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3.xml" ContentType="application/vnd.openxmlformats-officedocument.themeOverride+xml"/>
  <Override PartName="/xl/charts/chart6.xml" ContentType="application/vnd.openxmlformats-officedocument.drawingml.chart+xml"/>
  <Override PartName="/xl/theme/themeOverride4.xml" ContentType="application/vnd.openxmlformats-officedocument.themeOverride+xml"/>
  <Override PartName="/xl/drawings/drawing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theme/themeOverride5.xml" ContentType="application/vnd.openxmlformats-officedocument.themeOverride+xml"/>
  <Override PartName="/xl/charts/chart9.xml" ContentType="application/vnd.openxmlformats-officedocument.drawingml.chart+xml"/>
  <Override PartName="/xl/drawings/drawing4.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theme/themeOverride6.xml" ContentType="application/vnd.openxmlformats-officedocument.themeOverride+xml"/>
  <Override PartName="/xl/charts/chart12.xml" ContentType="application/vnd.openxmlformats-officedocument.drawingml.chart+xml"/>
  <Override PartName="/xl/theme/themeOverride7.xml" ContentType="application/vnd.openxmlformats-officedocument.themeOverride+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1760" yWindow="195" windowWidth="12135" windowHeight="8700" tabRatio="769" firstSheet="17" activeTab="17"/>
  </bookViews>
  <sheets>
    <sheet name="2014E" sheetId="10" state="veryHidden" r:id="rId1"/>
    <sheet name="2015E" sheetId="11" state="veryHidden" r:id="rId2"/>
    <sheet name="2016E" sheetId="33" state="veryHidden" r:id="rId3"/>
    <sheet name="2017E" sheetId="40" state="veryHidden" r:id="rId4"/>
    <sheet name="2014A" sheetId="4" state="veryHidden" r:id="rId5"/>
    <sheet name="2015A" sheetId="5" state="veryHidden" r:id="rId6"/>
    <sheet name="2016A" sheetId="34" state="veryHidden" r:id="rId7"/>
    <sheet name="2017A" sheetId="39" state="veryHidden" r:id="rId8"/>
    <sheet name="2014F" sheetId="7" state="veryHidden" r:id="rId9"/>
    <sheet name="2015F" sheetId="8" state="veryHidden" r:id="rId10"/>
    <sheet name="2016F" sheetId="32" state="veryHidden" r:id="rId11"/>
    <sheet name="2017F" sheetId="38" state="veryHidden" r:id="rId12"/>
    <sheet name="2015L" sheetId="13" state="veryHidden" r:id="rId13"/>
    <sheet name="2016L" sheetId="31" state="veryHidden" r:id="rId14"/>
    <sheet name="2017L" sheetId="41" state="veryHidden" r:id="rId15"/>
    <sheet name="2016R" sheetId="36" state="veryHidden" r:id="rId16"/>
    <sheet name="2017R" sheetId="43" state="veryHidden" r:id="rId17"/>
    <sheet name="Introduction" sheetId="23" r:id="rId18"/>
    <sheet name="Definitions" sheetId="24" r:id="rId19"/>
    <sheet name="TLDB-Employment" sheetId="16" r:id="rId20"/>
    <sheet name="TLDB-Finance" sheetId="19" r:id="rId21"/>
    <sheet name="TLDB-Activity" sheetId="20" r:id="rId22"/>
    <sheet name="TLDB-Location" sheetId="21" r:id="rId23"/>
    <sheet name="TLDB-Resource" sheetId="30" r:id="rId24"/>
    <sheet name="Calculations" sheetId="35" state="veryHidden"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1516_AFS_Location_Excel" localSheetId="21">#REF!</definedName>
    <definedName name="_1516_AFS_Location_Excel" localSheetId="19">#REF!</definedName>
    <definedName name="_1516_AFS_Location_Excel" localSheetId="20">#REF!</definedName>
    <definedName name="_1516_AFS_Location_Excel" localSheetId="22">#REF!</definedName>
    <definedName name="_1516_AFS_Location_Excel" localSheetId="23">#REF!</definedName>
    <definedName name="_1516_AFS_Location_Excel">#REF!</definedName>
    <definedName name="_xlnm._FilterDatabase" localSheetId="4" hidden="1">'2014A'!$A$1:$GB$6</definedName>
    <definedName name="_xlnm._FilterDatabase" localSheetId="0" hidden="1">'2014E'!$A$1:$LF$5</definedName>
    <definedName name="_xlnm._FilterDatabase" localSheetId="8" hidden="1">'2014F'!$A$1:$BQ$5</definedName>
    <definedName name="_xlnm._FilterDatabase" localSheetId="5" hidden="1">'2015A'!$A$1:$KX$5</definedName>
    <definedName name="_xlnm._FilterDatabase" localSheetId="1" hidden="1">'2015E'!$A$1:$LN$5</definedName>
    <definedName name="_xlnm._FilterDatabase" localSheetId="9" hidden="1">'2015F'!$BU$1:$BU$5</definedName>
    <definedName name="_xlnm._FilterDatabase" localSheetId="12" hidden="1">'2015L'!$A$1:$AO$5</definedName>
    <definedName name="_xlnm._FilterDatabase" localSheetId="6" hidden="1">'2016A'!$A$1:$FZ$5</definedName>
    <definedName name="_xlnm._FilterDatabase" localSheetId="10" hidden="1">'2016F'!$A$1:$BR$5</definedName>
    <definedName name="_xlnm._FilterDatabase" localSheetId="13" hidden="1">'2016L'!$A$1:$AT$5</definedName>
    <definedName name="_xlnm._FilterDatabase" localSheetId="15" hidden="1">'2016R'!$A$1:$BH$4</definedName>
    <definedName name="_xlnm._FilterDatabase" localSheetId="16" hidden="1">'2017R'!$A$1:$BU$1</definedName>
    <definedName name="_xlnm._FilterDatabase" localSheetId="21" hidden="1">'[1]Raw data'!$A$1:$W$103</definedName>
    <definedName name="_xlnm._FilterDatabase" localSheetId="19" hidden="1">'[1]Raw data'!$A$1:$W$103</definedName>
    <definedName name="_xlnm._FilterDatabase" localSheetId="20" hidden="1">'[1]Raw data'!$A$1:$W$103</definedName>
    <definedName name="_xlnm._FilterDatabase" localSheetId="22" hidden="1">'[1]Raw data'!$A$1:$W$103</definedName>
    <definedName name="_xlnm._FilterDatabase" localSheetId="23" hidden="1">'[1]Raw data'!$A$1:$W$103</definedName>
    <definedName name="activity2014" localSheetId="6">'[2]2014A Data'!$A$2:$FZ$133</definedName>
    <definedName name="activity2014">'2014A'!$A$2:$GH$5</definedName>
    <definedName name="activity2015" localSheetId="6">'[2]2015A Data'!$A$2:$FY$133</definedName>
    <definedName name="activity2015" localSheetId="10">'[3]2015A Data'!$A$2:$FY$133</definedName>
    <definedName name="activity2015">'2015A'!$A$2:$GV$5</definedName>
    <definedName name="activity2015f">'[4]2015A Data'!$A$2:$FY$133</definedName>
    <definedName name="activity2016">'2016A'!$A$2:$FZ$5</definedName>
    <definedName name="activity2017">'[5]2017A'!$A$1:$GK$119</definedName>
    <definedName name="activity2017a">'2017A'!$A$1:$GK$5</definedName>
    <definedName name="All_organisations">'2015A'!#REF!</definedName>
    <definedName name="all_organisationse">'2015E'!#REF!</definedName>
    <definedName name="alldata2014" localSheetId="10">'[6]2014 merged'!$A$2:$BN$138</definedName>
    <definedName name="alldata2014">'[7]2014 merged'!$A$2:$BN$126</definedName>
    <definedName name="alldata2014f">'2014F'!$A$2:$BN$5</definedName>
    <definedName name="alldata2015" localSheetId="10">'[6]2015 merged'!$A$2:$BN$133</definedName>
    <definedName name="alldata2015">'[7]2015 merged'!$A$2:$BN$121</definedName>
    <definedName name="alldata2015f">'2015F'!$A$2:$BN$5</definedName>
    <definedName name="alldata2016">'2016F'!$A$2:$BQ$5</definedName>
    <definedName name="employment2014">'2014A'!$B$2:$N$5</definedName>
    <definedName name="employment2014_2">'2014A'!#REF!</definedName>
    <definedName name="employment2014_2e">'2014E'!#REF!</definedName>
    <definedName name="employment2014_3" localSheetId="2">'[8]2014E Data'!$A$2:$LD$138</definedName>
    <definedName name="employment2014_3">'2014A'!$A$2:$N$5</definedName>
    <definedName name="employment2014_3e">'2014E'!$A$2:$LD$5</definedName>
    <definedName name="employment2014e">'2014E'!$B$2:$LD$5</definedName>
    <definedName name="employment2015">'2015A'!$B$2:$KX$5</definedName>
    <definedName name="employment2015_2" localSheetId="2">'[8]2015E Data'!$A$2:$LD$133</definedName>
    <definedName name="employment2015_2">'2015A'!$A$2:$KX$5</definedName>
    <definedName name="employment2015_2e">'2015E'!$A$2:$LL$5</definedName>
    <definedName name="employment2015e">'2015E'!$B$2:$LL$5</definedName>
    <definedName name="employment2016_1" comment="First Draft of Employment Array">'2016E'!$A$1:$LL$5</definedName>
    <definedName name="Employment2017">'2017E'!$A$1:$LK$5</definedName>
    <definedName name="expenditure1516">'2015F'!$A$6:$AI$21</definedName>
    <definedName name="finace3" localSheetId="21">#REF!</definedName>
    <definedName name="finace3" localSheetId="22">#REF!</definedName>
    <definedName name="finace3" localSheetId="23">#REF!</definedName>
    <definedName name="finace3">#REF!</definedName>
    <definedName name="finance2" localSheetId="6">#REF!</definedName>
    <definedName name="finance2" localSheetId="2">#REF!</definedName>
    <definedName name="finance2" localSheetId="10">#REF!</definedName>
    <definedName name="finance2" localSheetId="21">#REF!</definedName>
    <definedName name="finance2" localSheetId="19">#REF!</definedName>
    <definedName name="finance2" localSheetId="20">#REF!</definedName>
    <definedName name="finance2" localSheetId="22">#REF!</definedName>
    <definedName name="finance2" localSheetId="23">#REF!</definedName>
    <definedName name="finance2">#REF!</definedName>
    <definedName name="finance2014">'2014F'!$A$1:$BP$5</definedName>
    <definedName name="finance2e" localSheetId="21">#REF!</definedName>
    <definedName name="finance2e" localSheetId="19">#REF!</definedName>
    <definedName name="finance2e" localSheetId="20">#REF!</definedName>
    <definedName name="finance2e" localSheetId="22">#REF!</definedName>
    <definedName name="finance2e" localSheetId="23">#REF!</definedName>
    <definedName name="finance2e">#REF!</definedName>
    <definedName name="finance2f" localSheetId="21">#REF!</definedName>
    <definedName name="finance2f" localSheetId="19">#REF!</definedName>
    <definedName name="finance2f" localSheetId="20">#REF!</definedName>
    <definedName name="finance2f" localSheetId="22">#REF!</definedName>
    <definedName name="finance2f" localSheetId="23">#REF!</definedName>
    <definedName name="finance2f">#REF!</definedName>
    <definedName name="finance3" localSheetId="21">#REF!</definedName>
    <definedName name="finance3" localSheetId="20">#REF!</definedName>
    <definedName name="finance3" localSheetId="22">#REF!</definedName>
    <definedName name="finance3" localSheetId="23">#REF!</definedName>
    <definedName name="finance3">#REF!</definedName>
    <definedName name="georange" localSheetId="6">OFFSET('[1]Raw data'!$A$2,0,MATCH(#REF!,[1]!Table1[Organisation Name],0),110,8)</definedName>
    <definedName name="georange" localSheetId="2">OFFSET('[1]Raw data'!$A$2,0,MATCH(#REF!,[1]!Table1[Organisation Name],0),110,8)</definedName>
    <definedName name="georange" localSheetId="10">OFFSET('[1]Raw data'!$A$2,0,MATCH(#REF!,[1]!Table1[Organisation Name],0),110,8)</definedName>
    <definedName name="georange" localSheetId="21">OFFSET('[1]Raw data'!$A$2,0,MATCH('TLDB-Activity'!#REF!,[1]!Table1[Organisation Name],0),110,8)</definedName>
    <definedName name="georange" localSheetId="19">OFFSET('[1]Raw data'!$A$2,0,MATCH('TLDB-Employment'!#REF!,[1]!Table1[Organisation Name],0),110,8)</definedName>
    <definedName name="georange" localSheetId="20">OFFSET('[1]Raw data'!$A$2,0,MATCH('TLDB-Finance'!#REF!,[1]!Table1[Organisation Name],0),110,8)</definedName>
    <definedName name="georange" localSheetId="22">OFFSET('[1]Raw data'!$A$2,0,MATCH(#REF!,[1]!Table1[Organisation Name],0),110,8)</definedName>
    <definedName name="georange" localSheetId="23">OFFSET('[1]Raw data'!$A$2,0,MATCH(#REF!,[1]!Table1[Organisation Name],0),110,8)</definedName>
    <definedName name="georange">OFFSET('[1]Raw data'!$A$2,0,MATCH(#REF!,[1]!Table1[Organisation Name],0),110,8)</definedName>
    <definedName name="georange2" localSheetId="21">OFFSET('[1]Raw data'!$A$2,0,MATCH(#REF!,[1]!Table1[Organisation Name],0),110,8)</definedName>
    <definedName name="georange2" localSheetId="20">OFFSET('[1]Raw data'!$A$2,0,MATCH(#REF!,[1]!Table1[Organisation Name],0),110,8)</definedName>
    <definedName name="georange2" localSheetId="22">OFFSET('[1]Raw data'!$A$2,0,MATCH(#REF!,[1]!Table1[Organisation Name],0),110,8)</definedName>
    <definedName name="georange2" localSheetId="23">OFFSET('[1]Raw data'!$A$2,0,MATCH(#REF!,[1]!Table1[Organisation Name],0),110,8)</definedName>
    <definedName name="georange2">OFFSET('[1]Raw data'!$A$2,0,MATCH(#REF!,[1]!Table1[Organisation Name],0),110,8)</definedName>
    <definedName name="georange3" localSheetId="21">OFFSET('[1]Raw data'!$A$2,0,MATCH(#REF!,[1]!Table1[Organisation Name],0),110,8)</definedName>
    <definedName name="georange3" localSheetId="20">OFFSET('[1]Raw data'!$A$2,0,MATCH(#REF!,[1]!Table1[Organisation Name],0),110,8)</definedName>
    <definedName name="georange3" localSheetId="22">OFFSET('[1]Raw data'!$A$2,0,MATCH(#REF!,[1]!Table1[Organisation Name],0),110,8)</definedName>
    <definedName name="georange3" localSheetId="23">OFFSET('[1]Raw data'!$A$2,0,MATCH(#REF!,[1]!Table1[Organisation Name],0),110,8)</definedName>
    <definedName name="georange3">OFFSET('[1]Raw data'!$A$2,0,MATCH(#REF!,[1]!Table1[Organisation Name],0),110,8)</definedName>
    <definedName name="georange7" localSheetId="22">OFFSET('[1]Raw data'!$A$2,0,MATCH(#REF!,[1]!Table1[Organisation Name],0),110,8)</definedName>
    <definedName name="georange7" localSheetId="23">OFFSET('[1]Raw data'!$A$2,0,MATCH(#REF!,[1]!Table1[Organisation Name],0),110,8)</definedName>
    <definedName name="georange7">OFFSET('[1]Raw data'!$A$2,0,MATCH(#REF!,[1]!Table1[Organisation Name],0),110,8)</definedName>
    <definedName name="georangee" localSheetId="21">OFFSET('[1]Raw data'!$A$2,0,MATCH(#REF!,[1]!Table1[Organisation Name],0),110,8)</definedName>
    <definedName name="georangee" localSheetId="19">OFFSET('[1]Raw data'!$A$2,0,MATCH(#REF!,[1]!Table1[Organisation Name],0),110,8)</definedName>
    <definedName name="georangee" localSheetId="20">OFFSET('[1]Raw data'!$A$2,0,MATCH(#REF!,[1]!Table1[Organisation Name],0),110,8)</definedName>
    <definedName name="georangee" localSheetId="22">OFFSET('[1]Raw data'!$A$2,0,MATCH(#REF!,[1]!Table1[Organisation Name],0),110,8)</definedName>
    <definedName name="georangee" localSheetId="23">OFFSET('[1]Raw data'!$A$2,0,MATCH(#REF!,[1]!Table1[Organisation Name],0),110,8)</definedName>
    <definedName name="georangee">OFFSET('[1]Raw data'!$A$2,0,MATCH(#REF!,[1]!Table1[Organisation Name],0),110,8)</definedName>
    <definedName name="georangef" localSheetId="21">OFFSET('[1]Raw data'!$A$2,0,MATCH(#REF!,[1]!Table1[Organisation Name],0),110,8)</definedName>
    <definedName name="georangef" localSheetId="19">OFFSET('[1]Raw data'!$A$2,0,MATCH(#REF!,[1]!Table1[Organisation Name],0),110,8)</definedName>
    <definedName name="georangef" localSheetId="20">OFFSET('[1]Raw data'!$A$2,0,MATCH(#REF!,[1]!Table1[Organisation Name],0),110,8)</definedName>
    <definedName name="georangef" localSheetId="22">OFFSET('[1]Raw data'!$A$2,0,MATCH(#REF!,[1]!Table1[Organisation Name],0),110,8)</definedName>
    <definedName name="georangef" localSheetId="23">OFFSET('[1]Raw data'!$A$2,0,MATCH(#REF!,[1]!Table1[Organisation Name],0),110,8)</definedName>
    <definedName name="georangef">OFFSET('[1]Raw data'!$A$2,0,MATCH(#REF!,[1]!Table1[Organisation Name],0),110,8)</definedName>
    <definedName name="georangel" localSheetId="22">OFFSET('[1]Raw data'!$A$2,0,MATCH('TLDB-Location'!$D$4,[1]!Table1[Organisation Name],0),110,8)</definedName>
    <definedName name="georangel" localSheetId="23">OFFSET('[1]Raw data'!$A$2,0,MATCH('TLDB-Resource'!$D$4,[1]!Table1[Organisation Name],0),110,8)</definedName>
    <definedName name="georangel">OFFSET('[1]Raw data'!$A$2,0,MATCH(#REF!,[1]!Table1[Organisation Name],0),110,8)</definedName>
    <definedName name="Location2017">'2017L'!$A$1:$CV$1</definedName>
    <definedName name="merge2" localSheetId="6">#REF!</definedName>
    <definedName name="merge2" localSheetId="2">#REF!</definedName>
    <definedName name="merge2" localSheetId="10">#REF!</definedName>
    <definedName name="merge2" localSheetId="21">#REF!</definedName>
    <definedName name="merge2" localSheetId="19">#REF!</definedName>
    <definedName name="merge2" localSheetId="20">#REF!</definedName>
    <definedName name="merge2" localSheetId="22">#REF!</definedName>
    <definedName name="merge2" localSheetId="23">#REF!</definedName>
    <definedName name="merge2">#REF!</definedName>
    <definedName name="merge2010" localSheetId="6">#REF!</definedName>
    <definedName name="merge2010" localSheetId="2">#REF!</definedName>
    <definedName name="merge2010" localSheetId="10">#REF!</definedName>
    <definedName name="merge2010" localSheetId="21">#REF!</definedName>
    <definedName name="merge2010" localSheetId="19">#REF!</definedName>
    <definedName name="merge2010" localSheetId="20">#REF!</definedName>
    <definedName name="merge2010" localSheetId="22">#REF!</definedName>
    <definedName name="merge2010" localSheetId="23">#REF!</definedName>
    <definedName name="merge2010">#REF!</definedName>
    <definedName name="merge2010e" localSheetId="21">#REF!</definedName>
    <definedName name="merge2010e" localSheetId="19">#REF!</definedName>
    <definedName name="merge2010e" localSheetId="20">#REF!</definedName>
    <definedName name="merge2010e" localSheetId="22">#REF!</definedName>
    <definedName name="merge2010e" localSheetId="23">#REF!</definedName>
    <definedName name="merge2010e">#REF!</definedName>
    <definedName name="merge2010f" localSheetId="21">#REF!</definedName>
    <definedName name="merge2010f" localSheetId="19">#REF!</definedName>
    <definedName name="merge2010f" localSheetId="20">#REF!</definedName>
    <definedName name="merge2010f" localSheetId="22">#REF!</definedName>
    <definedName name="merge2010f" localSheetId="23">#REF!</definedName>
    <definedName name="merge2010f">#REF!</definedName>
    <definedName name="merge2010v4" localSheetId="21">#REF!</definedName>
    <definedName name="merge2010v4" localSheetId="20">#REF!</definedName>
    <definedName name="merge2010v4" localSheetId="22">#REF!</definedName>
    <definedName name="merge2010v4" localSheetId="23">#REF!</definedName>
    <definedName name="merge2010v4">#REF!</definedName>
    <definedName name="merge2010v5" localSheetId="21">#REF!</definedName>
    <definedName name="merge2010v5" localSheetId="22">#REF!</definedName>
    <definedName name="merge2010v5" localSheetId="23">#REF!</definedName>
    <definedName name="merge2010v5">#REF!</definedName>
    <definedName name="merge2e" localSheetId="21">#REF!</definedName>
    <definedName name="merge2e" localSheetId="19">#REF!</definedName>
    <definedName name="merge2e" localSheetId="20">#REF!</definedName>
    <definedName name="merge2e" localSheetId="22">#REF!</definedName>
    <definedName name="merge2e" localSheetId="23">#REF!</definedName>
    <definedName name="merge2e">#REF!</definedName>
    <definedName name="merge2f" localSheetId="21">#REF!</definedName>
    <definedName name="merge2f" localSheetId="19">#REF!</definedName>
    <definedName name="merge2f" localSheetId="20">#REF!</definedName>
    <definedName name="merge2f" localSheetId="22">#REF!</definedName>
    <definedName name="merge2f" localSheetId="23">#REF!</definedName>
    <definedName name="merge2f">#REF!</definedName>
    <definedName name="merge3" localSheetId="6">#REF!</definedName>
    <definedName name="merge3" localSheetId="2">#REF!</definedName>
    <definedName name="merge3" localSheetId="10">#REF!</definedName>
    <definedName name="merge3" localSheetId="21">#REF!</definedName>
    <definedName name="merge3" localSheetId="19">#REF!</definedName>
    <definedName name="merge3" localSheetId="20">#REF!</definedName>
    <definedName name="merge3" localSheetId="22">#REF!</definedName>
    <definedName name="merge3" localSheetId="23">#REF!</definedName>
    <definedName name="merge3">#REF!</definedName>
    <definedName name="merge3e" localSheetId="21">#REF!</definedName>
    <definedName name="merge3e" localSheetId="19">#REF!</definedName>
    <definedName name="merge3e" localSheetId="20">#REF!</definedName>
    <definedName name="merge3e" localSheetId="22">#REF!</definedName>
    <definedName name="merge3e" localSheetId="23">#REF!</definedName>
    <definedName name="merge3e">#REF!</definedName>
    <definedName name="merge3f" localSheetId="21">#REF!</definedName>
    <definedName name="merge3f" localSheetId="19">#REF!</definedName>
    <definedName name="merge3f" localSheetId="20">#REF!</definedName>
    <definedName name="merge3f" localSheetId="22">#REF!</definedName>
    <definedName name="merge3f" localSheetId="23">#REF!</definedName>
    <definedName name="merge3f">#REF!</definedName>
    <definedName name="merge3v5" localSheetId="21">#REF!</definedName>
    <definedName name="merge3v5" localSheetId="22">#REF!</definedName>
    <definedName name="merge3v5" localSheetId="23">#REF!</definedName>
    <definedName name="merge3v5">#REF!</definedName>
    <definedName name="merge4" localSheetId="21">#REF!</definedName>
    <definedName name="merge4" localSheetId="20">#REF!</definedName>
    <definedName name="merge4" localSheetId="22">#REF!</definedName>
    <definedName name="merge4" localSheetId="23">#REF!</definedName>
    <definedName name="merge4">#REF!</definedName>
    <definedName name="merge5" localSheetId="21">#REF!</definedName>
    <definedName name="merge5" localSheetId="20">#REF!</definedName>
    <definedName name="merge5" localSheetId="22">#REF!</definedName>
    <definedName name="merge5" localSheetId="23">#REF!</definedName>
    <definedName name="merge5">#REF!</definedName>
    <definedName name="merge6" localSheetId="21">#REF!</definedName>
    <definedName name="merge6" localSheetId="22">#REF!</definedName>
    <definedName name="merge6" localSheetId="23">#REF!</definedName>
    <definedName name="merge6">#REF!</definedName>
    <definedName name="merged2011" localSheetId="6">#REF!</definedName>
    <definedName name="merged2011" localSheetId="2">#REF!</definedName>
    <definedName name="merged2011" localSheetId="10">#REF!</definedName>
    <definedName name="merged2011" localSheetId="21">#REF!</definedName>
    <definedName name="merged2011" localSheetId="19">#REF!</definedName>
    <definedName name="merged2011" localSheetId="20">#REF!</definedName>
    <definedName name="merged2011" localSheetId="22">#REF!</definedName>
    <definedName name="merged2011" localSheetId="23">#REF!</definedName>
    <definedName name="merged2011">#REF!</definedName>
    <definedName name="merged2011e" localSheetId="21">#REF!</definedName>
    <definedName name="merged2011e" localSheetId="19">#REF!</definedName>
    <definedName name="merged2011e" localSheetId="20">#REF!</definedName>
    <definedName name="merged2011e" localSheetId="22">#REF!</definedName>
    <definedName name="merged2011e" localSheetId="23">#REF!</definedName>
    <definedName name="merged2011e">#REF!</definedName>
    <definedName name="merged2011f" localSheetId="21">#REF!</definedName>
    <definedName name="merged2011f" localSheetId="19">#REF!</definedName>
    <definedName name="merged2011f" localSheetId="20">#REF!</definedName>
    <definedName name="merged2011f" localSheetId="22">#REF!</definedName>
    <definedName name="merged2011f" localSheetId="23">#REF!</definedName>
    <definedName name="merged2011f">#REF!</definedName>
    <definedName name="merged2011v4" localSheetId="21">#REF!</definedName>
    <definedName name="merged2011v4" localSheetId="20">#REF!</definedName>
    <definedName name="merged2011v4" localSheetId="22">#REF!</definedName>
    <definedName name="merged2011v4" localSheetId="23">#REF!</definedName>
    <definedName name="merged2011v4">#REF!</definedName>
    <definedName name="merged2011v5" localSheetId="21">#REF!</definedName>
    <definedName name="merged2011v5" localSheetId="22">#REF!</definedName>
    <definedName name="merged2011v5" localSheetId="23">#REF!</definedName>
    <definedName name="merged2011v5">#REF!</definedName>
    <definedName name="merged2014">'2014F'!#REF!</definedName>
    <definedName name="merged2014_2">'2014F'!#REF!</definedName>
    <definedName name="merged2015" localSheetId="2">'[9]2015 merged'!$A$2:$BN$110</definedName>
    <definedName name="merged2015" localSheetId="10">'[6]2015 merged'!$A$2:$BN$110</definedName>
    <definedName name="merged2015">'2015F'!#REF!</definedName>
    <definedName name="merged2015e" localSheetId="21">#REF!</definedName>
    <definedName name="merged2015e" localSheetId="19">#REF!</definedName>
    <definedName name="merged2015e" localSheetId="20">#REF!</definedName>
    <definedName name="merged2015e" localSheetId="22">#REF!</definedName>
    <definedName name="merged2015e" localSheetId="23">#REF!</definedName>
    <definedName name="merged2015e">#REF!</definedName>
    <definedName name="merged3" localSheetId="6">#REF!</definedName>
    <definedName name="merged3" localSheetId="2">#REF!</definedName>
    <definedName name="merged3" localSheetId="10">#REF!</definedName>
    <definedName name="merged3" localSheetId="21">#REF!</definedName>
    <definedName name="merged3" localSheetId="19">#REF!</definedName>
    <definedName name="merged3" localSheetId="20">#REF!</definedName>
    <definedName name="merged3" localSheetId="22">#REF!</definedName>
    <definedName name="merged3" localSheetId="23">#REF!</definedName>
    <definedName name="merged3">#REF!</definedName>
    <definedName name="merged3e" localSheetId="21">#REF!</definedName>
    <definedName name="merged3e" localSheetId="19">#REF!</definedName>
    <definedName name="merged3e" localSheetId="20">#REF!</definedName>
    <definedName name="merged3e" localSheetId="22">#REF!</definedName>
    <definedName name="merged3e" localSheetId="23">#REF!</definedName>
    <definedName name="merged3e">#REF!</definedName>
    <definedName name="merged3f" localSheetId="21">#REF!</definedName>
    <definedName name="merged3f" localSheetId="19">#REF!</definedName>
    <definedName name="merged3f" localSheetId="20">#REF!</definedName>
    <definedName name="merged3f" localSheetId="22">#REF!</definedName>
    <definedName name="merged3f" localSheetId="23">#REF!</definedName>
    <definedName name="merged3f">#REF!</definedName>
    <definedName name="merged3v6" localSheetId="21">#REF!</definedName>
    <definedName name="merged3v6" localSheetId="22">#REF!</definedName>
    <definedName name="merged3v6" localSheetId="23">#REF!</definedName>
    <definedName name="merged3v6">#REF!</definedName>
    <definedName name="merged4" localSheetId="6">#REF!</definedName>
    <definedName name="merged4" localSheetId="2">#REF!</definedName>
    <definedName name="merged4" localSheetId="10">#REF!</definedName>
    <definedName name="merged4" localSheetId="21">#REF!</definedName>
    <definedName name="merged4" localSheetId="19">#REF!</definedName>
    <definedName name="merged4" localSheetId="20">#REF!</definedName>
    <definedName name="merged4" localSheetId="22">#REF!</definedName>
    <definedName name="merged4" localSheetId="23">#REF!</definedName>
    <definedName name="merged4">#REF!</definedName>
    <definedName name="merged4e" localSheetId="21">#REF!</definedName>
    <definedName name="merged4e" localSheetId="19">#REF!</definedName>
    <definedName name="merged4e" localSheetId="20">#REF!</definedName>
    <definedName name="merged4e" localSheetId="22">#REF!</definedName>
    <definedName name="merged4e" localSheetId="23">#REF!</definedName>
    <definedName name="merged4e">#REF!</definedName>
    <definedName name="merged4f" localSheetId="21">#REF!</definedName>
    <definedName name="merged4f" localSheetId="19">#REF!</definedName>
    <definedName name="merged4f" localSheetId="20">#REF!</definedName>
    <definedName name="merged4f" localSheetId="22">#REF!</definedName>
    <definedName name="merged4f" localSheetId="23">#REF!</definedName>
    <definedName name="merged4f">#REF!</definedName>
    <definedName name="merged4v5" localSheetId="21">#REF!</definedName>
    <definedName name="merged4v5" localSheetId="22">#REF!</definedName>
    <definedName name="merged4v5" localSheetId="23">#REF!</definedName>
    <definedName name="merged4v5">#REF!</definedName>
    <definedName name="merged5" localSheetId="6">#REF!</definedName>
    <definedName name="merged5" localSheetId="2">#REF!</definedName>
    <definedName name="merged5" localSheetId="10">#REF!</definedName>
    <definedName name="merged5" localSheetId="21">#REF!</definedName>
    <definedName name="merged5" localSheetId="19">#REF!</definedName>
    <definedName name="merged5" localSheetId="20">#REF!</definedName>
    <definedName name="merged5" localSheetId="22">#REF!</definedName>
    <definedName name="merged5" localSheetId="23">#REF!</definedName>
    <definedName name="merged5">#REF!</definedName>
    <definedName name="merged5e" localSheetId="21">#REF!</definedName>
    <definedName name="merged5e" localSheetId="19">#REF!</definedName>
    <definedName name="merged5e" localSheetId="20">#REF!</definedName>
    <definedName name="merged5e" localSheetId="22">#REF!</definedName>
    <definedName name="merged5e" localSheetId="23">#REF!</definedName>
    <definedName name="merged5e">#REF!</definedName>
    <definedName name="merged5f" localSheetId="21">#REF!</definedName>
    <definedName name="merged5f" localSheetId="19">#REF!</definedName>
    <definedName name="merged5f" localSheetId="20">#REF!</definedName>
    <definedName name="merged5f" localSheetId="22">#REF!</definedName>
    <definedName name="merged5f" localSheetId="23">#REF!</definedName>
    <definedName name="merged5f">#REF!</definedName>
    <definedName name="merged5v6" localSheetId="21">#REF!</definedName>
    <definedName name="merged5v6" localSheetId="22">#REF!</definedName>
    <definedName name="merged5v6" localSheetId="23">#REF!</definedName>
    <definedName name="merged5v6">#REF!</definedName>
    <definedName name="merged6" localSheetId="21">#REF!</definedName>
    <definedName name="merged6" localSheetId="20">#REF!</definedName>
    <definedName name="merged6" localSheetId="22">#REF!</definedName>
    <definedName name="merged6" localSheetId="23">#REF!</definedName>
    <definedName name="merged6">#REF!</definedName>
    <definedName name="merged7" localSheetId="21">#REF!</definedName>
    <definedName name="merged7" localSheetId="20">#REF!</definedName>
    <definedName name="merged7" localSheetId="22">#REF!</definedName>
    <definedName name="merged7" localSheetId="23">#REF!</definedName>
    <definedName name="merged7">#REF!</definedName>
    <definedName name="merged8" localSheetId="21">#REF!</definedName>
    <definedName name="merged8" localSheetId="20">#REF!</definedName>
    <definedName name="merged8" localSheetId="22">#REF!</definedName>
    <definedName name="merged8" localSheetId="23">#REF!</definedName>
    <definedName name="merged8">#REF!</definedName>
    <definedName name="new" localSheetId="23">#REF!</definedName>
    <definedName name="new">#REF!</definedName>
    <definedName name="otherprogramming">'2015F'!$A$2:$BP$5</definedName>
    <definedName name="programming2014">'2014F'!$A$2:$BP$5</definedName>
    <definedName name="Resource16">'2016R'!$A$1:$BH$4</definedName>
    <definedName name="Resource17">'2017R'!$A$1:$BH$4</definedName>
    <definedName name="SALARIES" localSheetId="6">#REF!</definedName>
    <definedName name="SALARIES" localSheetId="2">#REF!</definedName>
    <definedName name="SALARIES" localSheetId="10">#REF!</definedName>
    <definedName name="SALARIES" localSheetId="21">#REF!</definedName>
    <definedName name="SALARIES" localSheetId="19">#REF!</definedName>
    <definedName name="SALARIES" localSheetId="20">#REF!</definedName>
    <definedName name="SALARIES" localSheetId="22">#REF!</definedName>
    <definedName name="SALARIES" localSheetId="23">#REF!</definedName>
    <definedName name="SALARIES">#REF!</definedName>
    <definedName name="salaries2" localSheetId="21">#REF!</definedName>
    <definedName name="salaries2" localSheetId="20">#REF!</definedName>
    <definedName name="salaries2" localSheetId="22">#REF!</definedName>
    <definedName name="salaries2" localSheetId="23">#REF!</definedName>
    <definedName name="salaries2">#REF!</definedName>
    <definedName name="salaries3" localSheetId="21">#REF!</definedName>
    <definedName name="salaries3" localSheetId="22">#REF!</definedName>
    <definedName name="salaries3" localSheetId="23">#REF!</definedName>
    <definedName name="salaries3">#REF!</definedName>
    <definedName name="salariese" localSheetId="21">#REF!</definedName>
    <definedName name="salariese" localSheetId="19">#REF!</definedName>
    <definedName name="salariese" localSheetId="20">#REF!</definedName>
    <definedName name="salariese" localSheetId="22">#REF!</definedName>
    <definedName name="salariese" localSheetId="23">#REF!</definedName>
    <definedName name="salariese">#REF!</definedName>
    <definedName name="salariesf" localSheetId="21">#REF!</definedName>
    <definedName name="salariesf" localSheetId="19">#REF!</definedName>
    <definedName name="salariesf" localSheetId="20">#REF!</definedName>
    <definedName name="salariesf" localSheetId="22">#REF!</definedName>
    <definedName name="salariesf" localSheetId="23">#REF!</definedName>
    <definedName name="salariesf">#REF!</definedName>
    <definedName name="TEST1" localSheetId="6">#REF!</definedName>
    <definedName name="TEST1" localSheetId="2">#REF!</definedName>
    <definedName name="TEST1" localSheetId="10">#REF!</definedName>
    <definedName name="TEST1" localSheetId="21">#REF!</definedName>
    <definedName name="TEST1" localSheetId="19">#REF!</definedName>
    <definedName name="TEST1" localSheetId="20">#REF!</definedName>
    <definedName name="TEST1" localSheetId="22">#REF!</definedName>
    <definedName name="TEST1" localSheetId="23">#REF!</definedName>
    <definedName name="TEST1">#REF!</definedName>
    <definedName name="test1e" localSheetId="21">#REF!</definedName>
    <definedName name="test1e" localSheetId="19">#REF!</definedName>
    <definedName name="test1e" localSheetId="20">#REF!</definedName>
    <definedName name="test1e" localSheetId="22">#REF!</definedName>
    <definedName name="test1e" localSheetId="23">#REF!</definedName>
    <definedName name="test1e">#REF!</definedName>
    <definedName name="test2" localSheetId="21">#REF!</definedName>
    <definedName name="test2" localSheetId="20">#REF!</definedName>
    <definedName name="test2" localSheetId="22">#REF!</definedName>
    <definedName name="test2" localSheetId="23">#REF!</definedName>
    <definedName name="test2">#REF!</definedName>
    <definedName name="test6" localSheetId="21">#REF!</definedName>
    <definedName name="test6" localSheetId="22">#REF!</definedName>
    <definedName name="test6" localSheetId="23">#REF!</definedName>
    <definedName name="test6">#REF!</definedName>
    <definedName name="tlactivity10" localSheetId="23">#REF!</definedName>
    <definedName name="tlactivity10">#REF!</definedName>
    <definedName name="tlactivity12" localSheetId="23">#REF!</definedName>
    <definedName name="tlactivity12">#REF!</definedName>
    <definedName name="tlactivity13" localSheetId="23">#REF!</definedName>
    <definedName name="tlactivity13">#REF!</definedName>
    <definedName name="tlactivity14" localSheetId="23">#REF!</definedName>
    <definedName name="tlactivity14">#REF!</definedName>
    <definedName name="tlactivity15" localSheetId="23">#REF!</definedName>
    <definedName name="tlactivity15">#REF!</definedName>
    <definedName name="tlactivity16" localSheetId="23">#REF!</definedName>
    <definedName name="tlactivity16">#REF!</definedName>
    <definedName name="tlactivity17" localSheetId="23">#REF!</definedName>
    <definedName name="tlactivity17">#REF!</definedName>
    <definedName name="tlactivity18" localSheetId="23">#REF!</definedName>
    <definedName name="tlactivity18">#REF!</definedName>
    <definedName name="tlactivity19" localSheetId="23">#REF!</definedName>
    <definedName name="tlactivity19">#REF!</definedName>
    <definedName name="tlactivity2" localSheetId="23">#REF!</definedName>
    <definedName name="tlactivity2">#REF!</definedName>
    <definedName name="tlactivity20" localSheetId="23">#REF!</definedName>
    <definedName name="tlactivity20">#REF!</definedName>
    <definedName name="tlactivity21" localSheetId="23">#REF!</definedName>
    <definedName name="tlactivity21">#REF!</definedName>
    <definedName name="tlactivity22" localSheetId="23">#REF!</definedName>
    <definedName name="tlactivity22">#REF!</definedName>
    <definedName name="tlactivity3" localSheetId="23">#REF!</definedName>
    <definedName name="tlactivity3">#REF!</definedName>
    <definedName name="tlactivity4" localSheetId="23">#REF!</definedName>
    <definedName name="tlactivity4">#REF!</definedName>
    <definedName name="tlactivity5" localSheetId="23">OFFSET('[1]Raw data'!$A$2,0,MATCH(#REF!,[1]!Table1[Organisation Name],0),110,8)</definedName>
    <definedName name="tlactivity5">OFFSET('[1]Raw data'!$A$2,0,MATCH(#REF!,[1]!Table1[Organisation Name],0),110,8)</definedName>
    <definedName name="tlactivity6" localSheetId="23">OFFSET('[1]Raw data'!$A$2,0,MATCH(#REF!,[1]!Table1[Organisation Name],0),110,8)</definedName>
    <definedName name="tlactivity6">OFFSET('[1]Raw data'!$A$2,0,MATCH(#REF!,[1]!Table1[Organisation Name],0),110,8)</definedName>
    <definedName name="tlactivity7" localSheetId="23">OFFSET('[1]Raw data'!$A$2,0,MATCH(#REF!,[1]!Table1[Organisation Name],0),110,8)</definedName>
    <definedName name="tlactivity7">OFFSET('[1]Raw data'!$A$2,0,MATCH(#REF!,[1]!Table1[Organisation Name],0),110,8)</definedName>
    <definedName name="tlactivity8" localSheetId="23">OFFSET('[1]Raw data'!$A$2,0,MATCH(#REF!,[1]!Table1[Organisation Name],0),110,8)</definedName>
    <definedName name="tlactivity8">OFFSET('[1]Raw data'!$A$2,0,MATCH(#REF!,[1]!Table1[Organisation Name],0),110,8)</definedName>
    <definedName name="tlactivity9" localSheetId="23">OFFSET('[1]Raw data'!$A$2,0,MATCH(#REF!,[1]!Table1[Organisation Name],0),110,8)</definedName>
    <definedName name="tlactivity9">OFFSET('[1]Raw data'!$A$2,0,MATCH(#REF!,[1]!Table1[Organisation Name],0),110,8)</definedName>
    <definedName name="UnitAgg2015">'[7]2015 merged'!$A$111:$BN$121</definedName>
    <definedName name="unitagg2015f">'2015F'!$A$2:$BN$5</definedName>
  </definedNames>
  <calcPr calcId="145621"/>
</workbook>
</file>

<file path=xl/calcChain.xml><?xml version="1.0" encoding="utf-8"?>
<calcChain xmlns="http://schemas.openxmlformats.org/spreadsheetml/2006/main">
  <c r="D34" i="20" l="1"/>
  <c r="H40" i="19"/>
  <c r="H29" i="19"/>
  <c r="F29" i="19"/>
  <c r="D29" i="19"/>
  <c r="H19" i="19"/>
  <c r="F19" i="19"/>
  <c r="D19" i="19"/>
  <c r="H41" i="16"/>
  <c r="H27" i="16"/>
  <c r="H16" i="16"/>
  <c r="F16" i="16"/>
  <c r="H13" i="16"/>
  <c r="D16" i="16"/>
  <c r="F27" i="16"/>
  <c r="D27" i="16"/>
  <c r="D41" i="16"/>
  <c r="F41" i="16"/>
  <c r="E13" i="21"/>
  <c r="D15" i="21"/>
  <c r="D6" i="30" l="1"/>
  <c r="I40" i="19" l="1"/>
  <c r="D65" i="20" l="1"/>
  <c r="F13" i="19"/>
  <c r="D25" i="21" l="1"/>
  <c r="D24" i="21"/>
  <c r="D14" i="21"/>
  <c r="D13" i="21"/>
  <c r="D45" i="21"/>
  <c r="D44" i="21"/>
  <c r="D43" i="21"/>
  <c r="D42" i="21"/>
  <c r="D41" i="21"/>
  <c r="D40" i="21"/>
  <c r="D39" i="21"/>
  <c r="D38" i="21"/>
  <c r="D37" i="21"/>
  <c r="D36" i="21"/>
  <c r="D35" i="21"/>
  <c r="F17" i="20"/>
  <c r="E17" i="20"/>
  <c r="F16" i="20"/>
  <c r="E16" i="20"/>
  <c r="F15" i="20"/>
  <c r="E15" i="20"/>
  <c r="F14" i="20"/>
  <c r="E14" i="20"/>
  <c r="D63" i="20"/>
  <c r="D62" i="20"/>
  <c r="D61" i="20"/>
  <c r="D52" i="20"/>
  <c r="D51" i="20"/>
  <c r="D50" i="20"/>
  <c r="D49" i="20"/>
  <c r="D48" i="20"/>
  <c r="D47" i="20"/>
  <c r="D46" i="20"/>
  <c r="D45" i="20"/>
  <c r="D44" i="20"/>
  <c r="D43" i="20"/>
  <c r="D35" i="20"/>
  <c r="D33" i="20"/>
  <c r="D32" i="20"/>
  <c r="D31" i="20"/>
  <c r="D30" i="20"/>
  <c r="D29" i="20"/>
  <c r="D17" i="20"/>
  <c r="D16" i="20"/>
  <c r="D15" i="20"/>
  <c r="D14" i="20"/>
  <c r="D60" i="20"/>
  <c r="D6" i="16"/>
  <c r="F18" i="20" l="1"/>
  <c r="D18" i="20"/>
  <c r="E18" i="20"/>
  <c r="D53" i="20"/>
  <c r="E46" i="20" s="1"/>
  <c r="D40" i="16"/>
  <c r="D39" i="16"/>
  <c r="D38" i="16"/>
  <c r="D37" i="16"/>
  <c r="D36" i="16"/>
  <c r="D35" i="16"/>
  <c r="D26" i="16"/>
  <c r="D25" i="16"/>
  <c r="D24" i="16"/>
  <c r="D15" i="16"/>
  <c r="D14" i="16"/>
  <c r="D13" i="16"/>
  <c r="F45" i="21"/>
  <c r="F44" i="21"/>
  <c r="F43" i="21"/>
  <c r="F42" i="21"/>
  <c r="F41" i="21"/>
  <c r="F40" i="21"/>
  <c r="F39" i="21"/>
  <c r="F38" i="21"/>
  <c r="F37" i="21"/>
  <c r="F36" i="21"/>
  <c r="F35" i="21"/>
  <c r="F13" i="21"/>
  <c r="F25" i="21"/>
  <c r="F24" i="21"/>
  <c r="F14" i="21"/>
  <c r="E29" i="20" l="1"/>
  <c r="F29" i="20" s="1"/>
  <c r="E35" i="16" l="1"/>
  <c r="E14" i="30"/>
  <c r="E40" i="30"/>
  <c r="E36" i="30"/>
  <c r="E32" i="30"/>
  <c r="D39" i="30"/>
  <c r="D35" i="30"/>
  <c r="D27" i="30"/>
  <c r="D23" i="30"/>
  <c r="E13" i="30"/>
  <c r="D32" i="30"/>
  <c r="D33" i="30"/>
  <c r="D34" i="30"/>
  <c r="D36" i="30"/>
  <c r="D37" i="30"/>
  <c r="D38" i="30"/>
  <c r="D40" i="30"/>
  <c r="D41" i="30"/>
  <c r="D42" i="30"/>
  <c r="E33" i="30"/>
  <c r="E34" i="30"/>
  <c r="E35" i="30"/>
  <c r="E37" i="30"/>
  <c r="E38" i="30"/>
  <c r="E39" i="30"/>
  <c r="E41" i="30"/>
  <c r="E42" i="30"/>
  <c r="D21" i="30"/>
  <c r="D22" i="30"/>
  <c r="D24" i="30"/>
  <c r="D25" i="30"/>
  <c r="D26" i="30"/>
  <c r="D20" i="30"/>
  <c r="D14" i="30"/>
  <c r="D13" i="30"/>
  <c r="G42" i="30"/>
  <c r="F42" i="30"/>
  <c r="G41" i="30"/>
  <c r="F41" i="30"/>
  <c r="G40" i="30"/>
  <c r="F40" i="30"/>
  <c r="G39" i="30"/>
  <c r="F39" i="30"/>
  <c r="G38" i="30"/>
  <c r="F38" i="30"/>
  <c r="G37" i="30"/>
  <c r="F37" i="30"/>
  <c r="G36" i="30"/>
  <c r="F36" i="30"/>
  <c r="G35" i="30"/>
  <c r="F35" i="30"/>
  <c r="G34" i="30"/>
  <c r="F34" i="30"/>
  <c r="G33" i="30"/>
  <c r="F33" i="30"/>
  <c r="G32" i="30"/>
  <c r="F32" i="30"/>
  <c r="F27" i="30"/>
  <c r="F26" i="30"/>
  <c r="F25" i="30"/>
  <c r="F24" i="30"/>
  <c r="F23" i="30"/>
  <c r="F22" i="30"/>
  <c r="F21" i="30"/>
  <c r="F20" i="30"/>
  <c r="G14" i="30"/>
  <c r="F14" i="30"/>
  <c r="G13" i="30"/>
  <c r="F13" i="30"/>
  <c r="F15" i="30" l="1"/>
  <c r="D6" i="21"/>
  <c r="F28" i="30"/>
  <c r="G25" i="30" s="1"/>
  <c r="G15" i="30"/>
  <c r="F59" i="21"/>
  <c r="F55" i="21"/>
  <c r="G23" i="30" l="1"/>
  <c r="G21" i="30"/>
  <c r="G22" i="30"/>
  <c r="G26" i="30"/>
  <c r="G20" i="30"/>
  <c r="G24" i="30"/>
  <c r="G27" i="30"/>
  <c r="D87" i="21"/>
  <c r="D86" i="21"/>
  <c r="D84" i="21"/>
  <c r="D91" i="21"/>
  <c r="D92" i="21"/>
  <c r="D94" i="21"/>
  <c r="D88" i="21"/>
  <c r="D93" i="21"/>
  <c r="D89" i="21"/>
  <c r="D85" i="21"/>
  <c r="D90" i="21"/>
  <c r="D76" i="21"/>
  <c r="F70" i="21"/>
  <c r="F74" i="21"/>
  <c r="F76" i="21"/>
  <c r="F75" i="21"/>
  <c r="F73" i="21"/>
  <c r="F72" i="21"/>
  <c r="F71" i="21"/>
  <c r="F69" i="21"/>
  <c r="F68" i="21"/>
  <c r="F67" i="21"/>
  <c r="D69" i="21"/>
  <c r="D70" i="21"/>
  <c r="D71" i="21"/>
  <c r="D72" i="21"/>
  <c r="D73" i="21"/>
  <c r="D74" i="21"/>
  <c r="D75" i="21"/>
  <c r="D68" i="21"/>
  <c r="D67" i="21"/>
  <c r="D95" i="21" l="1"/>
  <c r="E84" i="21" s="1"/>
  <c r="D77" i="21"/>
  <c r="F77" i="21"/>
  <c r="G70" i="21" s="1"/>
  <c r="G68" i="21" l="1"/>
  <c r="G73" i="21"/>
  <c r="G67" i="21"/>
  <c r="G72" i="21"/>
  <c r="G74" i="21"/>
  <c r="G76" i="21"/>
  <c r="G71" i="21"/>
  <c r="G69" i="21"/>
  <c r="G75" i="21"/>
  <c r="E69" i="21"/>
  <c r="E73" i="21"/>
  <c r="E67" i="21"/>
  <c r="E70" i="21"/>
  <c r="H70" i="21" s="1"/>
  <c r="I70" i="21" s="1"/>
  <c r="E74" i="21"/>
  <c r="E71" i="21"/>
  <c r="E72" i="21"/>
  <c r="E75" i="21"/>
  <c r="H75" i="21" s="1"/>
  <c r="I75" i="21" s="1"/>
  <c r="E68" i="21"/>
  <c r="E76" i="21"/>
  <c r="E88" i="21"/>
  <c r="E86" i="21"/>
  <c r="E92" i="21"/>
  <c r="E87" i="21"/>
  <c r="E91" i="21"/>
  <c r="E85" i="21"/>
  <c r="E89" i="21"/>
  <c r="E93" i="21"/>
  <c r="E90" i="21"/>
  <c r="E94" i="21"/>
  <c r="H68" i="21" l="1"/>
  <c r="I68" i="21" s="1"/>
  <c r="H72" i="21"/>
  <c r="I72" i="21" s="1"/>
  <c r="H74" i="21"/>
  <c r="I74" i="21" s="1"/>
  <c r="H71" i="21"/>
  <c r="I71" i="21" s="1"/>
  <c r="H67" i="21"/>
  <c r="I67" i="21" s="1"/>
  <c r="H76" i="21"/>
  <c r="I76" i="21" s="1"/>
  <c r="H73" i="21"/>
  <c r="I73" i="21" s="1"/>
  <c r="H69" i="21"/>
  <c r="I69" i="21" s="1"/>
  <c r="D58" i="21"/>
  <c r="D55" i="21"/>
  <c r="D56" i="21"/>
  <c r="D57" i="21"/>
  <c r="D59" i="21"/>
  <c r="E15" i="16" l="1"/>
  <c r="E39" i="16"/>
  <c r="E24" i="16" l="1"/>
  <c r="E14" i="16"/>
  <c r="E26" i="16"/>
  <c r="E25" i="16"/>
  <c r="E13" i="16"/>
  <c r="D46" i="21"/>
  <c r="D26" i="21"/>
  <c r="E37" i="16"/>
  <c r="E36" i="16"/>
  <c r="E38" i="16"/>
  <c r="E40" i="16"/>
  <c r="E24" i="21" l="1"/>
  <c r="E25" i="21"/>
  <c r="D54" i="21"/>
  <c r="E37" i="21"/>
  <c r="E38" i="21"/>
  <c r="E35" i="21"/>
  <c r="E40" i="21"/>
  <c r="E41" i="21"/>
  <c r="E42" i="21"/>
  <c r="E39" i="21"/>
  <c r="E44" i="21"/>
  <c r="E45" i="21"/>
  <c r="E43" i="21"/>
  <c r="E36" i="21"/>
  <c r="E14" i="21"/>
  <c r="E57" i="21" l="1"/>
  <c r="E54" i="21"/>
  <c r="E55" i="21"/>
  <c r="E56" i="21"/>
  <c r="E58" i="21"/>
  <c r="E59" i="21"/>
  <c r="E65" i="20" l="1"/>
  <c r="E63" i="20"/>
  <c r="E62" i="20"/>
  <c r="F62" i="20" s="1"/>
  <c r="E61" i="20"/>
  <c r="E60" i="20"/>
  <c r="F60" i="20" s="1"/>
  <c r="E59" i="20"/>
  <c r="D59" i="20"/>
  <c r="F52" i="20"/>
  <c r="F51" i="20"/>
  <c r="F50" i="20"/>
  <c r="F49" i="20"/>
  <c r="F48" i="20"/>
  <c r="F47" i="20"/>
  <c r="F46" i="20"/>
  <c r="F45" i="20"/>
  <c r="F44" i="20"/>
  <c r="H43" i="20"/>
  <c r="F43" i="20"/>
  <c r="E35" i="20"/>
  <c r="E34" i="20"/>
  <c r="E33" i="20"/>
  <c r="E32" i="20"/>
  <c r="E31" i="20"/>
  <c r="E30" i="20"/>
  <c r="I17" i="20"/>
  <c r="H17" i="20"/>
  <c r="G17" i="20"/>
  <c r="I16" i="20"/>
  <c r="H16" i="20"/>
  <c r="G16" i="20"/>
  <c r="I15" i="20"/>
  <c r="H15" i="20"/>
  <c r="G15" i="20"/>
  <c r="I14" i="20"/>
  <c r="H14" i="20"/>
  <c r="G14" i="20"/>
  <c r="G18" i="20" s="1"/>
  <c r="D20" i="20" s="1"/>
  <c r="D6" i="20"/>
  <c r="F59" i="20" l="1"/>
  <c r="G59" i="20" s="1"/>
  <c r="F53" i="20"/>
  <c r="G48" i="20" s="1"/>
  <c r="E66" i="20"/>
  <c r="H18" i="20"/>
  <c r="E20" i="20" s="1"/>
  <c r="I18" i="20"/>
  <c r="E67" i="20"/>
  <c r="F32" i="20"/>
  <c r="G32" i="20" s="1"/>
  <c r="G62" i="20"/>
  <c r="G29" i="20"/>
  <c r="F33" i="20"/>
  <c r="G33" i="20" s="1"/>
  <c r="F63" i="20"/>
  <c r="G63" i="20" s="1"/>
  <c r="F30" i="20"/>
  <c r="G30" i="20" s="1"/>
  <c r="F34" i="20"/>
  <c r="G34" i="20" s="1"/>
  <c r="G60" i="20"/>
  <c r="F65" i="20"/>
  <c r="G65" i="20" s="1"/>
  <c r="F31" i="20"/>
  <c r="G31" i="20" s="1"/>
  <c r="F35" i="20"/>
  <c r="G35" i="20" s="1"/>
  <c r="D67" i="20" l="1"/>
  <c r="F67" i="20" s="1"/>
  <c r="G67" i="20" s="1"/>
  <c r="E50" i="20"/>
  <c r="F20" i="20"/>
  <c r="D66" i="20"/>
  <c r="F66" i="20" s="1"/>
  <c r="G66" i="20" s="1"/>
  <c r="F61" i="20"/>
  <c r="G61" i="20" s="1"/>
  <c r="G45" i="20"/>
  <c r="G46" i="20"/>
  <c r="G43" i="20"/>
  <c r="G44" i="20"/>
  <c r="G49" i="20"/>
  <c r="G50" i="20"/>
  <c r="G51" i="20"/>
  <c r="G52" i="20"/>
  <c r="G47" i="20"/>
  <c r="E45" i="20" l="1"/>
  <c r="E44" i="20"/>
  <c r="E43" i="20"/>
  <c r="E49" i="20"/>
  <c r="E47" i="20"/>
  <c r="E52" i="20"/>
  <c r="E51" i="20"/>
  <c r="E48" i="20"/>
  <c r="F18" i="19"/>
  <c r="F17" i="19"/>
  <c r="F16" i="19"/>
  <c r="F15" i="19"/>
  <c r="F14" i="19"/>
  <c r="D26" i="19"/>
  <c r="D27" i="19"/>
  <c r="D28" i="19"/>
  <c r="D36" i="19"/>
  <c r="D37" i="19"/>
  <c r="D38" i="19"/>
  <c r="D14" i="19"/>
  <c r="D17" i="19"/>
  <c r="D16" i="19"/>
  <c r="D13" i="19"/>
  <c r="D15" i="19"/>
  <c r="G13" i="19" l="1"/>
  <c r="E26" i="19"/>
  <c r="D18" i="19"/>
  <c r="E13" i="19" l="1"/>
  <c r="H13" i="19" s="1"/>
  <c r="E27" i="19"/>
  <c r="E28" i="19"/>
  <c r="E16" i="19" l="1"/>
  <c r="E18" i="19"/>
  <c r="E14" i="19"/>
  <c r="E15" i="19"/>
  <c r="E17" i="19"/>
  <c r="D39" i="19"/>
  <c r="D40" i="19" l="1"/>
  <c r="E39" i="19" l="1"/>
  <c r="E36" i="19"/>
  <c r="E38" i="19"/>
  <c r="E37" i="19"/>
  <c r="F56" i="21" l="1"/>
  <c r="F58" i="21"/>
  <c r="F57" i="21"/>
  <c r="F40" i="16" l="1"/>
  <c r="H40" i="16" s="1"/>
  <c r="F39" i="16"/>
  <c r="H39" i="16" s="1"/>
  <c r="F38" i="16"/>
  <c r="H38" i="16" s="1"/>
  <c r="F37" i="16"/>
  <c r="H37" i="16" s="1"/>
  <c r="F36" i="16"/>
  <c r="H36" i="16" s="1"/>
  <c r="F35" i="16"/>
  <c r="F26" i="16"/>
  <c r="H26" i="16" s="1"/>
  <c r="F25" i="16"/>
  <c r="H25" i="16" s="1"/>
  <c r="F24" i="16"/>
  <c r="H24" i="16" s="1"/>
  <c r="F15" i="16"/>
  <c r="H15" i="16" s="1"/>
  <c r="F14" i="16"/>
  <c r="H14" i="16" s="1"/>
  <c r="F13" i="16"/>
  <c r="H35" i="16" l="1"/>
  <c r="G35" i="16"/>
  <c r="C5" i="35"/>
  <c r="C6" i="35"/>
  <c r="C7" i="35"/>
  <c r="C8" i="35"/>
  <c r="C9" i="35"/>
  <c r="C10" i="35"/>
  <c r="C11" i="35"/>
  <c r="C4" i="35"/>
  <c r="E15" i="30" l="1"/>
  <c r="D15" i="30"/>
  <c r="D28" i="30" l="1"/>
  <c r="E20" i="30" s="1"/>
  <c r="D6" i="19"/>
  <c r="E23" i="30" l="1"/>
  <c r="E24" i="30"/>
  <c r="E21" i="30"/>
  <c r="E27" i="30"/>
  <c r="E25" i="30"/>
  <c r="E22" i="30"/>
  <c r="E26" i="30"/>
  <c r="G13" i="16" l="1"/>
  <c r="G24" i="16"/>
  <c r="G25" i="16"/>
  <c r="G26" i="16"/>
  <c r="G14" i="16"/>
  <c r="G15" i="16"/>
  <c r="G37" i="16" l="1"/>
  <c r="G36" i="16"/>
  <c r="G38" i="16"/>
  <c r="G40" i="16"/>
  <c r="G39" i="16"/>
  <c r="B58" i="35" l="1"/>
  <c r="B59" i="35"/>
  <c r="B57" i="35"/>
  <c r="B62" i="35"/>
  <c r="B60" i="35"/>
  <c r="B61" i="35"/>
  <c r="B64" i="35" l="1"/>
  <c r="B63" i="35"/>
  <c r="F37" i="19"/>
  <c r="F26" i="19" l="1"/>
  <c r="F36" i="19"/>
  <c r="F38" i="19"/>
  <c r="F27" i="19"/>
  <c r="F28" i="19"/>
  <c r="I19" i="19" l="1"/>
  <c r="F39" i="19"/>
  <c r="G26" i="19"/>
  <c r="H26" i="19" s="1"/>
  <c r="G28" i="19" l="1"/>
  <c r="H28" i="19" s="1"/>
  <c r="G27" i="19"/>
  <c r="H27" i="19" s="1"/>
  <c r="G18" i="19"/>
  <c r="H18" i="19" s="1"/>
  <c r="G15" i="19"/>
  <c r="H15" i="19" s="1"/>
  <c r="G14" i="19"/>
  <c r="H14" i="19" s="1"/>
  <c r="G16" i="19"/>
  <c r="H16" i="19" s="1"/>
  <c r="G17" i="19"/>
  <c r="H17" i="19" s="1"/>
  <c r="F26" i="21" l="1"/>
  <c r="F15" i="21"/>
  <c r="F46" i="21"/>
  <c r="H46" i="21" s="1"/>
  <c r="I46" i="21" s="1"/>
  <c r="G25" i="21" l="1"/>
  <c r="J25" i="21" s="1"/>
  <c r="K25" i="21" s="1"/>
  <c r="J15" i="21"/>
  <c r="G36" i="21"/>
  <c r="H36" i="21" s="1"/>
  <c r="F54" i="21"/>
  <c r="G24" i="21"/>
  <c r="J24" i="21" s="1"/>
  <c r="K24" i="21" s="1"/>
  <c r="G13" i="21"/>
  <c r="J13" i="21" s="1"/>
  <c r="K13" i="21" s="1"/>
  <c r="G14" i="21"/>
  <c r="J14" i="21" s="1"/>
  <c r="K14" i="21" s="1"/>
  <c r="G43" i="21"/>
  <c r="H43" i="21" s="1"/>
  <c r="G37" i="21"/>
  <c r="H37" i="21" s="1"/>
  <c r="G35" i="21"/>
  <c r="H35" i="21" s="1"/>
  <c r="G42" i="21"/>
  <c r="H42" i="21" s="1"/>
  <c r="G39" i="21"/>
  <c r="H39" i="21" s="1"/>
  <c r="G40" i="21"/>
  <c r="H40" i="21" s="1"/>
  <c r="G38" i="21"/>
  <c r="H38" i="21" s="1"/>
  <c r="G41" i="21"/>
  <c r="H41" i="21" s="1"/>
  <c r="G44" i="21"/>
  <c r="H44" i="21" s="1"/>
  <c r="G45" i="21"/>
  <c r="H45" i="21" s="1"/>
  <c r="G54" i="21" l="1"/>
  <c r="H54" i="21" s="1"/>
  <c r="G56" i="21"/>
  <c r="H56" i="21" s="1"/>
  <c r="G58" i="21"/>
  <c r="H58" i="21" s="1"/>
  <c r="G59" i="21"/>
  <c r="H59" i="21" s="1"/>
  <c r="G55" i="21"/>
  <c r="H55" i="21" s="1"/>
  <c r="G57" i="21"/>
  <c r="H57" i="21" s="1"/>
  <c r="C16" i="21" l="1"/>
  <c r="E16" i="21" l="1"/>
  <c r="G16" i="21" s="1"/>
  <c r="F16" i="21" s="1"/>
  <c r="D16" i="21" l="1"/>
  <c r="D5" i="19" l="1"/>
  <c r="I39" i="21" l="1"/>
  <c r="I38" i="21"/>
  <c r="I35" i="21"/>
  <c r="I40" i="21"/>
  <c r="I45" i="21"/>
  <c r="I37" i="21"/>
  <c r="I41" i="21"/>
  <c r="I44" i="21"/>
  <c r="I42" i="21"/>
  <c r="I43" i="21"/>
  <c r="I36" i="21" l="1"/>
  <c r="I54" i="21"/>
  <c r="I56" i="21"/>
  <c r="I55" i="21"/>
  <c r="I58" i="21"/>
  <c r="I59" i="21"/>
  <c r="I57" i="21"/>
  <c r="I36" i="16" l="1"/>
  <c r="I40" i="16"/>
  <c r="I38" i="16"/>
  <c r="I37" i="16"/>
  <c r="I39" i="16"/>
  <c r="I24" i="16"/>
  <c r="I35" i="16" l="1"/>
  <c r="I13" i="16"/>
  <c r="F40" i="19"/>
  <c r="G36" i="19" s="1"/>
  <c r="H36" i="19" s="1"/>
  <c r="I41" i="16" l="1"/>
  <c r="I25" i="16"/>
  <c r="I27" i="16"/>
  <c r="I26" i="16"/>
  <c r="I15" i="16"/>
  <c r="I16" i="16"/>
  <c r="I14" i="16"/>
  <c r="I29" i="19"/>
  <c r="G37" i="19"/>
  <c r="H37" i="19" s="1"/>
  <c r="G38" i="19"/>
  <c r="G39" i="19"/>
  <c r="H39" i="19" s="1"/>
  <c r="H38" i="19" l="1"/>
  <c r="I38" i="19" s="1"/>
  <c r="I39" i="19"/>
  <c r="I36" i="19"/>
  <c r="I37" i="19"/>
  <c r="I16" i="19" l="1"/>
  <c r="I27" i="19"/>
  <c r="I15" i="19"/>
  <c r="I17" i="19"/>
  <c r="I18" i="19"/>
  <c r="I14" i="19"/>
  <c r="I13" i="19"/>
  <c r="I26" i="19"/>
  <c r="I28" i="19"/>
</calcChain>
</file>

<file path=xl/comments1.xml><?xml version="1.0" encoding="utf-8"?>
<comments xmlns="http://schemas.openxmlformats.org/spreadsheetml/2006/main">
  <authors>
    <author>gstevenson</author>
  </authors>
  <commentList>
    <comment ref="AV1" authorId="0">
      <text>
        <r>
          <rPr>
            <b/>
            <sz val="9"/>
            <color indexed="81"/>
            <rFont val="Tahoma"/>
            <family val="2"/>
          </rPr>
          <t>gstevenson:</t>
        </r>
        <r>
          <rPr>
            <sz val="9"/>
            <color indexed="81"/>
            <rFont val="Tahoma"/>
            <family val="2"/>
          </rPr>
          <t xml:space="preserve">
An Chomeile
EU
Other UK
Other ROI</t>
        </r>
      </text>
    </comment>
  </commentList>
</comments>
</file>

<file path=xl/sharedStrings.xml><?xml version="1.0" encoding="utf-8"?>
<sst xmlns="http://schemas.openxmlformats.org/spreadsheetml/2006/main" count="3325" uniqueCount="1129">
  <si>
    <t>Name</t>
  </si>
  <si>
    <t>Number of Organisations</t>
  </si>
  <si>
    <t>ID</t>
  </si>
  <si>
    <t>Fund</t>
  </si>
  <si>
    <t>reference number</t>
  </si>
  <si>
    <t>Staff Person</t>
  </si>
  <si>
    <t>Type</t>
  </si>
  <si>
    <t>Status</t>
  </si>
  <si>
    <t>Organisation Size</t>
  </si>
  <si>
    <t>award</t>
  </si>
  <si>
    <t>Programming</t>
  </si>
  <si>
    <t>request</t>
  </si>
  <si>
    <t>cost</t>
  </si>
  <si>
    <t>artform</t>
  </si>
  <si>
    <t xml:space="preserve">Q3_01 Attendance| Performances | Number of activities </t>
  </si>
  <si>
    <t xml:space="preserve">Q3_01 Attendance| Participation | Number of activities </t>
  </si>
  <si>
    <t xml:space="preserve">Q3_01 Attendance| Exhibitions | Number of activities </t>
  </si>
  <si>
    <t xml:space="preserve">Q3_01 Attendance| Performances | Engagement | Known </t>
  </si>
  <si>
    <t xml:space="preserve">Q3_01 Attendance| Performances | Engagement | Estimated </t>
  </si>
  <si>
    <t xml:space="preserve">Q3_01 Attendance| Participation | Engagement | Known </t>
  </si>
  <si>
    <t xml:space="preserve">Q3_01 Attendance| Participation | Engagement | Estimated </t>
  </si>
  <si>
    <t xml:space="preserve">Q3_01 Attendance| Exhibitions | Engagement | Known </t>
  </si>
  <si>
    <t xml:space="preserve">Q3_01 Attendance| Exhibitions | Engagement | Estimated </t>
  </si>
  <si>
    <t xml:space="preserve">Q3_01 Attendance| Festivals | Engagement | Known </t>
  </si>
  <si>
    <t xml:space="preserve">Q3_01 Attendance| Festivals | Engagement | Estimated </t>
  </si>
  <si>
    <t xml:space="preserve">Q3_01 Attendance| Broadcasts (TV, Radio or on-line) | Engagement | Known </t>
  </si>
  <si>
    <t xml:space="preserve">Q3_01 Attendance| Broadcasts (TV, Radio or on-line) | Engagement | Estimated </t>
  </si>
  <si>
    <t>Qu3-02_ACCESSIBILITY|Captioning|Performances|Offered</t>
  </si>
  <si>
    <t>Qu3-02_ACCESSIBILITY|British Sign Language|Performances|Offered</t>
  </si>
  <si>
    <t>Qu3-02_ACCESSIBILITY|Irish Sign Language|Performances|Offered</t>
  </si>
  <si>
    <t>Qu3-02_ACCESSIBILITY|Audio described|Performances|Offered</t>
  </si>
  <si>
    <t>Qu3-02_ACCESSIBILITY|Hearing support loop|Performances|Offered</t>
  </si>
  <si>
    <t>Qu3-02_ACCESSIBILITY|Large print / braille for programmes / menus|Performances|Offered</t>
  </si>
  <si>
    <t>Qu3-02_ACCESSIBILITY|Wheelchair access|Performances|Offered</t>
  </si>
  <si>
    <t>Qu3-02_ACCESSIBILITY|Relaxed performances|Performances|Offered</t>
  </si>
  <si>
    <t>Qu3-02_ACCESSIBILITY|Captioning|Participations|Offered</t>
  </si>
  <si>
    <t>Qu3-02_ACCESSIBILITY|British Sign Language|Participations|Offered</t>
  </si>
  <si>
    <t>Qu3-02_ACCESSIBILITY|Irish Sign Language|Participations|Offered</t>
  </si>
  <si>
    <t>Qu3-02_ACCESSIBILITY|Audio described|Participations|Offered</t>
  </si>
  <si>
    <t>Qu3-02_ACCESSIBILITY|Hearing support loop|Participations|Offered</t>
  </si>
  <si>
    <t>Qu3-02_ACCESSIBILITY|Large print / braille for programmes / menus|Participations|Offered</t>
  </si>
  <si>
    <t>Qu3-02_ACCESSIBILITY|Wheelchair access|Participations|Offered</t>
  </si>
  <si>
    <t>Qu3-02_ACCESSIBILITY|Relaxed performances|Participations|Offered</t>
  </si>
  <si>
    <t>Qu3-02_ACCESSIBILITY|Captioning|Exhibitions|Offered</t>
  </si>
  <si>
    <t>Qu3-02_ACCESSIBILITY|British Sign Language|Exhibitions|Offered</t>
  </si>
  <si>
    <t>Qu3-02_ACCESSIBILITY|Irish Sign Language|Exhibitions|Offered</t>
  </si>
  <si>
    <t>Qu3-02_ACCESSIBILITY|Audio described|Exhibitions|Offered</t>
  </si>
  <si>
    <t>Qu3-02_ACCESSIBILITY|Hearing support loop|Exhibitions|Offered</t>
  </si>
  <si>
    <t>Qu3-02_ACCESSIBILITY|Large print / braille for programmes / menus|Exhibitions|Offered</t>
  </si>
  <si>
    <t>Qu3-02_ACCESSIBILITY|Wheelchair access|Exhibitions|Offered</t>
  </si>
  <si>
    <t>Qu3-02_ACCESSIBILITY|Relaxed performances|Exhibitions|Offered</t>
  </si>
  <si>
    <t>Qu3-02_ACCESSIBILITY|Captioning|Broadcasts|Offered</t>
  </si>
  <si>
    <t>Qu3-02_ACCESSIBILITY|British Sign Language|Broadcasts|Offered</t>
  </si>
  <si>
    <t>Qu3-02_ACCESSIBILITY|Irish Sign Language|Broadcasts|Offered</t>
  </si>
  <si>
    <t>Qu3-02_ACCESSIBILITY|Audio described|Broadcasts|Offered</t>
  </si>
  <si>
    <t>Qu3-02_ACCESSIBILITY|Hearing support loop|Broadcasts|Offered</t>
  </si>
  <si>
    <t>Qu3-02_ACCESSIBILITY|Large print / braille for programmes / menus|Broadcasts|Offered</t>
  </si>
  <si>
    <t>Qu3-02_ACCESSIBILITY|Wheelchair access|Broadcasts|Offered</t>
  </si>
  <si>
    <t>Qu3-02_ACCESSIBILITY|Relaxed performances|Broadcasts|Offered</t>
  </si>
  <si>
    <t>Qu3-02_ACCESSIBILITY|Captioning|Festivals|Offered</t>
  </si>
  <si>
    <t>Qu3-02_ACCESSIBILITY|British Sign Language|Festivals|Offered</t>
  </si>
  <si>
    <t>Qu3-02_ACCESSIBILITY|Irish Sign Language|Festivals|Offered</t>
  </si>
  <si>
    <t>Qu3-02_ACCESSIBILITY|Audio described|Festivals|Offered</t>
  </si>
  <si>
    <t>Qu3-02_ACCESSIBILITY|Hearing support loop|Festivals|Offered</t>
  </si>
  <si>
    <t>Qu3-02_ACCESSIBILITY|Large print / braille for programmes / menus|Festivals|Offered</t>
  </si>
  <si>
    <t>Qu3-02_ACCESSIBILITY|Wheelchair access|Festivals|Offered</t>
  </si>
  <si>
    <t>Qu3-02_ACCESSIBILITY|Relaxed performances|Festivals|Offered</t>
  </si>
  <si>
    <t>Qu3-03_PerformancesTicketing| Total Number of Tickets Available |Total</t>
  </si>
  <si>
    <t>Qu3-03_PerformancesTicketing| Total Number of Tickets Sold |Total</t>
  </si>
  <si>
    <t>Qu3-03_PerformancesTicketing| Number of Complimentary Tickets Given |Total</t>
  </si>
  <si>
    <t>Qu3-03_PerformancesTicketing| Number of Concessionary / Discounted Tickets Used |Total</t>
  </si>
  <si>
    <t>Qu3-03_PerformancesTicketing| Total Ticket Yield (Gross Ticket Income) (£) |Total</t>
  </si>
  <si>
    <t>Qu3-03_PerformancesTicketing| Average Ticket Yield (£) |Total</t>
  </si>
  <si>
    <t>Qu3-04_GroupTarget|People with a physical or mental impairment|% programme activity</t>
  </si>
  <si>
    <t>Qu3-04_GroupTarget|Ethnic minorities|% programme activity</t>
  </si>
  <si>
    <t>Qu3-04_GroupTarget|Deprived neighbourhoods|% programme activity</t>
  </si>
  <si>
    <t>Qu3-04_GroupTarget|LGBT community|% programme activity</t>
  </si>
  <si>
    <t>Qu3-04_GroupTarget|Older people (aged 65+)|% programme activity</t>
  </si>
  <si>
    <t>Qu3-04_GroupTarget|Children and young people (aged 0 - 24)|% programme activity</t>
  </si>
  <si>
    <t>Qu3-04_GroupTarget|Offenders / ex-offenders|% programme activity</t>
  </si>
  <si>
    <t xml:space="preserve">Qu3-05_Collaboration| Community development </t>
  </si>
  <si>
    <t xml:space="preserve">Qu3-05_Collaboration| Youth work / development </t>
  </si>
  <si>
    <t xml:space="preserve">Qu3-05_Collaboration| LGBT </t>
  </si>
  <si>
    <t xml:space="preserve">Qu3-05_Collaboration| Counselling / support </t>
  </si>
  <si>
    <t xml:space="preserve">Qu3-05_Collaboration| Disability </t>
  </si>
  <si>
    <t xml:space="preserve">Qu3-05_Collaboration| Gender </t>
  </si>
  <si>
    <t xml:space="preserve">Qu3-05_Collaboration| Volunteering development </t>
  </si>
  <si>
    <t xml:space="preserve">Qu3-05_Collaboration| General charitable purposes </t>
  </si>
  <si>
    <t xml:space="preserve">Qu3-05_Collaboration| Education / training </t>
  </si>
  <si>
    <t xml:space="preserve">Qu3-05_Collaboration| Criminal justice </t>
  </si>
  <si>
    <t xml:space="preserve">Qu3-05_Collaboration| Rural development </t>
  </si>
  <si>
    <t xml:space="preserve">Qu3-05_Collaboration| Environment / conservation </t>
  </si>
  <si>
    <t xml:space="preserve">Qu3-05_Collaboration| Playgroup / after schools </t>
  </si>
  <si>
    <t xml:space="preserve">Qu3-05_Collaboration| Sport / recreation </t>
  </si>
  <si>
    <t xml:space="preserve">Qu3-05_Collaboration| Relief of poverty </t>
  </si>
  <si>
    <t xml:space="preserve">Qu3-05_Collaboration| Human rights / equality </t>
  </si>
  <si>
    <t xml:space="preserve">Qu3-05_Collaboration| Medical / health </t>
  </si>
  <si>
    <t xml:space="preserve">Qu3-05_Collaboration| Cross-border / cross-community </t>
  </si>
  <si>
    <t xml:space="preserve">Qu3-05_Collaboration| Economic development </t>
  </si>
  <si>
    <t xml:space="preserve">Qu3-05_Collaboration| Welfare / benevolent </t>
  </si>
  <si>
    <t xml:space="preserve">Qu3-05_Collaboration| Accommodation / housing </t>
  </si>
  <si>
    <t xml:space="preserve">Qu3-05_Collaboration| Heritage / historical </t>
  </si>
  <si>
    <t xml:space="preserve">Qu3-05_Collaboration| Research / evaluation </t>
  </si>
  <si>
    <t xml:space="preserve">Qu3-05_Collaboration| Other </t>
  </si>
  <si>
    <t>Qu4_01_artform|Dance|Artform</t>
  </si>
  <si>
    <t>Qu4_01_artform|Literature|Artform</t>
  </si>
  <si>
    <t>Qu4_01_artform|Music|Artform</t>
  </si>
  <si>
    <t>Qu4_01_artform|Theatre|Artform</t>
  </si>
  <si>
    <t>Qu4_01_artform|Visual Arts|Artform</t>
  </si>
  <si>
    <t>Qu4_01_artform|Carnival |Artform</t>
  </si>
  <si>
    <t>Qu4_01_artform|Circus|Artform</t>
  </si>
  <si>
    <t>Qu4_01_artform|All artforms|Artform</t>
  </si>
  <si>
    <t>Qu4_01_artform|Not artform specific |Artform</t>
  </si>
  <si>
    <t>Qu4_02_members|Number of individual members|Fee paying</t>
  </si>
  <si>
    <t>Qu4_02_members|Number of individual members|Non-fee paying</t>
  </si>
  <si>
    <t>Qu4_02_members|Number of organisation members|Fee paying</t>
  </si>
  <si>
    <t>Qu4_02_members|Number of organisation members|Non-fee paying</t>
  </si>
  <si>
    <t>Qu4_3_activity type|Specialist support (e.g. mentoring, lobbying, consultancy)|yes</t>
  </si>
  <si>
    <t>Qu4_3_activity type|Specialist support (e.g. mentoring, lobbying, consultancy)|no</t>
  </si>
  <si>
    <t>Qu4_3_activity type|Artist bursaries|yes</t>
  </si>
  <si>
    <t>Qu4_3_activity type|Artist bursaries|no</t>
  </si>
  <si>
    <t>Qu4_3_activity type|Marketing or promotional support (e.g. website development, segmentation analysis, customer targeting support )|yes</t>
  </si>
  <si>
    <t>Qu4_3_activity type|Marketing or promotional support (e.g. website development, segmentation analysis, customer targeting support )|no</t>
  </si>
  <si>
    <t>Qu4_3_activity type|Filming, photography or documenting services (not equipment hire)|yes</t>
  </si>
  <si>
    <t>Qu4_3_activity type|Filming, photography or documenting services (not equipment hire)|no</t>
  </si>
  <si>
    <t>Qu4_3_activity type|Archive or resource services|yes</t>
  </si>
  <si>
    <t>Qu4_3_activity type|Archive or resource services|no</t>
  </si>
  <si>
    <t>Qu4_3_activity type|Arranged talks, readings or performances by professional artists|yes</t>
  </si>
  <si>
    <t>Qu4_3_activity type|Arranged talks, readings or performances by professional artists|no</t>
  </si>
  <si>
    <t>Qu4_3_activity type|Training (including courses and lectures to support artists professional development)|yes</t>
  </si>
  <si>
    <t>Qu4_3_activity type|Training (including courses and lectures to support artists professional development)|no</t>
  </si>
  <si>
    <t>Qu4_3_activity type|Journal or publication|yes</t>
  </si>
  <si>
    <t>Qu4_3_activity type|Journal or publication|no</t>
  </si>
  <si>
    <t>Qu4_3_activity type|Venue hire (e.g. studios, rehearsals or exhibition space)|yes</t>
  </si>
  <si>
    <t>Qu4_3_activity type|Venue hire (e.g. studios, rehearsals or exhibition space)|no</t>
  </si>
  <si>
    <t>Qu4_3_activity type|Arranged residencies|yes</t>
  </si>
  <si>
    <t>Qu4_3_activity type|Arranged residencies|no</t>
  </si>
  <si>
    <t>Qu4_3_activity type|Equipment (e.g. screens, projectors, media players and audio equipment)|yes</t>
  </si>
  <si>
    <t>Qu4_3_activity type|Equipment (e.g. screens, projectors, media players and audio equipment)|no</t>
  </si>
  <si>
    <t>Qu4_3_activity type|Other|yes</t>
  </si>
  <si>
    <t>Qu4_3_activity type|Other|no</t>
  </si>
  <si>
    <t>Qu4_3_activity type|Specialist support (e.g. mentoring, lobbying, consultancy)|Number of services provided</t>
  </si>
  <si>
    <t>Qu4_3_activity type|Artist bursaries|Number of services provided</t>
  </si>
  <si>
    <t>Qu4_3_activity type|Marketing or promotional support (e.g. website development, segmentation analysis, customer targeting support )|Number of services provided</t>
  </si>
  <si>
    <t>Qu4_3_activity type|Filming, photography or documenting services (not equipment hire)|Number of services provided</t>
  </si>
  <si>
    <t>Qu4_3_activity type|Archive or resource services|Number of services provided</t>
  </si>
  <si>
    <t>Qu4_3_activity type|Arranged talks, readings or performances by professional artists|Number of services provided</t>
  </si>
  <si>
    <t>Qu4_3_activity type|Training (including courses and lectures to support artists professional development)|Number of services provided</t>
  </si>
  <si>
    <t>Qu4_3_activity type|Journal or publication|Number of services provided</t>
  </si>
  <si>
    <t>Qu4_3_activity type|Venue hire (e.g. studios, rehearsals or exhibition space)|Number of services provided</t>
  </si>
  <si>
    <t>Qu4_3_activity type|Arranged residencies|Number of services provided</t>
  </si>
  <si>
    <t>Qu4_3_activity type|Equipment (e.g. screens, projectors, media players and audio equipment)|Number of services provided</t>
  </si>
  <si>
    <t>Qu4_3_activity type|Other|Number of services provided</t>
  </si>
  <si>
    <t>Qu4_3_activity type|Specialist support (e.g. mentoring, lobbying, consultancy)|Number of individuals supported</t>
  </si>
  <si>
    <t>Qu4_3_activity type|Artist bursaries|Number of individuals supported</t>
  </si>
  <si>
    <t>Qu4_3_activity type|Marketing or promotional support (e.g. website development, segmentation analysis, customer targeting support )|Number of individuals supported</t>
  </si>
  <si>
    <t>Qu4_3_activity type|Filming, photography or documenting services (not equipment hire)|Number of individuals supported</t>
  </si>
  <si>
    <t>Qu4_3_activity type|Archive or resource services|Number of individuals supported</t>
  </si>
  <si>
    <t>Qu4_3_activity type|Arranged talks, readings or performances by professional artists|Number of individuals supported</t>
  </si>
  <si>
    <t>Qu4_3_activity type|Training (including courses and lectures to support artists professional development)|Number of individuals supported</t>
  </si>
  <si>
    <t>Qu4_3_activity type|Journal or publication|Number of individuals supported</t>
  </si>
  <si>
    <t>Qu4_3_activity type|Venue hire (e.g. studios, rehearsals or exhibition space)|Number of individuals supported</t>
  </si>
  <si>
    <t>Qu4_3_activity type|Arranged residencies|Number of individuals supported</t>
  </si>
  <si>
    <t>Qu4_3_activity type|Equipment (e.g. screens, projectors, media players and audio equipment)|Number of individuals supported</t>
  </si>
  <si>
    <t>Qu4_3_activity type|Other|Number of individuals supported</t>
  </si>
  <si>
    <t>Qu5-01_PublishNewTitles| Number of new titles |Total</t>
  </si>
  <si>
    <t>Qu5-01_PublishNewTitles| Book sales -- new titles |Total</t>
  </si>
  <si>
    <t>Qu5-01_PublishNewTitles| Book distribution -- new titles |Total</t>
  </si>
  <si>
    <t>Qu5-02_PublishBacklist| Total number of backlist titles |Total</t>
  </si>
  <si>
    <t>Qu5-02_PublishBacklist| Book sales -- backlist titles |Total</t>
  </si>
  <si>
    <t>Qu5-02_PublishBacklist| Book distribution -- backlist titles |Total</t>
  </si>
  <si>
    <t>Qu5-03_PublishE-Books| Number of new e-book titles |Total</t>
  </si>
  <si>
    <t>Qu5-03_PublishE-Books| Book sales / downloads -- new e-book titles |Total</t>
  </si>
  <si>
    <t>Qu5-03_PublishE-Books| Book sales / downloads -- backlist e-book titles |Total</t>
  </si>
  <si>
    <t>Qu5-04_PublishMethods| Large print |Tick (where applicable)</t>
  </si>
  <si>
    <t>Qu5-04_PublishMethods| Talking books |Tick (where applicable)</t>
  </si>
  <si>
    <t>Qu5-04_PublishMethods| Braille |Tick (where applicable)</t>
  </si>
  <si>
    <t>Qu5-04_PublishMethods| Other |Tick (where applicable)</t>
  </si>
  <si>
    <t>Qu5-04_PublishMethods| None |Tick (where applicable)</t>
  </si>
  <si>
    <t>LGD2014NAME</t>
  </si>
  <si>
    <t>Belfast</t>
  </si>
  <si>
    <t>Armagh, Banbridge and Craigavon</t>
  </si>
  <si>
    <t>Derry and Strabane</t>
  </si>
  <si>
    <t>Newry, Mourne and Down</t>
  </si>
  <si>
    <t>Causeway Coast and Glens</t>
  </si>
  <si>
    <t>North Down and Ards</t>
  </si>
  <si>
    <t>Fermanagh and Omagh</t>
  </si>
  <si>
    <t>Mid Ulster</t>
  </si>
  <si>
    <t>Republic of Ireland</t>
  </si>
  <si>
    <t>Lisburn and Castlereagh</t>
  </si>
  <si>
    <t>All organisations</t>
  </si>
  <si>
    <t>Small</t>
  </si>
  <si>
    <t>Medium</t>
  </si>
  <si>
    <t>Large</t>
  </si>
  <si>
    <t>Visual Arts</t>
  </si>
  <si>
    <t>Combined</t>
  </si>
  <si>
    <t>Literature</t>
  </si>
  <si>
    <t>Music</t>
  </si>
  <si>
    <t>Traditional Arts</t>
  </si>
  <si>
    <t>Dance</t>
  </si>
  <si>
    <t>Drama</t>
  </si>
  <si>
    <t>Mid and East Antrim</t>
  </si>
  <si>
    <t>Antrim and Newtownabbey</t>
  </si>
  <si>
    <t xml:space="preserve">Performances | Number of activities </t>
  </si>
  <si>
    <t xml:space="preserve">Participation | Number of activities </t>
  </si>
  <si>
    <t xml:space="preserve">Exhibitions | Number of activities </t>
  </si>
  <si>
    <t xml:space="preserve">Festivals | Number of activities </t>
  </si>
  <si>
    <t xml:space="preserve">Broadcasts (TV, Radio or on-line) | Number of activities </t>
  </si>
  <si>
    <t xml:space="preserve">Performances | Engagement | Known </t>
  </si>
  <si>
    <t xml:space="preserve">Performances | Engagement | Estimated </t>
  </si>
  <si>
    <t xml:space="preserve">Participation | Engagement | Known </t>
  </si>
  <si>
    <t xml:space="preserve">Participation | Engagement | Estimated </t>
  </si>
  <si>
    <t xml:space="preserve">Exhibitions | Engagement | Known </t>
  </si>
  <si>
    <t xml:space="preserve">Exhibitions | Engagement | Estimated </t>
  </si>
  <si>
    <t xml:space="preserve">Festivals | Engagement | Known </t>
  </si>
  <si>
    <t xml:space="preserve">Festivals | Engagement | Estimated </t>
  </si>
  <si>
    <t xml:space="preserve">Broadcasts (TV, Radio or on-line) | Engagement | Known </t>
  </si>
  <si>
    <t xml:space="preserve">Broadcasts (TV, Radio or on-line) | Engagement | Estimated </t>
  </si>
  <si>
    <t>LA Base</t>
  </si>
  <si>
    <t>Number of organisations:</t>
  </si>
  <si>
    <t>2015-16</t>
  </si>
  <si>
    <t>Activities</t>
  </si>
  <si>
    <t>Total</t>
  </si>
  <si>
    <t>Performances</t>
  </si>
  <si>
    <t>Participation</t>
  </si>
  <si>
    <t>Exhibitions</t>
  </si>
  <si>
    <t>Festivals</t>
  </si>
  <si>
    <t>% Change</t>
  </si>
  <si>
    <t>Captioning</t>
  </si>
  <si>
    <t>British Sign Language</t>
  </si>
  <si>
    <t>Irish Sign Language</t>
  </si>
  <si>
    <t xml:space="preserve">Audio Described </t>
  </si>
  <si>
    <t>Hearing Support Loop</t>
  </si>
  <si>
    <t>Large Print / Braille / Menus</t>
  </si>
  <si>
    <t>Wheelchair Access</t>
  </si>
  <si>
    <t>Relaxed Performances</t>
  </si>
  <si>
    <t>Ethnic minorities</t>
  </si>
  <si>
    <t>Deprived neighbourhoods</t>
  </si>
  <si>
    <t>LGBT community</t>
  </si>
  <si>
    <t>Older people (aged 65+)</t>
  </si>
  <si>
    <t>Children and young people</t>
  </si>
  <si>
    <t>Offenders / ex-offenders</t>
  </si>
  <si>
    <t>% of total</t>
  </si>
  <si>
    <t>Sector</t>
  </si>
  <si>
    <t xml:space="preserve">Community Development </t>
  </si>
  <si>
    <t xml:space="preserve">LGBT </t>
  </si>
  <si>
    <t>Disability</t>
  </si>
  <si>
    <t>Education / Training</t>
  </si>
  <si>
    <t>Relief of Poverty</t>
  </si>
  <si>
    <t xml:space="preserve">Medical / Health </t>
  </si>
  <si>
    <t xml:space="preserve">Youth work / Development </t>
  </si>
  <si>
    <t xml:space="preserve">General Charitable Purposes </t>
  </si>
  <si>
    <t xml:space="preserve">Environment / Conservation </t>
  </si>
  <si>
    <t xml:space="preserve">Welfare / Benevolent </t>
  </si>
  <si>
    <t>Other</t>
  </si>
  <si>
    <t>Artform</t>
  </si>
  <si>
    <t>Theatre</t>
  </si>
  <si>
    <t>Carnival</t>
  </si>
  <si>
    <t>Circus</t>
  </si>
  <si>
    <t>Not artform specific</t>
  </si>
  <si>
    <t>Service Provision</t>
  </si>
  <si>
    <t>Training</t>
  </si>
  <si>
    <t>name</t>
  </si>
  <si>
    <t>Finance Year</t>
  </si>
  <si>
    <t>Salaries</t>
  </si>
  <si>
    <t>CoreCosts| Rent and Rates |Total (£)</t>
  </si>
  <si>
    <t>Light and Heat |Total (£)</t>
  </si>
  <si>
    <t>Maintenance and Security |Total (£)</t>
  </si>
  <si>
    <t>Telephone and Fax</t>
  </si>
  <si>
    <t>Printing, Postage and Stationery</t>
  </si>
  <si>
    <t>Financial Costs</t>
  </si>
  <si>
    <t>xTraining</t>
  </si>
  <si>
    <t>xResearch</t>
  </si>
  <si>
    <t>Insurance</t>
  </si>
  <si>
    <t>Total Overheads</t>
  </si>
  <si>
    <t>Other Core Costs</t>
  </si>
  <si>
    <t>Artists' Costs</t>
  </si>
  <si>
    <t>Volunteer Expenses</t>
  </si>
  <si>
    <t>Publicity / Marketing / Promotion</t>
  </si>
  <si>
    <t>Premium Costs</t>
  </si>
  <si>
    <t>Catering, Merchandising</t>
  </si>
  <si>
    <t xml:space="preserve">Venue Costs </t>
  </si>
  <si>
    <t>Transportation</t>
  </si>
  <si>
    <t>Travel, Accommodation, Subsistence</t>
  </si>
  <si>
    <t>Equipment / Materials</t>
  </si>
  <si>
    <t>Other Programming</t>
  </si>
  <si>
    <t>Annual Funding Programme (AFP)</t>
  </si>
  <si>
    <t>Lottery Project Grants</t>
  </si>
  <si>
    <t>Other non-Lottery Funding</t>
  </si>
  <si>
    <t>Total ACNI Funding</t>
  </si>
  <si>
    <t>An Chomhairle Ealaíon</t>
  </si>
  <si>
    <t>NI Government departments or agencies</t>
  </si>
  <si>
    <t>NI Local authority funding</t>
  </si>
  <si>
    <t>European funding programmes</t>
  </si>
  <si>
    <t>Other UK public sources</t>
  </si>
  <si>
    <t>Other RoI public sources</t>
  </si>
  <si>
    <t>xOther Grant Sources</t>
  </si>
  <si>
    <t>Total other</t>
  </si>
  <si>
    <t xml:space="preserve">Box Office </t>
  </si>
  <si>
    <t>Domestic Touring</t>
  </si>
  <si>
    <t>International Touring</t>
  </si>
  <si>
    <t>Membership Fees</t>
  </si>
  <si>
    <t>Publications (book and e-book sales)</t>
  </si>
  <si>
    <t>Gallery Sales</t>
  </si>
  <si>
    <t>Bar/Catering Sales</t>
  </si>
  <si>
    <t>Rent from Tenants</t>
  </si>
  <si>
    <t>Other Earned Income</t>
  </si>
  <si>
    <t>Total earned income</t>
  </si>
  <si>
    <t>Sponsorship</t>
  </si>
  <si>
    <t>Donations</t>
  </si>
  <si>
    <t>Trusts and Foundations</t>
  </si>
  <si>
    <t>Total Trusts and Foundation</t>
  </si>
  <si>
    <t>Capital| Arts Council of Northern Ireland</t>
  </si>
  <si>
    <t>Capital Other</t>
  </si>
  <si>
    <t>Other Programme</t>
  </si>
  <si>
    <t>xLottery Project Grants</t>
  </si>
  <si>
    <t>Total Earned Income</t>
  </si>
  <si>
    <t>Income Type</t>
  </si>
  <si>
    <t>Expenditure Type</t>
  </si>
  <si>
    <t>Total Programming Costs</t>
  </si>
  <si>
    <t>Total Contributed Income</t>
  </si>
  <si>
    <t>Total Income</t>
  </si>
  <si>
    <t xml:space="preserve">Qu1-01_PermanentStaff| Full-time Artist | Male </t>
  </si>
  <si>
    <t xml:space="preserve">Qu1-01_PermanentStaff| Full-time Artist | Female </t>
  </si>
  <si>
    <t xml:space="preserve">Qu1-01_PermanentStaff| Part-time Artist | Male </t>
  </si>
  <si>
    <t xml:space="preserve">Qu1-01_PermanentStaff| Part-time Artist | Female </t>
  </si>
  <si>
    <t xml:space="preserve">Qu1-01_PermanentStaff| Full-time Managers | Male </t>
  </si>
  <si>
    <t xml:space="preserve">Qu1-01_PermanentStaff| Full-time Managers | Female </t>
  </si>
  <si>
    <t xml:space="preserve">Qu1-01_PermanentStaff| Part-time Managers | Male </t>
  </si>
  <si>
    <t xml:space="preserve">Qu1-01_PermanentStaff| Part-time Managers | Female </t>
  </si>
  <si>
    <t xml:space="preserve">Qu1-01_PermanentStaff| Full-time Other Staff | Male </t>
  </si>
  <si>
    <t xml:space="preserve">Qu1-01_PermanentStaff| Full-time Other Staff | Female </t>
  </si>
  <si>
    <t xml:space="preserve">Qu1-01_PermanentStaff| Part-time Other Staff | Male </t>
  </si>
  <si>
    <t xml:space="preserve">Qu1-01_PermanentStaff| Part-time Other Staff | Female </t>
  </si>
  <si>
    <t xml:space="preserve">Qu1-01_PermanentStaff| Total | Male </t>
  </si>
  <si>
    <t xml:space="preserve">Qu1-01_PermanentStaff| Total </t>
  </si>
  <si>
    <t xml:space="preserve">Qu1-02_ContractStaff| Artistic Staff | Male </t>
  </si>
  <si>
    <t xml:space="preserve">Qu1-02_ContractStaff| Artistic Staff | Female </t>
  </si>
  <si>
    <t xml:space="preserve">Qu1-02_ContractStaff| Managers | Male </t>
  </si>
  <si>
    <t xml:space="preserve">Qu1-02_ContractStaff| Managers | Female </t>
  </si>
  <si>
    <t xml:space="preserve">Qu1-02_ContractStaff| Other Staff | Male </t>
  </si>
  <si>
    <t xml:space="preserve">Qu1-02_ContractStaff| Other Staff | Female </t>
  </si>
  <si>
    <t xml:space="preserve">Qu1-02_ContractStaff| Total | Male </t>
  </si>
  <si>
    <t xml:space="preserve">Qu1-02_ContractStaff| Total | Female </t>
  </si>
  <si>
    <t>Qu1-02_ContractStaff| Total</t>
  </si>
  <si>
    <t xml:space="preserve">Qu1-03_VolNumbers|Number of volunteers| Male </t>
  </si>
  <si>
    <t xml:space="preserve">Qu1-03_VolNumbers|Number of volunteers| Female </t>
  </si>
  <si>
    <t>Total volunteers</t>
  </si>
  <si>
    <t xml:space="preserve">Qu1-04_Volhrs|Number of hours worked| Hours worked </t>
  </si>
  <si>
    <t>Qu1-05_Ethnicity| White |Board Members|Male</t>
  </si>
  <si>
    <t>Qu1-05_Ethnicity| White |Board Members|Female</t>
  </si>
  <si>
    <t>Qu1-05_Ethnicity| Irish Traveller |Board Members|Male</t>
  </si>
  <si>
    <t>Qu1-05_Ethnicity| Irish Traveller |Board Members|Female</t>
  </si>
  <si>
    <t>Qu1-05_Ethnicity| Chinese |Board Members|Male</t>
  </si>
  <si>
    <t>Qu1-05_Ethnicity| Chinese |Board Members|Female</t>
  </si>
  <si>
    <t>Qu1-05_Ethnicity| Indian |Board Members|Male</t>
  </si>
  <si>
    <t>Qu1-05_Ethnicity| Indian |Board Members|Female</t>
  </si>
  <si>
    <t>Qu1-05_Ethnicity| Pakistani |Board Members|Male</t>
  </si>
  <si>
    <t>Qu1-05_Ethnicity| Pakistani |Board Members|Female</t>
  </si>
  <si>
    <t>Qu1-05_Ethnicity| Bangladeshi |Board Members|Male</t>
  </si>
  <si>
    <t>Qu1-05_Ethnicity| Bangladeshi |Board Members|Female</t>
  </si>
  <si>
    <t>Qu1-05_Ethnicity| Other Asian |Board Members|Male</t>
  </si>
  <si>
    <t>Qu1-05_Ethnicity| Other Asian |Board Members|Female</t>
  </si>
  <si>
    <t>Qu1-05_Ethnicity| Black Caribbean |Board Members|Male</t>
  </si>
  <si>
    <t>Qu1-05_Ethnicity| Black Caribbean |Board Members|Female</t>
  </si>
  <si>
    <t>Qu1-05_Ethnicity| Black African |Board Members|Male</t>
  </si>
  <si>
    <t>Qu1-05_Ethnicity| Black African |Board Members|Female</t>
  </si>
  <si>
    <t>Qu1-05_Ethnicity| Black Other |Board Members|Male</t>
  </si>
  <si>
    <t>Qu1-05_Ethnicity| Black Other |Board Members|Female</t>
  </si>
  <si>
    <t>Qu1-05_Ethnicity| Mixed ethnic group |Board Members|Male</t>
  </si>
  <si>
    <t>Qu1-05_Ethnicity| Mixed ethnic group |Board Members|Female</t>
  </si>
  <si>
    <t>Qu1-05_Ethnicity| Other ethnic group |Board Members|Male</t>
  </si>
  <si>
    <t>Qu1-05_Ethnicity| Other ethnic group |Board Members|Female</t>
  </si>
  <si>
    <t>Qu1-05_Ethnicity| Unspecified or not collected |Board Members|Male</t>
  </si>
  <si>
    <t>Qu1-05_Ethnicity| Unspecified or not collected |Board Members|Female</t>
  </si>
  <si>
    <t>Qu1-05_Ethnicity| Total |Board Members|Male</t>
  </si>
  <si>
    <t>Qu1-05_Ethnicity| Total |Board Members</t>
  </si>
  <si>
    <t>Qu1-05_Ethnicity| White |Artistic Staff|Male</t>
  </si>
  <si>
    <t>Qu1-05_Ethnicity| White |Artistic Staff|Female</t>
  </si>
  <si>
    <t>Qu1-05_Ethnicity| Irish Traveller |Artistic Staff|Male</t>
  </si>
  <si>
    <t>Qu1-05_Ethnicity| Irish Traveller |Artistic Staff|Female</t>
  </si>
  <si>
    <t>Qu1-05_Ethnicity| Chinese |Artistic Staff|Male</t>
  </si>
  <si>
    <t>Qu1-05_Ethnicity| Chinese |Artistic Staff|Female</t>
  </si>
  <si>
    <t>Qu1-05_Ethnicity| Indian |Artistic Staff|Male</t>
  </si>
  <si>
    <t>Qu1-05_Ethnicity| Indian |Artistic Staff|Female</t>
  </si>
  <si>
    <t>Qu1-05_Ethnicity| Pakistani |Artistic Staff|Male</t>
  </si>
  <si>
    <t>Qu1-05_Ethnicity| Pakistani |Artistic Staff|Female</t>
  </si>
  <si>
    <t>Qu1-05_Ethnicity| Bangladeshi |Artistic Staff|Male</t>
  </si>
  <si>
    <t>Qu1-05_Ethnicity| Bangladeshi |Artistic Staff|Female</t>
  </si>
  <si>
    <t>Qu1-05_Ethnicity| Other Asian |Artistic Staff|Male</t>
  </si>
  <si>
    <t>Qu1-05_Ethnicity| Other Asian |Artistic Staff|Female</t>
  </si>
  <si>
    <t>Qu1-05_Ethnicity| Black Caribbean |Artistic Staff|Male</t>
  </si>
  <si>
    <t>Qu1-05_Ethnicity| Black Caribbean |Artistic Staff|Female</t>
  </si>
  <si>
    <t>Qu1-05_Ethnicity| Black African |Artistic Staff|Male</t>
  </si>
  <si>
    <t>Qu1-05_Ethnicity| Black African |Artistic Staff|Female</t>
  </si>
  <si>
    <t>Qu1-05_Ethnicity| Black Other |Artistic Staff|Male</t>
  </si>
  <si>
    <t>Qu1-05_Ethnicity| Black Other |Artistic Staff|Female</t>
  </si>
  <si>
    <t>Qu1-05_Ethnicity| Mixed ethnic group |Artistic Staff|Male</t>
  </si>
  <si>
    <t>Qu1-05_Ethnicity| Mixed ethnic group |Artistic Staff|Female</t>
  </si>
  <si>
    <t>Qu1-05_Ethnicity| Other ethnic group |Artistic Staff|Male</t>
  </si>
  <si>
    <t>Qu1-05_Ethnicity| Other ethnic group |Artistic Staff|Female</t>
  </si>
  <si>
    <t>Qu1-05_Ethnicity| Unspecified or not collected |Artistic Staff|Male</t>
  </si>
  <si>
    <t>Qu1-05_Ethnicity| Unspecified or not collected |Artistic Staff|Female</t>
  </si>
  <si>
    <t>Ethnicity Artistic Staff Total Male</t>
  </si>
  <si>
    <t>Ethnicity Artistic Staff Total Female</t>
  </si>
  <si>
    <t xml:space="preserve">Ethnicity Artistic Staff Total </t>
  </si>
  <si>
    <t>Qu1-05_Ethnicity| White |Managers|Male</t>
  </si>
  <si>
    <t>Qu1-05_Ethnicity| White |Managers|Female</t>
  </si>
  <si>
    <t>Qu1-05_Ethnicity| Irish Traveller |Managers|Male</t>
  </si>
  <si>
    <t>Qu1-05_Ethnicity| Irish Traveller |Managers|Female</t>
  </si>
  <si>
    <t>Qu1-05_Ethnicity| Chinese |Managers|Male</t>
  </si>
  <si>
    <t>Qu1-05_Ethnicity| Chinese |Managers|Female</t>
  </si>
  <si>
    <t>Qu1-05_Ethnicity| Indian |Managers|Male</t>
  </si>
  <si>
    <t>Qu1-05_Ethnicity| Indian |Managers|Female</t>
  </si>
  <si>
    <t>Qu1-05_Ethnicity| Pakistani |Managers|Male</t>
  </si>
  <si>
    <t>Qu1-05_Ethnicity| Pakistani |Managers|Female</t>
  </si>
  <si>
    <t>Qu1-05_Ethnicity| Bangladeshi |Managers|Male</t>
  </si>
  <si>
    <t>Qu1-05_Ethnicity| Bangladeshi |Managers|Female</t>
  </si>
  <si>
    <t>Qu1-05_Ethnicity| Other Asian |Managers|Male</t>
  </si>
  <si>
    <t>Qu1-05_Ethnicity| Other Asian |Managers|Female</t>
  </si>
  <si>
    <t>Qu1-05_Ethnicity| Black Caribbean |Managers|Male</t>
  </si>
  <si>
    <t>Qu1-05_Ethnicity| Black Caribbean |Managers|Female</t>
  </si>
  <si>
    <t>Qu1-05_Ethnicity| Black African |Managers|Male</t>
  </si>
  <si>
    <t>Qu1-05_Ethnicity| Black African |Managers|Female</t>
  </si>
  <si>
    <t>Qu1-05_Ethnicity| Black Other |Managers|Male</t>
  </si>
  <si>
    <t>Qu1-05_Ethnicity| Black Other |Managers|Female</t>
  </si>
  <si>
    <t>Qu1-05_Ethnicity| Mixed ethnic group |Managers|Male</t>
  </si>
  <si>
    <t>Qu1-05_Ethnicity| Mixed ethnic group |Managers|Female</t>
  </si>
  <si>
    <t>Qu1-05_Ethnicity| Other ethnic group |Managers|Male</t>
  </si>
  <si>
    <t>Qu1-05_Ethnicity| Other ethnic group |Managers|Female</t>
  </si>
  <si>
    <t>Qu1-05_Ethnicity| Unspecified or not collected |Managers|Male</t>
  </si>
  <si>
    <t>Qu1-05_Ethnicity| Unspecified or not collected |Managers|Female</t>
  </si>
  <si>
    <t>Qu1-05_Ethnicity| Total |Managers|Male</t>
  </si>
  <si>
    <t>Qu1-05_Ethnicity| Total |Managers|Female</t>
  </si>
  <si>
    <t>Qu1-05_Ethnicity| Total |Managers</t>
  </si>
  <si>
    <t>Qu1-05_Ethnicity| White |Other Staff|Male</t>
  </si>
  <si>
    <t>Qu1-05_Ethnicity| White |Other Staff|Female</t>
  </si>
  <si>
    <t>Qu1-05_Ethnicity| Irish Traveller |Other Staff|Male</t>
  </si>
  <si>
    <t>Qu1-05_Ethnicity| Irish Traveller |Other Staff|Female</t>
  </si>
  <si>
    <t>Qu1-05_Ethnicity| Chinese |Other Staff|Male</t>
  </si>
  <si>
    <t>Qu1-05_Ethnicity| Chinese |Other Staff|Female</t>
  </si>
  <si>
    <t>Qu1-05_Ethnicity| Indian |Other Staff|Male</t>
  </si>
  <si>
    <t>Qu1-05_Ethnicity| Indian |Other Staff|Female</t>
  </si>
  <si>
    <t>Qu1-05_Ethnicity| Pakistani |Other Staff|Male</t>
  </si>
  <si>
    <t>Qu1-05_Ethnicity| Pakistani |Other Staff|Female</t>
  </si>
  <si>
    <t>Qu1-05_Ethnicity| Bangladeshi |Other Staff|Male</t>
  </si>
  <si>
    <t>Qu1-05_Ethnicity| Bangladeshi |Other Staff|Female</t>
  </si>
  <si>
    <t>Qu1-05_Ethnicity| Other Asian |Other Staff|Male</t>
  </si>
  <si>
    <t>Qu1-05_Ethnicity| Other Asian |Other Staff|Female</t>
  </si>
  <si>
    <t>Qu1-05_Ethnicity| Black Caribbean |Other Staff|Male</t>
  </si>
  <si>
    <t>Qu1-05_Ethnicity| Black Caribbean |Other Staff|Female</t>
  </si>
  <si>
    <t>Qu1-05_Ethnicity| Black African |Other Staff|Male</t>
  </si>
  <si>
    <t>Qu1-05_Ethnicity| Black African |Other Staff|Female</t>
  </si>
  <si>
    <t>Qu1-05_Ethnicity| Black Other |Other Staff|Male</t>
  </si>
  <si>
    <t>Qu1-05_Ethnicity| Black Other |Other Staff|Female</t>
  </si>
  <si>
    <t>Qu1-05_Ethnicity| Mixed ethnic group |Other Staff|Male</t>
  </si>
  <si>
    <t>Qu1-05_Ethnicity| Mixed ethnic group |Other Staff|Female</t>
  </si>
  <si>
    <t>Qu1-05_Ethnicity| Other ethnic group |Other Staff|Male</t>
  </si>
  <si>
    <t>Qu1-05_Ethnicity| Other ethnic group |Other Staff|Female</t>
  </si>
  <si>
    <t>Qu1-05_Ethnicity| Unspecified or not collected |Other Staff|Male</t>
  </si>
  <si>
    <t>Qu1-05_Ethnicity| Unspecified or not collected |Other Staff|Female</t>
  </si>
  <si>
    <t>Qu1-05_Ethnicity| Total |Other Staff|Male</t>
  </si>
  <si>
    <t>Qu1-05_Ethnicity| Total |Other Staff</t>
  </si>
  <si>
    <t>Qu1-05_Ethnicity| Total |Other Staff|Female</t>
  </si>
  <si>
    <t>Qu1-06_Disability| Board Members |Male</t>
  </si>
  <si>
    <t>Qu1-06_Disability| Board Members |Female</t>
  </si>
  <si>
    <t>Qu1-06_Disability| Artistic Staff |Male</t>
  </si>
  <si>
    <t>Qu1-06_Disability| Artistic Staff |Female</t>
  </si>
  <si>
    <t>Qu1-06_Disability| Managers |Male</t>
  </si>
  <si>
    <t>Qu1-06_Disability| Managers |Female</t>
  </si>
  <si>
    <t>Qu1-06_Disability| Other Staff |Male</t>
  </si>
  <si>
    <t>Qu1-06_Disability| Other Staff |Female</t>
  </si>
  <si>
    <t>Qu1-06_Disability| Volunteers |Male</t>
  </si>
  <si>
    <t>Qu1-06_Disability| Volunteers |Female</t>
  </si>
  <si>
    <t>Qu1-06_Disability| Totals |Male</t>
  </si>
  <si>
    <t>Qu1-06_Disability| Totals</t>
  </si>
  <si>
    <t>Qu1-06_Disability| Totals |Female</t>
  </si>
  <si>
    <t>Qu1-07_Age| Board Members |16 to 24 years|Male</t>
  </si>
  <si>
    <t>Qu1-07_Age| Board Members |16 to 24 years|Female</t>
  </si>
  <si>
    <t>Qu1-07_Age| Board Members |25 to 34 years|Male</t>
  </si>
  <si>
    <t>Qu1-07_Age| Board Members |25 to 34 years|Female</t>
  </si>
  <si>
    <t>Qu1-07_Age| Board Members |35 to 44 years|Male</t>
  </si>
  <si>
    <t>Qu1-07_Age| Board Members |35 to 44 years|Female</t>
  </si>
  <si>
    <t>Qu1-07_Age| Board Members |45 to 54 years|Male</t>
  </si>
  <si>
    <t>Qu1-07_Age| Board Members |45 to 54 years|Female</t>
  </si>
  <si>
    <t>Qu1-07_Age| Board Members |55 to 64 years|Male</t>
  </si>
  <si>
    <t>Qu1-07_Age| Board Members |55 to 64 years|Female</t>
  </si>
  <si>
    <t>Qu1-07_Age| Board Members |65+ years|Male</t>
  </si>
  <si>
    <t>Qu1-07_Age| Board Members |65+ years|Female</t>
  </si>
  <si>
    <t>Qu1-07_Age| Board Members |Female</t>
  </si>
  <si>
    <t>Qu1-07_Age| Board Members |Male</t>
  </si>
  <si>
    <t>Qu1-07_Age| Board Members</t>
  </si>
  <si>
    <t>Qu1-07_Age| Artistic Staff |16 to 24 years|Male</t>
  </si>
  <si>
    <t>Qu1-07_Age| Artistic Staff |16 to 24 years|Female</t>
  </si>
  <si>
    <t>Qu1-07_Age| Artistic Staff |25 to 34 years|Male</t>
  </si>
  <si>
    <t>Qu1-07_Age| Artistic Staff |25 to 34 years|Female</t>
  </si>
  <si>
    <t>Qu1-07_Age| Artistic Staff |35 to 44 years|Male</t>
  </si>
  <si>
    <t>Qu1-07_Age| Artistic Staff |35 to 44 years|Female</t>
  </si>
  <si>
    <t>Qu1-07_Age| Artistic Staff |45 to 54 years|Male</t>
  </si>
  <si>
    <t>Qu1-07_Age| Artistic Staff |45 to 54 years|Female</t>
  </si>
  <si>
    <t>Qu1-07_Age| Artistic Staff |55 to 64 years|Male</t>
  </si>
  <si>
    <t>Qu1-07_Age| Artistic Staff |55 to 64 years|Female</t>
  </si>
  <si>
    <t>Qu1-07_Age| Artistic Staff |65+ years|Male</t>
  </si>
  <si>
    <t>Qu1-07_Age| Artistic Staff |65+ years|Female</t>
  </si>
  <si>
    <t>Qu1-07_Age| Artistic Staff |Female</t>
  </si>
  <si>
    <t>Qu1-07_Age| Artistic Staff |Male</t>
  </si>
  <si>
    <t xml:space="preserve">Qu1-07_Age| Artistic Staff </t>
  </si>
  <si>
    <t>Qu1-07_Age| Managers |16 to 24 years|Male</t>
  </si>
  <si>
    <t>Qu1-07_Age| Managers |16 to 24 years|Female</t>
  </si>
  <si>
    <t>Qu1-07_Age| Managers |25 to 34 years|Male</t>
  </si>
  <si>
    <t>Qu1-07_Age| Managers |25 to 34 years|Female</t>
  </si>
  <si>
    <t>Qu1-07_Age| Managers |35 to 44 years|Male</t>
  </si>
  <si>
    <t>Qu1-07_Age| Managers |35 to 44 years|Female</t>
  </si>
  <si>
    <t>Qu1-07_Age| Managers |45 to 54 years|Male</t>
  </si>
  <si>
    <t>Qu1-07_Age| Managers |45 to 54 years|Female</t>
  </si>
  <si>
    <t>Qu1-07_Age| Managers |55 to 64 years|Male</t>
  </si>
  <si>
    <t>Qu1-07_Age| Managers |55 to 64 years|Female</t>
  </si>
  <si>
    <t>Qu1-07_Age| Managers |65+ years|Male</t>
  </si>
  <si>
    <t>Qu1-07_Age| Managers |65+ years|Female</t>
  </si>
  <si>
    <t>Qu1-07_Age| Managers |Female</t>
  </si>
  <si>
    <t>Qu1-07_Age| Managers |Male</t>
  </si>
  <si>
    <t>Qu1-07_Age| Managers</t>
  </si>
  <si>
    <t>Qu1-07_Age| Other Staff |16 to 24 years|Male</t>
  </si>
  <si>
    <t>Qu1-07_Age| Other Staff |16 to 24 years|Female</t>
  </si>
  <si>
    <t>Qu1-07_Age| Other Staff |25 to 34 years|Male</t>
  </si>
  <si>
    <t>Qu1-07_Age| Other Staff |25 to 34 years|Female</t>
  </si>
  <si>
    <t>Qu1-07_Age| Other Staff |35 to 44 years|Male</t>
  </si>
  <si>
    <t>Qu1-07_Age| Other Staff |35 to 44 years|Female</t>
  </si>
  <si>
    <t>Qu1-07_Age| Other Staff |45 to 54 years|Male</t>
  </si>
  <si>
    <t>Qu1-07_Age| Other Staff |45 to 54 years|Female</t>
  </si>
  <si>
    <t>Qu1-07_Age| Other Staff |55 to 64 years|Male</t>
  </si>
  <si>
    <t>Qu1-07_Age| Other Staff |55 to 64 years|Female</t>
  </si>
  <si>
    <t>Qu1-07_Age| Other Staff |65+ years|Male</t>
  </si>
  <si>
    <t>Qu1-07_Age| Other Staff |65+ years|Female</t>
  </si>
  <si>
    <t>Qu1-07_Age| Other Staff |Female</t>
  </si>
  <si>
    <t>Qu1-07_Age| Other Staff |Male</t>
  </si>
  <si>
    <t>Qu1-07_Age| Other Staff</t>
  </si>
  <si>
    <t>Qu1-07_Age| Volunteers |16 to 24 years|Male</t>
  </si>
  <si>
    <t>Qu1-07_Age| Volunteers |16 to 24 years|Female</t>
  </si>
  <si>
    <t>Qu1-07_Age| Volunteers |25 to 34 years|Male</t>
  </si>
  <si>
    <t>Qu1-07_Age| Volunteers |25 to 34 years|Female</t>
  </si>
  <si>
    <t>Qu1-07_Age| Volunteers |35 to 44 years|Male</t>
  </si>
  <si>
    <t>Qu1-07_Age| Volunteers |35 to 44 years|Female</t>
  </si>
  <si>
    <t>Qu1-07_Age| Volunteers |45 to 54 years|Male</t>
  </si>
  <si>
    <t>Qu1-07_Age| Volunteers |45 to 54 years|Female</t>
  </si>
  <si>
    <t>Qu1-07_Age| Volunteers |55 to 64 years|Male</t>
  </si>
  <si>
    <t>Qu1-07_Age| Volunteers |55 to 64 years|Female</t>
  </si>
  <si>
    <t>Qu1-07_Age| Volunteers |65+ years|Male</t>
  </si>
  <si>
    <t>Qu1-07_Age| Volunteers |65+ years|Female</t>
  </si>
  <si>
    <t>Qu1-07_Age| Volunteers |Female</t>
  </si>
  <si>
    <t>Qu1-07_Age| Volunteers |Male</t>
  </si>
  <si>
    <t>Qu1-07_Age| Volunteers</t>
  </si>
  <si>
    <t>Qu1-08_Religion| Roman Catholic |Board Members|Male</t>
  </si>
  <si>
    <t>Qu1-08_Religion| Roman Catholic |Board Members|Female</t>
  </si>
  <si>
    <t>Qu1-08_Religion| Protestant |Board Members|Male</t>
  </si>
  <si>
    <t>Qu1-08_Religion| Protestant |Board Members|Female</t>
  </si>
  <si>
    <t>Qu1-08_Religion| Other Religious Faith |Board Members|Male</t>
  </si>
  <si>
    <t>Qu1-08_Religion| Other Religious Faith |Board Members|Female</t>
  </si>
  <si>
    <t>Qu1-08_Religion| None |Board Members|Male</t>
  </si>
  <si>
    <t>Qu1-08_Religion| None |Board Members|Female</t>
  </si>
  <si>
    <t>Qu1-08_Religion| Unspecified or Not Collected |Board Members|Male</t>
  </si>
  <si>
    <t>Qu1-08_Religion| Unspecified or Not Collected |Board Members|Female</t>
  </si>
  <si>
    <t>Qu1-08_Religion| Totals |Board Members|Male</t>
  </si>
  <si>
    <t>Qu1-08_Religion| Totals |Board Members|Female</t>
  </si>
  <si>
    <t>Qu1-08_Religion| Totals |Board Members|</t>
  </si>
  <si>
    <t>Qu1-08_Religion| Roman Catholic |Artistic Staff|Male</t>
  </si>
  <si>
    <t>Qu1-08_Religion| Roman Catholic |Artistic Staff|Female</t>
  </si>
  <si>
    <t>Qu1-08_Religion| Protestant |Artistic Staff|Male</t>
  </si>
  <si>
    <t>Qu1-08_Religion| Protestant |Artistic Staff|Female</t>
  </si>
  <si>
    <t>Qu1-08_Religion| Other Religious Faith |Artistic Staff|Male</t>
  </si>
  <si>
    <t>Qu1-08_Religion| Other Religious Faith |Artistic Staff|Female</t>
  </si>
  <si>
    <t>Qu1-08_Religion| None |Artistic Staff|Male</t>
  </si>
  <si>
    <t>Qu1-08_Religion| None |Artistic Staff|Female</t>
  </si>
  <si>
    <t>Qu1-08_Religion| Unspecified or Not Collected |Artistic Staff|Male</t>
  </si>
  <si>
    <t>Qu1-08_Religion| Unspecified or Not Collected |Artistic Staff|Female</t>
  </si>
  <si>
    <t>Qu1-08_Religion| Totals |Artistic Staff|Male</t>
  </si>
  <si>
    <t>Qu1-08_Religion| Totals |Artistic Staff</t>
  </si>
  <si>
    <t>Qu1-08_Religion| Roman Catholic |Managers|Male</t>
  </si>
  <si>
    <t>Qu1-08_Religion| Roman Catholic |Managers|Female</t>
  </si>
  <si>
    <t>Qu1-08_Religion| Protestant |Managers|Male</t>
  </si>
  <si>
    <t>Qu1-08_Religion| Protestant |Managers|Female</t>
  </si>
  <si>
    <t>Qu1-08_Religion| Other Religious Faith |Managers|Male</t>
  </si>
  <si>
    <t>Qu1-08_Religion| Other Religious Faith |Managers|Female</t>
  </si>
  <si>
    <t>Qu1-08_Religion| None |Managers|Male</t>
  </si>
  <si>
    <t>Qu1-08_Religion| None |Managers|Female</t>
  </si>
  <si>
    <t>Qu1-08_Religion| Unspecified or Not Collected |Managers|Male</t>
  </si>
  <si>
    <t>Qu1-08_Religion| Unspecified or Not Collected |Managers|Female</t>
  </si>
  <si>
    <t>Qu1-08_Religion| Totals |Managers|Male</t>
  </si>
  <si>
    <t>Qu1-08_Religion| Totals |Managers|Female</t>
  </si>
  <si>
    <t>Qu1-08_Religion| Totals |Managers</t>
  </si>
  <si>
    <t>Qu1-08_Religion| Roman Catholic |Other Staff|Male</t>
  </si>
  <si>
    <t>Qu1-08_Religion| Roman Catholic |Other Staff|Female</t>
  </si>
  <si>
    <t>Qu1-08_Religion| Protestant |Other Staff|Male</t>
  </si>
  <si>
    <t>Qu1-08_Religion| Protestant |Other Staff|Female</t>
  </si>
  <si>
    <t>Qu1-08_Religion| Other Religious Faith |Other Staff|Male</t>
  </si>
  <si>
    <t>Qu1-08_Religion| Other Religious Faith |Other Staff|Female</t>
  </si>
  <si>
    <t>Qu1-08_Religion| None |Other Staff|Male</t>
  </si>
  <si>
    <t>Qu1-08_Religion| None |Other Staff|Female</t>
  </si>
  <si>
    <t>Qu1-08_Religion| Unspecified or Not Collected |Other Staff|Male</t>
  </si>
  <si>
    <t>Qu1-08_Religion| Unspecified or Not Collected |Other Staff|Female</t>
  </si>
  <si>
    <t>Qu1-08_Religion| Totals |Other Staff|Male</t>
  </si>
  <si>
    <t>Qu1-08_Religion| Totals |Other Staff|Female</t>
  </si>
  <si>
    <t>Qu1-08_Religion| Totals |Other Staff</t>
  </si>
  <si>
    <t xml:space="preserve">xxxQu1-09_CDPExists| Yes </t>
  </si>
  <si>
    <t xml:space="preserve">xxxQu1-09_CDPExists| No </t>
  </si>
  <si>
    <t xml:space="preserve">Qu1-09_CDPOffered| Yes </t>
  </si>
  <si>
    <t xml:space="preserve">Qu1-09_CDPOffered| No </t>
  </si>
  <si>
    <t>Qu1-10_CDPCourses| Leadership, management &amp;amp; business skills |Number</t>
  </si>
  <si>
    <t>Qu1-10_CDPCourses| Personal, effectiveness &amp;amp; behavioural skills |Number</t>
  </si>
  <si>
    <t>Qu1-10_CDPCourses| Performance &amp;amp; reward skills |Number</t>
  </si>
  <si>
    <t>Qu1-10_CDPCourses| Human resources |Number</t>
  </si>
  <si>
    <t>Qu1-10_CDPCourses| Learning &amp;amp; development |Number</t>
  </si>
  <si>
    <t>Qu1-10_CDPCourses| Organisation, development &amp;amp; design |Number</t>
  </si>
  <si>
    <t>Qu1-10_CDPCourses| Artistic practice |Number</t>
  </si>
  <si>
    <t>Qu1-10_CDPCourses| Other types of continuous professional development |Number</t>
  </si>
  <si>
    <t>Courses total</t>
  </si>
  <si>
    <t>Qu1-11_Apprenticeships| Paid internships |Total Number</t>
  </si>
  <si>
    <t>Qu1-11_Apprenticeships| Formal apprenticeships |Total Number</t>
  </si>
  <si>
    <t>Qu1-11_Apprenticeships| Unaccredited apprenticeships |Total Number</t>
  </si>
  <si>
    <t>Qu1-11_Apprenticeships| Work experience for students at school or in further/higher education |Total Number</t>
  </si>
  <si>
    <t>Apprenticeship total</t>
  </si>
  <si>
    <t>Homebase</t>
  </si>
  <si>
    <t>Table 1. Employment</t>
  </si>
  <si>
    <t>Managers</t>
  </si>
  <si>
    <t>Artists</t>
  </si>
  <si>
    <t>Reference number</t>
  </si>
  <si>
    <t>Participation (n)</t>
  </si>
  <si>
    <t>Performance (n)</t>
  </si>
  <si>
    <t>Exhibition (n)</t>
  </si>
  <si>
    <t>Broadcasts (n)</t>
  </si>
  <si>
    <t>Support Service (n)</t>
  </si>
  <si>
    <t>Festival (n)</t>
  </si>
  <si>
    <t>Outreach (n)</t>
  </si>
  <si>
    <t>Not Outreach (n)</t>
  </si>
  <si>
    <t>MDM 10% (all activity)</t>
  </si>
  <si>
    <t>Urban (n)</t>
  </si>
  <si>
    <t>Rural (n)</t>
  </si>
  <si>
    <t>Derry City and Strabane</t>
  </si>
  <si>
    <t>Armagh City, Banbridge and Craigavon</t>
  </si>
  <si>
    <t>Ards and North Down</t>
  </si>
  <si>
    <t>Outreach</t>
  </si>
  <si>
    <t>Urban</t>
  </si>
  <si>
    <t>Rural</t>
  </si>
  <si>
    <t>Table 2.  Finance</t>
  </si>
  <si>
    <t>Table 3. Programme of activity</t>
  </si>
  <si>
    <t>MDM 10% (outreach)</t>
  </si>
  <si>
    <t>Number of Organisations:</t>
  </si>
  <si>
    <t>£</t>
  </si>
  <si>
    <t>Earned Income</t>
  </si>
  <si>
    <t>Contributed income</t>
  </si>
  <si>
    <t>Local authority subsidy</t>
  </si>
  <si>
    <t>Other public subsidy</t>
  </si>
  <si>
    <t>Arts Council subsidy</t>
  </si>
  <si>
    <t>2015/2016</t>
  </si>
  <si>
    <t>NI Government departments</t>
  </si>
  <si>
    <t>Core costs</t>
  </si>
  <si>
    <t>Overheads</t>
  </si>
  <si>
    <t>Publicity and marketing</t>
  </si>
  <si>
    <t>Equipment and materials</t>
  </si>
  <si>
    <t>Other programming</t>
  </si>
  <si>
    <t>Activity Type</t>
  </si>
  <si>
    <t>Participation events</t>
  </si>
  <si>
    <t>Disability Access Totals</t>
  </si>
  <si>
    <t>Disability, perform</t>
  </si>
  <si>
    <t>Disability, participation</t>
  </si>
  <si>
    <t>Disability, exhibition</t>
  </si>
  <si>
    <t>Earned income</t>
  </si>
  <si>
    <t>Total income</t>
  </si>
  <si>
    <t>Sum of collaborations</t>
  </si>
  <si>
    <t>Attendance</t>
  </si>
  <si>
    <t>Exhibition</t>
  </si>
  <si>
    <t>65+</t>
  </si>
  <si>
    <t>All ages</t>
  </si>
  <si>
    <t>16-24</t>
  </si>
  <si>
    <t>25-34</t>
  </si>
  <si>
    <t>35-44</t>
  </si>
  <si>
    <t>45-54</t>
  </si>
  <si>
    <t>55-64</t>
  </si>
  <si>
    <t>Table 4. Location of activity</t>
  </si>
  <si>
    <t>About the survey</t>
  </si>
  <si>
    <t>Index of tables</t>
  </si>
  <si>
    <t>Data verification</t>
  </si>
  <si>
    <t xml:space="preserve">In a number of instances it has been necessary to exclude extreme responses to ensure trends displayed are an accurate reflection of the portfolio. Referred to as outliers, these figures have been removed as they tend to obscure trends. </t>
  </si>
  <si>
    <t>Methods</t>
  </si>
  <si>
    <t>Classifications</t>
  </si>
  <si>
    <t>Organisation size</t>
  </si>
  <si>
    <t>The size of the organisation has been determined from the total income field. The different types are: small size (less than £200,000), medium size (between £200,000 and £800,000), and large size (over £800,000).</t>
  </si>
  <si>
    <t>All organisation income that is generated from ticket sales and other commercial activity, excluding VAT.</t>
  </si>
  <si>
    <t>Arts Council of Northern Ireland subsidy</t>
  </si>
  <si>
    <t>All subsidies received from Arts Council Northern Ireland, both exchequer (government) funding and lottery funding.</t>
  </si>
  <si>
    <t>All sponsorships from business organisations, income from corporate membership schemes, money from trusts or foundations and money received from the general public for which no benefit is received in return.</t>
  </si>
  <si>
    <t>All subsidies received from local authorities, including revenue and project funding (not capital projects).</t>
  </si>
  <si>
    <t>All subsidies received from central Government Departments, Arm’s Length Bodies (ALBs) and agencies.</t>
  </si>
  <si>
    <t>All subsidies received from other public sources, including grants from other arts funding bodies, grants from universities or research boards, development corporation funding, revenue and/or development funding direct from central and/or European governments (not capital projects).</t>
  </si>
  <si>
    <t>General, central costs involved in running of organisations, such as rent, heating, lighting, administration and management cost.</t>
  </si>
  <si>
    <t>Core costs: salaries</t>
  </si>
  <si>
    <t>Core costs: overheads</t>
  </si>
  <si>
    <t>Costs associated with running an organisation and including lighting, heating and rent.</t>
  </si>
  <si>
    <t>Core costs: other</t>
  </si>
  <si>
    <t>Any other core cost not classified above but related to the running of the organisation.</t>
  </si>
  <si>
    <t>Programme costs</t>
  </si>
  <si>
    <t>Costs associated with the delivery of an organisations artistic programme of activity</t>
  </si>
  <si>
    <t>Programme costs: artists’ costs</t>
  </si>
  <si>
    <t>Costs that directly supported the engagement of artist’s within an organisations programme of activity.  This may relate to (for example) course fees, materials, accommodation and subsistence.</t>
  </si>
  <si>
    <t>Programme costs: publicity and marketing</t>
  </si>
  <si>
    <t>All marketing costs associated with production of specific events.  This includes promotional material and associated publication costs.</t>
  </si>
  <si>
    <t>Programme costs: equipment and materials</t>
  </si>
  <si>
    <t>All equipment and material costs associated with production of specific events.</t>
  </si>
  <si>
    <t>Programme costs: other</t>
  </si>
  <si>
    <t>Expenditure on other costs not included above, including irrecoverable VAT.</t>
  </si>
  <si>
    <t>This is the total number of performances, concerts and readings.  It does not include festival or broadcast activity.</t>
  </si>
  <si>
    <t>This is the total number of exhibitions delivered during the financial year.</t>
  </si>
  <si>
    <t>Disability access</t>
  </si>
  <si>
    <t>This relates to the number and type of methods used to increase access to performances, exhibitions and participation based activity.</t>
  </si>
  <si>
    <t>Group targeting</t>
  </si>
  <si>
    <t>The proportion of organisations total activity that was focused on engaging with these groups through attendance, participation and exhibition based activity.</t>
  </si>
  <si>
    <t>Collaboration</t>
  </si>
  <si>
    <t>The number and type of collaboration formed by organisations.</t>
  </si>
  <si>
    <t xml:space="preserve">Access to any populations who might not otherwise have access to those services.  The focus of this activity is on extending organisation reach or seeking to build relationships with new communities and can be delivered at home bases or other venues nearer or within the target population. </t>
  </si>
  <si>
    <t>Definition of categories</t>
  </si>
  <si>
    <t>Sum of known and estimated</t>
  </si>
  <si>
    <t>Qu1-01_PermanentStaff| Total Female</t>
  </si>
  <si>
    <t xml:space="preserve"> </t>
  </si>
  <si>
    <t>Homebase_all other</t>
  </si>
  <si>
    <t>Homebase 2</t>
  </si>
  <si>
    <t>LGD2014 Other</t>
  </si>
  <si>
    <t>LA Other</t>
  </si>
  <si>
    <t>LGD Name other</t>
  </si>
  <si>
    <t>LA Base2</t>
  </si>
  <si>
    <t>Festival_15 only</t>
  </si>
  <si>
    <t>Broadcasts_15 only</t>
  </si>
  <si>
    <t>Total exhibition</t>
  </si>
  <si>
    <t>Total performance</t>
  </si>
  <si>
    <t>Total participation</t>
  </si>
  <si>
    <t>Total festivals</t>
  </si>
  <si>
    <t>Total engagemenet</t>
  </si>
  <si>
    <t xml:space="preserve">This is the total number of work delivered described as participative in nature.  Unit of activities are defined by organisations completing the survey and includes workshops held in schools or the community.  Actual attendance </t>
  </si>
  <si>
    <t xml:space="preserve">Attendance data for the activities detailed above.  This is the total of 'actual' and 'estimated' attendance counts.  Actual attendance relates to audience count that have been calculated using a precise method such as ticket sales.  Estimated attendance relates to any audience that cannot be precisely measured. </t>
  </si>
  <si>
    <t>Total number of activities</t>
  </si>
  <si>
    <t>Table 5. Resource Organisations</t>
  </si>
  <si>
    <t>Individual members</t>
  </si>
  <si>
    <t>Organisation Name</t>
  </si>
  <si>
    <t>Primary Artform</t>
  </si>
  <si>
    <t>Performance</t>
  </si>
  <si>
    <t>Festival</t>
  </si>
  <si>
    <t>Support Services</t>
  </si>
  <si>
    <t>Broadcast</t>
  </si>
  <si>
    <t>HBA (n)</t>
  </si>
  <si>
    <t>Total Check</t>
  </si>
  <si>
    <t>% Homebase</t>
  </si>
  <si>
    <t>% Outreach (if HB)</t>
  </si>
  <si>
    <t>OR MDM 10% (n)</t>
  </si>
  <si>
    <t>OR % (MDM 10%)</t>
  </si>
  <si>
    <t>OR MDM 20% (n)</t>
  </si>
  <si>
    <t>OR % (MDM 20%)</t>
  </si>
  <si>
    <t>All MDM (HB+OR) 10% (n)</t>
  </si>
  <si>
    <t>All MDM % (HB+OR) 10%</t>
  </si>
  <si>
    <t>All MDM (HB+OR) 20%</t>
  </si>
  <si>
    <t>All MDM % (HB+OR) 20%</t>
  </si>
  <si>
    <t>Urban (HB+OR)</t>
  </si>
  <si>
    <t>Urban % (HB+OR)</t>
  </si>
  <si>
    <t>Rural (HB+OR)</t>
  </si>
  <si>
    <t>Rural % (HB+OR)</t>
  </si>
  <si>
    <t>Size</t>
  </si>
  <si>
    <t>Portfolio</t>
  </si>
  <si>
    <t>All Organisations</t>
  </si>
  <si>
    <t>2016/2017</t>
  </si>
  <si>
    <t>Not Outreach</t>
  </si>
  <si>
    <t>n</t>
  </si>
  <si>
    <t>Organisation</t>
  </si>
  <si>
    <t>All other (ex 10/20%) n</t>
  </si>
  <si>
    <t>Armagh, Banbridge, Craigavon</t>
  </si>
  <si>
    <t>Total Trusts and Foundations</t>
  </si>
  <si>
    <t>2016-2017</t>
  </si>
  <si>
    <t>Other costs (core+programming)</t>
  </si>
  <si>
    <t>10 to 20%</t>
  </si>
  <si>
    <t xml:space="preserve">Qu1-01_PermanentStaff| Total | Female </t>
  </si>
  <si>
    <t>Qu1-05_Ethnicity| Total |Board Members|Female</t>
  </si>
  <si>
    <t>Qu1-05_Ethnicity| Total |Artistic Staff|Male</t>
  </si>
  <si>
    <t>Qu1-05_Ethnicity| Total |Artistic Staff|Female</t>
  </si>
  <si>
    <t>Qu1-06_Disability| Unspecified or not collected |Male</t>
  </si>
  <si>
    <t>Qu1-06_Disability| Unspecified or not collected |Female</t>
  </si>
  <si>
    <t>Qu1-08_Religion| Unspecified or not collected |Board Members|Male</t>
  </si>
  <si>
    <t>Qu1-08_Religion| Unspecified or not collected |Board Members|Female</t>
  </si>
  <si>
    <t>Qu1-08_Religion| Unspecified or not collected |Artistic Staff|Male</t>
  </si>
  <si>
    <t>Qu1-08_Religion| Unspecified or not collected |Artistic Staff|Female</t>
  </si>
  <si>
    <t>Qu1-08_Religion| Totals |Artistic Staff|Female</t>
  </si>
  <si>
    <t>Qu1-08_Religion| Unspecified or not collected |Managers|Male</t>
  </si>
  <si>
    <t>Qu1-08_Religion| Unspecified or not collected |Managers|Female</t>
  </si>
  <si>
    <t>Qu1-08_Religion| Unspecified or not collected |Other Staff|Male</t>
  </si>
  <si>
    <t>Qu1-08_Religion| Unspecified or not collected |Other Staff|Female</t>
  </si>
  <si>
    <t xml:space="preserve">xxQu1-09_CDPOffered| Yes </t>
  </si>
  <si>
    <t xml:space="preserve">xxQu1-09_CDPOffered| No </t>
  </si>
  <si>
    <t>xxQu1-10_CDPCourses| Leadership, management &amp;amp; business skills |Number</t>
  </si>
  <si>
    <t>xxQu1-10_CDPCourses| Personal, effectiveness &amp;amp; behavioural skills |Number</t>
  </si>
  <si>
    <t>xxQu1-10_CDPCourses| Performance &amp;amp; reward skills |Number</t>
  </si>
  <si>
    <t>xxQu1-10_CDPCourses| Human resources |Number</t>
  </si>
  <si>
    <t>xxQu1-10_CDPCourses| Learning &amp;amp; development |Number</t>
  </si>
  <si>
    <t>xxQu1-10_CDPCourses| Organisation, development &amp;amp; design |Number</t>
  </si>
  <si>
    <t>xxQu1-10_CDPCourses| Artistic practice |Number</t>
  </si>
  <si>
    <t>xxQu1-10_CDPCourses| Other types of continuous professional development |Number</t>
  </si>
  <si>
    <t>xxCourses total</t>
  </si>
  <si>
    <t>Qu1-07_Age| Totals |16 to 24 years|Male</t>
  </si>
  <si>
    <t>Qu1-07_Age| Totals |16 to 24 years|Female</t>
  </si>
  <si>
    <t>Qu1-07_Age| Totals |25 to 34 years|Male</t>
  </si>
  <si>
    <t>Qu1-07_Age| Totals |25 to 34 years|Female</t>
  </si>
  <si>
    <t>Qu1-07_Age| Totals |35 to 44 years|Male</t>
  </si>
  <si>
    <t>Qu1-07_Age| Totals |35 to 44 years|Female</t>
  </si>
  <si>
    <t>Qu1-07_Age| Totals |45 to 54 years|Male</t>
  </si>
  <si>
    <t>Qu1-07_Age| Totals |45 to 54 years|Female</t>
  </si>
  <si>
    <t>Qu1-07_Age| Totals |55 to 64 years|Male</t>
  </si>
  <si>
    <t>Qu1-07_Age| Totals |55 to 64 years|Female</t>
  </si>
  <si>
    <t>Qu1-07_Age| Totals |65+ years|Male</t>
  </si>
  <si>
    <t>Qu1-07_Age| Totals |65+ years|Female</t>
  </si>
  <si>
    <t>Employment Type</t>
  </si>
  <si>
    <t>Sum all</t>
  </si>
  <si>
    <t>As a proportion of the workforce</t>
  </si>
  <si>
    <t xml:space="preserve">Q3_01 Attendance| Festivals | Number of activities </t>
  </si>
  <si>
    <t xml:space="preserve">Q3_01 Attendance| Broadcasts (TV, Radio or on-line) | Number of activities </t>
  </si>
  <si>
    <t>Qu4_3_activity type|Specialist support (e.g. mentoring, lobbying, consultancy)|YES</t>
  </si>
  <si>
    <t>Qu4_3_activity type|Specialist support (e.g. mentoring, lobbying, consultancy)|NO</t>
  </si>
  <si>
    <t>Qu4_3_activity type|Artist bursaries|YES</t>
  </si>
  <si>
    <t>Qu4_3_activity type|Artist bursaries|NO</t>
  </si>
  <si>
    <t>Qu4_3_activity type|Marketing or promotional support (e.g. website development, segmentation analysis, customer targeting support )|YES</t>
  </si>
  <si>
    <t>Qu4_3_activity type|Marketing or promotional support (e.g. website development, segmentation analysis, customer targeting support )|NO</t>
  </si>
  <si>
    <t>Qu4_3_activity type|Filming, photography or documenting services (not equipment hire)|YES</t>
  </si>
  <si>
    <t>Qu4_3_activity type|Filming, photography or documenting services (not equipment hire)|NO</t>
  </si>
  <si>
    <t>Qu4_3_activity type|Arranged talks, readings or performances by professional artists|YES</t>
  </si>
  <si>
    <t>Qu4_3_activity type|Arranged talks, readings or performances by professional artists|NO</t>
  </si>
  <si>
    <t>Qu4_3_activity type|Training (including courses and lectures to support artists professional development)|YES</t>
  </si>
  <si>
    <t>Qu4_3_activity type|Training (including courses and lectures to support artists professional development)|NO</t>
  </si>
  <si>
    <t>Qu4_3_activity type|Journal or publication|YES</t>
  </si>
  <si>
    <t>Qu4_3_activity type|Journal or publication|NO</t>
  </si>
  <si>
    <t>Qu4_3_activity type|Venue hire (e.g. studios, rehearsals or exhibition space)|YES</t>
  </si>
  <si>
    <t>Qu4_3_activity type|Venue hire (e.g. studios, rehearsals or exhibition space)|NO</t>
  </si>
  <si>
    <t>Qu4_3_activity type|Arranged residencies|YES</t>
  </si>
  <si>
    <t>Qu4_3_activity type|Arranged residencies|NO</t>
  </si>
  <si>
    <t>Qu4_3_activity type|Equipment (e.g. screens, projectors, media players and audio equipment)|YES</t>
  </si>
  <si>
    <t>Qu4_3_activity type|Equipment (e.g. screens, projectors, media players and audio equipment)|NO</t>
  </si>
  <si>
    <t>Qu4_3_activity type|Other|YES</t>
  </si>
  <si>
    <t>Qu4_3_activity type|Other|NO</t>
  </si>
  <si>
    <t>Qu4_3_activity type|Specialist support (e.g. mentoring, lobbying, consultancy)|Number of organisations/individuals supported</t>
  </si>
  <si>
    <t>Qu4_3_activity type|Artist bursaries|Number of organisations/individuals supported</t>
  </si>
  <si>
    <t>Qu4_3_activity type|Marketing or promotional support (e.g. website development, segmentation analysis, customer targeting support )|Number of organisations/individuals supported</t>
  </si>
  <si>
    <t>Qu4_3_activity type|Filming, photography or documenting services (not equipment hire)|Number of organisations/individuals supported</t>
  </si>
  <si>
    <t>Qu4_3_activity type|Arranged talks, readings or performances by professional artists|Number of organisations/individuals supported</t>
  </si>
  <si>
    <t>Qu4_3_activity type|Training (including courses and lectures to support artists professional development)|Number of organisations/individuals supported</t>
  </si>
  <si>
    <t>Qu4_3_activity type|Journal or publication|Number of organisations/individuals supported</t>
  </si>
  <si>
    <t>Qu4_3_activity type|Venue hire (e.g. studios, rehearsals or exhibition space)|Number of organisations/individuals supported</t>
  </si>
  <si>
    <t>Qu4_3_activity type|Arranged residencies|Number of organisations/individuals supported</t>
  </si>
  <si>
    <t>Qu4_3_activity type|Equipment (e.g. screens, projectors, media players and audio equipment)|Number of organisations/individuals supported</t>
  </si>
  <si>
    <t>Qu4_3_activity type|Other|Number of organisations/individuals supported</t>
  </si>
  <si>
    <t>Check inconsistancy with small organisation size</t>
  </si>
  <si>
    <t>Percentage change</t>
  </si>
  <si>
    <t>Access Method</t>
  </si>
  <si>
    <t>Disabled People</t>
  </si>
  <si>
    <t xml:space="preserve">% of total </t>
  </si>
  <si>
    <t xml:space="preserve">Average % of programmed activity targeted at specific groups </t>
  </si>
  <si>
    <t>Mean totals for disability access diagram</t>
  </si>
  <si>
    <t>2016/2017 (n)</t>
  </si>
  <si>
    <t xml:space="preserve">% </t>
  </si>
  <si>
    <t>Totals for Sector Organisations</t>
  </si>
  <si>
    <t xml:space="preserve">Tickets available </t>
  </si>
  <si>
    <t>Complimentary tickets distributed</t>
  </si>
  <si>
    <t>Concecssionary / discounted tickets used</t>
  </si>
  <si>
    <r>
      <t xml:space="preserve">Qu3-03_PerformancesTicketing| </t>
    </r>
    <r>
      <rPr>
        <sz val="10"/>
        <color rgb="FF000000"/>
        <rFont val="Arial"/>
        <family val="2"/>
      </rPr>
      <t>Total Number of Tickets Available |Total</t>
    </r>
  </si>
  <si>
    <r>
      <t xml:space="preserve">Qu3-03_PerformancesTicketing| </t>
    </r>
    <r>
      <rPr>
        <sz val="10"/>
        <color rgb="FF000000"/>
        <rFont val="Arial"/>
        <family val="2"/>
      </rPr>
      <t>Number of Complimentary Tickets Given |Total</t>
    </r>
  </si>
  <si>
    <r>
      <t xml:space="preserve">Qu3-03_PerformancesTicketing| </t>
    </r>
    <r>
      <rPr>
        <sz val="10"/>
        <color rgb="FF000000"/>
        <rFont val="Arial"/>
        <family val="2"/>
      </rPr>
      <t>Number of Concessionary / Discounted Tickets Used |Total</t>
    </r>
  </si>
  <si>
    <r>
      <t xml:space="preserve">Qu3-03_PerformancesTicketing| </t>
    </r>
    <r>
      <rPr>
        <sz val="10"/>
        <color rgb="FF000000"/>
        <rFont val="Arial"/>
        <family val="2"/>
      </rPr>
      <t>Total Ticket Yield (Gross Ticket Income) (£) |Total</t>
    </r>
  </si>
  <si>
    <r>
      <t xml:space="preserve">Qu3-03_PerformancesTicketing| </t>
    </r>
    <r>
      <rPr>
        <sz val="10"/>
        <color rgb="FF000000"/>
        <rFont val="Arial"/>
        <family val="2"/>
      </rPr>
      <t>Average Ticket Yield (£) |Total</t>
    </r>
  </si>
  <si>
    <t>Full-price tickets sold</t>
  </si>
  <si>
    <t>Number of organisations generating yield greater than £0</t>
  </si>
  <si>
    <r>
      <t xml:space="preserve">Qu3-03_PerformancesTicketing| </t>
    </r>
    <r>
      <rPr>
        <sz val="10"/>
        <color rgb="FF000000"/>
        <rFont val="Arial"/>
        <family val="2"/>
      </rPr>
      <t>Total Number of Full-price Tickets Sold |Total</t>
    </r>
  </si>
  <si>
    <t>Average ticket yield*</t>
  </si>
  <si>
    <t>% of tickets distributed</t>
  </si>
  <si>
    <t>*Includes full-price and concessionary ticket sales only</t>
  </si>
  <si>
    <t>Number of organisations selling tickets</t>
  </si>
  <si>
    <t>Ticket yield (gross ticket income) (£000)</t>
  </si>
  <si>
    <t>Core</t>
  </si>
  <si>
    <t>Dance|Artform</t>
  </si>
  <si>
    <t>Literature|Artform</t>
  </si>
  <si>
    <t>Music|Artform</t>
  </si>
  <si>
    <t>Theatre|Artform</t>
  </si>
  <si>
    <t>Visual Arts|Artform</t>
  </si>
  <si>
    <t>Carnival |Artform</t>
  </si>
  <si>
    <t>Circus|Artform</t>
  </si>
  <si>
    <t>Not artform specific |Artform</t>
  </si>
  <si>
    <t>Number of individual members|Fee paying</t>
  </si>
  <si>
    <t>Number of individual members|Non-fee paying</t>
  </si>
  <si>
    <t>Number of organisation members|Fee paying</t>
  </si>
  <si>
    <t>Number of organisation members|Non-fee paying</t>
  </si>
  <si>
    <t>Not Core</t>
  </si>
  <si>
    <t>Artist bursaries</t>
  </si>
  <si>
    <t>Filming, photography or documenting services (not equipment hire)</t>
  </si>
  <si>
    <t>Arranged talks, readings or performances by professional artists</t>
  </si>
  <si>
    <t>Journal or publication</t>
  </si>
  <si>
    <t>Venue hire (e.g. studios, rehearsals or exhibition space)</t>
  </si>
  <si>
    <t>Arranged residencies</t>
  </si>
  <si>
    <t>Equipment (e.g. screens, projectors, media players and audio equipment)</t>
  </si>
  <si>
    <t>Marketing or promotional support</t>
  </si>
  <si>
    <t>Organisational members</t>
  </si>
  <si>
    <t>Specialist support (e.g. mentoring, lobbying, consultancy)</t>
  </si>
  <si>
    <t>Training (including coursesto support artists professional development)</t>
  </si>
  <si>
    <t>Fee paying (n)</t>
  </si>
  <si>
    <t>Non-fee paying (n)</t>
  </si>
  <si>
    <t>Number of services provided</t>
  </si>
  <si>
    <t>Organisations providing service (n=)</t>
  </si>
  <si>
    <t>Known engagement (000s)</t>
  </si>
  <si>
    <t>Estimated engagement (000s)</t>
  </si>
  <si>
    <t>Total subsidy</t>
  </si>
  <si>
    <t>Formula for unit costs</t>
  </si>
  <si>
    <t xml:space="preserve">Income can't be picked from another tab as drop-down box sum may be different </t>
  </si>
  <si>
    <t>Overall subsidy per attendee</t>
  </si>
  <si>
    <t>MDM 10% to 20% (outreach)</t>
  </si>
  <si>
    <t>Home Base</t>
  </si>
  <si>
    <t>OR MDM 10% to 20% (n)</t>
  </si>
  <si>
    <t xml:space="preserve">1.1  Employment: Full-time and part-time </t>
  </si>
  <si>
    <t>1.2  Employment: Contract</t>
  </si>
  <si>
    <t xml:space="preserve">1.3  Age and gender: Board, artists, management </t>
  </si>
  <si>
    <r>
      <t xml:space="preserve">2.1  Income </t>
    </r>
    <r>
      <rPr>
        <b/>
        <sz val="11"/>
        <color theme="1"/>
        <rFont val="Arial"/>
        <family val="2"/>
      </rPr>
      <t>(in £000s)</t>
    </r>
  </si>
  <si>
    <r>
      <t xml:space="preserve">2.2  Expenditure </t>
    </r>
    <r>
      <rPr>
        <b/>
        <sz val="11"/>
        <color theme="1"/>
        <rFont val="Arial"/>
        <family val="2"/>
      </rPr>
      <t>(in £000s)</t>
    </r>
  </si>
  <si>
    <t>3.1  Engagement</t>
  </si>
  <si>
    <t>4.1  Type of activity</t>
  </si>
  <si>
    <t xml:space="preserve">A variety of methods are used by clients to record audiences and participant level, some of which are more reliable than others.  To reduce associated error relating to these fields, organisations are asked to report data as either ‘actual’ or ‘estimated’; depending on the confidence they have in the data.  Both fields are shown in this release. </t>
  </si>
  <si>
    <t xml:space="preserve">This year's release includes data provided by resource organisations (Table 5).  They deliver services to sustain or enhance the work of arts organisations, normally within specific artform areas. </t>
  </si>
  <si>
    <t xml:space="preserve">Click on the tabs at the bottom of the screen to access the tables. </t>
  </si>
  <si>
    <t>1.  Employment</t>
  </si>
  <si>
    <t>2.  Finances</t>
  </si>
  <si>
    <t>5.  Resource Organisations</t>
  </si>
  <si>
    <t>3.  Activity</t>
  </si>
  <si>
    <t>4.  Location</t>
  </si>
  <si>
    <t>It should be noted that percentage changes can appear extreme in certain fields when aggregated numbers are based on either the reporting of a very small number of organisations or very small numbers being reported in that field. These  percentage change figures are included in this release, for consistency and completeness, but should be regarded with appropriate caution.</t>
  </si>
  <si>
    <t>Comparisons with previous years data</t>
  </si>
  <si>
    <t>For more information about time-series comparisons of annual submission data, please contact gstevenson@artscouncil-ni.org</t>
  </si>
  <si>
    <t>Geographies</t>
  </si>
  <si>
    <t>Data has been aggregated to the following geographies to avoid disclosure.  If you require artform specific information, please contact the Arts Council.</t>
  </si>
  <si>
    <t>Homebase All Other</t>
  </si>
  <si>
    <t>Resource Organisations</t>
  </si>
  <si>
    <t>Total*</t>
  </si>
  <si>
    <t xml:space="preserve">Each year organisations in receipt of funding from the Annual Funding Programme (AFP) are required to complete a survey that collects data on: staff profiles, finances, arts activity (in the form of performances, exhibitions and participation) and the geographic locations activity is delivered at.  </t>
  </si>
  <si>
    <t>Table 2: Finance</t>
  </si>
  <si>
    <t>Data can be filtered by the following catagories:</t>
  </si>
  <si>
    <t>Table 3: Activity</t>
  </si>
  <si>
    <t>Table 4: Location of activity</t>
  </si>
  <si>
    <t>Data relating to the location characteristics of outreach activity based on a measure of multiple deprivation and urban / rural classification.  Both measures have been defined by Central Government.</t>
  </si>
  <si>
    <t xml:space="preserve">Resource organisations provide services (in the form of advice, information and training) to artists or other arts organisations. The list of those annual funding programme organisations that are considered resource organisations are: </t>
  </si>
  <si>
    <t>Data can be analysed by 4 geographies: Belfast, Derry and Strabane LGD, All LGDs except Belfast and Derry and the Republic of Ireland.  Locations used related to the home bases of funded organisation.</t>
  </si>
  <si>
    <t>LA Alternate</t>
  </si>
  <si>
    <t>Total Activities</t>
  </si>
  <si>
    <t>USA</t>
  </si>
  <si>
    <t>ROI</t>
  </si>
  <si>
    <t>Spain</t>
  </si>
  <si>
    <t>England</t>
  </si>
  <si>
    <t>Germany</t>
  </si>
  <si>
    <t>Austria</t>
  </si>
  <si>
    <t>Brazil</t>
  </si>
  <si>
    <t>Italy</t>
  </si>
  <si>
    <t>Sweden</t>
  </si>
  <si>
    <t>France</t>
  </si>
  <si>
    <t>Wales</t>
  </si>
  <si>
    <t>Scotland</t>
  </si>
  <si>
    <t>China</t>
  </si>
  <si>
    <t>Japan</t>
  </si>
  <si>
    <t>Thailand</t>
  </si>
  <si>
    <t>Finland</t>
  </si>
  <si>
    <t>Belgium</t>
  </si>
  <si>
    <t>Russia</t>
  </si>
  <si>
    <t>South Africa</t>
  </si>
  <si>
    <t>Rwanda</t>
  </si>
  <si>
    <t>Switzerland</t>
  </si>
  <si>
    <t>Austraila</t>
  </si>
  <si>
    <t>Netherlands</t>
  </si>
  <si>
    <t>Morocco</t>
  </si>
  <si>
    <t>Non-NI UK</t>
  </si>
  <si>
    <t>Europe</t>
  </si>
  <si>
    <t>International Other</t>
  </si>
  <si>
    <t>International Location</t>
  </si>
  <si>
    <t>International Participation</t>
  </si>
  <si>
    <t>International Performance</t>
  </si>
  <si>
    <t>International Exhibition</t>
  </si>
  <si>
    <t>International Total Activities</t>
  </si>
  <si>
    <t>Mainland Europe</t>
  </si>
  <si>
    <t>Other International (excl. Europe and USA)</t>
  </si>
  <si>
    <t>UK (excl. NI)</t>
  </si>
  <si>
    <t>Norway</t>
  </si>
  <si>
    <t>The Netherlands</t>
  </si>
  <si>
    <t>Alternative Homebase Classification</t>
  </si>
  <si>
    <t>Hungray</t>
  </si>
  <si>
    <t>Ukraine</t>
  </si>
  <si>
    <t>Argentina</t>
  </si>
  <si>
    <t>Chile</t>
  </si>
  <si>
    <t>India</t>
  </si>
  <si>
    <t xml:space="preserve">Romania </t>
  </si>
  <si>
    <t>Ethiopia</t>
  </si>
  <si>
    <t>Hong Kong</t>
  </si>
  <si>
    <t>Lebanon</t>
  </si>
  <si>
    <t>Croatia</t>
  </si>
  <si>
    <t>UK (Excluding NI)</t>
  </si>
  <si>
    <t>Europe Other</t>
  </si>
  <si>
    <t>International Other (Excluding Europe and USA)</t>
  </si>
  <si>
    <t>Northern Ireland</t>
  </si>
  <si>
    <t>World (Excluding Europe and USA)</t>
  </si>
  <si>
    <t>Europe (Excluding UK and RoI)</t>
  </si>
  <si>
    <t>Location Sample Sizes</t>
  </si>
  <si>
    <t>Alternate Base</t>
  </si>
  <si>
    <t>Qu2-01_IncomeEarned| Service Provision |Total (£)</t>
  </si>
  <si>
    <t>Qu2-01_IncomeEarned| Domestic Touring |Total (£)</t>
  </si>
  <si>
    <t>Qu2-01_IncomeEarned| International Touring |Total (£)</t>
  </si>
  <si>
    <t>Qu2-01_IncomeEarned| Membership Fees |Total (£)</t>
  </si>
  <si>
    <t>Qu2-01_IncomeEarned| Publications (book and e-book sales) |Total (£)</t>
  </si>
  <si>
    <t>Qu2-01_IncomeEarned| Gallery Sales |Total (£)</t>
  </si>
  <si>
    <t>Qu2-01_IncomeEarned| Bar/Catering Sales |Total (£)</t>
  </si>
  <si>
    <t>Qu2-01_IncomeEarned| Rent from Tenants |Total (£)</t>
  </si>
  <si>
    <t>Qu2-01_IncomeEarned| Training |Total (£)</t>
  </si>
  <si>
    <t>Qu2-01_IncomeEarned| Other |Total (£)</t>
  </si>
  <si>
    <t>Qu2-01_IncomeEarned| Total |Total (£)</t>
  </si>
  <si>
    <t>Qu2-02_IncomeACNIFunding| Annual Funding Programme (AFP) |Total (£)</t>
  </si>
  <si>
    <t>Qu2-02_IncomeACNIFunding| Other Arts Council sources |Total (£)</t>
  </si>
  <si>
    <t>Qu2-02_IncomeACNIFunding| Total |Total (£)</t>
  </si>
  <si>
    <t>Qu2-03_IncomePublicInvestment| NI Government departments or agencies |Total (£)</t>
  </si>
  <si>
    <t>Qu2-03_IncomePublicInvestment| NI Local authority funding |Total (£)</t>
  </si>
  <si>
    <t>Qu2-03_IncomePublicInvestment| An Chomhairle Ealaíon (Arts Council Ireland) |Total (£)</t>
  </si>
  <si>
    <t>Qu2-03_IncomePublicInvestment| European funding programmes |Total (£)</t>
  </si>
  <si>
    <t>Qu2-03_IncomePublicInvestment| Other UK public sources |Total (£)</t>
  </si>
  <si>
    <t>Qu2-03_IncomePublicInvestment| Other RoI public sources |Total (£)</t>
  </si>
  <si>
    <t>Qu2-03_IncomePublicInvestment| Total |Total (£)</t>
  </si>
  <si>
    <t>Qu2-04_IncomeContributed| Trusts and Foundations |Total (£)</t>
  </si>
  <si>
    <t>Qu2-04_IncomeContributed| Sponsorship |Total (£)</t>
  </si>
  <si>
    <t>Qu2-04_IncomeContributed| Donations |Total (£)</t>
  </si>
  <si>
    <t>Qu2-04_IncomeContributed| Total |Total (£)</t>
  </si>
  <si>
    <t>Qu2-05_IncomeCapital| Arts Council of Northern Ireland |Total (£)</t>
  </si>
  <si>
    <t>Qu2-05_IncomeCapital| Trusts and foundations |Total (£)</t>
  </si>
  <si>
    <t>Qu2-05_IncomeCapital| NI Local authorities |Total (£)</t>
  </si>
  <si>
    <t>Qu2-05_IncomeCapital| NI Government departments |Total (£)</t>
  </si>
  <si>
    <t>Qu2-05_IncomeCapital| Other |Total (£)</t>
  </si>
  <si>
    <t>Qu2-05_IncomeCapital| Total |Total (£)</t>
  </si>
  <si>
    <t>Qu2-06_CoreCosts| Salaries |Total (£)</t>
  </si>
  <si>
    <t>Qu2-06_CoreCosts| Rent and Rates |Total (£)</t>
  </si>
  <si>
    <t>Qu2-06_CoreCosts| Light and Heat |Total (£)</t>
  </si>
  <si>
    <t>Qu2-06_CoreCosts| Maintenance and Security |Total (£)</t>
  </si>
  <si>
    <t>Qu2-06_CoreCosts| Telephone and Fax |Total (£)</t>
  </si>
  <si>
    <t>Qu2-06_CoreCosts| Printing, Postage and Stationery |Total (£)</t>
  </si>
  <si>
    <t>Qu2-06_CoreCosts| Financial Costs |Total (£)</t>
  </si>
  <si>
    <t>Qu2-06_CoreCosts| Insurance |Total (£)</t>
  </si>
  <si>
    <t>Qu2-06_CoreCosts| Other Core Costs |Total (£)</t>
  </si>
  <si>
    <t>Qu2-06_CoreCosts| Total |Total (£)</t>
  </si>
  <si>
    <t>Qu2-07_ProgrammingCosts| Artists' Costs |Total (£)</t>
  </si>
  <si>
    <t>Qu2-07_ProgrammingCosts| Volunteer Expenses |Total (£)</t>
  </si>
  <si>
    <t>Qu2-07_ProgrammingCosts| Publicity / Marketing / Promotion |Total (£)</t>
  </si>
  <si>
    <t>Qu2-07_ProgrammingCosts| Premium Costs (Costs of delivering to Section 75 groups e.g. Sign Language interpreters) |Total (£)</t>
  </si>
  <si>
    <t>Qu2-07_ProgrammingCosts| Catering, Merchandising |Total (£)</t>
  </si>
  <si>
    <t>Qu2-07_ProgrammingCosts| Venue Costs |Total (£)</t>
  </si>
  <si>
    <t>Qu2-07_ProgrammingCosts| Transportation |Total (£)</t>
  </si>
  <si>
    <t>Qu2-07_ProgrammingCosts| Travel, Accommodation, Subsistence |Total (£)</t>
  </si>
  <si>
    <t>Qu2-07_ProgrammingCosts| Equipment / Materials |Total (£)</t>
  </si>
  <si>
    <t>Qu2-07_ProgrammingCosts| Other Programming Costs |Total (£)</t>
  </si>
  <si>
    <t>Qu2-07_ProgrammingCosts| Total |Total (£)</t>
  </si>
  <si>
    <t>Qu2-01_IncomeEarned| Box Office |Total (£)</t>
  </si>
  <si>
    <t>2017/2018</t>
  </si>
  <si>
    <t>Qu3-03_PerformancesTicketing| Total Number of Full-price Tickets Sold |Total</t>
  </si>
  <si>
    <t>3.2 Broadcast Activity l Television Broadcasts l Number of Activities</t>
  </si>
  <si>
    <t>3.2 Broadcast Activity l Radio Broadcasts l Number of Activities</t>
  </si>
  <si>
    <t>3.2 Broadcast Activity l Cinema Screenings l Number of Activities</t>
  </si>
  <si>
    <t>3.2 Broadcast Activity l Online Engagment l Number of Activities</t>
  </si>
  <si>
    <t>3.2 Broadcast Activity l Television Broadcasts l Known</t>
  </si>
  <si>
    <t>3.2 Broadcast Activity l Television Broadcasts l Estimated</t>
  </si>
  <si>
    <t>3.2 Broadcast Activity l Radio Broadcasts l Known</t>
  </si>
  <si>
    <t>3.2 Broadcast Activity l Radio Broadcasts l Estimated</t>
  </si>
  <si>
    <t>3.2 Broadcast Activity l Cinema Screenings l Known</t>
  </si>
  <si>
    <t>3.2 Broadcast Activity l Cinema Screenings l Estimated</t>
  </si>
  <si>
    <t>3.2 Broadcast Activity l Online Engagment l Known</t>
  </si>
  <si>
    <t>3.2 Broadcast Activity l Online Engagment l Estimated</t>
  </si>
  <si>
    <t>College of further or higher education</t>
  </si>
  <si>
    <t>Community organisation</t>
  </si>
  <si>
    <t>Gallery</t>
  </si>
  <si>
    <t>Higher Education</t>
  </si>
  <si>
    <t>Hospital</t>
  </si>
  <si>
    <t>Hotel</t>
  </si>
  <si>
    <t>Library</t>
  </si>
  <si>
    <t>Museum</t>
  </si>
  <si>
    <t>Other Venue</t>
  </si>
  <si>
    <t>school</t>
  </si>
  <si>
    <t>Youth club / Drop in Centre</t>
  </si>
  <si>
    <t>Qu1-05_Ethnicity| Total |Artistic Staff</t>
  </si>
  <si>
    <t>Qu1-07_Age| Board Members|Total</t>
  </si>
  <si>
    <t>Qu1-08_Religion| Totals |Board Members</t>
  </si>
  <si>
    <t>Appreticeship Total</t>
  </si>
  <si>
    <t>Selection 2017/18</t>
  </si>
  <si>
    <t>Full Portfolio 2017/18</t>
  </si>
  <si>
    <t>Selection 2016/17</t>
  </si>
  <si>
    <t>Full Portfolio 2016/17</t>
  </si>
  <si>
    <t>Completion</t>
  </si>
  <si>
    <t>Decile</t>
  </si>
  <si>
    <t>1 (Most Deprived 10%)</t>
  </si>
  <si>
    <t>10 (Least Deprived 10%)</t>
  </si>
  <si>
    <t>Other Arts Venue</t>
  </si>
  <si>
    <t>School</t>
  </si>
  <si>
    <t>Care homes</t>
  </si>
  <si>
    <t>Youth Club / Drop-in Centre</t>
  </si>
  <si>
    <t>Location</t>
  </si>
  <si>
    <t>Annual Funding Survey - 2017/18</t>
  </si>
  <si>
    <t>General Resource</t>
  </si>
  <si>
    <t>Hombase</t>
  </si>
  <si>
    <t>Homebase Other</t>
  </si>
  <si>
    <t>LA Base Alternate</t>
  </si>
  <si>
    <t>Annual Funding Survey: 2017/2018</t>
  </si>
  <si>
    <t xml:space="preserve">In 2017/18, the online survey was available to organisations from February 2017 to April 2018.  Guidance notes were available to all organisations via the Arts Council website and clients were able to contact staff for advice and guidance. 107 organisations were requested to complete the annual submission and 107 responses were received.  </t>
  </si>
  <si>
    <t xml:space="preserve">The % variance in the organisations between 2016/17 and 2017/18 has been calculated based on variance in absolute cash values between the two years. </t>
  </si>
  <si>
    <t>Data from the 2017/18 annual submission is based on the same questionnaire as data from the 2016/17 submission. An organisations size may have been reclassified due to an increase or decrease in total income.</t>
  </si>
  <si>
    <t>Financial information is taken from the organisation's accounts for the financial year 1st April 2017 to 31st March 2018.</t>
  </si>
  <si>
    <t>Salaries of all permanent, contract, freelance or commissioned staff during the reporting period April 2017 to March 2018.</t>
  </si>
  <si>
    <t>The term 'activities' is used to mean the number of engagement opportunities an organisation provides for people to attend or participate. The numbers given refer to all activities taking place between 1st April 2017 and 31st March 2018.</t>
  </si>
  <si>
    <t>Note that postcode matching of locations does not match 100% of activities submitted. The match rate in 2017/18 was higher than 2016/17 and this can be seen in the sample sizes.</t>
  </si>
  <si>
    <t>Arts &amp; Business; University of Atypical (formerly Arts and Disability Forum); Thrive Audience Development ( formerly Audiences Northern Ireland); The Contemporary Music Centre Ltd; Dance Resource Base; Irish Traditional Music Archive; Community Arts Partnership; Visual Artists Ireland; Tyrone Guthrie Centre; Voluntary Arts Network; The Ulster Scots Agency</t>
  </si>
  <si>
    <t xml:space="preserve">It is particularly difficult to estimate attendances at non-ticketed events such as carnivals given the nature of the work delivered.  This release includes data provided by a number of carnival organisations which together make a substantial contribution to total estimated attendances. </t>
  </si>
  <si>
    <t>This is the fourth year the revised survey has been run, allowing data received to be cross-checked with responses received over the last two previous years. Any unexplained, large scale variances were checked directly with the organisations concerned.</t>
  </si>
  <si>
    <r>
      <t>2.3  Programme costs</t>
    </r>
    <r>
      <rPr>
        <b/>
        <sz val="11"/>
        <color theme="1"/>
        <rFont val="Arial"/>
        <family val="2"/>
      </rPr>
      <t xml:space="preserve"> (in £000s)</t>
    </r>
  </si>
  <si>
    <t>4.2  Urban / Rural Classification</t>
  </si>
  <si>
    <t>4.3  Activity location by Local Government District</t>
  </si>
  <si>
    <t xml:space="preserve">4.4 International Activity Location </t>
  </si>
  <si>
    <t xml:space="preserve">4.5  Deprivation </t>
  </si>
  <si>
    <t>4.6  Venue Type</t>
  </si>
  <si>
    <t>3.2  Group Targeting</t>
  </si>
  <si>
    <t>3.3  Number of collaborations by sector type</t>
  </si>
  <si>
    <t>3.4  Ticket Sales</t>
  </si>
  <si>
    <t>5.1 Membership</t>
  </si>
  <si>
    <t>5.2 Artforms Supported</t>
  </si>
  <si>
    <t xml:space="preserve">5.3 Service Provided </t>
  </si>
  <si>
    <t>Core Resource Organisations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</si>
</sst>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0_-;\-* #,##0_-;_-* &quot;-&quot;_-;_-@_-"/>
    <numFmt numFmtId="43" formatCode="_-* #,##0.00_-;\-* #,##0.00_-;_-* &quot;-&quot;??_-;_-@_-"/>
    <numFmt numFmtId="164" formatCode="0.0%"/>
    <numFmt numFmtId="165" formatCode="&quot;£&quot;#,##0"/>
    <numFmt numFmtId="166" formatCode="0.0000%"/>
    <numFmt numFmtId="167" formatCode="_(* #,##0.00_);_(* \(#,##0.00\);_(* &quot;-&quot;??_);_(@_)"/>
    <numFmt numFmtId="168" formatCode="General;;"/>
    <numFmt numFmtId="169" formatCode="_-* #,##0_-;\-* #,##0_-;_-* &quot;-&quot;??_-;_-@_-"/>
    <numFmt numFmtId="170" formatCode="&quot;£&quot;#,##0.00"/>
    <numFmt numFmtId="171" formatCode="0.0\_x000a_%"/>
  </numFmts>
  <fonts count="83" x14ac:knownFonts="1">
    <font>
      <sz val="11"/>
      <color theme="1"/>
      <name val="Calibri"/>
      <family val="2"/>
      <scheme val="minor"/>
    </font>
    <font>
      <sz val="11"/>
      <color theme="1"/>
      <name val="Calibri"/>
      <family val="2"/>
      <scheme val="minor"/>
    </font>
    <font>
      <sz val="11"/>
      <color rgb="FF9C0006"/>
      <name val="Calibri"/>
      <family val="2"/>
      <scheme val="minor"/>
    </font>
    <font>
      <b/>
      <sz val="11"/>
      <color rgb="FFFA7D00"/>
      <name val="Calibri"/>
      <family val="2"/>
      <scheme val="minor"/>
    </font>
    <font>
      <sz val="11"/>
      <color rgb="FFFF0000"/>
      <name val="Calibri"/>
      <family val="2"/>
      <scheme val="minor"/>
    </font>
    <font>
      <b/>
      <sz val="11"/>
      <color theme="1"/>
      <name val="Calibri"/>
      <family val="2"/>
      <scheme val="minor"/>
    </font>
    <font>
      <b/>
      <sz val="10"/>
      <color theme="3" tint="0.39997558519241921"/>
      <name val="Arial"/>
      <family val="2"/>
    </font>
    <font>
      <b/>
      <sz val="10"/>
      <color rgb="FF000000"/>
      <name val="Arial"/>
      <family val="2"/>
    </font>
    <font>
      <b/>
      <sz val="10"/>
      <color theme="1"/>
      <name val="Arial"/>
      <family val="2"/>
    </font>
    <font>
      <sz val="10"/>
      <color rgb="FF000000"/>
      <name val="Arial"/>
      <family val="2"/>
    </font>
    <font>
      <sz val="10"/>
      <color theme="1"/>
      <name val="Arial"/>
      <family val="2"/>
    </font>
    <font>
      <sz val="10"/>
      <color rgb="FFFF0000"/>
      <name val="Arial"/>
      <family val="2"/>
    </font>
    <font>
      <sz val="10"/>
      <color rgb="FF00B050"/>
      <name val="Arial"/>
      <family val="2"/>
    </font>
    <font>
      <b/>
      <sz val="11"/>
      <color theme="3" tint="0.39997558519241921"/>
      <name val="Arial"/>
      <family val="2"/>
    </font>
    <font>
      <b/>
      <sz val="11"/>
      <name val="Arial"/>
      <family val="2"/>
    </font>
    <font>
      <b/>
      <sz val="11"/>
      <color theme="1"/>
      <name val="Arial"/>
      <family val="2"/>
    </font>
    <font>
      <sz val="11"/>
      <name val="Arial"/>
      <family val="2"/>
    </font>
    <font>
      <b/>
      <sz val="11"/>
      <color rgb="FFFF0000"/>
      <name val="Arial"/>
      <family val="2"/>
    </font>
    <font>
      <sz val="11"/>
      <color theme="3" tint="0.39997558519241921"/>
      <name val="Arial"/>
      <family val="2"/>
    </font>
    <font>
      <sz val="11"/>
      <color theme="1"/>
      <name val="Arial"/>
      <family val="2"/>
    </font>
    <font>
      <sz val="11"/>
      <color rgb="FFFF0000"/>
      <name val="Arial"/>
      <family val="2"/>
    </font>
    <font>
      <b/>
      <sz val="14"/>
      <color theme="1"/>
      <name val="Arial"/>
      <family val="2"/>
    </font>
    <font>
      <sz val="12"/>
      <color theme="1"/>
      <name val="Arial"/>
      <family val="2"/>
    </font>
    <font>
      <sz val="12"/>
      <color theme="0" tint="-0.499984740745262"/>
      <name val="Arial"/>
      <family val="2"/>
    </font>
    <font>
      <sz val="14"/>
      <color theme="1"/>
      <name val="Arial"/>
      <family val="2"/>
    </font>
    <font>
      <sz val="16"/>
      <color theme="1"/>
      <name val="Arial"/>
      <family val="2"/>
    </font>
    <font>
      <sz val="18"/>
      <color theme="1"/>
      <name val="Arial"/>
      <family val="2"/>
    </font>
    <font>
      <b/>
      <sz val="12"/>
      <color theme="1"/>
      <name val="Arial"/>
      <family val="2"/>
    </font>
    <font>
      <sz val="12"/>
      <name val="Arial"/>
      <family val="2"/>
    </font>
    <font>
      <sz val="12"/>
      <color rgb="FF9C0006"/>
      <name val="Calibri"/>
      <family val="2"/>
      <scheme val="minor"/>
    </font>
    <font>
      <sz val="10"/>
      <name val="Tahoma"/>
      <family val="2"/>
    </font>
    <font>
      <u/>
      <sz val="10"/>
      <color indexed="12"/>
      <name val="Arial"/>
      <family val="2"/>
    </font>
    <font>
      <sz val="10"/>
      <name val="Arial"/>
      <family val="2"/>
    </font>
    <font>
      <sz val="10"/>
      <name val="Verdana"/>
      <family val="2"/>
    </font>
    <font>
      <sz val="11"/>
      <color rgb="FF000000"/>
      <name val="Calibri"/>
      <family val="2"/>
    </font>
    <font>
      <sz val="10"/>
      <name val="MS Sans Serif"/>
      <family val="2"/>
    </font>
    <font>
      <b/>
      <sz val="8"/>
      <name val="Arial"/>
      <family val="2"/>
    </font>
    <font>
      <sz val="8"/>
      <name val="Arial"/>
      <family val="2"/>
    </font>
    <font>
      <b/>
      <sz val="10"/>
      <name val="Arial"/>
      <family val="2"/>
    </font>
    <font>
      <b/>
      <sz val="10"/>
      <color rgb="FF00B050"/>
      <name val="Arial"/>
      <family val="2"/>
    </font>
    <font>
      <b/>
      <sz val="9"/>
      <color indexed="81"/>
      <name val="Tahoma"/>
      <family val="2"/>
    </font>
    <font>
      <sz val="9"/>
      <color indexed="81"/>
      <name val="Tahoma"/>
      <family val="2"/>
    </font>
    <font>
      <sz val="14"/>
      <name val="Arial"/>
      <family val="2"/>
    </font>
    <font>
      <b/>
      <sz val="14"/>
      <color rgb="FF9C0006"/>
      <name val="Arial"/>
      <family val="2"/>
    </font>
    <font>
      <b/>
      <sz val="16"/>
      <color theme="1"/>
      <name val="Arial"/>
      <family val="2"/>
    </font>
    <font>
      <b/>
      <sz val="10"/>
      <color rgb="FFFF0000"/>
      <name val="Arial"/>
      <family val="2"/>
    </font>
    <font>
      <sz val="12"/>
      <color theme="1"/>
      <name val="Calibri"/>
      <family val="2"/>
      <scheme val="minor"/>
    </font>
    <font>
      <i/>
      <sz val="12"/>
      <color theme="1"/>
      <name val="Arial"/>
      <family val="2"/>
    </font>
    <font>
      <sz val="11"/>
      <color theme="0" tint="-0.499984740745262"/>
      <name val="Arial"/>
      <family val="2"/>
    </font>
    <font>
      <sz val="11"/>
      <color theme="0" tint="-0.34998626667073579"/>
      <name val="Arial"/>
      <family val="2"/>
    </font>
    <font>
      <b/>
      <sz val="16"/>
      <color rgb="FF000000"/>
      <name val="Arial"/>
      <family val="2"/>
    </font>
    <font>
      <sz val="11"/>
      <color rgb="FF000000"/>
      <name val="Arial"/>
      <family val="2"/>
    </font>
    <font>
      <sz val="10"/>
      <color rgb="FF2CA62F"/>
      <name val="Arial"/>
      <family val="2"/>
    </font>
    <font>
      <sz val="11"/>
      <color rgb="FF2CA62F"/>
      <name val="Arial"/>
      <family val="2"/>
    </font>
    <font>
      <sz val="10"/>
      <color theme="6" tint="-0.249977111117893"/>
      <name val="Arial"/>
      <family val="2"/>
    </font>
    <font>
      <sz val="11"/>
      <name val="Calibri"/>
      <family val="2"/>
      <scheme val="minor"/>
    </font>
    <font>
      <b/>
      <sz val="11"/>
      <color rgb="FF2CA62F"/>
      <name val="Arial"/>
      <family val="2"/>
    </font>
    <font>
      <u/>
      <sz val="10.45"/>
      <color indexed="12"/>
      <name val="Arial"/>
      <family val="2"/>
    </font>
    <font>
      <i/>
      <sz val="11"/>
      <color theme="1"/>
      <name val="Arial"/>
      <family val="2"/>
    </font>
    <font>
      <i/>
      <sz val="11"/>
      <color theme="1"/>
      <name val="Calibri"/>
      <family val="2"/>
      <scheme val="minor"/>
    </font>
    <font>
      <sz val="11"/>
      <color theme="6" tint="-0.249977111117893"/>
      <name val="Calibri"/>
      <family val="2"/>
      <scheme val="minor"/>
    </font>
    <font>
      <sz val="11"/>
      <color rgb="FF00B050"/>
      <name val="Calibri"/>
      <family val="2"/>
      <scheme val="minor"/>
    </font>
    <font>
      <b/>
      <strike/>
      <sz val="10"/>
      <color rgb="FF000000"/>
      <name val="Arial"/>
      <family val="2"/>
    </font>
    <font>
      <sz val="11"/>
      <color rgb="FF0070C0"/>
      <name val="Arial"/>
      <family val="2"/>
    </font>
    <font>
      <sz val="11"/>
      <color rgb="FF00B050"/>
      <name val="Arial"/>
      <family val="2"/>
    </font>
    <font>
      <sz val="11"/>
      <color theme="3" tint="0.39997558519241921"/>
      <name val="Calibri"/>
      <family val="2"/>
      <scheme val="minor"/>
    </font>
    <font>
      <b/>
      <sz val="14"/>
      <name val="Arial"/>
      <family val="2"/>
    </font>
    <font>
      <b/>
      <sz val="11"/>
      <color rgb="FFFF0000"/>
      <name val="Calibri"/>
      <family val="2"/>
      <scheme val="minor"/>
    </font>
    <font>
      <b/>
      <sz val="11"/>
      <color rgb="FF0070C0"/>
      <name val="Calibri"/>
      <family val="2"/>
      <scheme val="minor"/>
    </font>
    <font>
      <sz val="11"/>
      <color rgb="FF0070C0"/>
      <name val="Calibri"/>
      <family val="2"/>
      <scheme val="minor"/>
    </font>
    <font>
      <u/>
      <sz val="11"/>
      <color theme="10"/>
      <name val="Calibri"/>
      <family val="2"/>
      <scheme val="minor"/>
    </font>
    <font>
      <u/>
      <sz val="12"/>
      <color theme="10"/>
      <name val="Calibri"/>
      <family val="2"/>
      <scheme val="minor"/>
    </font>
    <font>
      <sz val="11"/>
      <color indexed="8"/>
      <name val="Calibri"/>
      <family val="2"/>
    </font>
    <font>
      <b/>
      <sz val="12"/>
      <color theme="0"/>
      <name val="Arial"/>
      <family val="2"/>
    </font>
    <font>
      <b/>
      <sz val="12"/>
      <color theme="0"/>
      <name val="Calibri"/>
      <family val="2"/>
      <scheme val="minor"/>
    </font>
    <font>
      <b/>
      <u/>
      <sz val="12"/>
      <color theme="1"/>
      <name val="Arial"/>
      <family val="2"/>
    </font>
    <font>
      <b/>
      <u/>
      <sz val="11"/>
      <color theme="1"/>
      <name val="Arial"/>
      <family val="2"/>
    </font>
    <font>
      <sz val="12"/>
      <color theme="0"/>
      <name val="Arial"/>
      <family val="2"/>
    </font>
    <font>
      <b/>
      <sz val="10"/>
      <color indexed="8"/>
      <name val="Arial"/>
      <family val="2"/>
    </font>
    <font>
      <sz val="10"/>
      <color indexed="8"/>
      <name val="Arial"/>
      <family val="2"/>
    </font>
    <font>
      <sz val="11"/>
      <color theme="1" tint="0.499984740745262"/>
      <name val="Arial"/>
      <family val="2"/>
    </font>
    <font>
      <sz val="11"/>
      <color theme="1" tint="0.499984740745262"/>
      <name val="Calibri"/>
      <family val="2"/>
      <scheme val="minor"/>
    </font>
    <font>
      <sz val="11"/>
      <color theme="0" tint="-4.9989318521683403E-2"/>
      <name val="Arial"/>
      <family val="2"/>
    </font>
  </fonts>
  <fills count="44">
    <fill>
      <patternFill patternType="none"/>
    </fill>
    <fill>
      <patternFill patternType="gray125"/>
    </fill>
    <fill>
      <patternFill patternType="solid">
        <fgColor rgb="FFFFC7CE"/>
      </patternFill>
    </fill>
    <fill>
      <patternFill patternType="solid">
        <fgColor rgb="FFF2F2F2"/>
      </patternFill>
    </fill>
    <fill>
      <patternFill patternType="solid">
        <fgColor theme="5"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A59E94"/>
        <bgColor indexed="64"/>
      </patternFill>
    </fill>
    <fill>
      <patternFill patternType="solid">
        <fgColor rgb="FFC10077"/>
        <bgColor indexed="64"/>
      </patternFill>
    </fill>
    <fill>
      <patternFill patternType="solid">
        <fgColor rgb="FF3A647D"/>
        <bgColor indexed="64"/>
      </patternFill>
    </fill>
    <fill>
      <patternFill patternType="solid">
        <fgColor rgb="FFF6D700"/>
        <bgColor indexed="64"/>
      </patternFill>
    </fill>
    <fill>
      <patternFill patternType="solid">
        <fgColor rgb="FF3A647D"/>
        <bgColor rgb="FF006600"/>
      </patternFill>
    </fill>
    <fill>
      <patternFill patternType="solid">
        <fgColor rgb="FF0070C0"/>
        <bgColor indexed="64"/>
      </patternFill>
    </fill>
    <fill>
      <patternFill patternType="solid">
        <fgColor rgb="FF009DE0"/>
        <bgColor indexed="64"/>
      </patternFill>
    </fill>
    <fill>
      <patternFill patternType="solid">
        <fgColor theme="8" tint="-0.249977111117893"/>
        <bgColor indexed="64"/>
      </patternFill>
    </fill>
    <fill>
      <patternFill patternType="solid">
        <fgColor rgb="FF7030A0"/>
        <bgColor indexed="64"/>
      </patternFill>
    </fill>
    <fill>
      <patternFill patternType="darkUp">
        <fgColor theme="4"/>
      </patternFill>
    </fill>
    <fill>
      <patternFill patternType="solid">
        <fgColor rgb="FF92D050"/>
        <bgColor indexed="64"/>
      </patternFill>
    </fill>
    <fill>
      <patternFill patternType="solid">
        <fgColor rgb="FFFF0000"/>
        <bgColor indexed="64"/>
      </patternFill>
    </fill>
    <fill>
      <patternFill patternType="solid">
        <fgColor rgb="FFDF3D82"/>
        <bgColor indexed="64"/>
      </patternFill>
    </fill>
    <fill>
      <patternFill patternType="solid">
        <fgColor rgb="FFE444C6"/>
        <bgColor indexed="64"/>
      </patternFill>
    </fill>
    <fill>
      <patternFill patternType="solid">
        <fgColor theme="7" tint="-0.249977111117893"/>
        <bgColor indexed="64"/>
      </patternFill>
    </fill>
    <fill>
      <patternFill patternType="solid">
        <fgColor theme="6" tint="-0.249977111117893"/>
        <bgColor indexed="64"/>
      </patternFill>
    </fill>
    <fill>
      <patternFill patternType="solid">
        <fgColor theme="2" tint="-0.249977111117893"/>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5"/>
        <bgColor indexed="64"/>
      </patternFill>
    </fill>
    <fill>
      <patternFill patternType="solid">
        <fgColor theme="4" tint="0.39997558519241921"/>
        <bgColor indexed="64"/>
      </patternFill>
    </fill>
    <fill>
      <patternFill patternType="solid">
        <fgColor theme="6"/>
        <bgColor indexed="64"/>
      </patternFill>
    </fill>
    <fill>
      <patternFill patternType="solid">
        <fgColor theme="7"/>
        <bgColor indexed="64"/>
      </patternFill>
    </fill>
    <fill>
      <patternFill patternType="solid">
        <fgColor rgb="FFC64EDA"/>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rgb="FF92D050"/>
        <bgColor rgb="FF006600"/>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rgb="FF00CC66"/>
        <bgColor indexed="64"/>
      </patternFill>
    </fill>
    <fill>
      <patternFill patternType="darkUp">
        <fgColor rgb="FF00B050"/>
        <bgColor auto="1"/>
      </patternFill>
    </fill>
    <fill>
      <patternFill patternType="solid">
        <fgColor rgb="FFA7B9A9"/>
        <bgColor indexed="64"/>
      </patternFill>
    </fill>
  </fills>
  <borders count="104">
    <border>
      <left/>
      <right/>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top style="thin">
        <color theme="0" tint="-0.499984740745262"/>
      </top>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499984740745262"/>
      </right>
      <top style="thin">
        <color theme="0" tint="-0.14999847407452621"/>
      </top>
      <bottom style="thin">
        <color theme="0" tint="-0.14999847407452621"/>
      </bottom>
      <diagonal/>
    </border>
    <border>
      <left style="thin">
        <color theme="0" tint="-0.499984740745262"/>
      </left>
      <right style="thin">
        <color theme="0" tint="-0.499984740745262"/>
      </right>
      <top style="thin">
        <color theme="0" tint="-0.14999847407452621"/>
      </top>
      <bottom style="thin">
        <color theme="0" tint="-0.14999847407452621"/>
      </bottom>
      <diagonal/>
    </border>
    <border>
      <left style="thin">
        <color theme="0" tint="-0.499984740745262"/>
      </left>
      <right style="thin">
        <color theme="0" tint="-0.499984740745262"/>
      </right>
      <top style="thin">
        <color theme="0" tint="-0.14999847407452621"/>
      </top>
      <bottom style="thin">
        <color theme="0" tint="-0.249977111117893"/>
      </bottom>
      <diagonal/>
    </border>
    <border>
      <left style="thin">
        <color theme="0" tint="-0.499984740745262"/>
      </left>
      <right style="thin">
        <color theme="0" tint="-0.499984740745262"/>
      </right>
      <top style="thin">
        <color theme="0" tint="-0.249977111117893"/>
      </top>
      <bottom style="thin">
        <color theme="0" tint="-0.499984740745262"/>
      </bottom>
      <diagonal/>
    </border>
    <border>
      <left style="thin">
        <color theme="0" tint="-0.14999847407452621"/>
      </left>
      <right/>
      <top style="thin">
        <color theme="0" tint="-0.14999847407452621"/>
      </top>
      <bottom style="thin">
        <color theme="0" tint="-0.14999847407452621"/>
      </bottom>
      <diagonal/>
    </border>
    <border>
      <left style="thin">
        <color theme="0" tint="-0.499984740745262"/>
      </left>
      <right style="thin">
        <color theme="0" tint="-0.499984740745262"/>
      </right>
      <top style="thin">
        <color theme="0" tint="-0.14999847407452621"/>
      </top>
      <bottom/>
      <diagonal/>
    </border>
    <border>
      <left style="thin">
        <color theme="0" tint="-0.499984740745262"/>
      </left>
      <right style="thin">
        <color theme="0" tint="-0.14999847407452621"/>
      </right>
      <top style="thin">
        <color theme="0" tint="-0.499984740745262"/>
      </top>
      <bottom/>
      <diagonal/>
    </border>
    <border>
      <left style="thin">
        <color theme="0" tint="-0.499984740745262"/>
      </left>
      <right style="thin">
        <color theme="0" tint="-0.14999847407452621"/>
      </right>
      <top style="thin">
        <color theme="0" tint="-0.14999847407452621"/>
      </top>
      <bottom style="thin">
        <color theme="0" tint="-0.14999847407452621"/>
      </bottom>
      <diagonal/>
    </border>
    <border>
      <left style="thin">
        <color theme="0" tint="-0.499984740745262"/>
      </left>
      <right style="thin">
        <color theme="0" tint="-0.14999847407452621"/>
      </right>
      <top style="thin">
        <color theme="0" tint="-0.14999847407452621"/>
      </top>
      <bottom/>
      <diagonal/>
    </border>
    <border>
      <left style="thin">
        <color theme="0" tint="-0.499984740745262"/>
      </left>
      <right style="thin">
        <color theme="0" tint="-0.14999847407452621"/>
      </right>
      <top style="thin">
        <color theme="0" tint="-0.249977111117893"/>
      </top>
      <bottom style="thin">
        <color theme="0" tint="-0.499984740745262"/>
      </bottom>
      <diagonal/>
    </border>
    <border>
      <left style="thin">
        <color theme="0" tint="-0.14999847407452621"/>
      </left>
      <right style="thin">
        <color indexed="64"/>
      </right>
      <top style="thin">
        <color theme="0" tint="-0.14999847407452621"/>
      </top>
      <bottom style="thin">
        <color indexed="64"/>
      </bottom>
      <diagonal/>
    </border>
    <border>
      <left style="thin">
        <color theme="0" tint="-0.499984740745262"/>
      </left>
      <right style="thin">
        <color theme="0" tint="-0.249977111117893"/>
      </right>
      <top style="thin">
        <color theme="0" tint="-0.249977111117893"/>
      </top>
      <bottom style="thin">
        <color theme="0" tint="-0.499984740745262"/>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14999847407452621"/>
      </top>
      <bottom style="thin">
        <color theme="0" tint="-0.14999847407452621"/>
      </bottom>
      <diagonal/>
    </border>
    <border>
      <left style="thin">
        <color theme="0" tint="-0.14999847407452621"/>
      </left>
      <right/>
      <top style="thin">
        <color theme="0" tint="-0.249977111117893"/>
      </top>
      <bottom style="thin">
        <color theme="0" tint="-0.499984740745262"/>
      </bottom>
      <diagonal/>
    </border>
    <border>
      <left style="thin">
        <color theme="0" tint="-0.499984740745262"/>
      </left>
      <right style="thin">
        <color theme="0" tint="-0.249977111117893"/>
      </right>
      <top style="thin">
        <color theme="0" tint="-0.499984740745262"/>
      </top>
      <bottom/>
      <diagonal/>
    </border>
    <border>
      <left style="thin">
        <color theme="0" tint="-0.499984740745262"/>
      </left>
      <right/>
      <top style="thin">
        <color theme="0" tint="-0.499984740745262"/>
      </top>
      <bottom style="thin">
        <color theme="0" tint="-0.14999847407452621"/>
      </bottom>
      <diagonal/>
    </border>
    <border>
      <left/>
      <right style="thin">
        <color theme="0" tint="-0.499984740745262"/>
      </right>
      <top style="thin">
        <color theme="0" tint="-0.499984740745262"/>
      </top>
      <bottom style="thin">
        <color theme="0" tint="-0.14999847407452621"/>
      </bottom>
      <diagonal/>
    </border>
    <border>
      <left style="thin">
        <color theme="0" tint="-0.499984740745262"/>
      </left>
      <right style="thin">
        <color theme="0" tint="-0.14999847407452621"/>
      </right>
      <top style="thin">
        <color theme="0" tint="-0.14999847407452621"/>
      </top>
      <bottom style="thin">
        <color theme="0" tint="-0.499984740745262"/>
      </bottom>
      <diagonal/>
    </border>
    <border>
      <left style="thin">
        <color theme="0" tint="-0.14999847407452621"/>
      </left>
      <right style="thin">
        <color theme="0" tint="-0.499984740745262"/>
      </right>
      <top style="thin">
        <color theme="0" tint="-0.14999847407452621"/>
      </top>
      <bottom style="thin">
        <color theme="0" tint="-0.499984740745262"/>
      </bottom>
      <diagonal/>
    </border>
    <border>
      <left style="thin">
        <color theme="0" tint="-0.499984740745262"/>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499984740745262"/>
      </right>
      <top style="thin">
        <color theme="0" tint="-0.249977111117893"/>
      </top>
      <bottom style="thin">
        <color theme="0" tint="-0.249977111117893"/>
      </bottom>
      <diagonal/>
    </border>
    <border>
      <left style="thin">
        <color theme="0" tint="-0.249977111117893"/>
      </left>
      <right style="thin">
        <color theme="0" tint="-0.499984740745262"/>
      </right>
      <top style="thin">
        <color theme="0" tint="-0.249977111117893"/>
      </top>
      <bottom style="thin">
        <color theme="0" tint="-0.499984740745262"/>
      </bottom>
      <diagonal/>
    </border>
    <border>
      <left style="thin">
        <color theme="0" tint="-0.499984740745262"/>
      </left>
      <right style="thin">
        <color theme="0" tint="-0.249977111117893"/>
      </right>
      <top style="thin">
        <color theme="0" tint="-0.499984740745262"/>
      </top>
      <bottom style="thin">
        <color theme="0" tint="-0.499984740745262"/>
      </bottom>
      <diagonal/>
    </border>
    <border>
      <left style="thin">
        <color theme="0" tint="-0.249977111117893"/>
      </left>
      <right/>
      <top style="thin">
        <color theme="0" tint="-0.249977111117893"/>
      </top>
      <bottom style="thin">
        <color theme="0" tint="-0.499984740745262"/>
      </bottom>
      <diagonal/>
    </border>
    <border>
      <left style="thin">
        <color theme="0" tint="-0.249977111117893"/>
      </left>
      <right style="thin">
        <color theme="0" tint="-0.249977111117893"/>
      </right>
      <top style="thin">
        <color theme="0" tint="-0.499984740745262"/>
      </top>
      <bottom/>
      <diagonal/>
    </border>
    <border>
      <left style="thin">
        <color theme="0" tint="-0.249977111117893"/>
      </left>
      <right style="thin">
        <color theme="0" tint="-0.249977111117893"/>
      </right>
      <top/>
      <bottom style="thin">
        <color theme="0" tint="-0.499984740745262"/>
      </bottom>
      <diagonal/>
    </border>
    <border>
      <left style="thin">
        <color theme="0" tint="-0.499984740745262"/>
      </left>
      <right style="thin">
        <color theme="0" tint="-0.249977111117893"/>
      </right>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499984740745262"/>
      </left>
      <right style="thin">
        <color theme="0" tint="-0.499984740745262"/>
      </right>
      <top style="thin">
        <color theme="0" tint="-0.249977111117893"/>
      </top>
      <bottom style="thin">
        <color theme="0" tint="-0.249977111117893"/>
      </bottom>
      <diagonal/>
    </border>
    <border>
      <left style="thin">
        <color theme="0" tint="-0.499984740745262"/>
      </left>
      <right style="thin">
        <color theme="0" tint="-0.499984740745262"/>
      </right>
      <top style="thin">
        <color theme="0" tint="-0.14999847407452621"/>
      </top>
      <bottom style="thin">
        <color theme="0" tint="-0.499984740745262"/>
      </bottom>
      <diagonal/>
    </border>
    <border>
      <left style="thin">
        <color theme="0" tint="-0.499984740745262"/>
      </left>
      <right/>
      <top style="thin">
        <color theme="0" tint="-0.14999847407452621"/>
      </top>
      <bottom style="thin">
        <color theme="0" tint="-0.14999847407452621"/>
      </bottom>
      <diagonal/>
    </border>
    <border>
      <left style="thin">
        <color theme="0" tint="-0.499984740745262"/>
      </left>
      <right/>
      <top style="thin">
        <color theme="0" tint="-0.14999847407452621"/>
      </top>
      <bottom style="thin">
        <color theme="0" tint="-0.499984740745262"/>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top style="thin">
        <color indexed="64"/>
      </top>
      <bottom style="thin">
        <color indexed="64"/>
      </bottom>
      <diagonal/>
    </border>
    <border>
      <left style="thin">
        <color theme="0" tint="-0.14999847407452621"/>
      </left>
      <right/>
      <top style="thin">
        <color indexed="64"/>
      </top>
      <bottom style="thin">
        <color indexed="64"/>
      </bottom>
      <diagonal/>
    </border>
    <border>
      <left style="thin">
        <color theme="0" tint="-0.14999847407452621"/>
      </left>
      <right style="thin">
        <color indexed="64"/>
      </right>
      <top style="thin">
        <color indexed="64"/>
      </top>
      <bottom style="thin">
        <color indexed="64"/>
      </bottom>
      <diagonal/>
    </border>
    <border>
      <left style="thin">
        <color theme="0" tint="-0.499984740745262"/>
      </left>
      <right style="thin">
        <color theme="0" tint="-0.14999847407452621"/>
      </right>
      <top/>
      <bottom style="thin">
        <color theme="0" tint="-0.14999847407452621"/>
      </bottom>
      <diagonal/>
    </border>
    <border>
      <left style="thin">
        <color theme="0" tint="-0.499984740745262"/>
      </left>
      <right style="thin">
        <color theme="0" tint="-0.14999847407452621"/>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14999847407452621"/>
      </bottom>
      <diagonal/>
    </border>
    <border>
      <left style="thin">
        <color rgb="FF808080"/>
      </left>
      <right style="thin">
        <color rgb="FF808080"/>
      </right>
      <top style="thin">
        <color rgb="FFD9D9D9"/>
      </top>
      <bottom style="thin">
        <color rgb="FFD9D9D9"/>
      </bottom>
      <diagonal/>
    </border>
    <border>
      <left style="thin">
        <color theme="0" tint="-0.499984740745262"/>
      </left>
      <right style="thin">
        <color theme="0" tint="-0.14999847407452621"/>
      </right>
      <top style="thin">
        <color theme="0" tint="-0.499984740745262"/>
      </top>
      <bottom style="thin">
        <color theme="0" tint="-0.14999847407452621"/>
      </bottom>
      <diagonal/>
    </border>
    <border>
      <left style="thin">
        <color theme="0" tint="-0.14999847407452621"/>
      </left>
      <right style="thin">
        <color theme="0" tint="-0.499984740745262"/>
      </right>
      <top style="thin">
        <color theme="0" tint="-0.499984740745262"/>
      </top>
      <bottom style="thin">
        <color theme="0" tint="-0.14999847407452621"/>
      </bottom>
      <diagonal/>
    </border>
    <border>
      <left style="thin">
        <color theme="0" tint="-0.14999847407452621"/>
      </left>
      <right style="thin">
        <color theme="0" tint="-0.499984740745262"/>
      </right>
      <top style="thin">
        <color theme="0" tint="-0.499984740745262"/>
      </top>
      <bottom style="thin">
        <color theme="0" tint="-0.499984740745262"/>
      </bottom>
      <diagonal/>
    </border>
    <border>
      <left style="thin">
        <color theme="0" tint="-0.14999847407452621"/>
      </left>
      <right style="thin">
        <color theme="0" tint="-0.499984740745262"/>
      </right>
      <top style="thin">
        <color theme="0" tint="-0.499984740745262"/>
      </top>
      <bottom/>
      <diagonal/>
    </border>
    <border>
      <left style="thin">
        <color indexed="64"/>
      </left>
      <right/>
      <top style="thin">
        <color indexed="64"/>
      </top>
      <bottom style="thin">
        <color theme="0" tint="-0.14999847407452621"/>
      </bottom>
      <diagonal/>
    </border>
    <border>
      <left style="thin">
        <color theme="0" tint="-0.499984740745262"/>
      </left>
      <right/>
      <top style="thin">
        <color indexed="64"/>
      </top>
      <bottom style="thin">
        <color theme="0" tint="-0.14999847407452621"/>
      </bottom>
      <diagonal/>
    </border>
    <border>
      <left style="thin">
        <color theme="0" tint="-0.14999847407452621"/>
      </left>
      <right style="thin">
        <color indexed="64"/>
      </right>
      <top style="thin">
        <color indexed="64"/>
      </top>
      <bottom style="thin">
        <color theme="0" tint="-0.14999847407452621"/>
      </bottom>
      <diagonal/>
    </border>
    <border>
      <left style="thin">
        <color indexed="64"/>
      </left>
      <right/>
      <top style="thin">
        <color theme="0" tint="-0.14999847407452621"/>
      </top>
      <bottom style="thin">
        <color theme="0" tint="-0.14999847407452621"/>
      </bottom>
      <diagonal/>
    </border>
    <border>
      <left style="thin">
        <color theme="0" tint="-0.14999847407452621"/>
      </left>
      <right style="thin">
        <color indexed="64"/>
      </right>
      <top style="thin">
        <color theme="0" tint="-0.14999847407452621"/>
      </top>
      <bottom style="thin">
        <color theme="0" tint="-0.14999847407452621"/>
      </bottom>
      <diagonal/>
    </border>
    <border>
      <left style="thin">
        <color indexed="64"/>
      </left>
      <right/>
      <top style="thin">
        <color theme="0" tint="-0.14999847407452621"/>
      </top>
      <bottom style="thin">
        <color indexed="64"/>
      </bottom>
      <diagonal/>
    </border>
    <border>
      <left style="thin">
        <color theme="0" tint="-0.499984740745262"/>
      </left>
      <right/>
      <top style="thin">
        <color theme="0" tint="-0.14999847407452621"/>
      </top>
      <bottom style="thin">
        <color indexed="64"/>
      </bottom>
      <diagonal/>
    </border>
    <border>
      <left style="thin">
        <color theme="0" tint="-0.499984740745262"/>
      </left>
      <right/>
      <top style="thin">
        <color theme="0" tint="-0.14999847407452621"/>
      </top>
      <bottom/>
      <diagonal/>
    </border>
    <border>
      <left style="thin">
        <color theme="0" tint="-0.499984740745262"/>
      </left>
      <right/>
      <top style="thin">
        <color theme="0" tint="-0.249977111117893"/>
      </top>
      <bottom style="thin">
        <color theme="0" tint="-0.499984740745262"/>
      </bottom>
      <diagonal/>
    </border>
    <border>
      <left style="thin">
        <color theme="0" tint="-0.499984740745262"/>
      </left>
      <right/>
      <top style="thin">
        <color theme="0" tint="-0.14999847407452621"/>
      </top>
      <bottom style="thin">
        <color theme="0" tint="-0.249977111117893"/>
      </bottom>
      <diagonal/>
    </border>
    <border>
      <left style="thin">
        <color theme="0" tint="-0.14999847407452621"/>
      </left>
      <right style="thin">
        <color theme="0" tint="-0.499984740745262"/>
      </right>
      <top/>
      <bottom style="thin">
        <color theme="0" tint="-0.14999847407452621"/>
      </bottom>
      <diagonal/>
    </border>
    <border>
      <left style="thin">
        <color theme="0" tint="-0.499984740745262"/>
      </left>
      <right style="thin">
        <color theme="0" tint="-0.249977111117893"/>
      </right>
      <top style="thin">
        <color theme="0" tint="-0.499984740745262"/>
      </top>
      <bottom style="thin">
        <color theme="0" tint="-0.249977111117893"/>
      </bottom>
      <diagonal/>
    </border>
    <border>
      <left style="thin">
        <color theme="0" tint="-0.249977111117893"/>
      </left>
      <right style="thin">
        <color theme="0" tint="-0.499984740745262"/>
      </right>
      <top style="thin">
        <color theme="0" tint="-0.499984740745262"/>
      </top>
      <bottom style="thin">
        <color theme="0" tint="-0.249977111117893"/>
      </bottom>
      <diagonal/>
    </border>
    <border>
      <left style="thin">
        <color theme="0" tint="-0.249977111117893"/>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249977111117893"/>
      </bottom>
      <diagonal/>
    </border>
    <border>
      <left style="thin">
        <color theme="0" tint="-0.499984740745262"/>
      </left>
      <right/>
      <top/>
      <bottom style="thin">
        <color theme="0" tint="-0.249977111117893"/>
      </bottom>
      <diagonal/>
    </border>
    <border>
      <left style="thin">
        <color theme="0" tint="-0.499984740745262"/>
      </left>
      <right/>
      <top style="thin">
        <color theme="0" tint="-0.249977111117893"/>
      </top>
      <bottom style="thin">
        <color theme="0" tint="-0.249977111117893"/>
      </bottom>
      <diagonal/>
    </border>
    <border>
      <left style="thin">
        <color indexed="64"/>
      </left>
      <right/>
      <top style="thin">
        <color indexed="64"/>
      </top>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indexed="64"/>
      </right>
      <top style="thin">
        <color indexed="64"/>
      </top>
      <bottom/>
      <diagonal/>
    </border>
    <border>
      <left style="thin">
        <color theme="0" tint="-0.499984740745262"/>
      </left>
      <right style="thin">
        <color indexed="64"/>
      </right>
      <top style="thin">
        <color theme="0" tint="-0.249977111117893"/>
      </top>
      <bottom style="thin">
        <color theme="0" tint="-0.249977111117893"/>
      </bottom>
      <diagonal/>
    </border>
    <border>
      <left style="thin">
        <color theme="0" tint="-0.499984740745262"/>
      </left>
      <right style="thin">
        <color theme="0" tint="-0.249977111117893"/>
      </right>
      <top style="thin">
        <color theme="0" tint="-0.249977111117893"/>
      </top>
      <bottom style="thin">
        <color indexed="64"/>
      </bottom>
      <diagonal/>
    </border>
    <border>
      <left style="thin">
        <color theme="0" tint="-0.499984740745262"/>
      </left>
      <right style="thin">
        <color indexed="64"/>
      </right>
      <top style="thin">
        <color theme="0" tint="-0.249977111117893"/>
      </top>
      <bottom style="thin">
        <color indexed="64"/>
      </bottom>
      <diagonal/>
    </border>
    <border>
      <left style="thin">
        <color indexed="64"/>
      </left>
      <right style="thin">
        <color theme="0" tint="-0.249977111117893"/>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right style="medium">
        <color auto="1"/>
      </right>
      <top/>
      <bottom/>
      <diagonal/>
    </border>
    <border>
      <left style="thin">
        <color auto="1"/>
      </left>
      <right style="thin">
        <color auto="1"/>
      </right>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theme="0" tint="-0.14999847407452621"/>
      </left>
      <right style="thin">
        <color theme="0" tint="-0.499984740745262"/>
      </right>
      <top style="thin">
        <color theme="0" tint="-0.14999847407452621"/>
      </top>
      <bottom style="thin">
        <color theme="0" tint="-0.249977111117893"/>
      </bottom>
      <diagonal/>
    </border>
    <border>
      <left style="thin">
        <color theme="0" tint="-0.14999847407452621"/>
      </left>
      <right style="thin">
        <color indexed="64"/>
      </right>
      <top style="thin">
        <color theme="0" tint="-0.14999847407452621"/>
      </top>
      <bottom style="thin">
        <color theme="0" tint="-0.499984740745262"/>
      </bottom>
      <diagonal/>
    </border>
    <border>
      <left/>
      <right style="thin">
        <color theme="0" tint="-0.499984740745262"/>
      </right>
      <top style="thin">
        <color theme="0" tint="-0.14999847407452621"/>
      </top>
      <bottom style="thin">
        <color theme="0" tint="-0.14999847407452621"/>
      </bottom>
      <diagonal/>
    </border>
    <border>
      <left style="thin">
        <color theme="0" tint="-0.14999847407452621"/>
      </left>
      <right style="thin">
        <color theme="0" tint="-0.499984740745262"/>
      </right>
      <top style="thin">
        <color theme="0" tint="-0.249977111117893"/>
      </top>
      <bottom style="thin">
        <color theme="0" tint="-0.499984740745262"/>
      </bottom>
      <diagonal/>
    </border>
    <border>
      <left/>
      <right style="thin">
        <color theme="0" tint="-0.14999847407452621"/>
      </right>
      <top style="thin">
        <color theme="0" tint="-0.14999847407452621"/>
      </top>
      <bottom style="thin">
        <color theme="0" tint="-0.499984740745262"/>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499984740745262"/>
      </right>
      <top style="thin">
        <color theme="0" tint="-0.499984740745262"/>
      </top>
      <bottom style="thin">
        <color theme="0" tint="-0.499984740745262"/>
      </bottom>
      <diagonal/>
    </border>
    <border>
      <left/>
      <right/>
      <top style="thin">
        <color theme="0" tint="-0.34998626667073579"/>
      </top>
      <bottom style="thin">
        <color theme="0" tint="-0.34998626667073579"/>
      </bottom>
      <diagonal/>
    </border>
    <border>
      <left style="thin">
        <color theme="0" tint="-0.14999847407452621"/>
      </left>
      <right style="thin">
        <color theme="0" tint="-0.34998626667073579"/>
      </right>
      <top style="thin">
        <color theme="0" tint="-0.14999847407452621"/>
      </top>
      <bottom style="thin">
        <color theme="0" tint="-0.14999847407452621"/>
      </bottom>
      <diagonal/>
    </border>
  </borders>
  <cellStyleXfs count="58">
    <xf numFmtId="0" fontId="0" fillId="0" borderId="0"/>
    <xf numFmtId="9" fontId="1" fillId="0" borderId="0" applyFont="0" applyFill="0" applyBorder="0" applyAlignment="0" applyProtection="0"/>
    <xf numFmtId="0" fontId="2" fillId="2" borderId="0" applyNumberFormat="0" applyBorder="0" applyAlignment="0" applyProtection="0"/>
    <xf numFmtId="0" fontId="3" fillId="3" borderId="1" applyNumberFormat="0" applyAlignment="0" applyProtection="0"/>
    <xf numFmtId="0" fontId="29" fillId="2" borderId="0" applyNumberFormat="0" applyBorder="0" applyAlignment="0" applyProtection="0"/>
    <xf numFmtId="167" fontId="30" fillId="0" borderId="0" applyFont="0" applyFill="0" applyBorder="0" applyAlignment="0" applyProtection="0"/>
    <xf numFmtId="0" fontId="31" fillId="0" borderId="0" applyNumberFormat="0" applyFill="0" applyBorder="0" applyAlignment="0" applyProtection="0">
      <alignment vertical="top"/>
      <protection locked="0"/>
    </xf>
    <xf numFmtId="0" fontId="32" fillId="0" borderId="0"/>
    <xf numFmtId="0" fontId="32" fillId="0" borderId="0"/>
    <xf numFmtId="0" fontId="32" fillId="0" borderId="0"/>
    <xf numFmtId="0" fontId="33" fillId="0" borderId="0"/>
    <xf numFmtId="0" fontId="30" fillId="0" borderId="0"/>
    <xf numFmtId="0" fontId="30" fillId="0" borderId="0"/>
    <xf numFmtId="0" fontId="30" fillId="0" borderId="0"/>
    <xf numFmtId="0" fontId="32" fillId="0" borderId="0"/>
    <xf numFmtId="0" fontId="32" fillId="0" borderId="0"/>
    <xf numFmtId="0" fontId="1" fillId="0" borderId="0"/>
    <xf numFmtId="0" fontId="34" fillId="0" borderId="0" applyNumberFormat="0" applyBorder="0" applyAlignment="0"/>
    <xf numFmtId="0" fontId="32" fillId="0" borderId="0"/>
    <xf numFmtId="9" fontId="35" fillId="0" borderId="0" applyFont="0" applyFill="0" applyBorder="0" applyAlignment="0" applyProtection="0"/>
    <xf numFmtId="0" fontId="36" fillId="0" borderId="0">
      <alignment horizontal="left"/>
    </xf>
    <xf numFmtId="0" fontId="36" fillId="0" borderId="0">
      <alignment horizontal="left"/>
    </xf>
    <xf numFmtId="0" fontId="37" fillId="0" borderId="0">
      <alignment horizontal="left"/>
    </xf>
    <xf numFmtId="0" fontId="37" fillId="0" borderId="0">
      <alignment horizontal="left"/>
    </xf>
    <xf numFmtId="0" fontId="36" fillId="0" borderId="0">
      <alignment horizontal="center" vertical="center" wrapText="1"/>
    </xf>
    <xf numFmtId="0" fontId="36" fillId="0" borderId="0">
      <alignment horizontal="center" vertical="center" wrapText="1"/>
    </xf>
    <xf numFmtId="0" fontId="37" fillId="0" borderId="0">
      <alignment horizontal="center" vertical="center" wrapText="1"/>
    </xf>
    <xf numFmtId="0" fontId="37" fillId="0" borderId="0">
      <alignment horizontal="center" vertical="center" wrapText="1"/>
    </xf>
    <xf numFmtId="0" fontId="37" fillId="0" borderId="0">
      <alignment horizontal="left" vertical="center" wrapText="1"/>
    </xf>
    <xf numFmtId="0" fontId="36" fillId="0" borderId="0">
      <alignment horizontal="left" vertical="center" wrapText="1"/>
    </xf>
    <xf numFmtId="0" fontId="36" fillId="0" borderId="0">
      <alignment horizontal="left" vertical="center" wrapText="1"/>
    </xf>
    <xf numFmtId="0" fontId="37" fillId="0" borderId="0">
      <alignment horizontal="right"/>
    </xf>
    <xf numFmtId="0" fontId="36" fillId="0" borderId="0">
      <alignment horizontal="right"/>
    </xf>
    <xf numFmtId="0" fontId="36" fillId="0" borderId="0">
      <alignment horizontal="right"/>
    </xf>
    <xf numFmtId="0" fontId="37" fillId="0" borderId="0">
      <alignment horizontal="left" vertical="center" wrapText="1"/>
    </xf>
    <xf numFmtId="0" fontId="37" fillId="0" borderId="0">
      <alignment horizontal="left" vertical="center" wrapText="1"/>
    </xf>
    <xf numFmtId="0" fontId="37" fillId="0" borderId="0">
      <alignment horizontal="right"/>
    </xf>
    <xf numFmtId="0" fontId="37" fillId="0" borderId="0">
      <alignment horizontal="right"/>
    </xf>
    <xf numFmtId="0" fontId="32" fillId="0" borderId="0"/>
    <xf numFmtId="43" fontId="1" fillId="0" borderId="0" applyFont="0" applyFill="0" applyBorder="0" applyAlignment="0" applyProtection="0"/>
    <xf numFmtId="0" fontId="57" fillId="0" borderId="0" applyNumberFormat="0" applyFill="0" applyBorder="0" applyAlignment="0" applyProtection="0">
      <alignment vertical="top"/>
      <protection locked="0"/>
    </xf>
    <xf numFmtId="0" fontId="34" fillId="0" borderId="0" applyNumberFormat="0" applyBorder="0" applyAlignment="0"/>
    <xf numFmtId="0" fontId="32" fillId="0" borderId="0"/>
    <xf numFmtId="0" fontId="34" fillId="0" borderId="0" applyNumberFormat="0" applyBorder="0" applyAlignment="0"/>
    <xf numFmtId="0" fontId="32" fillId="0" borderId="0"/>
    <xf numFmtId="0" fontId="32" fillId="0" borderId="0"/>
    <xf numFmtId="0" fontId="32" fillId="0" borderId="0"/>
    <xf numFmtId="0" fontId="70" fillId="0" borderId="0" applyNumberFormat="0" applyFill="0" applyBorder="0" applyAlignment="0" applyProtection="0"/>
    <xf numFmtId="0" fontId="72" fillId="0" borderId="0"/>
    <xf numFmtId="0" fontId="31" fillId="0" borderId="0" applyNumberFormat="0" applyFill="0" applyBorder="0" applyAlignment="0" applyProtection="0">
      <alignment vertical="top"/>
      <protection locked="0"/>
    </xf>
    <xf numFmtId="167" fontId="30" fillId="0" borderId="0" applyFont="0" applyFill="0" applyBorder="0" applyAlignment="0" applyProtection="0"/>
    <xf numFmtId="9" fontId="35" fillId="0" borderId="0" applyFont="0" applyFill="0" applyBorder="0" applyAlignment="0" applyProtection="0"/>
    <xf numFmtId="0" fontId="70" fillId="0" borderId="0" applyNumberFormat="0" applyFill="0" applyBorder="0" applyAlignment="0" applyProtection="0"/>
    <xf numFmtId="43" fontId="72" fillId="0" borderId="0" applyFont="0" applyFill="0" applyBorder="0" applyAlignment="0" applyProtection="0"/>
    <xf numFmtId="9" fontId="72" fillId="0" borderId="0" applyFont="0" applyFill="0" applyBorder="0" applyAlignment="0" applyProtection="0"/>
    <xf numFmtId="0" fontId="70" fillId="0" borderId="0" applyNumberFormat="0" applyFill="0" applyBorder="0" applyAlignment="0" applyProtection="0"/>
    <xf numFmtId="9" fontId="72" fillId="0" borderId="0" applyFont="0" applyFill="0" applyBorder="0" applyAlignment="0" applyProtection="0"/>
    <xf numFmtId="43" fontId="72" fillId="0" borderId="0" applyFont="0" applyFill="0" applyBorder="0" applyAlignment="0" applyProtection="0"/>
  </cellStyleXfs>
  <cellXfs count="674">
    <xf numFmtId="0" fontId="0" fillId="0" borderId="0" xfId="0"/>
    <xf numFmtId="3" fontId="6" fillId="0" borderId="0" xfId="0" applyNumberFormat="1" applyFont="1" applyAlignment="1">
      <alignment vertical="top" wrapText="1"/>
    </xf>
    <xf numFmtId="3" fontId="7" fillId="0" borderId="0" xfId="0" applyNumberFormat="1" applyFont="1" applyFill="1" applyAlignment="1" applyProtection="1">
      <alignment vertical="top" wrapText="1"/>
    </xf>
    <xf numFmtId="3" fontId="8" fillId="0" borderId="0" xfId="0" applyNumberFormat="1" applyFont="1" applyAlignment="1">
      <alignment vertical="top" wrapText="1"/>
    </xf>
    <xf numFmtId="3" fontId="10" fillId="0" borderId="0" xfId="0" applyNumberFormat="1" applyFont="1" applyAlignment="1">
      <alignment horizontal="left"/>
    </xf>
    <xf numFmtId="3" fontId="10" fillId="0" borderId="0" xfId="0" applyNumberFormat="1" applyFont="1" applyFill="1" applyAlignment="1">
      <alignment horizontal="left"/>
    </xf>
    <xf numFmtId="3" fontId="11" fillId="0" borderId="0" xfId="0" applyNumberFormat="1" applyFont="1" applyFill="1" applyAlignment="1" applyProtection="1">
      <alignment horizontal="left"/>
    </xf>
    <xf numFmtId="3" fontId="11" fillId="0" borderId="0" xfId="0" applyNumberFormat="1" applyFont="1" applyFill="1" applyAlignment="1">
      <alignment horizontal="left"/>
    </xf>
    <xf numFmtId="3" fontId="11" fillId="0" borderId="0" xfId="0" applyNumberFormat="1" applyFont="1" applyAlignment="1">
      <alignment horizontal="left"/>
    </xf>
    <xf numFmtId="3" fontId="19" fillId="0" borderId="0" xfId="0" applyNumberFormat="1" applyFont="1" applyAlignment="1">
      <alignment horizontal="left"/>
    </xf>
    <xf numFmtId="3" fontId="20" fillId="0" borderId="0" xfId="0" applyNumberFormat="1" applyFont="1" applyAlignment="1">
      <alignment horizontal="left"/>
    </xf>
    <xf numFmtId="3" fontId="17" fillId="0" borderId="0" xfId="0" applyNumberFormat="1" applyFont="1" applyAlignment="1">
      <alignment horizontal="left"/>
    </xf>
    <xf numFmtId="3" fontId="18" fillId="0" borderId="0" xfId="0" applyNumberFormat="1" applyFont="1" applyFill="1" applyAlignment="1">
      <alignment horizontal="left"/>
    </xf>
    <xf numFmtId="3" fontId="19" fillId="0" borderId="0" xfId="0" applyNumberFormat="1" applyFont="1" applyFill="1" applyAlignment="1">
      <alignment horizontal="left"/>
    </xf>
    <xf numFmtId="3" fontId="20" fillId="0" borderId="0" xfId="0" applyNumberFormat="1" applyFont="1" applyFill="1" applyAlignment="1">
      <alignment horizontal="left"/>
    </xf>
    <xf numFmtId="3" fontId="15" fillId="0" borderId="0" xfId="0" applyNumberFormat="1" applyFont="1" applyAlignment="1">
      <alignment horizontal="left"/>
    </xf>
    <xf numFmtId="0" fontId="21" fillId="0" borderId="0" xfId="0" applyFont="1" applyFill="1"/>
    <xf numFmtId="0" fontId="19" fillId="0" borderId="0" xfId="0" applyFont="1" applyFill="1"/>
    <xf numFmtId="0" fontId="22" fillId="0" borderId="0" xfId="0" applyFont="1" applyFill="1"/>
    <xf numFmtId="0" fontId="22" fillId="0" borderId="0" xfId="2" applyFont="1" applyFill="1"/>
    <xf numFmtId="0" fontId="15" fillId="0" borderId="0" xfId="0" applyFont="1" applyFill="1"/>
    <xf numFmtId="0" fontId="19" fillId="0" borderId="0" xfId="0" applyFont="1" applyFill="1" applyBorder="1"/>
    <xf numFmtId="0" fontId="23" fillId="0" borderId="0" xfId="2" applyFont="1" applyFill="1" applyBorder="1" applyAlignment="1">
      <alignment horizontal="left"/>
    </xf>
    <xf numFmtId="0" fontId="19" fillId="0" borderId="0" xfId="0" applyFont="1"/>
    <xf numFmtId="0" fontId="27" fillId="0" borderId="0" xfId="0" applyFont="1"/>
    <xf numFmtId="0" fontId="19" fillId="0" borderId="0" xfId="0" applyFont="1" applyBorder="1"/>
    <xf numFmtId="0" fontId="22" fillId="0" borderId="0" xfId="0" applyFont="1"/>
    <xf numFmtId="0" fontId="0" fillId="0" borderId="0" xfId="0" applyFont="1" applyFill="1" applyBorder="1" applyAlignment="1"/>
    <xf numFmtId="0" fontId="19" fillId="0" borderId="0" xfId="0" applyFont="1" applyAlignment="1"/>
    <xf numFmtId="0" fontId="27" fillId="0" borderId="0" xfId="0" applyFont="1" applyFill="1" applyBorder="1"/>
    <xf numFmtId="0" fontId="22" fillId="0" borderId="0" xfId="0" applyFont="1" applyFill="1" applyBorder="1"/>
    <xf numFmtId="0" fontId="0" fillId="0" borderId="0" xfId="0" applyFill="1" applyBorder="1" applyAlignment="1">
      <alignment horizontal="center" vertical="center"/>
    </xf>
    <xf numFmtId="1" fontId="19" fillId="0" borderId="0" xfId="0" applyNumberFormat="1" applyFont="1"/>
    <xf numFmtId="3" fontId="38" fillId="0" borderId="0" xfId="18" applyNumberFormat="1" applyFont="1" applyAlignment="1">
      <alignment horizontal="left" vertical="top"/>
    </xf>
    <xf numFmtId="3" fontId="39" fillId="0" borderId="0" xfId="18" applyNumberFormat="1" applyFont="1" applyAlignment="1">
      <alignment horizontal="left" vertical="top"/>
    </xf>
    <xf numFmtId="3" fontId="38" fillId="7" borderId="0" xfId="18" applyNumberFormat="1" applyFont="1" applyFill="1" applyAlignment="1">
      <alignment horizontal="left" vertical="top"/>
    </xf>
    <xf numFmtId="0" fontId="5" fillId="0" borderId="0" xfId="0" applyFont="1" applyAlignment="1">
      <alignment horizontal="left" vertical="top"/>
    </xf>
    <xf numFmtId="0" fontId="0" fillId="0" borderId="0" xfId="0" applyAlignment="1">
      <alignment horizontal="left" vertical="top"/>
    </xf>
    <xf numFmtId="0" fontId="4" fillId="0" borderId="0" xfId="0" applyFont="1" applyFill="1" applyAlignment="1">
      <alignment horizontal="left" vertical="top"/>
    </xf>
    <xf numFmtId="3" fontId="4" fillId="0" borderId="0" xfId="0" applyNumberFormat="1" applyFont="1" applyFill="1" applyAlignment="1">
      <alignment horizontal="left" vertical="top"/>
    </xf>
    <xf numFmtId="0" fontId="4" fillId="0" borderId="0" xfId="0" applyFont="1" applyAlignment="1">
      <alignment horizontal="left" vertical="top"/>
    </xf>
    <xf numFmtId="3" fontId="4" fillId="0" borderId="0" xfId="0" applyNumberFormat="1" applyFont="1" applyAlignment="1">
      <alignment horizontal="left" vertical="top"/>
    </xf>
    <xf numFmtId="3" fontId="8" fillId="0" borderId="0" xfId="0" applyNumberFormat="1" applyFont="1" applyAlignment="1">
      <alignment horizontal="left"/>
    </xf>
    <xf numFmtId="3" fontId="12" fillId="0" borderId="0" xfId="0" applyNumberFormat="1" applyFont="1" applyAlignment="1">
      <alignment horizontal="right"/>
    </xf>
    <xf numFmtId="3" fontId="10" fillId="0" borderId="0" xfId="0" applyNumberFormat="1" applyFont="1" applyAlignment="1">
      <alignment horizontal="right"/>
    </xf>
    <xf numFmtId="3" fontId="10" fillId="0" borderId="0" xfId="0" applyNumberFormat="1" applyFont="1" applyFill="1" applyAlignment="1">
      <alignment horizontal="right"/>
    </xf>
    <xf numFmtId="0" fontId="21" fillId="0" borderId="0" xfId="0" applyFont="1" applyFill="1" applyBorder="1"/>
    <xf numFmtId="0" fontId="15" fillId="0" borderId="0" xfId="0" applyFont="1"/>
    <xf numFmtId="0" fontId="27" fillId="0" borderId="0" xfId="0" applyFont="1" applyBorder="1"/>
    <xf numFmtId="1" fontId="42" fillId="0" borderId="0" xfId="3" applyNumberFormat="1" applyFont="1" applyFill="1" applyBorder="1" applyAlignment="1">
      <alignment horizontal="center" vertical="center"/>
    </xf>
    <xf numFmtId="3" fontId="10" fillId="0" borderId="0" xfId="0" applyNumberFormat="1" applyFont="1"/>
    <xf numFmtId="3" fontId="12" fillId="0" borderId="0" xfId="0" applyNumberFormat="1" applyFont="1"/>
    <xf numFmtId="3" fontId="8" fillId="0" borderId="0" xfId="0" applyNumberFormat="1" applyFont="1" applyFill="1"/>
    <xf numFmtId="0" fontId="42" fillId="0" borderId="0" xfId="3" applyFont="1" applyFill="1" applyBorder="1" applyAlignment="1">
      <alignment horizontal="center" vertical="center" wrapText="1"/>
    </xf>
    <xf numFmtId="1" fontId="43" fillId="0" borderId="0" xfId="2" applyNumberFormat="1" applyFont="1" applyFill="1" applyBorder="1" applyAlignment="1">
      <alignment horizontal="center" vertical="center"/>
    </xf>
    <xf numFmtId="0" fontId="19" fillId="0" borderId="0" xfId="0" applyFont="1" applyAlignment="1">
      <alignment horizontal="left" indent="3"/>
    </xf>
    <xf numFmtId="0" fontId="44" fillId="0" borderId="0" xfId="0" applyFont="1" applyFill="1" applyBorder="1"/>
    <xf numFmtId="0" fontId="24" fillId="0" borderId="0" xfId="0" applyFont="1" applyFill="1" applyBorder="1" applyAlignment="1">
      <alignment horizontal="center" vertical="center" wrapText="1"/>
    </xf>
    <xf numFmtId="0" fontId="42" fillId="0" borderId="0" xfId="3" applyFont="1" applyFill="1" applyBorder="1" applyAlignment="1">
      <alignment horizontal="left" vertical="center" wrapText="1"/>
    </xf>
    <xf numFmtId="9" fontId="24" fillId="0" borderId="0" xfId="1" applyFont="1" applyFill="1" applyBorder="1" applyAlignment="1">
      <alignment horizontal="center" vertical="center" wrapText="1"/>
    </xf>
    <xf numFmtId="1" fontId="19" fillId="0" borderId="0" xfId="0" applyNumberFormat="1" applyFont="1" applyBorder="1"/>
    <xf numFmtId="3" fontId="6" fillId="0" borderId="0" xfId="0" applyNumberFormat="1" applyFont="1" applyAlignment="1">
      <alignment horizontal="left"/>
    </xf>
    <xf numFmtId="3" fontId="45" fillId="0" borderId="0" xfId="0" applyNumberFormat="1" applyFont="1" applyAlignment="1">
      <alignment horizontal="left"/>
    </xf>
    <xf numFmtId="3" fontId="32" fillId="4" borderId="0" xfId="0" applyNumberFormat="1" applyFont="1" applyFill="1" applyAlignment="1">
      <alignment horizontal="left"/>
    </xf>
    <xf numFmtId="3" fontId="32" fillId="0" borderId="0" xfId="0" applyNumberFormat="1" applyFont="1" applyFill="1" applyAlignment="1">
      <alignment horizontal="left"/>
    </xf>
    <xf numFmtId="3" fontId="8" fillId="0" borderId="0" xfId="0" applyNumberFormat="1" applyFont="1"/>
    <xf numFmtId="3" fontId="13" fillId="0" borderId="0" xfId="0" applyNumberFormat="1" applyFont="1" applyAlignment="1">
      <alignment horizontal="left"/>
    </xf>
    <xf numFmtId="3" fontId="14" fillId="0" borderId="0" xfId="0" applyNumberFormat="1" applyFont="1" applyAlignment="1">
      <alignment horizontal="left"/>
    </xf>
    <xf numFmtId="3" fontId="16" fillId="4" borderId="0" xfId="0" applyNumberFormat="1" applyFont="1" applyFill="1" applyAlignment="1">
      <alignment horizontal="left"/>
    </xf>
    <xf numFmtId="0" fontId="23" fillId="0" borderId="0" xfId="0" applyFont="1" applyFill="1" applyBorder="1" applyAlignment="1">
      <alignment horizontal="left"/>
    </xf>
    <xf numFmtId="0" fontId="19" fillId="8" borderId="0" xfId="0" applyFont="1" applyFill="1" applyBorder="1"/>
    <xf numFmtId="0" fontId="38" fillId="0" borderId="0" xfId="7" applyFont="1" applyAlignment="1">
      <alignment horizontal="left" vertical="top"/>
    </xf>
    <xf numFmtId="0" fontId="32" fillId="0" borderId="0" xfId="7" applyFont="1" applyAlignment="1">
      <alignment horizontal="left" vertical="top"/>
    </xf>
    <xf numFmtId="0" fontId="32" fillId="0" borderId="0" xfId="7" applyFont="1" applyFill="1" applyAlignment="1">
      <alignment horizontal="left" vertical="top"/>
    </xf>
    <xf numFmtId="0" fontId="24" fillId="9" borderId="0" xfId="0" applyFont="1" applyFill="1"/>
    <xf numFmtId="0" fontId="21" fillId="9" borderId="0" xfId="0" applyFont="1" applyFill="1"/>
    <xf numFmtId="0" fontId="22" fillId="9" borderId="0" xfId="0" applyFont="1" applyFill="1"/>
    <xf numFmtId="0" fontId="22" fillId="9" borderId="0" xfId="2" applyFont="1" applyFill="1"/>
    <xf numFmtId="0" fontId="29" fillId="9" borderId="0" xfId="2" applyFont="1" applyFill="1" applyBorder="1"/>
    <xf numFmtId="0" fontId="29" fillId="9" borderId="0" xfId="2" applyFont="1" applyFill="1" applyBorder="1" applyAlignment="1"/>
    <xf numFmtId="0" fontId="22" fillId="9" borderId="0" xfId="0" applyFont="1" applyFill="1" applyBorder="1"/>
    <xf numFmtId="168" fontId="22" fillId="0" borderId="0" xfId="0" applyNumberFormat="1" applyFont="1" applyFill="1" applyAlignment="1">
      <alignment horizontal="left"/>
    </xf>
    <xf numFmtId="0" fontId="7" fillId="0" borderId="0" xfId="0" applyFont="1" applyFill="1" applyAlignment="1" applyProtection="1">
      <alignment vertical="top" wrapText="1"/>
    </xf>
    <xf numFmtId="0" fontId="23" fillId="9" borderId="0" xfId="2" applyFont="1" applyFill="1" applyBorder="1" applyAlignment="1">
      <alignment horizontal="left"/>
    </xf>
    <xf numFmtId="0" fontId="19" fillId="8" borderId="0" xfId="0" applyFont="1" applyFill="1" applyProtection="1"/>
    <xf numFmtId="0" fontId="24" fillId="8" borderId="0" xfId="0" applyFont="1" applyFill="1" applyProtection="1"/>
    <xf numFmtId="0" fontId="19" fillId="8" borderId="0" xfId="0" applyFont="1" applyFill="1" applyBorder="1" applyProtection="1"/>
    <xf numFmtId="0" fontId="19" fillId="11" borderId="0" xfId="0" applyFont="1" applyFill="1" applyBorder="1" applyProtection="1"/>
    <xf numFmtId="0" fontId="19" fillId="12" borderId="0" xfId="0" applyFont="1" applyFill="1" applyBorder="1" applyProtection="1"/>
    <xf numFmtId="164" fontId="19" fillId="0" borderId="19" xfId="1" applyNumberFormat="1" applyFont="1" applyFill="1" applyBorder="1" applyAlignment="1" applyProtection="1">
      <alignment horizontal="center" vertical="center"/>
    </xf>
    <xf numFmtId="0" fontId="19" fillId="9" borderId="11" xfId="0" applyFont="1" applyFill="1" applyBorder="1" applyProtection="1"/>
    <xf numFmtId="0" fontId="19" fillId="0" borderId="20" xfId="0" applyFont="1" applyFill="1" applyBorder="1" applyProtection="1"/>
    <xf numFmtId="0" fontId="19" fillId="0" borderId="21" xfId="0" applyFont="1" applyFill="1" applyBorder="1" applyProtection="1"/>
    <xf numFmtId="0" fontId="19" fillId="9" borderId="22" xfId="0" applyFont="1" applyFill="1" applyBorder="1" applyProtection="1"/>
    <xf numFmtId="164" fontId="19" fillId="0" borderId="23" xfId="1" applyNumberFormat="1" applyFont="1" applyFill="1" applyBorder="1" applyProtection="1"/>
    <xf numFmtId="0" fontId="19" fillId="9" borderId="25" xfId="0" applyFont="1" applyFill="1" applyBorder="1" applyAlignment="1" applyProtection="1">
      <alignment horizontal="center" vertical="center"/>
    </xf>
    <xf numFmtId="169" fontId="19" fillId="0" borderId="26" xfId="39" applyNumberFormat="1" applyFont="1" applyFill="1" applyBorder="1" applyProtection="1"/>
    <xf numFmtId="169" fontId="19" fillId="0" borderId="27" xfId="39" applyNumberFormat="1" applyFont="1" applyFill="1" applyBorder="1" applyProtection="1"/>
    <xf numFmtId="169" fontId="19" fillId="9" borderId="28" xfId="0" applyNumberFormat="1" applyFont="1" applyFill="1" applyBorder="1" applyProtection="1"/>
    <xf numFmtId="3" fontId="10" fillId="0" borderId="0" xfId="0" applyNumberFormat="1" applyFont="1" applyFill="1" applyAlignment="1">
      <alignment horizontal="left" vertical="top" wrapText="1"/>
    </xf>
    <xf numFmtId="0" fontId="19" fillId="0" borderId="24" xfId="0" applyFont="1" applyFill="1" applyBorder="1" applyProtection="1"/>
    <xf numFmtId="3" fontId="8" fillId="0" borderId="0" xfId="0" applyNumberFormat="1" applyFont="1" applyFill="1" applyAlignment="1">
      <alignment horizontal="left" vertical="top" wrapText="1"/>
    </xf>
    <xf numFmtId="3" fontId="12" fillId="0" borderId="0" xfId="0" applyNumberFormat="1" applyFont="1" applyFill="1" applyAlignment="1">
      <alignment horizontal="left" vertical="top" wrapText="1"/>
    </xf>
    <xf numFmtId="3" fontId="15" fillId="0" borderId="0" xfId="0" applyNumberFormat="1" applyFont="1" applyFill="1" applyAlignment="1">
      <alignment horizontal="left" vertical="top" wrapText="1"/>
    </xf>
    <xf numFmtId="0" fontId="19" fillId="0" borderId="0" xfId="0" applyFont="1" applyAlignment="1">
      <alignment horizontal="center"/>
    </xf>
    <xf numFmtId="0" fontId="19" fillId="0" borderId="7" xfId="0" applyFont="1" applyBorder="1" applyAlignment="1">
      <alignment horizontal="center" vertical="center"/>
    </xf>
    <xf numFmtId="0" fontId="19" fillId="15" borderId="0" xfId="0" applyFont="1" applyFill="1" applyBorder="1" applyProtection="1"/>
    <xf numFmtId="0" fontId="22" fillId="8" borderId="0" xfId="0" applyFont="1" applyFill="1" applyProtection="1"/>
    <xf numFmtId="2" fontId="0" fillId="0" borderId="0" xfId="0" applyNumberFormat="1"/>
    <xf numFmtId="0" fontId="16" fillId="0" borderId="0" xfId="3" applyFont="1" applyFill="1" applyBorder="1"/>
    <xf numFmtId="1" fontId="16" fillId="0" borderId="0" xfId="3" applyNumberFormat="1" applyFont="1" applyFill="1" applyBorder="1" applyAlignment="1">
      <alignment horizontal="center" vertical="center"/>
    </xf>
    <xf numFmtId="0" fontId="19" fillId="0" borderId="0" xfId="0" applyFont="1" applyFill="1" applyBorder="1" applyAlignment="1">
      <alignment horizontal="left" vertical="center"/>
    </xf>
    <xf numFmtId="3" fontId="48" fillId="0" borderId="0" xfId="3" applyNumberFormat="1" applyFont="1" applyFill="1" applyBorder="1" applyAlignment="1">
      <alignment horizontal="center" vertical="center"/>
    </xf>
    <xf numFmtId="9" fontId="48" fillId="0" borderId="0" xfId="1" applyFont="1" applyFill="1" applyBorder="1" applyAlignment="1">
      <alignment horizontal="center" vertical="center"/>
    </xf>
    <xf numFmtId="0" fontId="19" fillId="0" borderId="0" xfId="0" applyFont="1" applyBorder="1" applyAlignment="1">
      <alignment horizontal="center" vertical="center"/>
    </xf>
    <xf numFmtId="0" fontId="16" fillId="0" borderId="0" xfId="2" applyFont="1" applyFill="1" applyBorder="1" applyAlignment="1">
      <alignment horizontal="left" vertical="center"/>
    </xf>
    <xf numFmtId="3" fontId="16" fillId="0" borderId="0" xfId="2" applyNumberFormat="1" applyFont="1" applyFill="1" applyBorder="1" applyAlignment="1">
      <alignment horizontal="center" vertical="center"/>
    </xf>
    <xf numFmtId="9" fontId="16" fillId="0" borderId="0" xfId="2" applyNumberFormat="1" applyFont="1" applyFill="1" applyBorder="1" applyAlignment="1">
      <alignment horizontal="center" vertical="center"/>
    </xf>
    <xf numFmtId="3" fontId="0" fillId="0" borderId="0" xfId="0" applyNumberFormat="1"/>
    <xf numFmtId="0" fontId="19" fillId="9" borderId="14" xfId="0" applyFont="1" applyFill="1" applyBorder="1" applyProtection="1"/>
    <xf numFmtId="169" fontId="19" fillId="0" borderId="0" xfId="0" applyNumberFormat="1" applyFont="1" applyFill="1" applyBorder="1" applyProtection="1"/>
    <xf numFmtId="164" fontId="19" fillId="0" borderId="0" xfId="1" applyNumberFormat="1" applyFont="1" applyFill="1" applyBorder="1" applyAlignment="1" applyProtection="1">
      <alignment horizontal="center" vertical="center"/>
    </xf>
    <xf numFmtId="0" fontId="19" fillId="0" borderId="0" xfId="0" applyFont="1" applyFill="1" applyBorder="1" applyProtection="1"/>
    <xf numFmtId="9" fontId="0" fillId="0" borderId="0" xfId="1" applyFont="1"/>
    <xf numFmtId="0" fontId="27" fillId="0" borderId="0" xfId="0" applyFont="1" applyFill="1"/>
    <xf numFmtId="0" fontId="22" fillId="0" borderId="0" xfId="0" applyFont="1" applyFill="1" applyBorder="1" applyAlignment="1">
      <alignment horizontal="right" vertical="center"/>
    </xf>
    <xf numFmtId="0" fontId="46" fillId="0" borderId="0" xfId="0" applyFont="1" applyBorder="1" applyAlignment="1">
      <alignment horizontal="right" vertical="center"/>
    </xf>
    <xf numFmtId="0" fontId="22" fillId="0" borderId="0" xfId="0" applyFont="1" applyFill="1" applyBorder="1" applyAlignment="1">
      <alignment horizontal="center" vertical="center" wrapText="1"/>
    </xf>
    <xf numFmtId="0" fontId="46" fillId="0" borderId="0" xfId="0" applyFont="1" applyBorder="1" applyAlignment="1">
      <alignment horizontal="center" vertical="center" wrapText="1"/>
    </xf>
    <xf numFmtId="0" fontId="24" fillId="0" borderId="0" xfId="0" applyFont="1"/>
    <xf numFmtId="0" fontId="50" fillId="0" borderId="0" xfId="0" applyFont="1" applyAlignment="1">
      <alignment vertical="center"/>
    </xf>
    <xf numFmtId="0" fontId="27" fillId="0" borderId="0" xfId="0" applyFont="1" applyAlignment="1">
      <alignment vertical="center" wrapText="1"/>
    </xf>
    <xf numFmtId="0" fontId="19" fillId="0" borderId="0" xfId="0" applyFont="1" applyAlignment="1">
      <alignment vertical="center" wrapText="1"/>
    </xf>
    <xf numFmtId="0" fontId="0" fillId="0" borderId="0" xfId="0" applyAlignment="1">
      <alignment wrapText="1"/>
    </xf>
    <xf numFmtId="0" fontId="15" fillId="0" borderId="0" xfId="0" applyFont="1" applyAlignment="1">
      <alignment vertical="center" wrapText="1"/>
    </xf>
    <xf numFmtId="0" fontId="19" fillId="0" borderId="0" xfId="0" applyFont="1" applyBorder="1" applyAlignment="1">
      <alignment horizontal="left" vertical="top"/>
    </xf>
    <xf numFmtId="0" fontId="50" fillId="0" borderId="0" xfId="0" applyFont="1" applyBorder="1" applyAlignment="1">
      <alignment vertical="center"/>
    </xf>
    <xf numFmtId="0" fontId="27" fillId="0" borderId="0" xfId="0" applyFont="1" applyBorder="1" applyAlignment="1">
      <alignment horizontal="left" vertical="top"/>
    </xf>
    <xf numFmtId="0" fontId="15" fillId="0" borderId="0" xfId="0" applyFont="1" applyBorder="1" applyAlignment="1">
      <alignment horizontal="left" vertical="top"/>
    </xf>
    <xf numFmtId="0" fontId="19" fillId="0" borderId="0" xfId="0" applyFont="1" applyBorder="1" applyAlignment="1">
      <alignment horizontal="left" vertical="top" wrapText="1"/>
    </xf>
    <xf numFmtId="0" fontId="51" fillId="0" borderId="0" xfId="0" applyFont="1" applyBorder="1" applyAlignment="1">
      <alignment horizontal="left" vertical="top" wrapText="1"/>
    </xf>
    <xf numFmtId="0" fontId="22" fillId="0" borderId="0" xfId="0" applyFont="1" applyBorder="1" applyAlignment="1">
      <alignment horizontal="left" vertical="top" wrapText="1"/>
    </xf>
    <xf numFmtId="0" fontId="15" fillId="0" borderId="0" xfId="0" applyFont="1" applyBorder="1" applyAlignment="1">
      <alignment horizontal="left" vertical="top" wrapText="1"/>
    </xf>
    <xf numFmtId="3" fontId="19" fillId="8" borderId="0" xfId="2" applyNumberFormat="1" applyFont="1" applyFill="1" applyBorder="1" applyAlignment="1">
      <alignment horizontal="center" vertical="center"/>
    </xf>
    <xf numFmtId="9" fontId="19" fillId="8" borderId="0" xfId="1" applyFont="1" applyFill="1" applyBorder="1" applyAlignment="1">
      <alignment horizontal="center" vertical="center"/>
    </xf>
    <xf numFmtId="3" fontId="19" fillId="0" borderId="0" xfId="2" applyNumberFormat="1" applyFont="1" applyFill="1" applyBorder="1" applyAlignment="1">
      <alignment horizontal="center" vertical="center"/>
    </xf>
    <xf numFmtId="3" fontId="52" fillId="0" borderId="0" xfId="0" applyNumberFormat="1" applyFont="1" applyFill="1" applyAlignment="1">
      <alignment horizontal="left"/>
    </xf>
    <xf numFmtId="3" fontId="52" fillId="0" borderId="0" xfId="0" applyNumberFormat="1" applyFont="1" applyFill="1" applyAlignment="1">
      <alignment horizontal="right"/>
    </xf>
    <xf numFmtId="3" fontId="53" fillId="0" borderId="0" xfId="0" applyNumberFormat="1" applyFont="1" applyAlignment="1">
      <alignment horizontal="left"/>
    </xf>
    <xf numFmtId="3" fontId="53" fillId="0" borderId="0" xfId="0" applyNumberFormat="1" applyFont="1" applyFill="1" applyAlignment="1">
      <alignment horizontal="left"/>
    </xf>
    <xf numFmtId="0" fontId="38" fillId="0" borderId="0" xfId="7" applyFont="1" applyFill="1" applyAlignment="1">
      <alignment horizontal="left" vertical="top"/>
    </xf>
    <xf numFmtId="3" fontId="54" fillId="0" borderId="0" xfId="0" applyNumberFormat="1" applyFont="1" applyFill="1" applyAlignment="1">
      <alignment horizontal="left"/>
    </xf>
    <xf numFmtId="0" fontId="54" fillId="0" borderId="0" xfId="7" applyFont="1" applyAlignment="1">
      <alignment horizontal="left" vertical="top"/>
    </xf>
    <xf numFmtId="3" fontId="54" fillId="0" borderId="0" xfId="7" applyNumberFormat="1" applyFont="1" applyAlignment="1">
      <alignment horizontal="left" vertical="top"/>
    </xf>
    <xf numFmtId="3" fontId="54" fillId="0" borderId="0" xfId="7" applyNumberFormat="1" applyFont="1" applyFill="1" applyAlignment="1">
      <alignment horizontal="left" vertical="top"/>
    </xf>
    <xf numFmtId="3" fontId="52" fillId="0" borderId="0" xfId="0" applyNumberFormat="1" applyFont="1" applyAlignment="1">
      <alignment horizontal="left"/>
    </xf>
    <xf numFmtId="0" fontId="55" fillId="0" borderId="0" xfId="0" applyFont="1" applyAlignment="1">
      <alignment horizontal="left" vertical="top"/>
    </xf>
    <xf numFmtId="3" fontId="11" fillId="0" borderId="0" xfId="0" applyNumberFormat="1" applyFont="1" applyAlignment="1">
      <alignment horizontal="right"/>
    </xf>
    <xf numFmtId="3" fontId="11" fillId="0" borderId="0" xfId="0" applyNumberFormat="1" applyFont="1" applyFill="1" applyAlignment="1">
      <alignment horizontal="right"/>
    </xf>
    <xf numFmtId="169" fontId="15" fillId="0" borderId="0" xfId="0" applyNumberFormat="1" applyFont="1"/>
    <xf numFmtId="169" fontId="19" fillId="0" borderId="0" xfId="0" applyNumberFormat="1" applyFont="1"/>
    <xf numFmtId="3" fontId="4" fillId="7" borderId="0" xfId="0" applyNumberFormat="1" applyFont="1" applyFill="1" applyAlignment="1">
      <alignment horizontal="left" vertical="top"/>
    </xf>
    <xf numFmtId="3" fontId="17" fillId="0" borderId="0" xfId="0" applyNumberFormat="1" applyFont="1" applyFill="1" applyAlignment="1">
      <alignment horizontal="left" vertical="top" wrapText="1"/>
    </xf>
    <xf numFmtId="3" fontId="15" fillId="0" borderId="0" xfId="0" applyNumberFormat="1" applyFont="1" applyFill="1" applyAlignment="1">
      <alignment horizontal="left"/>
    </xf>
    <xf numFmtId="3" fontId="56" fillId="0" borderId="0" xfId="0" applyNumberFormat="1" applyFont="1" applyAlignment="1">
      <alignment horizontal="left"/>
    </xf>
    <xf numFmtId="3" fontId="13" fillId="0" borderId="0" xfId="0" applyNumberFormat="1" applyFont="1" applyFill="1" applyAlignment="1">
      <alignment vertical="top" wrapText="1"/>
    </xf>
    <xf numFmtId="3" fontId="14" fillId="0" borderId="0" xfId="0" applyNumberFormat="1" applyFont="1" applyFill="1" applyAlignment="1">
      <alignment vertical="top" wrapText="1"/>
    </xf>
    <xf numFmtId="3" fontId="15" fillId="0" borderId="0" xfId="0" applyNumberFormat="1" applyFont="1" applyFill="1" applyAlignment="1">
      <alignment vertical="top" wrapText="1"/>
    </xf>
    <xf numFmtId="3" fontId="17" fillId="0" borderId="0" xfId="0" applyNumberFormat="1" applyFont="1" applyFill="1" applyAlignment="1">
      <alignment vertical="top" wrapText="1"/>
    </xf>
    <xf numFmtId="3" fontId="5" fillId="0" borderId="0" xfId="0" applyNumberFormat="1" applyFont="1" applyAlignment="1">
      <alignment horizontal="left"/>
    </xf>
    <xf numFmtId="3" fontId="5" fillId="0" borderId="0" xfId="0" applyNumberFormat="1" applyFont="1" applyFill="1" applyAlignment="1">
      <alignment horizontal="left"/>
    </xf>
    <xf numFmtId="0" fontId="0" fillId="0" borderId="0" xfId="0" applyFont="1" applyAlignment="1">
      <alignment horizontal="left"/>
    </xf>
    <xf numFmtId="0" fontId="0" fillId="0" borderId="0" xfId="0" applyFont="1"/>
    <xf numFmtId="1" fontId="0" fillId="0" borderId="0" xfId="0" applyNumberFormat="1" applyFont="1" applyFill="1" applyAlignment="1">
      <alignment horizontal="left"/>
    </xf>
    <xf numFmtId="0" fontId="19" fillId="8" borderId="12" xfId="0" applyFont="1" applyFill="1" applyBorder="1" applyProtection="1"/>
    <xf numFmtId="0" fontId="19" fillId="0" borderId="0" xfId="0" applyFont="1" applyBorder="1" applyAlignment="1">
      <alignment vertical="center"/>
    </xf>
    <xf numFmtId="0" fontId="15" fillId="8" borderId="0" xfId="0" applyFont="1" applyFill="1" applyBorder="1" applyAlignment="1" applyProtection="1">
      <alignment horizontal="center" vertical="center"/>
    </xf>
    <xf numFmtId="169" fontId="19" fillId="8" borderId="12" xfId="39" applyNumberFormat="1" applyFont="1" applyFill="1" applyBorder="1" applyAlignment="1" applyProtection="1">
      <alignment horizontal="right"/>
    </xf>
    <xf numFmtId="164" fontId="19" fillId="8" borderId="12" xfId="1" applyNumberFormat="1" applyFont="1" applyFill="1" applyBorder="1" applyAlignment="1" applyProtection="1">
      <alignment horizontal="center" vertical="center"/>
    </xf>
    <xf numFmtId="0" fontId="16" fillId="8" borderId="12" xfId="2" applyFont="1" applyFill="1" applyBorder="1" applyAlignment="1">
      <alignment horizontal="left" vertical="center"/>
    </xf>
    <xf numFmtId="164" fontId="19" fillId="0" borderId="12" xfId="1" applyNumberFormat="1" applyFont="1" applyFill="1" applyBorder="1" applyProtection="1"/>
    <xf numFmtId="0" fontId="16" fillId="0" borderId="12" xfId="3" applyFont="1" applyFill="1" applyBorder="1" applyAlignment="1">
      <alignment horizontal="left" vertical="center" wrapText="1"/>
    </xf>
    <xf numFmtId="0" fontId="21" fillId="0" borderId="0" xfId="0" applyFont="1"/>
    <xf numFmtId="3" fontId="0" fillId="0" borderId="0" xfId="0" applyNumberFormat="1" applyFont="1" applyFill="1" applyAlignment="1">
      <alignment horizontal="left"/>
    </xf>
    <xf numFmtId="169" fontId="19" fillId="8" borderId="0" xfId="39" applyNumberFormat="1" applyFont="1" applyFill="1" applyBorder="1" applyAlignment="1" applyProtection="1">
      <alignment horizontal="right"/>
    </xf>
    <xf numFmtId="9" fontId="16" fillId="8" borderId="0" xfId="1" applyFont="1" applyFill="1" applyBorder="1" applyAlignment="1">
      <alignment horizontal="right" vertical="center"/>
    </xf>
    <xf numFmtId="3" fontId="16" fillId="8" borderId="0" xfId="2" applyNumberFormat="1" applyFont="1" applyFill="1" applyBorder="1" applyAlignment="1">
      <alignment horizontal="right" vertical="center"/>
    </xf>
    <xf numFmtId="0" fontId="19" fillId="0" borderId="0" xfId="0" applyFont="1" applyBorder="1" applyAlignment="1"/>
    <xf numFmtId="0" fontId="19" fillId="8" borderId="0" xfId="0" applyFont="1" applyFill="1"/>
    <xf numFmtId="0" fontId="19" fillId="10" borderId="0" xfId="0" applyFont="1" applyFill="1"/>
    <xf numFmtId="0" fontId="19" fillId="23" borderId="0" xfId="0" applyFont="1" applyFill="1"/>
    <xf numFmtId="9" fontId="49" fillId="0" borderId="0" xfId="1" applyFont="1" applyFill="1" applyBorder="1" applyAlignment="1">
      <alignment horizontal="center" vertical="center" wrapText="1"/>
    </xf>
    <xf numFmtId="0" fontId="16" fillId="8" borderId="0" xfId="2" applyFont="1" applyFill="1" applyBorder="1" applyAlignment="1">
      <alignment horizontal="left" vertical="center"/>
    </xf>
    <xf numFmtId="9" fontId="16" fillId="8" borderId="0" xfId="1" applyFont="1" applyFill="1" applyBorder="1"/>
    <xf numFmtId="0" fontId="19" fillId="9" borderId="17" xfId="0" applyFont="1" applyFill="1" applyBorder="1" applyAlignment="1" applyProtection="1">
      <alignment horizontal="center" vertical="center"/>
    </xf>
    <xf numFmtId="3" fontId="12" fillId="0" borderId="0" xfId="0" applyNumberFormat="1" applyFont="1" applyAlignment="1">
      <alignment horizontal="left"/>
    </xf>
    <xf numFmtId="3" fontId="54" fillId="7" borderId="0" xfId="0" applyNumberFormat="1" applyFont="1" applyFill="1" applyAlignment="1">
      <alignment horizontal="left"/>
    </xf>
    <xf numFmtId="3" fontId="12" fillId="7" borderId="0" xfId="0" applyNumberFormat="1" applyFont="1" applyFill="1" applyAlignment="1">
      <alignment horizontal="left"/>
    </xf>
    <xf numFmtId="3" fontId="15" fillId="0" borderId="0" xfId="0" applyNumberFormat="1" applyFont="1" applyAlignment="1">
      <alignment horizontal="left" vertical="top"/>
    </xf>
    <xf numFmtId="0" fontId="10" fillId="0" borderId="0" xfId="0" applyFont="1" applyAlignment="1">
      <alignment horizontal="left"/>
    </xf>
    <xf numFmtId="165" fontId="0" fillId="0" borderId="0" xfId="0" applyNumberFormat="1"/>
    <xf numFmtId="0" fontId="0" fillId="0" borderId="0" xfId="0" applyFill="1"/>
    <xf numFmtId="0" fontId="60" fillId="0" borderId="0" xfId="0" applyFont="1"/>
    <xf numFmtId="164" fontId="19" fillId="0" borderId="33" xfId="1" applyNumberFormat="1" applyFont="1" applyFill="1" applyBorder="1" applyProtection="1"/>
    <xf numFmtId="0" fontId="19" fillId="9" borderId="34" xfId="0" applyFont="1" applyFill="1" applyBorder="1" applyProtection="1"/>
    <xf numFmtId="0" fontId="16" fillId="8" borderId="0" xfId="0" applyFont="1" applyFill="1" applyProtection="1"/>
    <xf numFmtId="169" fontId="16" fillId="0" borderId="26" xfId="39" applyNumberFormat="1" applyFont="1" applyFill="1" applyBorder="1" applyProtection="1"/>
    <xf numFmtId="9" fontId="16" fillId="0" borderId="26" xfId="1" applyNumberFormat="1" applyFont="1" applyFill="1" applyBorder="1" applyAlignment="1" applyProtection="1">
      <alignment horizontal="center" vertical="center"/>
    </xf>
    <xf numFmtId="164" fontId="16" fillId="0" borderId="19" xfId="1" applyNumberFormat="1" applyFont="1" applyFill="1" applyBorder="1" applyAlignment="1" applyProtection="1">
      <alignment horizontal="center" vertical="center"/>
    </xf>
    <xf numFmtId="164" fontId="16" fillId="9" borderId="39" xfId="1" applyNumberFormat="1" applyFont="1" applyFill="1" applyBorder="1" applyAlignment="1" applyProtection="1">
      <alignment horizontal="center" vertical="center"/>
    </xf>
    <xf numFmtId="0" fontId="49" fillId="8" borderId="0" xfId="0" applyFont="1" applyFill="1" applyProtection="1"/>
    <xf numFmtId="0" fontId="15" fillId="0" borderId="0" xfId="0" applyFont="1" applyBorder="1" applyAlignment="1">
      <alignment horizontal="center" vertical="center"/>
    </xf>
    <xf numFmtId="0" fontId="61" fillId="0" borderId="0" xfId="0" applyFont="1"/>
    <xf numFmtId="0" fontId="16" fillId="9" borderId="25" xfId="0" applyFont="1" applyFill="1" applyBorder="1" applyAlignment="1" applyProtection="1">
      <alignment horizontal="center" vertical="center"/>
    </xf>
    <xf numFmtId="9" fontId="16" fillId="0" borderId="18" xfId="1" applyNumberFormat="1" applyFont="1" applyFill="1" applyBorder="1" applyAlignment="1" applyProtection="1">
      <alignment horizontal="center" vertical="center"/>
    </xf>
    <xf numFmtId="169" fontId="16" fillId="9" borderId="28" xfId="0" applyNumberFormat="1" applyFont="1" applyFill="1" applyBorder="1" applyProtection="1"/>
    <xf numFmtId="164" fontId="16" fillId="0" borderId="33" xfId="1" applyNumberFormat="1" applyFont="1" applyFill="1" applyBorder="1" applyProtection="1"/>
    <xf numFmtId="0" fontId="16" fillId="9" borderId="34" xfId="0" applyFont="1" applyFill="1" applyBorder="1" applyProtection="1"/>
    <xf numFmtId="169" fontId="49" fillId="0" borderId="0" xfId="0" applyNumberFormat="1" applyFont="1" applyFill="1" applyBorder="1" applyProtection="1"/>
    <xf numFmtId="0" fontId="49" fillId="0" borderId="0" xfId="0" applyFont="1" applyFill="1" applyBorder="1" applyProtection="1"/>
    <xf numFmtId="9" fontId="49" fillId="0" borderId="0" xfId="1" applyNumberFormat="1" applyFont="1" applyFill="1" applyBorder="1" applyAlignment="1" applyProtection="1">
      <alignment horizontal="center" vertical="center"/>
    </xf>
    <xf numFmtId="164" fontId="49" fillId="0" borderId="0" xfId="1" applyNumberFormat="1" applyFont="1" applyFill="1" applyBorder="1" applyAlignment="1" applyProtection="1">
      <alignment horizontal="center" vertical="center"/>
    </xf>
    <xf numFmtId="0" fontId="21" fillId="8" borderId="0" xfId="0" applyFont="1" applyFill="1" applyProtection="1"/>
    <xf numFmtId="0" fontId="15" fillId="8" borderId="0" xfId="0" applyFont="1" applyFill="1" applyProtection="1"/>
    <xf numFmtId="0" fontId="19" fillId="24" borderId="0" xfId="0" applyFont="1" applyFill="1" applyBorder="1" applyProtection="1"/>
    <xf numFmtId="0" fontId="19" fillId="25" borderId="0" xfId="0" applyFont="1" applyFill="1" applyBorder="1" applyProtection="1"/>
    <xf numFmtId="0" fontId="19" fillId="26" borderId="0" xfId="0" applyFont="1" applyFill="1" applyBorder="1" applyProtection="1"/>
    <xf numFmtId="0" fontId="19" fillId="19" borderId="0" xfId="0" applyFont="1" applyFill="1" applyBorder="1" applyProtection="1"/>
    <xf numFmtId="0" fontId="19" fillId="9" borderId="22" xfId="0" applyFont="1" applyFill="1" applyBorder="1" applyAlignment="1" applyProtection="1">
      <alignment horizontal="right"/>
    </xf>
    <xf numFmtId="0" fontId="19" fillId="18" borderId="0" xfId="0" applyFont="1" applyFill="1" applyBorder="1" applyProtection="1"/>
    <xf numFmtId="0" fontId="19" fillId="29" borderId="0" xfId="0" applyFont="1" applyFill="1" applyBorder="1" applyProtection="1"/>
    <xf numFmtId="0" fontId="58" fillId="9" borderId="12" xfId="0" applyFont="1" applyFill="1" applyBorder="1"/>
    <xf numFmtId="0" fontId="58" fillId="9" borderId="12" xfId="0" applyFont="1" applyFill="1" applyBorder="1" applyAlignment="1">
      <alignment horizontal="center"/>
    </xf>
    <xf numFmtId="0" fontId="16" fillId="9" borderId="12" xfId="2" applyFont="1" applyFill="1" applyBorder="1" applyAlignment="1">
      <alignment horizontal="left" vertical="center"/>
    </xf>
    <xf numFmtId="169" fontId="19" fillId="9" borderId="12" xfId="39" applyNumberFormat="1" applyFont="1" applyFill="1" applyBorder="1" applyAlignment="1" applyProtection="1">
      <alignment horizontal="right"/>
    </xf>
    <xf numFmtId="9" fontId="16" fillId="9" borderId="12" xfId="1" applyFont="1" applyFill="1" applyBorder="1" applyAlignment="1">
      <alignment horizontal="right" vertical="center"/>
    </xf>
    <xf numFmtId="9" fontId="16" fillId="9" borderId="12" xfId="1" applyFont="1" applyFill="1" applyBorder="1"/>
    <xf numFmtId="0" fontId="19" fillId="9" borderId="12" xfId="0" applyFont="1" applyFill="1" applyBorder="1" applyAlignment="1">
      <alignment horizontal="center"/>
    </xf>
    <xf numFmtId="0" fontId="19" fillId="9" borderId="12" xfId="0" applyFont="1" applyFill="1" applyBorder="1"/>
    <xf numFmtId="0" fontId="16" fillId="9" borderId="12" xfId="3" applyFont="1" applyFill="1" applyBorder="1" applyAlignment="1">
      <alignment horizontal="right" vertical="center" wrapText="1"/>
    </xf>
    <xf numFmtId="9" fontId="19" fillId="9" borderId="12" xfId="1" applyFont="1" applyFill="1" applyBorder="1" applyAlignment="1">
      <alignment horizontal="center" vertical="center"/>
    </xf>
    <xf numFmtId="0" fontId="16" fillId="9" borderId="12" xfId="2" applyFont="1" applyFill="1" applyBorder="1" applyAlignment="1">
      <alignment horizontal="right" vertical="center"/>
    </xf>
    <xf numFmtId="0" fontId="5" fillId="0" borderId="0" xfId="0" applyFont="1" applyAlignment="1"/>
    <xf numFmtId="3" fontId="17" fillId="0" borderId="0" xfId="0" applyNumberFormat="1" applyFont="1" applyFill="1" applyAlignment="1">
      <alignment horizontal="left"/>
    </xf>
    <xf numFmtId="0" fontId="19" fillId="9" borderId="41" xfId="0" applyFont="1" applyFill="1" applyBorder="1" applyAlignment="1" applyProtection="1">
      <alignment vertical="center"/>
    </xf>
    <xf numFmtId="0" fontId="19" fillId="0" borderId="41" xfId="0" applyFont="1" applyFill="1" applyBorder="1" applyProtection="1"/>
    <xf numFmtId="0" fontId="19" fillId="0" borderId="41" xfId="0" applyFont="1" applyBorder="1"/>
    <xf numFmtId="3" fontId="15" fillId="6" borderId="0" xfId="0" applyNumberFormat="1" applyFont="1" applyFill="1" applyAlignment="1">
      <alignment horizontal="left"/>
    </xf>
    <xf numFmtId="0" fontId="5" fillId="6" borderId="0" xfId="0" applyFont="1" applyFill="1" applyAlignment="1"/>
    <xf numFmtId="0" fontId="0" fillId="6" borderId="0" xfId="0" applyFill="1"/>
    <xf numFmtId="3" fontId="15" fillId="28" borderId="0" xfId="0" applyNumberFormat="1" applyFont="1" applyFill="1" applyAlignment="1">
      <alignment horizontal="left"/>
    </xf>
    <xf numFmtId="0" fontId="0" fillId="28" borderId="0" xfId="0" applyFill="1"/>
    <xf numFmtId="0" fontId="0" fillId="27" borderId="0" xfId="0" applyFill="1"/>
    <xf numFmtId="0" fontId="19" fillId="27" borderId="41" xfId="0" applyFont="1" applyFill="1" applyBorder="1" applyProtection="1"/>
    <xf numFmtId="0" fontId="19" fillId="27" borderId="41" xfId="0" applyFont="1" applyFill="1" applyBorder="1"/>
    <xf numFmtId="0" fontId="47" fillId="0" borderId="0" xfId="0" applyFont="1" applyFill="1" applyBorder="1" applyProtection="1"/>
    <xf numFmtId="3" fontId="19" fillId="0" borderId="40" xfId="1" applyNumberFormat="1" applyFont="1" applyFill="1" applyBorder="1" applyAlignment="1" applyProtection="1">
      <alignment horizontal="right" vertical="center"/>
    </xf>
    <xf numFmtId="3" fontId="19" fillId="9" borderId="30" xfId="1" applyNumberFormat="1" applyFont="1" applyFill="1" applyBorder="1" applyAlignment="1" applyProtection="1">
      <alignment horizontal="right" vertical="center"/>
    </xf>
    <xf numFmtId="3" fontId="19" fillId="6" borderId="0" xfId="0" applyNumberFormat="1" applyFont="1" applyFill="1" applyAlignment="1">
      <alignment horizontal="left"/>
    </xf>
    <xf numFmtId="3" fontId="53" fillId="6" borderId="0" xfId="0" applyNumberFormat="1" applyFont="1" applyFill="1" applyAlignment="1">
      <alignment horizontal="left"/>
    </xf>
    <xf numFmtId="9" fontId="19" fillId="9" borderId="45" xfId="1" applyFont="1" applyFill="1" applyBorder="1" applyAlignment="1" applyProtection="1">
      <alignment horizontal="right" vertical="center"/>
    </xf>
    <xf numFmtId="0" fontId="7" fillId="0" borderId="0" xfId="17" applyFont="1" applyFill="1" applyAlignment="1" applyProtection="1">
      <alignment horizontal="left" vertical="top" wrapText="1"/>
    </xf>
    <xf numFmtId="3" fontId="7" fillId="0" borderId="0" xfId="17" applyNumberFormat="1" applyFont="1" applyFill="1" applyAlignment="1" applyProtection="1">
      <alignment horizontal="left" vertical="top" wrapText="1"/>
    </xf>
    <xf numFmtId="0" fontId="62" fillId="0" borderId="0" xfId="0" applyFont="1" applyFill="1" applyAlignment="1" applyProtection="1">
      <alignment horizontal="left" vertical="top" wrapText="1"/>
    </xf>
    <xf numFmtId="0" fontId="10" fillId="0" borderId="0" xfId="0" applyFont="1" applyFill="1" applyAlignment="1">
      <alignment horizontal="left" vertical="top" wrapText="1"/>
    </xf>
    <xf numFmtId="0" fontId="0" fillId="0" borderId="0" xfId="0" applyAlignment="1">
      <alignment vertical="top"/>
    </xf>
    <xf numFmtId="3" fontId="63" fillId="0" borderId="0" xfId="0" applyNumberFormat="1" applyFont="1" applyAlignment="1">
      <alignment horizontal="left"/>
    </xf>
    <xf numFmtId="3" fontId="63" fillId="0" borderId="0" xfId="0" applyNumberFormat="1" applyFont="1" applyFill="1" applyAlignment="1">
      <alignment horizontal="left"/>
    </xf>
    <xf numFmtId="3" fontId="64" fillId="0" borderId="0" xfId="0" applyNumberFormat="1" applyFont="1" applyAlignment="1">
      <alignment horizontal="left"/>
    </xf>
    <xf numFmtId="3" fontId="64" fillId="0" borderId="0" xfId="0" applyNumberFormat="1" applyFont="1" applyFill="1" applyAlignment="1">
      <alignment horizontal="left"/>
    </xf>
    <xf numFmtId="3" fontId="19" fillId="9" borderId="38" xfId="0" applyNumberFormat="1" applyFont="1" applyFill="1" applyBorder="1"/>
    <xf numFmtId="9" fontId="15" fillId="0" borderId="0" xfId="1" applyFont="1" applyAlignment="1">
      <alignment horizontal="left"/>
    </xf>
    <xf numFmtId="10" fontId="0" fillId="0" borderId="0" xfId="0" applyNumberFormat="1"/>
    <xf numFmtId="0" fontId="7" fillId="31" borderId="0" xfId="17" applyFont="1" applyFill="1" applyAlignment="1" applyProtection="1">
      <alignment horizontal="left" vertical="top" wrapText="1"/>
    </xf>
    <xf numFmtId="3" fontId="20" fillId="31" borderId="0" xfId="0" applyNumberFormat="1" applyFont="1" applyFill="1" applyAlignment="1">
      <alignment horizontal="left"/>
    </xf>
    <xf numFmtId="3" fontId="63" fillId="31" borderId="0" xfId="0" applyNumberFormat="1" applyFont="1" applyFill="1" applyAlignment="1">
      <alignment horizontal="left"/>
    </xf>
    <xf numFmtId="0" fontId="0" fillId="31" borderId="0" xfId="0" applyFill="1"/>
    <xf numFmtId="3" fontId="7" fillId="5" borderId="0" xfId="0" applyNumberFormat="1" applyFont="1" applyFill="1" applyAlignment="1" applyProtection="1">
      <alignment vertical="top" wrapText="1"/>
    </xf>
    <xf numFmtId="3" fontId="53" fillId="5" borderId="0" xfId="0" applyNumberFormat="1" applyFont="1" applyFill="1" applyAlignment="1">
      <alignment horizontal="left"/>
    </xf>
    <xf numFmtId="0" fontId="19" fillId="0" borderId="52" xfId="0" applyFont="1" applyBorder="1"/>
    <xf numFmtId="4" fontId="20" fillId="31" borderId="0" xfId="0" applyNumberFormat="1" applyFont="1" applyFill="1" applyAlignment="1">
      <alignment horizontal="left"/>
    </xf>
    <xf numFmtId="4" fontId="63" fillId="31" borderId="0" xfId="0" applyNumberFormat="1" applyFont="1" applyFill="1" applyAlignment="1">
      <alignment horizontal="left"/>
    </xf>
    <xf numFmtId="3" fontId="0" fillId="31" borderId="0" xfId="0" applyNumberFormat="1" applyFill="1"/>
    <xf numFmtId="0" fontId="19" fillId="0" borderId="36" xfId="0" applyFont="1" applyBorder="1"/>
    <xf numFmtId="0" fontId="19" fillId="0" borderId="0" xfId="0" applyFont="1" applyFill="1" applyBorder="1" applyAlignment="1">
      <alignment horizontal="center"/>
    </xf>
    <xf numFmtId="3" fontId="18" fillId="0" borderId="0" xfId="0" applyNumberFormat="1" applyFont="1" applyFill="1" applyAlignment="1">
      <alignment vertical="top" wrapText="1"/>
    </xf>
    <xf numFmtId="3" fontId="16" fillId="0" borderId="0" xfId="0" applyNumberFormat="1" applyFont="1" applyFill="1" applyAlignment="1">
      <alignment vertical="top" wrapText="1"/>
    </xf>
    <xf numFmtId="0" fontId="0" fillId="0" borderId="0" xfId="0" applyFont="1" applyAlignment="1">
      <alignment vertical="top" wrapText="1"/>
    </xf>
    <xf numFmtId="3" fontId="61" fillId="0" borderId="0" xfId="0" applyNumberFormat="1" applyFont="1"/>
    <xf numFmtId="0" fontId="65" fillId="0" borderId="0" xfId="0" applyFont="1"/>
    <xf numFmtId="3" fontId="19" fillId="0" borderId="0" xfId="0" applyNumberFormat="1" applyFont="1" applyBorder="1"/>
    <xf numFmtId="3" fontId="16" fillId="0" borderId="0" xfId="2" applyNumberFormat="1" applyFont="1" applyFill="1" applyBorder="1" applyAlignment="1">
      <alignment horizontal="left" vertical="center"/>
    </xf>
    <xf numFmtId="3" fontId="19" fillId="0" borderId="0" xfId="0" applyNumberFormat="1" applyFont="1" applyBorder="1" applyAlignment="1">
      <alignment horizontal="center"/>
    </xf>
    <xf numFmtId="3" fontId="19" fillId="0" borderId="0" xfId="0" applyNumberFormat="1" applyFont="1" applyBorder="1" applyAlignment="1"/>
    <xf numFmtId="0" fontId="19" fillId="9" borderId="15" xfId="0" applyFont="1" applyFill="1" applyBorder="1" applyProtection="1"/>
    <xf numFmtId="0" fontId="19" fillId="0" borderId="73" xfId="0" applyFont="1" applyFill="1" applyBorder="1" applyProtection="1"/>
    <xf numFmtId="0" fontId="19" fillId="9" borderId="74" xfId="0" applyFont="1" applyFill="1" applyBorder="1" applyAlignment="1" applyProtection="1">
      <alignment horizontal="right"/>
    </xf>
    <xf numFmtId="0" fontId="19" fillId="0" borderId="75" xfId="0" applyFont="1" applyFill="1" applyBorder="1" applyProtection="1"/>
    <xf numFmtId="3" fontId="19" fillId="9" borderId="38" xfId="0" applyNumberFormat="1" applyFont="1" applyFill="1" applyBorder="1" applyAlignment="1" applyProtection="1">
      <alignment horizontal="right"/>
    </xf>
    <xf numFmtId="164" fontId="16" fillId="0" borderId="0" xfId="1" applyNumberFormat="1" applyFont="1" applyFill="1" applyBorder="1" applyAlignment="1" applyProtection="1">
      <alignment horizontal="center" vertical="center"/>
    </xf>
    <xf numFmtId="9" fontId="19" fillId="0" borderId="0" xfId="1" applyNumberFormat="1" applyFont="1" applyFill="1" applyBorder="1" applyAlignment="1" applyProtection="1">
      <alignment horizontal="right" vertical="center"/>
    </xf>
    <xf numFmtId="3" fontId="48" fillId="0" borderId="0" xfId="0" applyNumberFormat="1" applyFont="1" applyFill="1" applyBorder="1" applyAlignment="1" applyProtection="1">
      <alignment horizontal="right"/>
    </xf>
    <xf numFmtId="3" fontId="19" fillId="0" borderId="26" xfId="0" applyNumberFormat="1" applyFont="1" applyFill="1" applyBorder="1" applyAlignment="1" applyProtection="1">
      <alignment horizontal="right"/>
    </xf>
    <xf numFmtId="0" fontId="19" fillId="9" borderId="58" xfId="0" applyFont="1" applyFill="1" applyBorder="1" applyAlignment="1" applyProtection="1">
      <alignment horizontal="center"/>
    </xf>
    <xf numFmtId="0" fontId="19" fillId="9" borderId="76" xfId="0" applyFont="1" applyFill="1" applyBorder="1" applyAlignment="1" applyProtection="1">
      <alignment horizontal="center" vertical="center"/>
    </xf>
    <xf numFmtId="3" fontId="19" fillId="0" borderId="19" xfId="39" applyNumberFormat="1" applyFont="1" applyFill="1" applyBorder="1" applyAlignment="1" applyProtection="1">
      <alignment horizontal="right"/>
    </xf>
    <xf numFmtId="169" fontId="19" fillId="9" borderId="39" xfId="0" applyNumberFormat="1" applyFont="1" applyFill="1" applyBorder="1" applyAlignment="1" applyProtection="1">
      <alignment horizontal="right"/>
    </xf>
    <xf numFmtId="0" fontId="7" fillId="0" borderId="0" xfId="0" applyFont="1" applyFill="1" applyBorder="1" applyAlignment="1" applyProtection="1">
      <alignment vertical="top" wrapText="1"/>
    </xf>
    <xf numFmtId="0" fontId="0" fillId="9" borderId="0" xfId="0" applyFill="1" applyBorder="1" applyAlignment="1"/>
    <xf numFmtId="0" fontId="19" fillId="9" borderId="39" xfId="0" applyFont="1" applyFill="1" applyBorder="1"/>
    <xf numFmtId="0" fontId="19" fillId="9" borderId="53" xfId="0" applyFont="1" applyFill="1" applyBorder="1" applyAlignment="1">
      <alignment horizontal="right"/>
    </xf>
    <xf numFmtId="3" fontId="19" fillId="0" borderId="62" xfId="0" applyNumberFormat="1" applyFont="1" applyBorder="1"/>
    <xf numFmtId="3" fontId="19" fillId="0" borderId="26" xfId="0" applyNumberFormat="1" applyFont="1" applyBorder="1"/>
    <xf numFmtId="3" fontId="19" fillId="8" borderId="0" xfId="0" applyNumberFormat="1" applyFont="1" applyFill="1" applyBorder="1"/>
    <xf numFmtId="0" fontId="19" fillId="9" borderId="35" xfId="0" applyFont="1" applyFill="1" applyBorder="1" applyAlignment="1">
      <alignment horizontal="center" vertical="top" wrapText="1"/>
    </xf>
    <xf numFmtId="0" fontId="19" fillId="9" borderId="79" xfId="0" applyFont="1" applyFill="1" applyBorder="1" applyAlignment="1">
      <alignment horizontal="center" vertical="top" wrapText="1"/>
    </xf>
    <xf numFmtId="9" fontId="19" fillId="9" borderId="11" xfId="1" applyFont="1" applyFill="1" applyBorder="1" applyAlignment="1">
      <alignment horizontal="center" vertical="top"/>
    </xf>
    <xf numFmtId="3" fontId="66" fillId="0" borderId="0" xfId="2" applyNumberFormat="1" applyFont="1" applyFill="1" applyBorder="1" applyAlignment="1">
      <alignment horizontal="left" vertical="center"/>
    </xf>
    <xf numFmtId="0" fontId="19" fillId="0" borderId="0" xfId="0" applyFont="1" applyFill="1" applyBorder="1" applyAlignment="1" applyProtection="1">
      <alignment horizontal="right"/>
    </xf>
    <xf numFmtId="3" fontId="19" fillId="0" borderId="0" xfId="0" applyNumberFormat="1" applyFont="1" applyFill="1" applyBorder="1" applyAlignment="1" applyProtection="1">
      <alignment horizontal="right"/>
    </xf>
    <xf numFmtId="169" fontId="19" fillId="0" borderId="0" xfId="0" applyNumberFormat="1" applyFont="1" applyFill="1" applyBorder="1" applyAlignment="1" applyProtection="1">
      <alignment horizontal="right"/>
    </xf>
    <xf numFmtId="0" fontId="19" fillId="34" borderId="0" xfId="0" applyFont="1" applyFill="1" applyBorder="1" applyProtection="1"/>
    <xf numFmtId="0" fontId="19" fillId="35" borderId="0" xfId="0" applyFont="1" applyFill="1"/>
    <xf numFmtId="0" fontId="0" fillId="0" borderId="0" xfId="0" applyFont="1" applyFill="1" applyAlignment="1">
      <alignment horizontal="left"/>
    </xf>
    <xf numFmtId="3" fontId="55" fillId="0" borderId="0" xfId="0" applyNumberFormat="1" applyFont="1" applyFill="1" applyAlignment="1">
      <alignment horizontal="left"/>
    </xf>
    <xf numFmtId="3" fontId="67" fillId="36" borderId="0" xfId="0" applyNumberFormat="1" applyFont="1" applyFill="1" applyAlignment="1">
      <alignment horizontal="left"/>
    </xf>
    <xf numFmtId="3" fontId="4" fillId="36" borderId="0" xfId="0" applyNumberFormat="1" applyFont="1" applyFill="1" applyAlignment="1">
      <alignment horizontal="left"/>
    </xf>
    <xf numFmtId="3" fontId="4" fillId="0" borderId="0" xfId="0" applyNumberFormat="1" applyFont="1" applyFill="1" applyAlignment="1">
      <alignment horizontal="left"/>
    </xf>
    <xf numFmtId="3" fontId="68" fillId="36" borderId="0" xfId="0" applyNumberFormat="1" applyFont="1" applyFill="1" applyAlignment="1">
      <alignment horizontal="left"/>
    </xf>
    <xf numFmtId="3" fontId="69" fillId="36" borderId="0" xfId="0" applyNumberFormat="1" applyFont="1" applyFill="1" applyAlignment="1">
      <alignment horizontal="left"/>
    </xf>
    <xf numFmtId="3" fontId="69" fillId="0" borderId="0" xfId="0" applyNumberFormat="1" applyFont="1" applyFill="1" applyAlignment="1">
      <alignment horizontal="left"/>
    </xf>
    <xf numFmtId="0" fontId="19" fillId="0" borderId="0" xfId="0" applyFont="1" applyBorder="1" applyAlignment="1">
      <alignment horizontal="left" vertical="top" wrapText="1"/>
    </xf>
    <xf numFmtId="0" fontId="51" fillId="0" borderId="0" xfId="0" applyFont="1" applyBorder="1" applyAlignment="1">
      <alignment horizontal="left" vertical="top" wrapText="1"/>
    </xf>
    <xf numFmtId="0" fontId="19" fillId="23" borderId="0" xfId="0" applyFont="1" applyFill="1" applyBorder="1"/>
    <xf numFmtId="0" fontId="46" fillId="0" borderId="0" xfId="0" applyFont="1"/>
    <xf numFmtId="0" fontId="21" fillId="0" borderId="0" xfId="0" applyFont="1" applyFill="1" applyBorder="1" applyProtection="1"/>
    <xf numFmtId="0" fontId="71" fillId="0" borderId="0" xfId="47" applyFont="1" applyAlignment="1">
      <alignment vertical="center" wrapText="1"/>
    </xf>
    <xf numFmtId="0" fontId="16" fillId="8" borderId="0" xfId="48" applyFont="1" applyFill="1" applyAlignment="1" applyProtection="1">
      <alignment horizontal="left" vertical="top" wrapText="1" indent="5"/>
    </xf>
    <xf numFmtId="0" fontId="19" fillId="37" borderId="0" xfId="0" applyFont="1" applyFill="1" applyBorder="1" applyProtection="1"/>
    <xf numFmtId="0" fontId="27" fillId="0" borderId="0" xfId="2" applyFont="1" applyFill="1"/>
    <xf numFmtId="2" fontId="19" fillId="8" borderId="80" xfId="0" applyNumberFormat="1" applyFont="1" applyFill="1" applyBorder="1" applyAlignment="1">
      <alignment wrapText="1"/>
    </xf>
    <xf numFmtId="2" fontId="19" fillId="8" borderId="81" xfId="0" applyNumberFormat="1" applyFont="1" applyFill="1" applyBorder="1" applyAlignment="1">
      <alignment wrapText="1"/>
    </xf>
    <xf numFmtId="2" fontId="19" fillId="8" borderId="82" xfId="0" applyNumberFormat="1" applyFont="1" applyFill="1" applyBorder="1" applyAlignment="1">
      <alignment wrapText="1"/>
    </xf>
    <xf numFmtId="2" fontId="19" fillId="8" borderId="74" xfId="0" applyNumberFormat="1" applyFont="1" applyFill="1" applyBorder="1" applyAlignment="1">
      <alignment wrapText="1"/>
    </xf>
    <xf numFmtId="3" fontId="19" fillId="8" borderId="77" xfId="0" applyNumberFormat="1" applyFont="1" applyFill="1" applyBorder="1" applyAlignment="1">
      <alignment vertical="top"/>
    </xf>
    <xf numFmtId="3" fontId="19" fillId="8" borderId="78" xfId="0" applyNumberFormat="1" applyFont="1" applyFill="1" applyBorder="1" applyAlignment="1">
      <alignment vertical="top"/>
    </xf>
    <xf numFmtId="3" fontId="19" fillId="8" borderId="40" xfId="0" applyNumberFormat="1" applyFont="1" applyFill="1" applyBorder="1" applyAlignment="1">
      <alignment vertical="top"/>
    </xf>
    <xf numFmtId="3" fontId="19" fillId="8" borderId="42" xfId="0" applyNumberFormat="1" applyFont="1" applyFill="1" applyBorder="1" applyAlignment="1">
      <alignment vertical="top"/>
    </xf>
    <xf numFmtId="3" fontId="19" fillId="8" borderId="30" xfId="0" applyNumberFormat="1" applyFont="1" applyFill="1" applyBorder="1" applyAlignment="1">
      <alignment vertical="top"/>
    </xf>
    <xf numFmtId="3" fontId="19" fillId="8" borderId="43" xfId="0" applyNumberFormat="1" applyFont="1" applyFill="1" applyBorder="1" applyAlignment="1">
      <alignment vertical="top"/>
    </xf>
    <xf numFmtId="0" fontId="32" fillId="7" borderId="0" xfId="7" applyFont="1" applyFill="1" applyAlignment="1">
      <alignment horizontal="left" vertical="top"/>
    </xf>
    <xf numFmtId="0" fontId="22" fillId="0" borderId="0" xfId="0" applyFont="1" applyBorder="1" applyAlignment="1">
      <alignment horizontal="left" vertical="top" wrapText="1"/>
    </xf>
    <xf numFmtId="0" fontId="75" fillId="0" borderId="0" xfId="0" applyFont="1" applyBorder="1" applyAlignment="1">
      <alignment horizontal="left" vertical="top" wrapText="1"/>
    </xf>
    <xf numFmtId="0" fontId="76" fillId="0" borderId="0" xfId="0" applyFont="1" applyBorder="1" applyAlignment="1">
      <alignment horizontal="left" vertical="top" wrapText="1"/>
    </xf>
    <xf numFmtId="0" fontId="58" fillId="9" borderId="12" xfId="0" applyFont="1" applyFill="1" applyBorder="1" applyAlignment="1">
      <alignment horizontal="center"/>
    </xf>
    <xf numFmtId="0" fontId="5" fillId="0" borderId="0" xfId="0" applyFont="1"/>
    <xf numFmtId="10" fontId="19" fillId="0" borderId="12" xfId="1" applyNumberFormat="1" applyFont="1" applyFill="1" applyBorder="1" applyProtection="1"/>
    <xf numFmtId="164" fontId="16" fillId="8" borderId="12" xfId="1" applyNumberFormat="1" applyFont="1" applyFill="1" applyBorder="1" applyAlignment="1">
      <alignment horizontal="right"/>
    </xf>
    <xf numFmtId="10" fontId="16" fillId="8" borderId="12" xfId="1" applyNumberFormat="1" applyFont="1" applyFill="1" applyBorder="1" applyAlignment="1">
      <alignment horizontal="right"/>
    </xf>
    <xf numFmtId="3" fontId="19" fillId="8" borderId="12" xfId="2" applyNumberFormat="1" applyFont="1" applyFill="1" applyBorder="1" applyAlignment="1">
      <alignment horizontal="right" vertical="center"/>
    </xf>
    <xf numFmtId="3" fontId="19" fillId="9" borderId="12" xfId="2" applyNumberFormat="1" applyFont="1" applyFill="1" applyBorder="1" applyAlignment="1">
      <alignment horizontal="right" vertical="center"/>
    </xf>
    <xf numFmtId="3" fontId="48" fillId="0" borderId="0" xfId="3" applyNumberFormat="1" applyFont="1" applyFill="1" applyBorder="1" applyAlignment="1">
      <alignment vertical="center" wrapText="1"/>
    </xf>
    <xf numFmtId="9" fontId="20" fillId="0" borderId="0" xfId="1" applyFont="1" applyFill="1" applyAlignment="1">
      <alignment horizontal="left"/>
    </xf>
    <xf numFmtId="9" fontId="63" fillId="0" borderId="0" xfId="1" applyFont="1" applyFill="1" applyAlignment="1">
      <alignment horizontal="left"/>
    </xf>
    <xf numFmtId="0" fontId="16" fillId="9" borderId="17" xfId="0" applyFont="1" applyFill="1" applyBorder="1" applyAlignment="1" applyProtection="1">
      <alignment horizontal="center" vertical="center"/>
    </xf>
    <xf numFmtId="0" fontId="19" fillId="9" borderId="17" xfId="0" applyFont="1" applyFill="1" applyBorder="1" applyAlignment="1" applyProtection="1">
      <alignment horizontal="center" vertical="center"/>
    </xf>
    <xf numFmtId="0" fontId="0" fillId="0" borderId="0" xfId="0"/>
    <xf numFmtId="0" fontId="0" fillId="7" borderId="0" xfId="0" applyFill="1"/>
    <xf numFmtId="0" fontId="0" fillId="38" borderId="0" xfId="0" applyFill="1"/>
    <xf numFmtId="3" fontId="12" fillId="0" borderId="91" xfId="0" applyNumberFormat="1" applyFont="1" applyBorder="1" applyAlignment="1">
      <alignment horizontal="left"/>
    </xf>
    <xf numFmtId="0" fontId="0" fillId="0" borderId="91" xfId="0" applyBorder="1"/>
    <xf numFmtId="3" fontId="10" fillId="0" borderId="91" xfId="0" applyNumberFormat="1" applyFont="1" applyFill="1" applyBorder="1" applyAlignment="1">
      <alignment horizontal="left"/>
    </xf>
    <xf numFmtId="3" fontId="54" fillId="7" borderId="91" xfId="0" applyNumberFormat="1" applyFont="1" applyFill="1" applyBorder="1" applyAlignment="1">
      <alignment horizontal="left"/>
    </xf>
    <xf numFmtId="0" fontId="58" fillId="9" borderId="12" xfId="0" applyFont="1" applyFill="1" applyBorder="1" applyAlignment="1">
      <alignment horizontal="center"/>
    </xf>
    <xf numFmtId="0" fontId="19" fillId="9" borderId="12" xfId="0" applyFont="1" applyFill="1" applyBorder="1" applyAlignment="1">
      <alignment horizontal="center"/>
    </xf>
    <xf numFmtId="0" fontId="0" fillId="0" borderId="0" xfId="0"/>
    <xf numFmtId="0" fontId="21" fillId="0" borderId="0" xfId="0" applyFont="1" applyFill="1"/>
    <xf numFmtId="0" fontId="19" fillId="0" borderId="0" xfId="0" applyFont="1" applyFill="1"/>
    <xf numFmtId="0" fontId="22" fillId="0" borderId="0" xfId="0" applyFont="1" applyFill="1"/>
    <xf numFmtId="0" fontId="22" fillId="0" borderId="0" xfId="2" applyFont="1" applyFill="1"/>
    <xf numFmtId="0" fontId="15" fillId="0" borderId="0" xfId="0" applyFont="1" applyFill="1"/>
    <xf numFmtId="0" fontId="19" fillId="0" borderId="0" xfId="0" applyFont="1" applyFill="1" applyBorder="1"/>
    <xf numFmtId="0" fontId="23" fillId="0" borderId="0" xfId="2" applyFont="1" applyFill="1" applyBorder="1" applyAlignment="1">
      <alignment horizontal="left"/>
    </xf>
    <xf numFmtId="0" fontId="25" fillId="0" borderId="0" xfId="0" applyFont="1" applyFill="1" applyBorder="1"/>
    <xf numFmtId="0" fontId="26" fillId="0" borderId="0" xfId="0" applyFont="1" applyFill="1" applyBorder="1"/>
    <xf numFmtId="0" fontId="19" fillId="0" borderId="5" xfId="0" applyFont="1" applyFill="1" applyBorder="1"/>
    <xf numFmtId="0" fontId="19" fillId="0" borderId="0" xfId="0" applyFont="1"/>
    <xf numFmtId="0" fontId="0" fillId="0" borderId="0" xfId="0" applyAlignment="1"/>
    <xf numFmtId="0" fontId="19" fillId="0" borderId="0" xfId="0" applyFont="1" applyBorder="1"/>
    <xf numFmtId="0" fontId="0" fillId="0" borderId="0" xfId="0" applyFont="1" applyFill="1" applyBorder="1" applyAlignment="1"/>
    <xf numFmtId="0" fontId="16" fillId="0" borderId="0" xfId="3" applyFont="1" applyFill="1" applyBorder="1" applyAlignment="1">
      <alignment horizontal="center" vertical="center"/>
    </xf>
    <xf numFmtId="9" fontId="19" fillId="0" borderId="0" xfId="1" applyFont="1" applyFill="1" applyBorder="1" applyAlignment="1">
      <alignment horizontal="right" vertical="center"/>
    </xf>
    <xf numFmtId="0" fontId="22" fillId="0" borderId="0" xfId="0" applyFont="1" applyFill="1" applyBorder="1"/>
    <xf numFmtId="0" fontId="0" fillId="0" borderId="0" xfId="0" applyFill="1" applyBorder="1" applyAlignment="1"/>
    <xf numFmtId="0" fontId="28" fillId="0" borderId="0" xfId="3" applyFont="1" applyFill="1" applyBorder="1" applyAlignment="1">
      <alignment horizontal="center" vertical="center"/>
    </xf>
    <xf numFmtId="3" fontId="28" fillId="0" borderId="0" xfId="3" applyNumberFormat="1" applyFont="1" applyFill="1" applyBorder="1" applyAlignment="1">
      <alignment horizontal="right" vertical="center"/>
    </xf>
    <xf numFmtId="3" fontId="22" fillId="0" borderId="0" xfId="0" applyNumberFormat="1" applyFont="1" applyFill="1" applyBorder="1"/>
    <xf numFmtId="1" fontId="19" fillId="0" borderId="0" xfId="0" applyNumberFormat="1" applyFont="1" applyFill="1" applyBorder="1"/>
    <xf numFmtId="1" fontId="19" fillId="0" borderId="0" xfId="0" applyNumberFormat="1" applyFont="1"/>
    <xf numFmtId="0" fontId="21" fillId="0" borderId="0" xfId="0" applyFont="1" applyFill="1" applyBorder="1"/>
    <xf numFmtId="0" fontId="19" fillId="8" borderId="0" xfId="0" applyFont="1" applyFill="1" applyBorder="1"/>
    <xf numFmtId="0" fontId="19" fillId="8" borderId="0" xfId="0" applyFont="1" applyFill="1" applyProtection="1"/>
    <xf numFmtId="0" fontId="19" fillId="8" borderId="0" xfId="0" applyFont="1" applyFill="1" applyBorder="1" applyProtection="1"/>
    <xf numFmtId="0" fontId="19" fillId="11" borderId="0" xfId="0" applyFont="1" applyFill="1" applyBorder="1" applyProtection="1"/>
    <xf numFmtId="0" fontId="19" fillId="0" borderId="7" xfId="0" applyFont="1" applyBorder="1" applyAlignment="1">
      <alignment horizontal="center" vertical="center"/>
    </xf>
    <xf numFmtId="3" fontId="19" fillId="0" borderId="0" xfId="0" applyNumberFormat="1" applyFont="1" applyFill="1" applyBorder="1" applyAlignment="1">
      <alignment horizontal="center" vertical="center"/>
    </xf>
    <xf numFmtId="0" fontId="19" fillId="16" borderId="0" xfId="0" applyFont="1" applyFill="1" applyBorder="1"/>
    <xf numFmtId="0" fontId="19" fillId="11" borderId="0" xfId="0" applyFont="1" applyFill="1" applyProtection="1"/>
    <xf numFmtId="0" fontId="19" fillId="12" borderId="0" xfId="0" applyFont="1" applyFill="1" applyProtection="1"/>
    <xf numFmtId="0" fontId="19" fillId="13" borderId="0" xfId="0" applyFont="1" applyFill="1" applyProtection="1"/>
    <xf numFmtId="0" fontId="19" fillId="14" borderId="0" xfId="0" applyFont="1" applyFill="1" applyProtection="1"/>
    <xf numFmtId="0" fontId="19" fillId="17" borderId="0" xfId="0" applyFont="1" applyFill="1" applyProtection="1"/>
    <xf numFmtId="0" fontId="19" fillId="19" borderId="0" xfId="0" applyFont="1" applyFill="1" applyProtection="1"/>
    <xf numFmtId="0" fontId="19" fillId="0" borderId="0" xfId="0" applyFont="1" applyFill="1" applyProtection="1"/>
    <xf numFmtId="0" fontId="19" fillId="0" borderId="0" xfId="0" applyFont="1" applyFill="1" applyBorder="1" applyAlignment="1">
      <alignment horizontal="left" vertical="center"/>
    </xf>
    <xf numFmtId="0" fontId="19" fillId="0" borderId="0" xfId="0" applyFont="1" applyBorder="1" applyAlignment="1">
      <alignment horizontal="center" vertical="center"/>
    </xf>
    <xf numFmtId="3" fontId="19" fillId="0" borderId="0" xfId="0" applyNumberFormat="1" applyFont="1" applyFill="1" applyBorder="1"/>
    <xf numFmtId="3" fontId="16" fillId="0" borderId="0" xfId="3" applyNumberFormat="1" applyFont="1" applyFill="1" applyBorder="1" applyAlignment="1">
      <alignment horizontal="right" vertical="center"/>
    </xf>
    <xf numFmtId="166" fontId="16" fillId="0" borderId="0" xfId="1" applyNumberFormat="1" applyFont="1" applyFill="1" applyBorder="1" applyAlignment="1">
      <alignment horizontal="right" vertical="center"/>
    </xf>
    <xf numFmtId="3" fontId="19" fillId="0" borderId="0" xfId="0" applyNumberFormat="1" applyFont="1" applyFill="1" applyBorder="1" applyAlignment="1"/>
    <xf numFmtId="2" fontId="19" fillId="0" borderId="0" xfId="0" applyNumberFormat="1" applyFont="1" applyFill="1" applyBorder="1" applyAlignment="1">
      <alignment horizontal="center" vertical="center"/>
    </xf>
    <xf numFmtId="0" fontId="0" fillId="0" borderId="0" xfId="0" applyFont="1" applyAlignment="1">
      <alignment vertical="top"/>
    </xf>
    <xf numFmtId="9" fontId="16" fillId="0" borderId="0" xfId="1" applyFont="1" applyFill="1" applyBorder="1" applyAlignment="1">
      <alignment horizontal="right" vertical="center"/>
    </xf>
    <xf numFmtId="0" fontId="19" fillId="0" borderId="0" xfId="0" applyFont="1" applyFill="1" applyBorder="1" applyProtection="1"/>
    <xf numFmtId="9" fontId="0" fillId="0" borderId="0" xfId="1" applyFont="1"/>
    <xf numFmtId="9" fontId="0" fillId="0" borderId="0" xfId="0" applyNumberFormat="1"/>
    <xf numFmtId="0" fontId="46" fillId="0" borderId="0" xfId="0" applyFont="1" applyFill="1" applyBorder="1" applyAlignment="1">
      <alignment horizontal="center" vertical="center" wrapText="1"/>
    </xf>
    <xf numFmtId="0" fontId="22" fillId="0" borderId="0" xfId="0" applyFont="1" applyFill="1" applyBorder="1" applyAlignment="1">
      <alignment horizontal="center"/>
    </xf>
    <xf numFmtId="0" fontId="46" fillId="0" borderId="0" xfId="0" applyFont="1" applyFill="1" applyBorder="1" applyAlignment="1"/>
    <xf numFmtId="0" fontId="19" fillId="20" borderId="0" xfId="0" applyFont="1" applyFill="1" applyBorder="1"/>
    <xf numFmtId="0" fontId="21" fillId="0" borderId="0" xfId="0" applyFont="1" applyFill="1" applyBorder="1" applyAlignment="1">
      <alignment horizontal="left" vertical="center"/>
    </xf>
    <xf numFmtId="169" fontId="19" fillId="8" borderId="0" xfId="0" applyNumberFormat="1" applyFont="1" applyFill="1" applyProtection="1"/>
    <xf numFmtId="164" fontId="19" fillId="8" borderId="0" xfId="1" applyNumberFormat="1" applyFont="1" applyFill="1" applyBorder="1" applyAlignment="1" applyProtection="1">
      <alignment horizontal="center" vertical="center"/>
    </xf>
    <xf numFmtId="0" fontId="19" fillId="8" borderId="0" xfId="0" applyFont="1" applyFill="1" applyBorder="1" applyAlignment="1"/>
    <xf numFmtId="0" fontId="19" fillId="8" borderId="0" xfId="0" applyFont="1" applyFill="1"/>
    <xf numFmtId="164" fontId="16" fillId="0" borderId="19" xfId="1" applyNumberFormat="1" applyFont="1" applyFill="1" applyBorder="1" applyAlignment="1" applyProtection="1">
      <alignment horizontal="center" vertical="center"/>
    </xf>
    <xf numFmtId="0" fontId="21" fillId="8" borderId="0" xfId="0" applyFont="1" applyFill="1" applyProtection="1"/>
    <xf numFmtId="0" fontId="19" fillId="9" borderId="46" xfId="0" applyFont="1" applyFill="1" applyBorder="1" applyAlignment="1" applyProtection="1">
      <alignment horizontal="center" vertical="center" wrapText="1"/>
    </xf>
    <xf numFmtId="0" fontId="19" fillId="9" borderId="16" xfId="0" applyFont="1" applyFill="1" applyBorder="1" applyAlignment="1" applyProtection="1">
      <alignment horizontal="center" vertical="center" wrapText="1"/>
    </xf>
    <xf numFmtId="0" fontId="19" fillId="9" borderId="35" xfId="0" applyFont="1" applyFill="1" applyBorder="1" applyAlignment="1" applyProtection="1">
      <alignment horizontal="center" vertical="center" wrapText="1"/>
    </xf>
    <xf numFmtId="169" fontId="19" fillId="9" borderId="47" xfId="0" applyNumberFormat="1" applyFont="1" applyFill="1" applyBorder="1" applyProtection="1"/>
    <xf numFmtId="169" fontId="19" fillId="9" borderId="48" xfId="0" applyNumberFormat="1" applyFont="1" applyFill="1" applyBorder="1" applyProtection="1"/>
    <xf numFmtId="169" fontId="19" fillId="0" borderId="49" xfId="39" applyNumberFormat="1" applyFont="1" applyFill="1" applyBorder="1" applyProtection="1"/>
    <xf numFmtId="169" fontId="19" fillId="0" borderId="49" xfId="39" applyNumberFormat="1" applyFont="1" applyFill="1" applyBorder="1" applyAlignment="1" applyProtection="1">
      <alignment vertical="center"/>
    </xf>
    <xf numFmtId="0" fontId="19" fillId="9" borderId="11" xfId="0" applyFont="1" applyFill="1" applyBorder="1" applyAlignment="1" applyProtection="1">
      <alignment horizontal="left" vertical="center" wrapText="1"/>
    </xf>
    <xf numFmtId="0" fontId="19" fillId="0" borderId="50" xfId="0" applyFont="1" applyFill="1" applyBorder="1" applyProtection="1"/>
    <xf numFmtId="169" fontId="19" fillId="0" borderId="40" xfId="39" applyNumberFormat="1" applyFont="1" applyFill="1" applyBorder="1" applyProtection="1"/>
    <xf numFmtId="169" fontId="19" fillId="0" borderId="42" xfId="39" applyNumberFormat="1" applyFont="1" applyFill="1" applyBorder="1" applyProtection="1"/>
    <xf numFmtId="169" fontId="19" fillId="0" borderId="40" xfId="39" applyNumberFormat="1" applyFont="1" applyFill="1" applyBorder="1" applyAlignment="1" applyProtection="1">
      <alignment vertical="center"/>
    </xf>
    <xf numFmtId="169" fontId="19" fillId="0" borderId="42" xfId="39" applyNumberFormat="1" applyFont="1" applyFill="1" applyBorder="1" applyAlignment="1" applyProtection="1">
      <alignment vertical="center"/>
    </xf>
    <xf numFmtId="0" fontId="19" fillId="9" borderId="6" xfId="0" applyFont="1" applyFill="1" applyBorder="1" applyAlignment="1" applyProtection="1">
      <alignment horizontal="right"/>
    </xf>
    <xf numFmtId="0" fontId="19" fillId="30" borderId="0" xfId="0" applyFont="1" applyFill="1" applyBorder="1" applyProtection="1"/>
    <xf numFmtId="0" fontId="19" fillId="21" borderId="0" xfId="0" applyFont="1" applyFill="1" applyBorder="1" applyProtection="1"/>
    <xf numFmtId="0" fontId="19" fillId="19" borderId="0" xfId="0" applyFont="1" applyFill="1"/>
    <xf numFmtId="0" fontId="19" fillId="9" borderId="36" xfId="0" applyFont="1" applyFill="1" applyBorder="1" applyAlignment="1">
      <alignment horizontal="left" vertical="center"/>
    </xf>
    <xf numFmtId="0" fontId="19" fillId="0" borderId="52" xfId="0" applyFont="1" applyFill="1" applyBorder="1" applyAlignment="1">
      <alignment horizontal="left" vertical="center"/>
    </xf>
    <xf numFmtId="0" fontId="19" fillId="0" borderId="0" xfId="0" applyFont="1" applyFill="1" applyAlignment="1">
      <alignment vertical="top"/>
    </xf>
    <xf numFmtId="0" fontId="19" fillId="9" borderId="54" xfId="0" applyFont="1" applyFill="1" applyBorder="1" applyProtection="1"/>
    <xf numFmtId="164" fontId="19" fillId="9" borderId="55" xfId="1" applyNumberFormat="1" applyFont="1" applyFill="1" applyBorder="1" applyAlignment="1" applyProtection="1">
      <alignment horizontal="center" vertical="center"/>
    </xf>
    <xf numFmtId="164" fontId="19" fillId="9" borderId="56" xfId="1" applyNumberFormat="1" applyFont="1" applyFill="1" applyBorder="1" applyAlignment="1" applyProtection="1">
      <alignment horizontal="center" vertical="center"/>
    </xf>
    <xf numFmtId="164" fontId="19" fillId="9" borderId="57" xfId="1" applyNumberFormat="1" applyFont="1" applyFill="1" applyBorder="1" applyAlignment="1" applyProtection="1">
      <alignment horizontal="center" vertical="center"/>
    </xf>
    <xf numFmtId="3" fontId="19" fillId="9" borderId="38" xfId="0" applyNumberFormat="1" applyFont="1" applyFill="1" applyBorder="1"/>
    <xf numFmtId="0" fontId="19" fillId="0" borderId="53" xfId="0" applyFont="1" applyFill="1" applyBorder="1" applyAlignment="1">
      <alignment horizontal="left" vertical="center"/>
    </xf>
    <xf numFmtId="0" fontId="16" fillId="9" borderId="60" xfId="3" applyFont="1" applyFill="1" applyBorder="1" applyAlignment="1">
      <alignment horizontal="center" vertical="center"/>
    </xf>
    <xf numFmtId="164" fontId="49" fillId="0" borderId="39" xfId="1" applyNumberFormat="1" applyFont="1" applyFill="1" applyBorder="1" applyAlignment="1" applyProtection="1">
      <alignment horizontal="center" vertical="center"/>
    </xf>
    <xf numFmtId="0" fontId="19" fillId="16" borderId="0" xfId="0" applyFont="1" applyFill="1" applyProtection="1"/>
    <xf numFmtId="0" fontId="19" fillId="0" borderId="11" xfId="0" applyFont="1" applyFill="1" applyBorder="1" applyAlignment="1">
      <alignment horizontal="center" vertical="center"/>
    </xf>
    <xf numFmtId="1" fontId="19" fillId="0" borderId="0" xfId="1" applyNumberFormat="1" applyFont="1" applyFill="1" applyBorder="1" applyAlignment="1">
      <alignment horizontal="center" vertical="center"/>
    </xf>
    <xf numFmtId="0" fontId="19" fillId="0" borderId="0" xfId="0" applyFont="1" applyFill="1" applyBorder="1" applyAlignment="1">
      <alignment horizontal="center" vertical="center"/>
    </xf>
    <xf numFmtId="0" fontId="19" fillId="0" borderId="52" xfId="0" applyFont="1" applyBorder="1"/>
    <xf numFmtId="0" fontId="19" fillId="0" borderId="53" xfId="0" applyFont="1" applyBorder="1"/>
    <xf numFmtId="9" fontId="19" fillId="0" borderId="53" xfId="1" applyFont="1" applyBorder="1" applyAlignment="1">
      <alignment horizontal="right"/>
    </xf>
    <xf numFmtId="0" fontId="19" fillId="0" borderId="36" xfId="0" applyFont="1" applyBorder="1"/>
    <xf numFmtId="165" fontId="19" fillId="0" borderId="36" xfId="0" applyNumberFormat="1" applyFont="1" applyFill="1" applyBorder="1" applyAlignment="1">
      <alignment horizontal="right"/>
    </xf>
    <xf numFmtId="0" fontId="19" fillId="0" borderId="15" xfId="0" applyFont="1" applyFill="1" applyBorder="1"/>
    <xf numFmtId="0" fontId="16" fillId="8" borderId="15" xfId="3" applyFont="1" applyFill="1" applyBorder="1" applyAlignment="1">
      <alignment horizontal="right" vertical="center"/>
    </xf>
    <xf numFmtId="9" fontId="16" fillId="0" borderId="25" xfId="1" applyNumberFormat="1" applyFont="1" applyFill="1" applyBorder="1" applyAlignment="1" applyProtection="1">
      <alignment horizontal="center" vertical="center"/>
    </xf>
    <xf numFmtId="164" fontId="16" fillId="0" borderId="65" xfId="1" applyNumberFormat="1" applyFont="1" applyFill="1" applyBorder="1" applyAlignment="1" applyProtection="1">
      <alignment horizontal="center" vertical="center"/>
    </xf>
    <xf numFmtId="0" fontId="19" fillId="0" borderId="66" xfId="0" applyFont="1" applyFill="1" applyBorder="1"/>
    <xf numFmtId="0" fontId="19" fillId="0" borderId="69" xfId="0" applyFont="1" applyBorder="1"/>
    <xf numFmtId="0" fontId="19" fillId="0" borderId="71" xfId="0" applyFont="1" applyBorder="1"/>
    <xf numFmtId="169" fontId="19" fillId="0" borderId="40" xfId="39" applyNumberFormat="1" applyFont="1" applyFill="1" applyBorder="1" applyAlignment="1" applyProtection="1">
      <alignment horizontal="left" vertical="top"/>
    </xf>
    <xf numFmtId="0" fontId="22" fillId="11" borderId="0" xfId="0" applyFont="1" applyFill="1" applyProtection="1"/>
    <xf numFmtId="41" fontId="19" fillId="9" borderId="13" xfId="0" applyNumberFormat="1" applyFont="1" applyFill="1" applyBorder="1" applyProtection="1"/>
    <xf numFmtId="0" fontId="19" fillId="0" borderId="0" xfId="0" applyFont="1" applyFill="1" applyBorder="1" applyAlignment="1">
      <alignment vertical="top"/>
    </xf>
    <xf numFmtId="0" fontId="19" fillId="32" borderId="0" xfId="0" applyFont="1" applyFill="1" applyBorder="1" applyProtection="1"/>
    <xf numFmtId="0" fontId="19" fillId="33" borderId="0" xfId="0" applyFont="1" applyFill="1" applyBorder="1" applyProtection="1"/>
    <xf numFmtId="0" fontId="19" fillId="9" borderId="83" xfId="0" applyFont="1" applyFill="1" applyBorder="1" applyAlignment="1">
      <alignment horizontal="left" vertical="center"/>
    </xf>
    <xf numFmtId="0" fontId="16" fillId="9" borderId="84" xfId="3" applyFont="1" applyFill="1" applyBorder="1" applyAlignment="1">
      <alignment horizontal="center" vertical="center"/>
    </xf>
    <xf numFmtId="0" fontId="16" fillId="9" borderId="85" xfId="3" applyFont="1" applyFill="1" applyBorder="1" applyAlignment="1">
      <alignment horizontal="center" vertical="center"/>
    </xf>
    <xf numFmtId="0" fontId="19" fillId="0" borderId="69" xfId="0" applyFont="1" applyFill="1" applyBorder="1" applyAlignment="1">
      <alignment horizontal="left" vertical="center"/>
    </xf>
    <xf numFmtId="0" fontId="19" fillId="0" borderId="71" xfId="0" applyFont="1" applyFill="1" applyBorder="1" applyAlignment="1">
      <alignment horizontal="left" vertical="center"/>
    </xf>
    <xf numFmtId="169" fontId="19" fillId="0" borderId="87" xfId="39" applyNumberFormat="1" applyFont="1" applyFill="1" applyBorder="1" applyAlignment="1" applyProtection="1">
      <alignment horizontal="left" vertical="top"/>
    </xf>
    <xf numFmtId="0" fontId="14" fillId="9" borderId="8" xfId="3" applyFont="1" applyFill="1" applyBorder="1" applyAlignment="1">
      <alignment horizontal="center" vertical="center"/>
    </xf>
    <xf numFmtId="0" fontId="15" fillId="0" borderId="11" xfId="0" applyFont="1" applyFill="1" applyBorder="1" applyAlignment="1">
      <alignment horizontal="center" vertical="center"/>
    </xf>
    <xf numFmtId="0" fontId="15" fillId="0" borderId="11" xfId="0" applyFont="1" applyBorder="1" applyAlignment="1">
      <alignment horizontal="center" vertical="top"/>
    </xf>
    <xf numFmtId="169" fontId="19" fillId="0" borderId="89" xfId="39" applyNumberFormat="1" applyFont="1" applyFill="1" applyBorder="1" applyAlignment="1" applyProtection="1">
      <alignment horizontal="left" vertical="top"/>
    </xf>
    <xf numFmtId="169" fontId="19" fillId="0" borderId="67" xfId="1" applyNumberFormat="1" applyFont="1" applyFill="1" applyBorder="1" applyAlignment="1">
      <alignment horizontal="right"/>
    </xf>
    <xf numFmtId="169" fontId="19" fillId="0" borderId="52" xfId="1" applyNumberFormat="1" applyFont="1" applyFill="1" applyBorder="1" applyAlignment="1">
      <alignment horizontal="right"/>
    </xf>
    <xf numFmtId="169" fontId="19" fillId="0" borderId="72" xfId="1" applyNumberFormat="1" applyFont="1" applyFill="1" applyBorder="1" applyAlignment="1">
      <alignment horizontal="right"/>
    </xf>
    <xf numFmtId="0" fontId="19" fillId="0" borderId="0" xfId="0" applyFont="1" applyAlignment="1">
      <alignment horizontal="right"/>
    </xf>
    <xf numFmtId="170" fontId="19" fillId="0" borderId="52" xfId="0" applyNumberFormat="1" applyFont="1" applyFill="1" applyBorder="1" applyAlignment="1">
      <alignment horizontal="right"/>
    </xf>
    <xf numFmtId="0" fontId="0" fillId="38" borderId="0" xfId="0" applyFill="1"/>
    <xf numFmtId="0" fontId="0" fillId="39" borderId="0" xfId="0" applyFill="1"/>
    <xf numFmtId="0" fontId="0" fillId="40" borderId="0" xfId="0" applyFill="1"/>
    <xf numFmtId="169" fontId="0" fillId="0" borderId="0" xfId="0" applyNumberFormat="1" applyFont="1" applyFill="1" applyBorder="1" applyAlignment="1"/>
    <xf numFmtId="169" fontId="19" fillId="0" borderId="0" xfId="0" applyNumberFormat="1" applyFont="1" applyFill="1" applyBorder="1"/>
    <xf numFmtId="0" fontId="16" fillId="9" borderId="17" xfId="0" applyFont="1" applyFill="1" applyBorder="1" applyAlignment="1" applyProtection="1">
      <alignment horizontal="center" vertical="center"/>
    </xf>
    <xf numFmtId="0" fontId="32" fillId="0" borderId="0" xfId="0" applyFont="1" applyAlignment="1">
      <alignment horizontal="left"/>
    </xf>
    <xf numFmtId="0" fontId="78" fillId="0" borderId="0" xfId="7" applyFont="1" applyAlignment="1">
      <alignment horizontal="left" vertical="top" wrapText="1" shrinkToFit="1"/>
    </xf>
    <xf numFmtId="0" fontId="79" fillId="0" borderId="0" xfId="7" applyFont="1" applyAlignment="1">
      <alignment horizontal="left" vertical="top" wrapText="1" shrinkToFit="1"/>
    </xf>
    <xf numFmtId="3" fontId="79" fillId="0" borderId="0" xfId="7" applyNumberFormat="1" applyFont="1" applyAlignment="1">
      <alignment horizontal="left" vertical="top" wrapText="1" shrinkToFit="1"/>
    </xf>
    <xf numFmtId="0" fontId="32" fillId="0" borderId="0" xfId="7" applyFont="1"/>
    <xf numFmtId="3" fontId="32" fillId="0" borderId="0" xfId="7" applyNumberFormat="1" applyFont="1"/>
    <xf numFmtId="0" fontId="5" fillId="0" borderId="0" xfId="0" applyFont="1" applyFill="1"/>
    <xf numFmtId="0" fontId="5" fillId="27" borderId="0" xfId="0" applyFont="1" applyFill="1"/>
    <xf numFmtId="0" fontId="5" fillId="39" borderId="0" xfId="0" applyFont="1" applyFill="1"/>
    <xf numFmtId="0" fontId="5" fillId="22" borderId="0" xfId="0" applyFont="1" applyFill="1"/>
    <xf numFmtId="0" fontId="0" fillId="27" borderId="0" xfId="0" applyFont="1" applyFill="1"/>
    <xf numFmtId="0" fontId="5" fillId="6" borderId="0" xfId="0" applyFont="1" applyFill="1"/>
    <xf numFmtId="3" fontId="67" fillId="0" borderId="0" xfId="0" applyNumberFormat="1" applyFont="1" applyFill="1" applyAlignment="1">
      <alignment horizontal="left"/>
    </xf>
    <xf numFmtId="0" fontId="0" fillId="0" borderId="0" xfId="0" applyFont="1" applyFill="1"/>
    <xf numFmtId="3" fontId="10" fillId="6" borderId="49" xfId="0" applyNumberFormat="1" applyFont="1" applyFill="1" applyBorder="1" applyAlignment="1">
      <alignment horizontal="left"/>
    </xf>
    <xf numFmtId="3" fontId="0" fillId="0" borderId="0" xfId="0" applyNumberFormat="1" applyFont="1" applyFill="1"/>
    <xf numFmtId="0" fontId="19" fillId="41" borderId="0" xfId="0" applyFont="1" applyFill="1" applyBorder="1"/>
    <xf numFmtId="0" fontId="19" fillId="42" borderId="0" xfId="0" applyFont="1" applyFill="1" applyBorder="1"/>
    <xf numFmtId="3" fontId="0" fillId="0" borderId="0" xfId="0" applyNumberFormat="1" applyAlignment="1">
      <alignment horizontal="left" vertical="top"/>
    </xf>
    <xf numFmtId="0" fontId="58" fillId="9" borderId="12" xfId="0" applyFont="1" applyFill="1" applyBorder="1" applyAlignment="1">
      <alignment horizontal="center"/>
    </xf>
    <xf numFmtId="0" fontId="22" fillId="0" borderId="0" xfId="0" applyFont="1" applyFill="1" applyBorder="1" applyProtection="1"/>
    <xf numFmtId="2" fontId="77" fillId="0" borderId="0" xfId="0" applyNumberFormat="1" applyFont="1" applyFill="1" applyBorder="1" applyProtection="1"/>
    <xf numFmtId="0" fontId="21" fillId="0" borderId="0" xfId="0" applyFont="1" applyFill="1" applyBorder="1" applyAlignment="1">
      <alignment horizontal="left" vertical="top"/>
    </xf>
    <xf numFmtId="0" fontId="0" fillId="0" borderId="0" xfId="0"/>
    <xf numFmtId="0" fontId="10" fillId="0" borderId="0" xfId="0" applyFont="1" applyAlignment="1">
      <alignment horizontal="left"/>
    </xf>
    <xf numFmtId="0" fontId="32" fillId="0" borderId="0" xfId="7" applyFont="1" applyAlignment="1">
      <alignment horizontal="left" vertical="top"/>
    </xf>
    <xf numFmtId="0" fontId="32" fillId="0" borderId="0" xfId="0" applyFont="1" applyAlignment="1">
      <alignment horizontal="left"/>
    </xf>
    <xf numFmtId="9" fontId="4" fillId="36" borderId="0" xfId="1" applyFont="1" applyFill="1" applyAlignment="1">
      <alignment horizontal="left"/>
    </xf>
    <xf numFmtId="3" fontId="19" fillId="0" borderId="92" xfId="0" applyNumberFormat="1" applyFont="1" applyBorder="1"/>
    <xf numFmtId="3" fontId="19" fillId="0" borderId="93" xfId="0" applyNumberFormat="1" applyFont="1" applyBorder="1"/>
    <xf numFmtId="3" fontId="19" fillId="0" borderId="94" xfId="0" applyNumberFormat="1" applyFont="1" applyBorder="1"/>
    <xf numFmtId="0" fontId="0" fillId="0" borderId="0" xfId="0" applyBorder="1"/>
    <xf numFmtId="0" fontId="19" fillId="0" borderId="0" xfId="0" applyFont="1" applyBorder="1" applyAlignment="1">
      <alignment horizontal="center"/>
    </xf>
    <xf numFmtId="0" fontId="19" fillId="0" borderId="0" xfId="0" applyFont="1" applyBorder="1" applyAlignment="1">
      <alignment horizontal="left"/>
    </xf>
    <xf numFmtId="3" fontId="0" fillId="0" borderId="0" xfId="0" applyNumberFormat="1" applyBorder="1"/>
    <xf numFmtId="4" fontId="19" fillId="0" borderId="0" xfId="0" applyNumberFormat="1" applyFont="1" applyBorder="1"/>
    <xf numFmtId="0" fontId="15" fillId="0" borderId="0" xfId="0" applyFont="1" applyBorder="1"/>
    <xf numFmtId="3" fontId="4" fillId="7" borderId="0" xfId="0" applyNumberFormat="1" applyFont="1" applyFill="1" applyAlignment="1">
      <alignment horizontal="left"/>
    </xf>
    <xf numFmtId="9" fontId="19" fillId="9" borderId="12" xfId="1" applyFont="1" applyFill="1" applyBorder="1" applyAlignment="1">
      <alignment horizontal="right" vertical="center"/>
    </xf>
    <xf numFmtId="164" fontId="82" fillId="9" borderId="12" xfId="1" applyNumberFormat="1" applyFont="1" applyFill="1" applyBorder="1" applyAlignment="1" applyProtection="1">
      <alignment horizontal="center" vertical="center"/>
    </xf>
    <xf numFmtId="3" fontId="55" fillId="0" borderId="0" xfId="0" applyNumberFormat="1" applyFont="1" applyFill="1" applyAlignment="1">
      <alignment vertical="top" wrapText="1"/>
    </xf>
    <xf numFmtId="0" fontId="55" fillId="0" borderId="0" xfId="0" applyFont="1" applyFill="1" applyBorder="1" applyAlignment="1">
      <alignment wrapText="1"/>
    </xf>
    <xf numFmtId="0" fontId="55" fillId="0" borderId="0" xfId="0" applyFont="1" applyFill="1" applyBorder="1"/>
    <xf numFmtId="0" fontId="55" fillId="0" borderId="0" xfId="0" applyFont="1" applyFill="1"/>
    <xf numFmtId="0" fontId="55" fillId="0" borderId="0" xfId="0" applyFont="1" applyFill="1" applyAlignment="1">
      <alignment wrapText="1"/>
    </xf>
    <xf numFmtId="0" fontId="55" fillId="0" borderId="0" xfId="0" applyFont="1" applyFill="1" applyAlignment="1"/>
    <xf numFmtId="9" fontId="53" fillId="0" borderId="0" xfId="1" applyFont="1" applyFill="1" applyAlignment="1">
      <alignment horizontal="left"/>
    </xf>
    <xf numFmtId="0" fontId="0" fillId="0" borderId="0" xfId="0"/>
    <xf numFmtId="3" fontId="20" fillId="0" borderId="0" xfId="0" applyNumberFormat="1" applyFont="1" applyAlignment="1">
      <alignment horizontal="right"/>
    </xf>
    <xf numFmtId="3" fontId="63" fillId="0" borderId="0" xfId="0" applyNumberFormat="1" applyFont="1" applyAlignment="1">
      <alignment horizontal="right"/>
    </xf>
    <xf numFmtId="9" fontId="0" fillId="0" borderId="0" xfId="1" applyFont="1" applyFill="1" applyAlignment="1">
      <alignment horizontal="left"/>
    </xf>
    <xf numFmtId="9" fontId="69" fillId="36" borderId="0" xfId="1" applyFont="1" applyFill="1" applyAlignment="1">
      <alignment horizontal="left"/>
    </xf>
    <xf numFmtId="9" fontId="69" fillId="7" borderId="0" xfId="1" applyFont="1" applyFill="1" applyAlignment="1">
      <alignment horizontal="left"/>
    </xf>
    <xf numFmtId="0" fontId="19" fillId="7" borderId="0" xfId="0" applyFont="1" applyFill="1" applyBorder="1" applyAlignment="1">
      <alignment horizontal="left" vertical="top" wrapText="1"/>
    </xf>
    <xf numFmtId="164" fontId="15" fillId="0" borderId="0" xfId="0" applyNumberFormat="1" applyFont="1"/>
    <xf numFmtId="164" fontId="16" fillId="0" borderId="95" xfId="1" applyNumberFormat="1" applyFont="1" applyFill="1" applyBorder="1" applyAlignment="1" applyProtection="1">
      <alignment horizontal="center" vertical="center"/>
    </xf>
    <xf numFmtId="164" fontId="16" fillId="9" borderId="96" xfId="1" applyNumberFormat="1" applyFont="1" applyFill="1" applyBorder="1" applyAlignment="1" applyProtection="1">
      <alignment horizontal="center" vertical="center"/>
    </xf>
    <xf numFmtId="9" fontId="16" fillId="9" borderId="38" xfId="1" applyNumberFormat="1" applyFont="1" applyFill="1" applyBorder="1" applyAlignment="1" applyProtection="1">
      <alignment horizontal="center" vertical="center"/>
    </xf>
    <xf numFmtId="0" fontId="16" fillId="9" borderId="16" xfId="0" applyFont="1" applyFill="1" applyBorder="1" applyAlignment="1" applyProtection="1">
      <alignment horizontal="center" vertical="center"/>
    </xf>
    <xf numFmtId="0" fontId="19" fillId="9" borderId="16" xfId="0" applyFont="1" applyFill="1" applyBorder="1" applyAlignment="1" applyProtection="1">
      <alignment horizontal="center" vertical="center"/>
    </xf>
    <xf numFmtId="0" fontId="16" fillId="0" borderId="0" xfId="3" applyFont="1" applyFill="1" applyBorder="1" applyAlignment="1">
      <alignment horizontal="left" vertical="center" wrapText="1"/>
    </xf>
    <xf numFmtId="3" fontId="19" fillId="8" borderId="0" xfId="2" applyNumberFormat="1" applyFont="1" applyFill="1" applyBorder="1" applyAlignment="1">
      <alignment horizontal="right" vertical="center"/>
    </xf>
    <xf numFmtId="10" fontId="19" fillId="0" borderId="0" xfId="1" applyNumberFormat="1" applyFont="1" applyFill="1" applyBorder="1" applyProtection="1"/>
    <xf numFmtId="3" fontId="80" fillId="0" borderId="0" xfId="3" applyNumberFormat="1" applyFont="1" applyFill="1" applyBorder="1" applyAlignment="1">
      <alignment horizontal="right" vertical="center" wrapText="1"/>
    </xf>
    <xf numFmtId="10" fontId="80" fillId="0" borderId="0" xfId="1" applyNumberFormat="1" applyFont="1" applyFill="1" applyBorder="1" applyProtection="1"/>
    <xf numFmtId="10" fontId="16" fillId="8" borderId="0" xfId="1" applyNumberFormat="1" applyFont="1" applyFill="1" applyBorder="1" applyAlignment="1">
      <alignment horizontal="right"/>
    </xf>
    <xf numFmtId="0" fontId="19" fillId="9" borderId="12" xfId="0" applyFont="1" applyFill="1" applyBorder="1" applyAlignment="1">
      <alignment horizontal="center"/>
    </xf>
    <xf numFmtId="0" fontId="19" fillId="9" borderId="31" xfId="0" applyFont="1" applyFill="1" applyBorder="1" applyAlignment="1">
      <alignment horizontal="center"/>
    </xf>
    <xf numFmtId="164" fontId="16" fillId="0" borderId="26" xfId="1" applyNumberFormat="1" applyFont="1" applyFill="1" applyBorder="1" applyAlignment="1" applyProtection="1">
      <alignment horizontal="center" vertical="center"/>
    </xf>
    <xf numFmtId="164" fontId="16" fillId="0" borderId="97" xfId="1" applyNumberFormat="1" applyFont="1" applyFill="1" applyBorder="1" applyProtection="1"/>
    <xf numFmtId="0" fontId="16" fillId="9" borderId="98" xfId="0" applyFont="1" applyFill="1" applyBorder="1" applyProtection="1"/>
    <xf numFmtId="9" fontId="16" fillId="9" borderId="99" xfId="1" applyNumberFormat="1" applyFont="1" applyFill="1" applyBorder="1" applyAlignment="1" applyProtection="1">
      <alignment horizontal="center" vertical="center"/>
    </xf>
    <xf numFmtId="9" fontId="19" fillId="9" borderId="43" xfId="1" applyFont="1" applyFill="1" applyBorder="1" applyAlignment="1" applyProtection="1">
      <alignment horizontal="right" vertical="center"/>
    </xf>
    <xf numFmtId="164" fontId="16" fillId="0" borderId="18" xfId="1" applyNumberFormat="1" applyFont="1" applyFill="1" applyBorder="1" applyAlignment="1" applyProtection="1">
      <alignment horizontal="center" vertical="center"/>
    </xf>
    <xf numFmtId="164" fontId="19" fillId="0" borderId="97" xfId="1" applyNumberFormat="1" applyFont="1" applyFill="1" applyBorder="1" applyProtection="1"/>
    <xf numFmtId="0" fontId="19" fillId="9" borderId="98" xfId="0" applyFont="1" applyFill="1" applyBorder="1" applyProtection="1"/>
    <xf numFmtId="164" fontId="16" fillId="0" borderId="100" xfId="1" applyNumberFormat="1" applyFont="1" applyFill="1" applyBorder="1" applyAlignment="1" applyProtection="1">
      <alignment horizontal="center" vertical="center"/>
    </xf>
    <xf numFmtId="164" fontId="16" fillId="9" borderId="5" xfId="1" applyNumberFormat="1" applyFont="1" applyFill="1" applyBorder="1" applyAlignment="1" applyProtection="1">
      <alignment horizontal="center" vertical="center"/>
    </xf>
    <xf numFmtId="164" fontId="16" fillId="9" borderId="99" xfId="1" applyNumberFormat="1" applyFont="1" applyFill="1" applyBorder="1" applyAlignment="1" applyProtection="1">
      <alignment horizontal="center" vertical="center"/>
    </xf>
    <xf numFmtId="171" fontId="16" fillId="0" borderId="33" xfId="1" applyNumberFormat="1" applyFont="1" applyFill="1" applyBorder="1" applyProtection="1"/>
    <xf numFmtId="171" fontId="16" fillId="0" borderId="97" xfId="1" applyNumberFormat="1" applyFont="1" applyFill="1" applyBorder="1" applyProtection="1"/>
    <xf numFmtId="171" fontId="19" fillId="0" borderId="41" xfId="1" applyNumberFormat="1" applyFont="1" applyFill="1" applyBorder="1" applyAlignment="1" applyProtection="1">
      <alignment horizontal="right" vertical="center"/>
    </xf>
    <xf numFmtId="171" fontId="19" fillId="0" borderId="42" xfId="1" applyNumberFormat="1" applyFont="1" applyFill="1" applyBorder="1" applyAlignment="1" applyProtection="1">
      <alignment horizontal="right" vertical="center"/>
    </xf>
    <xf numFmtId="0" fontId="15" fillId="0" borderId="11" xfId="0" applyFont="1" applyFill="1" applyBorder="1" applyAlignment="1">
      <alignment horizontal="center" vertical="top"/>
    </xf>
    <xf numFmtId="164" fontId="51" fillId="0" borderId="61" xfId="1" applyNumberFormat="1" applyFont="1" applyFill="1" applyBorder="1" applyAlignment="1">
      <alignment horizontal="center" vertical="center"/>
    </xf>
    <xf numFmtId="164" fontId="19" fillId="0" borderId="51" xfId="1" applyNumberFormat="1" applyFont="1" applyFill="1" applyBorder="1" applyAlignment="1">
      <alignment horizontal="center" vertical="center"/>
    </xf>
    <xf numFmtId="164" fontId="16" fillId="0" borderId="38" xfId="1" applyNumberFormat="1" applyFont="1" applyFill="1" applyBorder="1" applyAlignment="1" applyProtection="1">
      <alignment horizontal="center" vertical="center"/>
    </xf>
    <xf numFmtId="164" fontId="16" fillId="0" borderId="68" xfId="1" applyNumberFormat="1" applyFont="1" applyFill="1" applyBorder="1" applyAlignment="1" applyProtection="1">
      <alignment horizontal="center" vertical="center"/>
    </xf>
    <xf numFmtId="164" fontId="16" fillId="0" borderId="70" xfId="1" applyNumberFormat="1" applyFont="1" applyFill="1" applyBorder="1" applyAlignment="1" applyProtection="1">
      <alignment horizontal="center" vertical="center"/>
    </xf>
    <xf numFmtId="164" fontId="16" fillId="0" borderId="29" xfId="1" applyNumberFormat="1" applyFont="1" applyFill="1" applyBorder="1" applyAlignment="1" applyProtection="1">
      <alignment horizontal="center" vertical="center"/>
    </xf>
    <xf numFmtId="0" fontId="19" fillId="0" borderId="0" xfId="0" applyFont="1" applyAlignment="1">
      <alignment horizontal="center" vertical="center"/>
    </xf>
    <xf numFmtId="164" fontId="16" fillId="0" borderId="63" xfId="1" applyNumberFormat="1" applyFont="1" applyFill="1" applyBorder="1" applyAlignment="1" applyProtection="1">
      <alignment horizontal="center" vertical="center"/>
    </xf>
    <xf numFmtId="164" fontId="49" fillId="0" borderId="19" xfId="1" applyNumberFormat="1" applyFont="1" applyFill="1" applyBorder="1" applyAlignment="1" applyProtection="1">
      <alignment horizontal="center" vertical="center"/>
    </xf>
    <xf numFmtId="0" fontId="15" fillId="9" borderId="11" xfId="0" applyFont="1" applyFill="1" applyBorder="1" applyAlignment="1">
      <alignment horizontal="center" vertical="center"/>
    </xf>
    <xf numFmtId="164" fontId="19" fillId="0" borderId="67" xfId="1" applyNumberFormat="1" applyFont="1" applyFill="1" applyBorder="1" applyAlignment="1">
      <alignment horizontal="center"/>
    </xf>
    <xf numFmtId="164" fontId="19" fillId="0" borderId="52" xfId="1" applyNumberFormat="1" applyFont="1" applyFill="1" applyBorder="1" applyAlignment="1">
      <alignment horizontal="center"/>
    </xf>
    <xf numFmtId="164" fontId="19" fillId="0" borderId="72" xfId="1" applyNumberFormat="1" applyFont="1" applyFill="1" applyBorder="1" applyAlignment="1">
      <alignment horizontal="center"/>
    </xf>
    <xf numFmtId="164" fontId="19" fillId="0" borderId="0" xfId="0" applyNumberFormat="1" applyFont="1" applyAlignment="1">
      <alignment horizontal="center"/>
    </xf>
    <xf numFmtId="164" fontId="19" fillId="0" borderId="36" xfId="1" applyNumberFormat="1" applyFont="1" applyFill="1" applyBorder="1" applyAlignment="1">
      <alignment horizontal="center"/>
    </xf>
    <xf numFmtId="164" fontId="19" fillId="0" borderId="53" xfId="1" applyNumberFormat="1" applyFont="1" applyBorder="1" applyAlignment="1">
      <alignment horizontal="center"/>
    </xf>
    <xf numFmtId="164" fontId="19" fillId="0" borderId="86" xfId="1" applyNumberFormat="1" applyFont="1" applyFill="1" applyBorder="1" applyAlignment="1" applyProtection="1">
      <alignment horizontal="center" vertical="top"/>
    </xf>
    <xf numFmtId="164" fontId="19" fillId="0" borderId="88" xfId="1" applyNumberFormat="1" applyFont="1" applyFill="1" applyBorder="1" applyAlignment="1" applyProtection="1">
      <alignment horizontal="center" vertical="top"/>
    </xf>
    <xf numFmtId="164" fontId="19" fillId="0" borderId="90" xfId="1" applyNumberFormat="1" applyFont="1" applyFill="1" applyBorder="1" applyAlignment="1" applyProtection="1">
      <alignment horizontal="center" vertical="top"/>
    </xf>
    <xf numFmtId="9" fontId="16" fillId="9" borderId="31" xfId="1" applyFont="1" applyFill="1" applyBorder="1" applyAlignment="1">
      <alignment horizontal="right" vertical="center"/>
    </xf>
    <xf numFmtId="9" fontId="16" fillId="8" borderId="32" xfId="1" applyFont="1" applyFill="1" applyBorder="1" applyAlignment="1">
      <alignment horizontal="right"/>
    </xf>
    <xf numFmtId="9" fontId="16" fillId="9" borderId="32" xfId="1" applyFont="1" applyFill="1" applyBorder="1" applyAlignment="1">
      <alignment horizontal="right" vertical="center"/>
    </xf>
    <xf numFmtId="164" fontId="80" fillId="0" borderId="0" xfId="1" applyNumberFormat="1" applyFont="1" applyFill="1" applyBorder="1" applyProtection="1"/>
    <xf numFmtId="0" fontId="80" fillId="0" borderId="0" xfId="0" applyFont="1" applyFill="1" applyBorder="1" applyAlignment="1">
      <alignment horizontal="center"/>
    </xf>
    <xf numFmtId="169" fontId="80" fillId="0" borderId="0" xfId="39" applyNumberFormat="1" applyFont="1" applyFill="1" applyBorder="1" applyAlignment="1" applyProtection="1">
      <alignment horizontal="right"/>
    </xf>
    <xf numFmtId="3" fontId="80" fillId="0" borderId="0" xfId="2" applyNumberFormat="1" applyFont="1" applyFill="1" applyBorder="1" applyAlignment="1">
      <alignment horizontal="right" vertical="center"/>
    </xf>
    <xf numFmtId="9" fontId="80" fillId="0" borderId="0" xfId="1" applyFont="1" applyFill="1" applyBorder="1" applyAlignment="1">
      <alignment horizontal="right" vertical="center"/>
    </xf>
    <xf numFmtId="164" fontId="19" fillId="0" borderId="103" xfId="1" applyNumberFormat="1" applyFont="1" applyFill="1" applyBorder="1" applyProtection="1"/>
    <xf numFmtId="164" fontId="19" fillId="0" borderId="31" xfId="1" applyNumberFormat="1" applyFont="1" applyFill="1" applyBorder="1" applyProtection="1"/>
    <xf numFmtId="3" fontId="16" fillId="9" borderId="32" xfId="2" applyNumberFormat="1" applyFont="1" applyFill="1" applyBorder="1" applyAlignment="1">
      <alignment horizontal="right" vertical="center"/>
    </xf>
    <xf numFmtId="3" fontId="19" fillId="23" borderId="0" xfId="2" applyNumberFormat="1" applyFont="1" applyFill="1" applyBorder="1" applyAlignment="1">
      <alignment horizontal="center" vertical="center"/>
    </xf>
    <xf numFmtId="9" fontId="19" fillId="23" borderId="0" xfId="1" applyFont="1" applyFill="1" applyBorder="1" applyAlignment="1">
      <alignment horizontal="center" vertical="center"/>
    </xf>
    <xf numFmtId="0" fontId="19" fillId="43" borderId="0" xfId="0" applyFont="1" applyFill="1"/>
    <xf numFmtId="9" fontId="19" fillId="43" borderId="0" xfId="1" applyFont="1" applyFill="1" applyBorder="1" applyAlignment="1">
      <alignment horizontal="center" vertical="center"/>
    </xf>
    <xf numFmtId="164" fontId="19" fillId="0" borderId="63" xfId="1" applyNumberFormat="1" applyFont="1" applyBorder="1"/>
    <xf numFmtId="164" fontId="19" fillId="0" borderId="19" xfId="1" applyNumberFormat="1" applyFont="1" applyBorder="1"/>
    <xf numFmtId="0" fontId="22" fillId="0" borderId="0" xfId="0" applyFont="1" applyBorder="1" applyAlignment="1">
      <alignment horizontal="left" vertical="top" wrapText="1"/>
    </xf>
    <xf numFmtId="0" fontId="0" fillId="0" borderId="0" xfId="0" applyAlignment="1">
      <alignment horizontal="left" vertical="top"/>
    </xf>
    <xf numFmtId="0" fontId="14" fillId="8" borderId="15" xfId="0" applyFont="1" applyFill="1" applyBorder="1" applyAlignment="1" applyProtection="1">
      <alignment horizontal="center" vertical="center"/>
    </xf>
    <xf numFmtId="0" fontId="14" fillId="8" borderId="17" xfId="0" applyFont="1" applyFill="1" applyBorder="1" applyAlignment="1" applyProtection="1">
      <alignment horizontal="center" vertical="center"/>
    </xf>
    <xf numFmtId="0" fontId="16" fillId="9" borderId="17" xfId="0" applyFont="1" applyFill="1" applyBorder="1" applyAlignment="1" applyProtection="1">
      <alignment horizontal="center" vertical="center"/>
    </xf>
    <xf numFmtId="0" fontId="16" fillId="9" borderId="16" xfId="0" applyFont="1" applyFill="1" applyBorder="1" applyAlignment="1" applyProtection="1">
      <alignment horizontal="center" vertical="center"/>
    </xf>
    <xf numFmtId="0" fontId="15" fillId="8" borderId="44" xfId="0" applyFont="1" applyFill="1" applyBorder="1" applyAlignment="1" applyProtection="1">
      <alignment horizontal="center"/>
    </xf>
    <xf numFmtId="0" fontId="15" fillId="8" borderId="101" xfId="0" applyFont="1" applyFill="1" applyBorder="1" applyAlignment="1" applyProtection="1">
      <alignment horizontal="center"/>
    </xf>
    <xf numFmtId="0" fontId="48" fillId="8" borderId="14" xfId="0" applyFont="1" applyFill="1" applyBorder="1" applyAlignment="1" applyProtection="1">
      <alignment horizontal="center"/>
    </xf>
    <xf numFmtId="0" fontId="48" fillId="8" borderId="5" xfId="0" applyFont="1" applyFill="1" applyBorder="1" applyAlignment="1" applyProtection="1">
      <alignment horizontal="center"/>
    </xf>
    <xf numFmtId="0" fontId="73" fillId="23" borderId="2" xfId="0" applyFont="1" applyFill="1" applyBorder="1" applyAlignment="1"/>
    <xf numFmtId="0" fontId="74" fillId="23" borderId="3" xfId="0" applyFont="1" applyFill="1" applyBorder="1" applyAlignment="1"/>
    <xf numFmtId="0" fontId="74" fillId="23" borderId="4" xfId="0" applyFont="1" applyFill="1" applyBorder="1" applyAlignment="1"/>
    <xf numFmtId="0" fontId="14" fillId="8" borderId="16" xfId="0" applyFont="1" applyFill="1" applyBorder="1" applyAlignment="1" applyProtection="1">
      <alignment horizontal="center" vertical="center"/>
    </xf>
    <xf numFmtId="0" fontId="15" fillId="8" borderId="15" xfId="0" applyFont="1" applyFill="1" applyBorder="1" applyAlignment="1" applyProtection="1">
      <alignment horizontal="center" vertical="center"/>
    </xf>
    <xf numFmtId="0" fontId="15" fillId="8" borderId="16" xfId="0" applyFont="1" applyFill="1" applyBorder="1" applyAlignment="1" applyProtection="1">
      <alignment horizontal="center" vertical="center"/>
    </xf>
    <xf numFmtId="0" fontId="16" fillId="9" borderId="36" xfId="0" applyFont="1" applyFill="1" applyBorder="1" applyAlignment="1" applyProtection="1">
      <alignment horizontal="center" vertical="center"/>
    </xf>
    <xf numFmtId="0" fontId="16" fillId="9" borderId="37" xfId="0" applyFont="1" applyFill="1" applyBorder="1" applyAlignment="1" applyProtection="1">
      <alignment horizontal="center" vertical="center"/>
    </xf>
    <xf numFmtId="0" fontId="19" fillId="9" borderId="17" xfId="0" applyFont="1" applyFill="1" applyBorder="1" applyAlignment="1" applyProtection="1">
      <alignment horizontal="center" vertical="center"/>
    </xf>
    <xf numFmtId="0" fontId="19" fillId="9" borderId="16" xfId="0" applyFont="1" applyFill="1" applyBorder="1" applyAlignment="1" applyProtection="1">
      <alignment horizontal="center" vertical="center"/>
    </xf>
    <xf numFmtId="0" fontId="16" fillId="9" borderId="59" xfId="0" applyFont="1" applyFill="1" applyBorder="1" applyAlignment="1" applyProtection="1">
      <alignment horizontal="center" vertical="center"/>
    </xf>
    <xf numFmtId="0" fontId="16" fillId="9" borderId="64" xfId="0" applyFont="1" applyFill="1" applyBorder="1" applyAlignment="1" applyProtection="1">
      <alignment horizontal="center" vertical="center"/>
    </xf>
    <xf numFmtId="0" fontId="15" fillId="8" borderId="8" xfId="0" applyFont="1" applyFill="1" applyBorder="1" applyAlignment="1" applyProtection="1">
      <alignment horizontal="center" vertical="center"/>
    </xf>
    <xf numFmtId="0" fontId="15" fillId="8" borderId="10" xfId="0" applyFont="1" applyFill="1" applyBorder="1" applyAlignment="1" applyProtection="1">
      <alignment horizontal="center" vertical="center"/>
    </xf>
    <xf numFmtId="0" fontId="15" fillId="8" borderId="9" xfId="0" applyFont="1" applyFill="1" applyBorder="1" applyAlignment="1" applyProtection="1">
      <alignment horizontal="center" vertical="center"/>
    </xf>
    <xf numFmtId="0" fontId="15" fillId="8" borderId="12" xfId="0" applyFont="1" applyFill="1" applyBorder="1" applyAlignment="1" applyProtection="1">
      <alignment horizontal="center" vertical="center"/>
    </xf>
    <xf numFmtId="0" fontId="0" fillId="0" borderId="12" xfId="0" applyBorder="1" applyAlignment="1"/>
    <xf numFmtId="0" fontId="58" fillId="9" borderId="12" xfId="0" applyFont="1" applyFill="1" applyBorder="1" applyAlignment="1">
      <alignment horizontal="center"/>
    </xf>
    <xf numFmtId="0" fontId="59" fillId="9" borderId="12" xfId="0" applyFont="1" applyFill="1" applyBorder="1" applyAlignment="1">
      <alignment horizontal="center"/>
    </xf>
    <xf numFmtId="0" fontId="19" fillId="9" borderId="32" xfId="0" applyFont="1" applyFill="1" applyBorder="1" applyAlignment="1">
      <alignment horizontal="center"/>
    </xf>
    <xf numFmtId="0" fontId="0" fillId="9" borderId="12" xfId="0" applyFont="1" applyFill="1" applyBorder="1" applyAlignment="1">
      <alignment horizontal="center"/>
    </xf>
    <xf numFmtId="0" fontId="19" fillId="9" borderId="102" xfId="0" applyFont="1" applyFill="1" applyBorder="1" applyAlignment="1">
      <alignment horizontal="center"/>
    </xf>
    <xf numFmtId="0" fontId="0" fillId="9" borderId="32" xfId="0" applyFont="1" applyFill="1" applyBorder="1" applyAlignment="1">
      <alignment horizontal="center"/>
    </xf>
    <xf numFmtId="0" fontId="80" fillId="0" borderId="0" xfId="0" applyFont="1" applyFill="1" applyBorder="1" applyAlignment="1" applyProtection="1">
      <alignment horizontal="center" vertical="center"/>
    </xf>
    <xf numFmtId="0" fontId="81" fillId="0" borderId="0" xfId="0" applyFont="1" applyFill="1" applyBorder="1" applyAlignment="1">
      <alignment horizontal="center" vertical="center"/>
    </xf>
    <xf numFmtId="0" fontId="0" fillId="0" borderId="31" xfId="0" applyBorder="1" applyAlignment="1"/>
    <xf numFmtId="49" fontId="15" fillId="0" borderId="59" xfId="0" applyNumberFormat="1" applyFont="1" applyFill="1" applyBorder="1" applyAlignment="1" applyProtection="1">
      <alignment horizontal="center" vertical="center"/>
    </xf>
    <xf numFmtId="49" fontId="0" fillId="0" borderId="64" xfId="0" applyNumberFormat="1" applyFill="1" applyBorder="1" applyAlignment="1">
      <alignment horizontal="center"/>
    </xf>
    <xf numFmtId="2" fontId="15" fillId="0" borderId="59" xfId="0" applyNumberFormat="1" applyFont="1" applyFill="1" applyBorder="1" applyAlignment="1" applyProtection="1">
      <alignment horizontal="center" vertical="center"/>
    </xf>
    <xf numFmtId="0" fontId="0" fillId="0" borderId="64" xfId="0" applyFill="1" applyBorder="1" applyAlignment="1">
      <alignment horizontal="center"/>
    </xf>
    <xf numFmtId="0" fontId="19" fillId="0" borderId="0" xfId="0" applyFont="1" applyFill="1" applyBorder="1" applyAlignment="1" applyProtection="1">
      <alignment horizontal="center" vertical="center"/>
    </xf>
    <xf numFmtId="0" fontId="0" fillId="0" borderId="0" xfId="0" applyFont="1" applyFill="1" applyBorder="1" applyAlignment="1">
      <alignment horizontal="center" vertical="center"/>
    </xf>
    <xf numFmtId="43" fontId="19" fillId="0" borderId="0" xfId="0" applyNumberFormat="1" applyFont="1" applyFill="1" applyBorder="1"/>
    <xf numFmtId="3" fontId="19" fillId="8" borderId="12" xfId="2" applyNumberFormat="1" applyFont="1" applyFill="1" applyBorder="1" applyAlignment="1">
      <alignment horizontal="right" vertical="top"/>
    </xf>
    <xf numFmtId="10" fontId="19" fillId="0" borderId="12" xfId="1" applyNumberFormat="1" applyFont="1" applyFill="1" applyBorder="1" applyAlignment="1" applyProtection="1">
      <alignment vertical="top"/>
    </xf>
    <xf numFmtId="10" fontId="16" fillId="8" borderId="12" xfId="1" applyNumberFormat="1" applyFont="1" applyFill="1" applyBorder="1" applyAlignment="1">
      <alignment horizontal="right" vertical="top"/>
    </xf>
  </cellXfs>
  <cellStyles count="58">
    <cellStyle name="Bad" xfId="2" builtinId="27"/>
    <cellStyle name="Bad 2" xfId="4"/>
    <cellStyle name="Calculation" xfId="3" builtinId="22"/>
    <cellStyle name="Comma" xfId="39" builtinId="3"/>
    <cellStyle name="Comma 2" xfId="5"/>
    <cellStyle name="Comma 2 2" xfId="57"/>
    <cellStyle name="Comma 2 3" xfId="50"/>
    <cellStyle name="Comma 2 4" xfId="53"/>
    <cellStyle name="Hyperlink" xfId="47" builtinId="8"/>
    <cellStyle name="Hyperlink 2" xfId="6"/>
    <cellStyle name="Hyperlink 2 2" xfId="52"/>
    <cellStyle name="Hyperlink 2 3" xfId="49"/>
    <cellStyle name="Hyperlink 2 4" xfId="55"/>
    <cellStyle name="Hyperlink 3" xfId="40"/>
    <cellStyle name="Normal" xfId="0" builtinId="0"/>
    <cellStyle name="Normal 2" xfId="7"/>
    <cellStyle name="Normal 2 2" xfId="8"/>
    <cellStyle name="Normal 2 2 2" xfId="9"/>
    <cellStyle name="Normal 2 3" xfId="10"/>
    <cellStyle name="Normal 2 4" xfId="42"/>
    <cellStyle name="Normal 2 5" xfId="41"/>
    <cellStyle name="Normal 2 6" xfId="43"/>
    <cellStyle name="Normal 3" xfId="11"/>
    <cellStyle name="Normal 4" xfId="12"/>
    <cellStyle name="Normal 5" xfId="13"/>
    <cellStyle name="Normal 5 2" xfId="14"/>
    <cellStyle name="Normal 6" xfId="15"/>
    <cellStyle name="Normal 7" xfId="16"/>
    <cellStyle name="Normal 8" xfId="17"/>
    <cellStyle name="Normal 9" xfId="18"/>
    <cellStyle name="Normal 9 2" xfId="38"/>
    <cellStyle name="Normal 9 3" xfId="44"/>
    <cellStyle name="Normal 9 4" xfId="45"/>
    <cellStyle name="Normal 9 4 2" xfId="46"/>
    <cellStyle name="Normal_Topline_Tables_2008_Final" xfId="48"/>
    <cellStyle name="Percent" xfId="1" builtinId="5"/>
    <cellStyle name="Percent 2" xfId="19"/>
    <cellStyle name="Percent 2 2" xfId="56"/>
    <cellStyle name="Percent 2 3" xfId="51"/>
    <cellStyle name="Percent 2 4" xfId="54"/>
    <cellStyle name="Style1" xfId="20"/>
    <cellStyle name="Style1 2" xfId="21"/>
    <cellStyle name="Style2" xfId="22"/>
    <cellStyle name="Style2 2" xfId="23"/>
    <cellStyle name="Style3" xfId="24"/>
    <cellStyle name="Style3 2" xfId="25"/>
    <cellStyle name="Style4" xfId="26"/>
    <cellStyle name="Style4 2" xfId="27"/>
    <cellStyle name="Style4 3" xfId="28"/>
    <cellStyle name="Style5" xfId="29"/>
    <cellStyle name="Style5 2" xfId="30"/>
    <cellStyle name="Style5 3" xfId="31"/>
    <cellStyle name="Style6" xfId="32"/>
    <cellStyle name="Style6 2" xfId="33"/>
    <cellStyle name="Style7" xfId="34"/>
    <cellStyle name="Style7 2" xfId="35"/>
    <cellStyle name="Style8" xfId="36"/>
    <cellStyle name="Style8 2" xfId="37"/>
  </cellStyles>
  <dxfs count="0"/>
  <tableStyles count="0" defaultTableStyle="TableStyleMedium2" defaultPivotStyle="PivotStyleLight16"/>
  <colors>
    <mruColors>
      <color rgb="FFA7B9A9"/>
      <color rgb="FFDF3D82"/>
      <color rgb="FF00CC66"/>
      <color rgb="FFE246CC"/>
      <color rgb="FFA949A9"/>
      <color rgb="FF00FF99"/>
      <color rgb="FFDDDDDD"/>
      <color rgb="FFC64EDA"/>
      <color rgb="FF395859"/>
      <color rgb="FFE3DE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percentStacked"/>
        <c:varyColors val="0"/>
        <c:ser>
          <c:idx val="0"/>
          <c:order val="0"/>
          <c:spPr>
            <a:solidFill>
              <a:schemeClr val="bg1">
                <a:lumMod val="65000"/>
              </a:schemeClr>
            </a:solidFill>
          </c:spPr>
          <c:invertIfNegative val="0"/>
          <c:dPt>
            <c:idx val="0"/>
            <c:invertIfNegative val="0"/>
            <c:bubble3D val="0"/>
            <c:spPr>
              <a:solidFill>
                <a:sysClr val="window" lastClr="FFFFFF">
                  <a:lumMod val="65000"/>
                </a:sysClr>
              </a:solidFill>
            </c:spPr>
          </c:dPt>
          <c:dPt>
            <c:idx val="1"/>
            <c:invertIfNegative val="0"/>
            <c:bubble3D val="0"/>
            <c:spPr>
              <a:solidFill>
                <a:sysClr val="window" lastClr="FFFFFF">
                  <a:lumMod val="65000"/>
                </a:sysClr>
              </a:solidFill>
            </c:spPr>
          </c:dPt>
          <c:val>
            <c:numRef>
              <c:f>('TLDB-Employment'!$D$13,'TLDB-Employment'!$F$13)</c:f>
              <c:numCache>
                <c:formatCode>_-* #,##0_-;\-* #,##0_-;_-* "-"??_-;_-@_-</c:formatCode>
                <c:ptCount val="2"/>
                <c:pt idx="0">
                  <c:v>174</c:v>
                </c:pt>
                <c:pt idx="1">
                  <c:v>154</c:v>
                </c:pt>
              </c:numCache>
            </c:numRef>
          </c:val>
        </c:ser>
        <c:ser>
          <c:idx val="1"/>
          <c:order val="1"/>
          <c:spPr>
            <a:solidFill>
              <a:srgbClr val="DF3D82"/>
            </a:solidFill>
          </c:spPr>
          <c:invertIfNegative val="0"/>
          <c:dPt>
            <c:idx val="0"/>
            <c:invertIfNegative val="0"/>
            <c:bubble3D val="0"/>
          </c:dPt>
          <c:dPt>
            <c:idx val="1"/>
            <c:invertIfNegative val="0"/>
            <c:bubble3D val="0"/>
          </c:dPt>
          <c:val>
            <c:numRef>
              <c:f>('TLDB-Employment'!$D$14,'TLDB-Employment'!$F$14)</c:f>
              <c:numCache>
                <c:formatCode>_-* #,##0_-;\-* #,##0_-;_-* "-"??_-;_-@_-</c:formatCode>
                <c:ptCount val="2"/>
                <c:pt idx="0">
                  <c:v>209</c:v>
                </c:pt>
                <c:pt idx="1">
                  <c:v>214</c:v>
                </c:pt>
              </c:numCache>
            </c:numRef>
          </c:val>
        </c:ser>
        <c:ser>
          <c:idx val="2"/>
          <c:order val="2"/>
          <c:spPr>
            <a:solidFill>
              <a:srgbClr val="00CC66"/>
            </a:solidFill>
          </c:spPr>
          <c:invertIfNegative val="0"/>
          <c:dPt>
            <c:idx val="0"/>
            <c:invertIfNegative val="0"/>
            <c:bubble3D val="0"/>
          </c:dPt>
          <c:dPt>
            <c:idx val="1"/>
            <c:invertIfNegative val="0"/>
            <c:bubble3D val="0"/>
          </c:dPt>
          <c:val>
            <c:numRef>
              <c:f>('TLDB-Employment'!$D$15,'TLDB-Employment'!$F$15)</c:f>
              <c:numCache>
                <c:formatCode>_-* #,##0_-;\-* #,##0_-;_-* "-"??_-;_-@_-</c:formatCode>
                <c:ptCount val="2"/>
                <c:pt idx="0">
                  <c:v>589</c:v>
                </c:pt>
                <c:pt idx="1">
                  <c:v>616</c:v>
                </c:pt>
              </c:numCache>
            </c:numRef>
          </c:val>
        </c:ser>
        <c:dLbls>
          <c:showLegendKey val="0"/>
          <c:showVal val="0"/>
          <c:showCatName val="0"/>
          <c:showSerName val="0"/>
          <c:showPercent val="0"/>
          <c:showBubbleSize val="0"/>
        </c:dLbls>
        <c:gapWidth val="33"/>
        <c:overlap val="100"/>
        <c:axId val="262323200"/>
        <c:axId val="268423936"/>
      </c:barChart>
      <c:catAx>
        <c:axId val="262323200"/>
        <c:scaling>
          <c:orientation val="minMax"/>
        </c:scaling>
        <c:delete val="1"/>
        <c:axPos val="l"/>
        <c:numFmt formatCode="General" sourceLinked="1"/>
        <c:majorTickMark val="out"/>
        <c:minorTickMark val="none"/>
        <c:tickLblPos val="nextTo"/>
        <c:crossAx val="268423936"/>
        <c:crosses val="autoZero"/>
        <c:auto val="1"/>
        <c:lblAlgn val="ctr"/>
        <c:lblOffset val="100"/>
        <c:noMultiLvlLbl val="0"/>
      </c:catAx>
      <c:valAx>
        <c:axId val="268423936"/>
        <c:scaling>
          <c:orientation val="minMax"/>
        </c:scaling>
        <c:delete val="0"/>
        <c:axPos val="b"/>
        <c:majorGridlines/>
        <c:numFmt formatCode="0%" sourceLinked="1"/>
        <c:majorTickMark val="out"/>
        <c:minorTickMark val="none"/>
        <c:tickLblPos val="nextTo"/>
        <c:crossAx val="26232320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percentStacked"/>
        <c:varyColors val="0"/>
        <c:ser>
          <c:idx val="0"/>
          <c:order val="0"/>
          <c:spPr>
            <a:solidFill>
              <a:schemeClr val="bg1">
                <a:lumMod val="65000"/>
              </a:schemeClr>
            </a:solidFill>
          </c:spPr>
          <c:invertIfNegative val="0"/>
          <c:dPt>
            <c:idx val="0"/>
            <c:invertIfNegative val="0"/>
            <c:bubble3D val="0"/>
            <c:spPr>
              <a:solidFill>
                <a:sysClr val="window" lastClr="FFFFFF">
                  <a:lumMod val="65000"/>
                </a:sysClr>
              </a:solidFill>
            </c:spPr>
          </c:dPt>
          <c:dPt>
            <c:idx val="1"/>
            <c:invertIfNegative val="0"/>
            <c:bubble3D val="0"/>
            <c:spPr>
              <a:solidFill>
                <a:sysClr val="window" lastClr="FFFFFF">
                  <a:lumMod val="65000"/>
                </a:sysClr>
              </a:solidFill>
            </c:spPr>
          </c:dPt>
          <c:val>
            <c:numRef>
              <c:f>('TLDB-Employment'!$D$24,'TLDB-Employment'!$F$24)</c:f>
              <c:numCache>
                <c:formatCode>_-* #,##0_-;\-* #,##0_-;_-* "-"??_-;_-@_-</c:formatCode>
                <c:ptCount val="2"/>
                <c:pt idx="0">
                  <c:v>5920</c:v>
                </c:pt>
                <c:pt idx="1">
                  <c:v>4666</c:v>
                </c:pt>
              </c:numCache>
            </c:numRef>
          </c:val>
        </c:ser>
        <c:ser>
          <c:idx val="1"/>
          <c:order val="1"/>
          <c:spPr>
            <a:solidFill>
              <a:srgbClr val="DF3D82"/>
            </a:solidFill>
          </c:spPr>
          <c:invertIfNegative val="0"/>
          <c:dPt>
            <c:idx val="0"/>
            <c:invertIfNegative val="0"/>
            <c:bubble3D val="0"/>
          </c:dPt>
          <c:dPt>
            <c:idx val="1"/>
            <c:invertIfNegative val="0"/>
            <c:bubble3D val="0"/>
            <c:spPr>
              <a:solidFill>
                <a:srgbClr val="DF3D82"/>
              </a:solidFill>
              <a:ln>
                <a:solidFill>
                  <a:srgbClr val="4F81BD"/>
                </a:solidFill>
              </a:ln>
            </c:spPr>
          </c:dPt>
          <c:val>
            <c:numRef>
              <c:f>('TLDB-Employment'!$D$25,'TLDB-Employment'!$F$25)</c:f>
              <c:numCache>
                <c:formatCode>_-* #,##0_-;\-* #,##0_-;_-* "-"??_-;_-@_-</c:formatCode>
                <c:ptCount val="2"/>
                <c:pt idx="0">
                  <c:v>123</c:v>
                </c:pt>
                <c:pt idx="1">
                  <c:v>119</c:v>
                </c:pt>
              </c:numCache>
            </c:numRef>
          </c:val>
        </c:ser>
        <c:ser>
          <c:idx val="2"/>
          <c:order val="2"/>
          <c:invertIfNegative val="0"/>
          <c:dPt>
            <c:idx val="0"/>
            <c:invertIfNegative val="0"/>
            <c:bubble3D val="0"/>
            <c:spPr>
              <a:solidFill>
                <a:srgbClr val="9BBB59"/>
              </a:solidFill>
            </c:spPr>
          </c:dPt>
          <c:dPt>
            <c:idx val="1"/>
            <c:invertIfNegative val="0"/>
            <c:bubble3D val="0"/>
            <c:spPr>
              <a:solidFill>
                <a:srgbClr val="9BBB59"/>
              </a:solidFill>
            </c:spPr>
          </c:dPt>
          <c:val>
            <c:numRef>
              <c:f>('TLDB-Employment'!$D$26,'TLDB-Employment'!$F$26)</c:f>
              <c:numCache>
                <c:formatCode>_-* #,##0_-;\-* #,##0_-;_-* "-"??_-;_-@_-</c:formatCode>
                <c:ptCount val="2"/>
                <c:pt idx="0">
                  <c:v>824</c:v>
                </c:pt>
                <c:pt idx="1">
                  <c:v>583</c:v>
                </c:pt>
              </c:numCache>
            </c:numRef>
          </c:val>
        </c:ser>
        <c:dLbls>
          <c:showLegendKey val="0"/>
          <c:showVal val="0"/>
          <c:showCatName val="0"/>
          <c:showSerName val="0"/>
          <c:showPercent val="0"/>
          <c:showBubbleSize val="0"/>
        </c:dLbls>
        <c:gapWidth val="33"/>
        <c:overlap val="100"/>
        <c:axId val="269622656"/>
        <c:axId val="269628544"/>
      </c:barChart>
      <c:catAx>
        <c:axId val="269622656"/>
        <c:scaling>
          <c:orientation val="minMax"/>
        </c:scaling>
        <c:delete val="1"/>
        <c:axPos val="l"/>
        <c:numFmt formatCode="General" sourceLinked="1"/>
        <c:majorTickMark val="out"/>
        <c:minorTickMark val="none"/>
        <c:tickLblPos val="nextTo"/>
        <c:crossAx val="269628544"/>
        <c:crosses val="autoZero"/>
        <c:auto val="1"/>
        <c:lblAlgn val="ctr"/>
        <c:lblOffset val="100"/>
        <c:noMultiLvlLbl val="0"/>
      </c:catAx>
      <c:valAx>
        <c:axId val="269628544"/>
        <c:scaling>
          <c:orientation val="minMax"/>
          <c:min val="0"/>
        </c:scaling>
        <c:delete val="0"/>
        <c:axPos val="b"/>
        <c:majorGridlines/>
        <c:numFmt formatCode="0%" sourceLinked="1"/>
        <c:majorTickMark val="out"/>
        <c:minorTickMark val="none"/>
        <c:tickLblPos val="nextTo"/>
        <c:crossAx val="269622656"/>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bg1">
                <a:lumMod val="65000"/>
              </a:schemeClr>
            </a:solidFill>
          </c:spPr>
          <c:invertIfNegative val="0"/>
          <c:dLbls>
            <c:showLegendKey val="0"/>
            <c:showVal val="1"/>
            <c:showCatName val="0"/>
            <c:showSerName val="0"/>
            <c:showPercent val="0"/>
            <c:showBubbleSize val="0"/>
            <c:showLeaderLines val="0"/>
          </c:dLbls>
          <c:cat>
            <c:strRef>
              <c:f>'TLDB-Employment'!$C$35:$C$40</c:f>
              <c:strCache>
                <c:ptCount val="6"/>
                <c:pt idx="0">
                  <c:v>16-24</c:v>
                </c:pt>
                <c:pt idx="1">
                  <c:v>25-34</c:v>
                </c:pt>
                <c:pt idx="2">
                  <c:v>35-44</c:v>
                </c:pt>
                <c:pt idx="3">
                  <c:v>45-54</c:v>
                </c:pt>
                <c:pt idx="4">
                  <c:v>55-64</c:v>
                </c:pt>
                <c:pt idx="5">
                  <c:v>65+</c:v>
                </c:pt>
              </c:strCache>
            </c:strRef>
          </c:cat>
          <c:val>
            <c:numRef>
              <c:f>'TLDB-Employment'!$E$35:$E$40</c:f>
              <c:numCache>
                <c:formatCode>0.0\
%</c:formatCode>
                <c:ptCount val="6"/>
                <c:pt idx="0">
                  <c:v>0.14147909967845659</c:v>
                </c:pt>
                <c:pt idx="1">
                  <c:v>0.28806506525439757</c:v>
                </c:pt>
                <c:pt idx="2">
                  <c:v>0.25685644032532629</c:v>
                </c:pt>
                <c:pt idx="3">
                  <c:v>0.18649517684887459</c:v>
                </c:pt>
                <c:pt idx="4">
                  <c:v>9.419330433137886E-2</c:v>
                </c:pt>
                <c:pt idx="5">
                  <c:v>3.2910913561566106E-2</c:v>
                </c:pt>
              </c:numCache>
            </c:numRef>
          </c:val>
        </c:ser>
        <c:ser>
          <c:idx val="1"/>
          <c:order val="1"/>
          <c:spPr>
            <a:solidFill>
              <a:srgbClr val="DF3D82"/>
            </a:solidFill>
          </c:spPr>
          <c:invertIfNegative val="0"/>
          <c:dLbls>
            <c:showLegendKey val="0"/>
            <c:showVal val="1"/>
            <c:showCatName val="0"/>
            <c:showSerName val="0"/>
            <c:showPercent val="0"/>
            <c:showBubbleSize val="0"/>
            <c:showLeaderLines val="0"/>
          </c:dLbls>
          <c:cat>
            <c:strRef>
              <c:f>'TLDB-Employment'!$C$35:$C$40</c:f>
              <c:strCache>
                <c:ptCount val="6"/>
                <c:pt idx="0">
                  <c:v>16-24</c:v>
                </c:pt>
                <c:pt idx="1">
                  <c:v>25-34</c:v>
                </c:pt>
                <c:pt idx="2">
                  <c:v>35-44</c:v>
                </c:pt>
                <c:pt idx="3">
                  <c:v>45-54</c:v>
                </c:pt>
                <c:pt idx="4">
                  <c:v>55-64</c:v>
                </c:pt>
                <c:pt idx="5">
                  <c:v>65+</c:v>
                </c:pt>
              </c:strCache>
            </c:strRef>
          </c:cat>
          <c:val>
            <c:numRef>
              <c:f>'TLDB-Employment'!$G$35:$G$40</c:f>
              <c:numCache>
                <c:formatCode>0.0\
%</c:formatCode>
                <c:ptCount val="6"/>
                <c:pt idx="0">
                  <c:v>0.13977734582081641</c:v>
                </c:pt>
                <c:pt idx="1">
                  <c:v>0.31560346350945395</c:v>
                </c:pt>
                <c:pt idx="2">
                  <c:v>0.25534546739706659</c:v>
                </c:pt>
                <c:pt idx="3">
                  <c:v>0.17034811804205691</c:v>
                </c:pt>
                <c:pt idx="4">
                  <c:v>8.9768510337515456E-2</c:v>
                </c:pt>
                <c:pt idx="5">
                  <c:v>2.9157094893090651E-2</c:v>
                </c:pt>
              </c:numCache>
            </c:numRef>
          </c:val>
        </c:ser>
        <c:dLbls>
          <c:showLegendKey val="0"/>
          <c:showVal val="0"/>
          <c:showCatName val="0"/>
          <c:showSerName val="0"/>
          <c:showPercent val="0"/>
          <c:showBubbleSize val="0"/>
        </c:dLbls>
        <c:gapWidth val="89"/>
        <c:overlap val="-18"/>
        <c:axId val="269662080"/>
        <c:axId val="269663616"/>
      </c:barChart>
      <c:catAx>
        <c:axId val="269662080"/>
        <c:scaling>
          <c:orientation val="minMax"/>
        </c:scaling>
        <c:delete val="0"/>
        <c:axPos val="b"/>
        <c:majorTickMark val="out"/>
        <c:minorTickMark val="none"/>
        <c:tickLblPos val="nextTo"/>
        <c:crossAx val="269663616"/>
        <c:crosses val="autoZero"/>
        <c:auto val="1"/>
        <c:lblAlgn val="ctr"/>
        <c:lblOffset val="100"/>
        <c:noMultiLvlLbl val="0"/>
      </c:catAx>
      <c:valAx>
        <c:axId val="269663616"/>
        <c:scaling>
          <c:orientation val="minMax"/>
        </c:scaling>
        <c:delete val="0"/>
        <c:axPos val="l"/>
        <c:majorGridlines>
          <c:spPr>
            <a:ln>
              <a:noFill/>
            </a:ln>
          </c:spPr>
        </c:majorGridlines>
        <c:numFmt formatCode="0.0\&#10;%" sourceLinked="1"/>
        <c:majorTickMark val="none"/>
        <c:minorTickMark val="none"/>
        <c:tickLblPos val="none"/>
        <c:spPr>
          <a:noFill/>
          <a:ln>
            <a:noFill/>
          </a:ln>
        </c:spPr>
        <c:crossAx val="269662080"/>
        <c:crosses val="autoZero"/>
        <c:crossBetween val="between"/>
        <c:majorUnit val="0.2"/>
      </c:valAx>
      <c:spPr>
        <a:noFill/>
        <a:ln>
          <a:noFill/>
        </a:ln>
      </c:spPr>
    </c:plotArea>
    <c:plotVisOnly val="1"/>
    <c:dispBlanksAs val="gap"/>
    <c:showDLblsOverMax val="0"/>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spPr>
            <a:solidFill>
              <a:schemeClr val="bg1">
                <a:lumMod val="65000"/>
              </a:schemeClr>
            </a:solidFill>
          </c:spPr>
          <c:invertIfNegative val="0"/>
          <c:dPt>
            <c:idx val="1"/>
            <c:invertIfNegative val="0"/>
            <c:bubble3D val="0"/>
          </c:dPt>
          <c:val>
            <c:numRef>
              <c:f>('TLDB-Finance'!$E$36,'TLDB-Finance'!$G$36)</c:f>
              <c:numCache>
                <c:formatCode>0.0%</c:formatCode>
                <c:ptCount val="2"/>
                <c:pt idx="0">
                  <c:v>0.63236320604055229</c:v>
                </c:pt>
                <c:pt idx="1">
                  <c:v>0.63571173549524884</c:v>
                </c:pt>
              </c:numCache>
            </c:numRef>
          </c:val>
        </c:ser>
        <c:ser>
          <c:idx val="1"/>
          <c:order val="1"/>
          <c:spPr>
            <a:solidFill>
              <a:srgbClr val="DF3D82"/>
            </a:solidFill>
          </c:spPr>
          <c:invertIfNegative val="0"/>
          <c:dPt>
            <c:idx val="1"/>
            <c:invertIfNegative val="0"/>
            <c:bubble3D val="0"/>
          </c:dPt>
          <c:val>
            <c:numRef>
              <c:f>('TLDB-Finance'!$E$37,'TLDB-Finance'!$G$37)</c:f>
              <c:numCache>
                <c:formatCode>0.0%</c:formatCode>
                <c:ptCount val="2"/>
                <c:pt idx="0">
                  <c:v>6.5927947201011528E-2</c:v>
                </c:pt>
                <c:pt idx="1">
                  <c:v>6.2352073985620128E-2</c:v>
                </c:pt>
              </c:numCache>
            </c:numRef>
          </c:val>
        </c:ser>
        <c:ser>
          <c:idx val="2"/>
          <c:order val="2"/>
          <c:invertIfNegative val="0"/>
          <c:dPt>
            <c:idx val="1"/>
            <c:invertIfNegative val="0"/>
            <c:bubble3D val="0"/>
            <c:spPr>
              <a:solidFill>
                <a:schemeClr val="accent3"/>
              </a:solidFill>
            </c:spPr>
          </c:dPt>
          <c:val>
            <c:numRef>
              <c:f>('TLDB-Finance'!$E$38,'TLDB-Finance'!$G$38)</c:f>
              <c:numCache>
                <c:formatCode>0.0%</c:formatCode>
                <c:ptCount val="2"/>
                <c:pt idx="0">
                  <c:v>7.2032832086112608E-2</c:v>
                </c:pt>
                <c:pt idx="1">
                  <c:v>6.9337850201838219E-2</c:v>
                </c:pt>
              </c:numCache>
            </c:numRef>
          </c:val>
        </c:ser>
        <c:ser>
          <c:idx val="3"/>
          <c:order val="3"/>
          <c:invertIfNegative val="0"/>
          <c:dPt>
            <c:idx val="1"/>
            <c:invertIfNegative val="0"/>
            <c:bubble3D val="0"/>
          </c:dPt>
          <c:val>
            <c:numRef>
              <c:f>('TLDB-Finance'!$E$39,'TLDB-Finance'!$G$39)</c:f>
              <c:numCache>
                <c:formatCode>0.0%</c:formatCode>
                <c:ptCount val="2"/>
                <c:pt idx="0">
                  <c:v>0.22967601467232371</c:v>
                </c:pt>
                <c:pt idx="1">
                  <c:v>0.23259834031729282</c:v>
                </c:pt>
              </c:numCache>
            </c:numRef>
          </c:val>
        </c:ser>
        <c:dLbls>
          <c:showLegendKey val="0"/>
          <c:showVal val="0"/>
          <c:showCatName val="0"/>
          <c:showSerName val="0"/>
          <c:showPercent val="0"/>
          <c:showBubbleSize val="0"/>
        </c:dLbls>
        <c:gapWidth val="33"/>
        <c:overlap val="100"/>
        <c:axId val="269780480"/>
        <c:axId val="269782016"/>
      </c:barChart>
      <c:catAx>
        <c:axId val="269780480"/>
        <c:scaling>
          <c:orientation val="minMax"/>
        </c:scaling>
        <c:delete val="1"/>
        <c:axPos val="l"/>
        <c:majorTickMark val="out"/>
        <c:minorTickMark val="none"/>
        <c:tickLblPos val="nextTo"/>
        <c:crossAx val="269782016"/>
        <c:crosses val="autoZero"/>
        <c:auto val="1"/>
        <c:lblAlgn val="ctr"/>
        <c:lblOffset val="100"/>
        <c:noMultiLvlLbl val="0"/>
      </c:catAx>
      <c:valAx>
        <c:axId val="269782016"/>
        <c:scaling>
          <c:orientation val="minMax"/>
        </c:scaling>
        <c:delete val="0"/>
        <c:axPos val="b"/>
        <c:majorGridlines/>
        <c:numFmt formatCode="0%" sourceLinked="1"/>
        <c:majorTickMark val="out"/>
        <c:minorTickMark val="none"/>
        <c:tickLblPos val="nextTo"/>
        <c:crossAx val="26978048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percentStacked"/>
        <c:varyColors val="0"/>
        <c:ser>
          <c:idx val="0"/>
          <c:order val="0"/>
          <c:spPr>
            <a:solidFill>
              <a:schemeClr val="bg1">
                <a:lumMod val="65000"/>
              </a:schemeClr>
            </a:solidFill>
          </c:spPr>
          <c:invertIfNegative val="0"/>
          <c:dPt>
            <c:idx val="1"/>
            <c:invertIfNegative val="0"/>
            <c:bubble3D val="0"/>
            <c:spPr>
              <a:solidFill>
                <a:sysClr val="window" lastClr="FFFFFF">
                  <a:lumMod val="65000"/>
                </a:sysClr>
              </a:solidFill>
            </c:spPr>
          </c:dPt>
          <c:val>
            <c:numRef>
              <c:f>('TLDB-Finance'!$E$26,'TLDB-Finance'!$G$26)</c:f>
              <c:numCache>
                <c:formatCode>0.0%</c:formatCode>
                <c:ptCount val="2"/>
                <c:pt idx="0">
                  <c:v>0.66454381091727421</c:v>
                </c:pt>
                <c:pt idx="1">
                  <c:v>0.65413946503709464</c:v>
                </c:pt>
              </c:numCache>
            </c:numRef>
          </c:val>
        </c:ser>
        <c:ser>
          <c:idx val="1"/>
          <c:order val="1"/>
          <c:spPr>
            <a:solidFill>
              <a:srgbClr val="DF3D82"/>
            </a:solidFill>
          </c:spPr>
          <c:invertIfNegative val="0"/>
          <c:dPt>
            <c:idx val="1"/>
            <c:invertIfNegative val="0"/>
            <c:bubble3D val="0"/>
          </c:dPt>
          <c:val>
            <c:numRef>
              <c:f>('TLDB-Finance'!$E$27,'TLDB-Finance'!$G$27)</c:f>
              <c:numCache>
                <c:formatCode>0.0%</c:formatCode>
                <c:ptCount val="2"/>
                <c:pt idx="0">
                  <c:v>0.23969135536341421</c:v>
                </c:pt>
                <c:pt idx="1">
                  <c:v>0.23130844788969149</c:v>
                </c:pt>
              </c:numCache>
            </c:numRef>
          </c:val>
        </c:ser>
        <c:ser>
          <c:idx val="2"/>
          <c:order val="2"/>
          <c:invertIfNegative val="0"/>
          <c:dPt>
            <c:idx val="1"/>
            <c:invertIfNegative val="0"/>
            <c:bubble3D val="0"/>
            <c:spPr>
              <a:solidFill>
                <a:srgbClr val="92D050"/>
              </a:solidFill>
            </c:spPr>
          </c:dPt>
          <c:val>
            <c:numRef>
              <c:f>('TLDB-Finance'!$E$28,'TLDB-Finance'!$G$28)</c:f>
              <c:numCache>
                <c:formatCode>0.0%</c:formatCode>
                <c:ptCount val="2"/>
                <c:pt idx="0">
                  <c:v>9.5764833719311562E-2</c:v>
                </c:pt>
                <c:pt idx="1">
                  <c:v>0.11455208707321381</c:v>
                </c:pt>
              </c:numCache>
            </c:numRef>
          </c:val>
        </c:ser>
        <c:dLbls>
          <c:showLegendKey val="0"/>
          <c:showVal val="0"/>
          <c:showCatName val="0"/>
          <c:showSerName val="0"/>
          <c:showPercent val="0"/>
          <c:showBubbleSize val="0"/>
        </c:dLbls>
        <c:gapWidth val="33"/>
        <c:overlap val="100"/>
        <c:axId val="270087296"/>
        <c:axId val="270088832"/>
      </c:barChart>
      <c:catAx>
        <c:axId val="270087296"/>
        <c:scaling>
          <c:orientation val="minMax"/>
        </c:scaling>
        <c:delete val="1"/>
        <c:axPos val="l"/>
        <c:numFmt formatCode="General" sourceLinked="1"/>
        <c:majorTickMark val="out"/>
        <c:minorTickMark val="none"/>
        <c:tickLblPos val="nextTo"/>
        <c:crossAx val="270088832"/>
        <c:crosses val="autoZero"/>
        <c:auto val="1"/>
        <c:lblAlgn val="ctr"/>
        <c:lblOffset val="100"/>
        <c:noMultiLvlLbl val="0"/>
      </c:catAx>
      <c:valAx>
        <c:axId val="270088832"/>
        <c:scaling>
          <c:orientation val="minMax"/>
        </c:scaling>
        <c:delete val="0"/>
        <c:axPos val="b"/>
        <c:majorGridlines/>
        <c:numFmt formatCode="0%" sourceLinked="1"/>
        <c:majorTickMark val="out"/>
        <c:minorTickMark val="none"/>
        <c:tickLblPos val="nextTo"/>
        <c:crossAx val="270087296"/>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percentStacked"/>
        <c:varyColors val="0"/>
        <c:ser>
          <c:idx val="0"/>
          <c:order val="0"/>
          <c:spPr>
            <a:solidFill>
              <a:schemeClr val="bg1">
                <a:lumMod val="65000"/>
              </a:schemeClr>
            </a:solidFill>
          </c:spPr>
          <c:invertIfNegative val="0"/>
          <c:dPt>
            <c:idx val="1"/>
            <c:invertIfNegative val="0"/>
            <c:bubble3D val="0"/>
            <c:spPr>
              <a:solidFill>
                <a:sysClr val="window" lastClr="FFFFFF">
                  <a:lumMod val="65000"/>
                </a:sysClr>
              </a:solidFill>
            </c:spPr>
          </c:dPt>
          <c:val>
            <c:numRef>
              <c:f>('TLDB-Finance'!$E$13,'TLDB-Finance'!$G$13)</c:f>
              <c:numCache>
                <c:formatCode>0.0%</c:formatCode>
                <c:ptCount val="2"/>
                <c:pt idx="0">
                  <c:v>0.4192905241060913</c:v>
                </c:pt>
                <c:pt idx="1">
                  <c:v>0.41728098708614708</c:v>
                </c:pt>
              </c:numCache>
            </c:numRef>
          </c:val>
        </c:ser>
        <c:ser>
          <c:idx val="1"/>
          <c:order val="1"/>
          <c:spPr>
            <a:solidFill>
              <a:srgbClr val="DF3D82"/>
            </a:solidFill>
          </c:spPr>
          <c:invertIfNegative val="0"/>
          <c:dPt>
            <c:idx val="1"/>
            <c:invertIfNegative val="0"/>
            <c:bubble3D val="0"/>
          </c:dPt>
          <c:val>
            <c:numRef>
              <c:f>('TLDB-Finance'!$E$14,'TLDB-Finance'!$G$14)</c:f>
              <c:numCache>
                <c:formatCode>0.0%</c:formatCode>
                <c:ptCount val="2"/>
                <c:pt idx="0">
                  <c:v>0.28802527727887461</c:v>
                </c:pt>
                <c:pt idx="1">
                  <c:v>0.28436241295306985</c:v>
                </c:pt>
              </c:numCache>
            </c:numRef>
          </c:val>
        </c:ser>
        <c:ser>
          <c:idx val="2"/>
          <c:order val="2"/>
          <c:invertIfNegative val="0"/>
          <c:dPt>
            <c:idx val="1"/>
            <c:invertIfNegative val="0"/>
            <c:bubble3D val="0"/>
          </c:dPt>
          <c:val>
            <c:numRef>
              <c:f>('TLDB-Finance'!$E$15,'TLDB-Finance'!$G$15)</c:f>
              <c:numCache>
                <c:formatCode>0.0%</c:formatCode>
                <c:ptCount val="2"/>
                <c:pt idx="0">
                  <c:v>7.626031822596957E-2</c:v>
                </c:pt>
                <c:pt idx="1">
                  <c:v>6.9548368390032006E-2</c:v>
                </c:pt>
              </c:numCache>
            </c:numRef>
          </c:val>
        </c:ser>
        <c:ser>
          <c:idx val="3"/>
          <c:order val="3"/>
          <c:invertIfNegative val="0"/>
          <c:dPt>
            <c:idx val="1"/>
            <c:invertIfNegative val="0"/>
            <c:bubble3D val="0"/>
          </c:dPt>
          <c:val>
            <c:numRef>
              <c:f>('TLDB-Finance'!$E$16,'TLDB-Finance'!$G$16)</c:f>
              <c:numCache>
                <c:formatCode>0.0%</c:formatCode>
                <c:ptCount val="2"/>
                <c:pt idx="0">
                  <c:v>7.0466669745519614E-2</c:v>
                </c:pt>
                <c:pt idx="1">
                  <c:v>6.4437636934363801E-2</c:v>
                </c:pt>
              </c:numCache>
            </c:numRef>
          </c:val>
        </c:ser>
        <c:ser>
          <c:idx val="4"/>
          <c:order val="4"/>
          <c:invertIfNegative val="0"/>
          <c:dPt>
            <c:idx val="1"/>
            <c:invertIfNegative val="0"/>
            <c:bubble3D val="0"/>
          </c:dPt>
          <c:val>
            <c:numRef>
              <c:f>('TLDB-Finance'!$E$17,'TLDB-Finance'!$G$17)</c:f>
              <c:numCache>
                <c:formatCode>0.0%</c:formatCode>
                <c:ptCount val="2"/>
                <c:pt idx="0">
                  <c:v>7.222888505697124E-2</c:v>
                </c:pt>
                <c:pt idx="1">
                  <c:v>8.0082875716275939E-2</c:v>
                </c:pt>
              </c:numCache>
            </c:numRef>
          </c:val>
        </c:ser>
        <c:ser>
          <c:idx val="5"/>
          <c:order val="5"/>
          <c:invertIfNegative val="0"/>
          <c:dPt>
            <c:idx val="1"/>
            <c:invertIfNegative val="0"/>
            <c:bubble3D val="0"/>
          </c:dPt>
          <c:val>
            <c:numRef>
              <c:f>('TLDB-Finance'!$E$18,'TLDB-Finance'!$G$18)</c:f>
              <c:numCache>
                <c:formatCode>0.0%</c:formatCode>
                <c:ptCount val="2"/>
                <c:pt idx="0">
                  <c:v>7.372832558657387E-2</c:v>
                </c:pt>
                <c:pt idx="1">
                  <c:v>8.4287718920111179E-2</c:v>
                </c:pt>
              </c:numCache>
            </c:numRef>
          </c:val>
        </c:ser>
        <c:dLbls>
          <c:showLegendKey val="0"/>
          <c:showVal val="0"/>
          <c:showCatName val="0"/>
          <c:showSerName val="0"/>
          <c:showPercent val="0"/>
          <c:showBubbleSize val="0"/>
        </c:dLbls>
        <c:gapWidth val="33"/>
        <c:overlap val="100"/>
        <c:axId val="269884800"/>
        <c:axId val="269894784"/>
      </c:barChart>
      <c:catAx>
        <c:axId val="269884800"/>
        <c:scaling>
          <c:orientation val="minMax"/>
        </c:scaling>
        <c:delete val="1"/>
        <c:axPos val="l"/>
        <c:numFmt formatCode="General" sourceLinked="1"/>
        <c:majorTickMark val="out"/>
        <c:minorTickMark val="none"/>
        <c:tickLblPos val="nextTo"/>
        <c:crossAx val="269894784"/>
        <c:crosses val="autoZero"/>
        <c:auto val="1"/>
        <c:lblAlgn val="ctr"/>
        <c:lblOffset val="100"/>
        <c:noMultiLvlLbl val="0"/>
      </c:catAx>
      <c:valAx>
        <c:axId val="269894784"/>
        <c:scaling>
          <c:orientation val="minMax"/>
        </c:scaling>
        <c:delete val="0"/>
        <c:axPos val="b"/>
        <c:majorGridlines/>
        <c:numFmt formatCode="0%" sourceLinked="1"/>
        <c:majorTickMark val="out"/>
        <c:minorTickMark val="none"/>
        <c:tickLblPos val="nextTo"/>
        <c:crossAx val="269884800"/>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863422830270173E-2"/>
          <c:y val="4.3049355728539726E-2"/>
          <c:w val="0.96130805367185046"/>
          <c:h val="0.89476824155245849"/>
        </c:manualLayout>
      </c:layout>
      <c:barChart>
        <c:barDir val="col"/>
        <c:grouping val="clustered"/>
        <c:varyColors val="0"/>
        <c:ser>
          <c:idx val="0"/>
          <c:order val="0"/>
          <c:spPr>
            <a:pattFill prst="dkUpDiag">
              <a:fgClr>
                <a:srgbClr val="00B050"/>
              </a:fgClr>
              <a:bgClr>
                <a:schemeClr val="bg1"/>
              </a:bgClr>
            </a:pattFill>
          </c:spPr>
          <c:invertIfNegative val="0"/>
          <c:dPt>
            <c:idx val="1"/>
            <c:invertIfNegative val="0"/>
            <c:bubble3D val="0"/>
          </c:dPt>
          <c:dPt>
            <c:idx val="2"/>
            <c:invertIfNegative val="0"/>
            <c:bubble3D val="0"/>
          </c:dPt>
          <c:dPt>
            <c:idx val="3"/>
            <c:invertIfNegative val="0"/>
            <c:bubble3D val="0"/>
          </c:dPt>
          <c:dPt>
            <c:idx val="4"/>
            <c:invertIfNegative val="0"/>
            <c:bubble3D val="0"/>
          </c:dPt>
          <c:dPt>
            <c:idx val="5"/>
            <c:invertIfNegative val="0"/>
            <c:bubble3D val="0"/>
          </c:dPt>
          <c:dPt>
            <c:idx val="6"/>
            <c:invertIfNegative val="0"/>
            <c:bubble3D val="0"/>
          </c:dPt>
          <c:dPt>
            <c:idx val="7"/>
            <c:invertIfNegative val="0"/>
            <c:bubble3D val="0"/>
          </c:dPt>
          <c:dPt>
            <c:idx val="8"/>
            <c:invertIfNegative val="0"/>
            <c:bubble3D val="0"/>
          </c:dPt>
          <c:dPt>
            <c:idx val="9"/>
            <c:invertIfNegative val="0"/>
            <c:bubble3D val="0"/>
          </c:dPt>
          <c:dLbls>
            <c:showLegendKey val="0"/>
            <c:showVal val="1"/>
            <c:showCatName val="0"/>
            <c:showSerName val="0"/>
            <c:showPercent val="0"/>
            <c:showBubbleSize val="0"/>
            <c:showLeaderLines val="0"/>
          </c:dLbls>
          <c:cat>
            <c:strRef>
              <c:f>'TLDB-Activity'!$C$43:$C$52</c:f>
              <c:strCache>
                <c:ptCount val="10"/>
                <c:pt idx="0">
                  <c:v>Community Development </c:v>
                </c:pt>
                <c:pt idx="1">
                  <c:v>LGBT </c:v>
                </c:pt>
                <c:pt idx="2">
                  <c:v>Disability</c:v>
                </c:pt>
                <c:pt idx="3">
                  <c:v>Education / Training</c:v>
                </c:pt>
                <c:pt idx="4">
                  <c:v>Relief of Poverty</c:v>
                </c:pt>
                <c:pt idx="5">
                  <c:v>Medical / Health </c:v>
                </c:pt>
                <c:pt idx="6">
                  <c:v>Youth work / Development </c:v>
                </c:pt>
                <c:pt idx="7">
                  <c:v>General Charitable Purposes </c:v>
                </c:pt>
                <c:pt idx="8">
                  <c:v>Environment / Conservation </c:v>
                </c:pt>
                <c:pt idx="9">
                  <c:v>Welfare / Benevolent </c:v>
                </c:pt>
              </c:strCache>
            </c:strRef>
          </c:cat>
          <c:val>
            <c:numRef>
              <c:f>'TLDB-Activity'!$E$43:$E$52</c:f>
              <c:numCache>
                <c:formatCode>0.0%</c:formatCode>
                <c:ptCount val="10"/>
                <c:pt idx="0">
                  <c:v>0.18789808917197454</c:v>
                </c:pt>
                <c:pt idx="1">
                  <c:v>7.0063694267515922E-2</c:v>
                </c:pt>
                <c:pt idx="2">
                  <c:v>0.1178343949044586</c:v>
                </c:pt>
                <c:pt idx="3">
                  <c:v>0.21656050955414013</c:v>
                </c:pt>
                <c:pt idx="4">
                  <c:v>2.8662420382165606E-2</c:v>
                </c:pt>
                <c:pt idx="5">
                  <c:v>8.2802547770700632E-2</c:v>
                </c:pt>
                <c:pt idx="6">
                  <c:v>0.15923566878980891</c:v>
                </c:pt>
                <c:pt idx="7">
                  <c:v>8.9171974522292988E-2</c:v>
                </c:pt>
                <c:pt idx="8">
                  <c:v>3.5031847133757961E-2</c:v>
                </c:pt>
                <c:pt idx="9">
                  <c:v>1.2738853503184714E-2</c:v>
                </c:pt>
              </c:numCache>
            </c:numRef>
          </c:val>
        </c:ser>
        <c:ser>
          <c:idx val="2"/>
          <c:order val="1"/>
          <c:tx>
            <c:strRef>
              <c:f>'TLDB-Activity'!$C$43:$C$52</c:f>
              <c:strCache>
                <c:ptCount val="1"/>
                <c:pt idx="0">
                  <c:v>Community Development  LGBT  Disability Education / Training Relief of Poverty Medical / Health  Youth work / Development  General Charitable Purposes  Environment / Conservation  Welfare / Benevolent </c:v>
                </c:pt>
              </c:strCache>
            </c:strRef>
          </c:tx>
          <c:invertIfNegative val="0"/>
          <c:dLbls>
            <c:numFmt formatCode="0%" sourceLinked="0"/>
            <c:showLegendKey val="0"/>
            <c:showVal val="1"/>
            <c:showCatName val="0"/>
            <c:showSerName val="0"/>
            <c:showPercent val="0"/>
            <c:showBubbleSize val="0"/>
            <c:showLeaderLines val="0"/>
          </c:dLbls>
          <c:val>
            <c:numRef>
              <c:f>Calculations!$F$17:$F$26</c:f>
              <c:numCache>
                <c:formatCode>0%</c:formatCode>
                <c:ptCount val="10"/>
                <c:pt idx="0">
                  <c:v>0.18789808917197454</c:v>
                </c:pt>
                <c:pt idx="1">
                  <c:v>7.0063694267515922E-2</c:v>
                </c:pt>
                <c:pt idx="2">
                  <c:v>0.1178343949044586</c:v>
                </c:pt>
                <c:pt idx="3">
                  <c:v>0.21656050955414013</c:v>
                </c:pt>
                <c:pt idx="4">
                  <c:v>2.8662420382165606E-2</c:v>
                </c:pt>
                <c:pt idx="5">
                  <c:v>8.2802547770700632E-2</c:v>
                </c:pt>
                <c:pt idx="6">
                  <c:v>0.15923566878980891</c:v>
                </c:pt>
                <c:pt idx="7">
                  <c:v>8.9171974522292988E-2</c:v>
                </c:pt>
                <c:pt idx="8">
                  <c:v>3.5031847133757961E-2</c:v>
                </c:pt>
                <c:pt idx="9">
                  <c:v>1.2738853503184714E-2</c:v>
                </c:pt>
              </c:numCache>
            </c:numRef>
          </c:val>
        </c:ser>
        <c:ser>
          <c:idx val="1"/>
          <c:order val="2"/>
          <c:tx>
            <c:strRef>
              <c:f>'TLDB-Activity'!$C$43:$C$52</c:f>
              <c:strCache>
                <c:ptCount val="1"/>
                <c:pt idx="0">
                  <c:v>Community Development  LGBT  Disability Education / Training Relief of Poverty Medical / Health  Youth work / Development  General Charitable Purposes  Environment / Conservation  Welfare / Benevolent </c:v>
                </c:pt>
              </c:strCache>
            </c:strRef>
          </c:tx>
          <c:spPr>
            <a:pattFill prst="dkUpDiag">
              <a:fgClr>
                <a:srgbClr val="7030A0"/>
              </a:fgClr>
              <a:bgClr>
                <a:schemeClr val="bg1"/>
              </a:bgClr>
            </a:pattFill>
          </c:spPr>
          <c:invertIfNegative val="0"/>
          <c:dPt>
            <c:idx val="0"/>
            <c:invertIfNegative val="0"/>
            <c:bubble3D val="0"/>
          </c:dPt>
          <c:dPt>
            <c:idx val="1"/>
            <c:invertIfNegative val="0"/>
            <c:bubble3D val="0"/>
          </c:dPt>
          <c:dPt>
            <c:idx val="2"/>
            <c:invertIfNegative val="0"/>
            <c:bubble3D val="0"/>
          </c:dPt>
          <c:dPt>
            <c:idx val="3"/>
            <c:invertIfNegative val="0"/>
            <c:bubble3D val="0"/>
          </c:dPt>
          <c:dPt>
            <c:idx val="4"/>
            <c:invertIfNegative val="0"/>
            <c:bubble3D val="0"/>
          </c:dPt>
          <c:dPt>
            <c:idx val="5"/>
            <c:invertIfNegative val="0"/>
            <c:bubble3D val="0"/>
          </c:dPt>
          <c:dPt>
            <c:idx val="6"/>
            <c:invertIfNegative val="0"/>
            <c:bubble3D val="0"/>
          </c:dPt>
          <c:dPt>
            <c:idx val="7"/>
            <c:invertIfNegative val="0"/>
            <c:bubble3D val="0"/>
          </c:dPt>
          <c:dPt>
            <c:idx val="8"/>
            <c:invertIfNegative val="0"/>
            <c:bubble3D val="0"/>
          </c:dPt>
          <c:dPt>
            <c:idx val="9"/>
            <c:invertIfNegative val="0"/>
            <c:bubble3D val="0"/>
          </c:dPt>
          <c:dLbls>
            <c:numFmt formatCode="0%" sourceLinked="0"/>
            <c:txPr>
              <a:bodyPr/>
              <a:lstStyle/>
              <a:p>
                <a:pPr algn="ctr">
                  <a:defRPr lang="en-GB" sz="10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dLbls>
          <c:val>
            <c:numRef>
              <c:f>'TLDB-Activity'!$G$43:$G$52</c:f>
              <c:numCache>
                <c:formatCode>0.0%</c:formatCode>
                <c:ptCount val="10"/>
                <c:pt idx="0">
                  <c:v>0.23504273504273504</c:v>
                </c:pt>
                <c:pt idx="1">
                  <c:v>6.4102564102564097E-2</c:v>
                </c:pt>
                <c:pt idx="2">
                  <c:v>0.14102564102564102</c:v>
                </c:pt>
                <c:pt idx="3">
                  <c:v>0.24358974358974358</c:v>
                </c:pt>
                <c:pt idx="4">
                  <c:v>1.282051282051282E-2</c:v>
                </c:pt>
                <c:pt idx="5">
                  <c:v>5.128205128205128E-2</c:v>
                </c:pt>
                <c:pt idx="6">
                  <c:v>0.18376068376068377</c:v>
                </c:pt>
                <c:pt idx="7">
                  <c:v>4.7008547008547008E-2</c:v>
                </c:pt>
                <c:pt idx="8">
                  <c:v>1.282051282051282E-2</c:v>
                </c:pt>
                <c:pt idx="9">
                  <c:v>8.5470085470085479E-3</c:v>
                </c:pt>
              </c:numCache>
            </c:numRef>
          </c:val>
        </c:ser>
        <c:ser>
          <c:idx val="3"/>
          <c:order val="3"/>
          <c:tx>
            <c:strRef>
              <c:f>'TLDB-Activity'!$C$43:$C$52</c:f>
              <c:strCache>
                <c:ptCount val="1"/>
                <c:pt idx="0">
                  <c:v>Community Development  LGBT  Disability Education / Training Relief of Poverty Medical / Health  Youth work / Development  General Charitable Purposes  Environment / Conservation  Welfare / Benevolent </c:v>
                </c:pt>
              </c:strCache>
            </c:strRef>
          </c:tx>
          <c:spPr>
            <a:solidFill>
              <a:srgbClr val="7030A0"/>
            </a:solidFill>
          </c:spPr>
          <c:invertIfNegative val="0"/>
          <c:dLbls>
            <c:showLegendKey val="0"/>
            <c:showVal val="1"/>
            <c:showCatName val="0"/>
            <c:showSerName val="0"/>
            <c:showPercent val="0"/>
            <c:showBubbleSize val="0"/>
            <c:showLeaderLines val="0"/>
          </c:dLbls>
          <c:val>
            <c:numRef>
              <c:f>Calculations!$C$17:$C$26</c:f>
              <c:numCache>
                <c:formatCode>0%</c:formatCode>
                <c:ptCount val="10"/>
                <c:pt idx="0">
                  <c:v>0.23504273504273504</c:v>
                </c:pt>
                <c:pt idx="1">
                  <c:v>6.4102564102564097E-2</c:v>
                </c:pt>
                <c:pt idx="2">
                  <c:v>0.14102564102564102</c:v>
                </c:pt>
                <c:pt idx="3">
                  <c:v>0.24358974358974358</c:v>
                </c:pt>
                <c:pt idx="4">
                  <c:v>1.282051282051282E-2</c:v>
                </c:pt>
                <c:pt idx="5">
                  <c:v>5.128205128205128E-2</c:v>
                </c:pt>
                <c:pt idx="6">
                  <c:v>0.18376068376068377</c:v>
                </c:pt>
                <c:pt idx="7">
                  <c:v>4.7008547008547008E-2</c:v>
                </c:pt>
                <c:pt idx="8">
                  <c:v>1.282051282051282E-2</c:v>
                </c:pt>
                <c:pt idx="9">
                  <c:v>8.5470085470085479E-3</c:v>
                </c:pt>
              </c:numCache>
            </c:numRef>
          </c:val>
        </c:ser>
        <c:dLbls>
          <c:showLegendKey val="0"/>
          <c:showVal val="0"/>
          <c:showCatName val="0"/>
          <c:showSerName val="0"/>
          <c:showPercent val="0"/>
          <c:showBubbleSize val="0"/>
        </c:dLbls>
        <c:gapWidth val="86"/>
        <c:overlap val="-27"/>
        <c:axId val="269965568"/>
        <c:axId val="269979648"/>
      </c:barChart>
      <c:catAx>
        <c:axId val="269965568"/>
        <c:scaling>
          <c:orientation val="minMax"/>
        </c:scaling>
        <c:delete val="0"/>
        <c:axPos val="b"/>
        <c:majorTickMark val="out"/>
        <c:minorTickMark val="none"/>
        <c:tickLblPos val="nextTo"/>
        <c:crossAx val="269979648"/>
        <c:crosses val="autoZero"/>
        <c:auto val="0"/>
        <c:lblAlgn val="ctr"/>
        <c:lblOffset val="100"/>
        <c:noMultiLvlLbl val="0"/>
      </c:catAx>
      <c:valAx>
        <c:axId val="269979648"/>
        <c:scaling>
          <c:orientation val="minMax"/>
          <c:max val="0.25"/>
          <c:min val="0"/>
        </c:scaling>
        <c:delete val="1"/>
        <c:axPos val="l"/>
        <c:majorGridlines>
          <c:spPr>
            <a:ln>
              <a:noFill/>
              <a:prstDash val="dash"/>
            </a:ln>
          </c:spPr>
        </c:majorGridlines>
        <c:numFmt formatCode="0.0%" sourceLinked="1"/>
        <c:majorTickMark val="out"/>
        <c:minorTickMark val="none"/>
        <c:tickLblPos val="nextTo"/>
        <c:crossAx val="269965568"/>
        <c:crosses val="autoZero"/>
        <c:crossBetween val="between"/>
        <c:majorUnit val="0.2"/>
        <c:minorUnit val="1.0000000000000002E-2"/>
      </c:valAx>
      <c:spPr>
        <a:noFill/>
        <a:ln>
          <a:noFill/>
          <a:prstDash val="dash"/>
        </a:ln>
      </c:spPr>
    </c:plotArea>
    <c:plotVisOnly val="1"/>
    <c:dispBlanksAs val="gap"/>
    <c:showDLblsOverMax val="0"/>
  </c:chart>
  <c:spPr>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3.3365020047694365E-2"/>
          <c:y val="8.8888945447511622E-2"/>
          <c:w val="0.91753321462203419"/>
          <c:h val="0.74907738746672237"/>
        </c:manualLayout>
      </c:layout>
      <c:barChart>
        <c:barDir val="bar"/>
        <c:grouping val="percentStacked"/>
        <c:varyColors val="0"/>
        <c:ser>
          <c:idx val="0"/>
          <c:order val="0"/>
          <c:invertIfNegative val="0"/>
          <c:dPt>
            <c:idx val="1"/>
            <c:invertIfNegative val="0"/>
            <c:bubble3D val="0"/>
            <c:spPr/>
          </c:dPt>
          <c:val>
            <c:numRef>
              <c:f>'TLDB-Activity'!$D$61:$E$61</c:f>
              <c:numCache>
                <c:formatCode>_-* #,##0_-;\-* #,##0_-;_-* "-"??_-;_-@_-</c:formatCode>
                <c:ptCount val="2"/>
                <c:pt idx="0">
                  <c:v>592732</c:v>
                </c:pt>
                <c:pt idx="1">
                  <c:v>828419</c:v>
                </c:pt>
              </c:numCache>
            </c:numRef>
          </c:val>
        </c:ser>
        <c:ser>
          <c:idx val="1"/>
          <c:order val="1"/>
          <c:invertIfNegative val="0"/>
          <c:dPt>
            <c:idx val="1"/>
            <c:invertIfNegative val="0"/>
            <c:bubble3D val="0"/>
            <c:spPr/>
          </c:dPt>
          <c:val>
            <c:numRef>
              <c:f>'TLDB-Activity'!$D$62:$E$62</c:f>
              <c:numCache>
                <c:formatCode>_-* #,##0_-;\-* #,##0_-;_-* "-"??_-;_-@_-</c:formatCode>
                <c:ptCount val="2"/>
                <c:pt idx="0">
                  <c:v>114549</c:v>
                </c:pt>
                <c:pt idx="1">
                  <c:v>102300</c:v>
                </c:pt>
              </c:numCache>
            </c:numRef>
          </c:val>
        </c:ser>
        <c:ser>
          <c:idx val="2"/>
          <c:order val="2"/>
          <c:invertIfNegative val="0"/>
          <c:dPt>
            <c:idx val="1"/>
            <c:invertIfNegative val="0"/>
            <c:bubble3D val="0"/>
            <c:spPr/>
          </c:dPt>
          <c:val>
            <c:numRef>
              <c:f>'TLDB-Activity'!$D$63:$E$63</c:f>
              <c:numCache>
                <c:formatCode>_-* #,##0_-;\-* #,##0_-;_-* "-"??_-;_-@_-</c:formatCode>
                <c:ptCount val="2"/>
                <c:pt idx="0">
                  <c:v>183158</c:v>
                </c:pt>
                <c:pt idx="1">
                  <c:v>134389</c:v>
                </c:pt>
              </c:numCache>
            </c:numRef>
          </c:val>
        </c:ser>
        <c:dLbls>
          <c:showLegendKey val="0"/>
          <c:showVal val="0"/>
          <c:showCatName val="0"/>
          <c:showSerName val="0"/>
          <c:showPercent val="0"/>
          <c:showBubbleSize val="0"/>
        </c:dLbls>
        <c:gapWidth val="33"/>
        <c:overlap val="100"/>
        <c:axId val="270139776"/>
        <c:axId val="270141312"/>
      </c:barChart>
      <c:catAx>
        <c:axId val="270139776"/>
        <c:scaling>
          <c:orientation val="minMax"/>
        </c:scaling>
        <c:delete val="1"/>
        <c:axPos val="l"/>
        <c:numFmt formatCode="General" sourceLinked="1"/>
        <c:majorTickMark val="out"/>
        <c:minorTickMark val="none"/>
        <c:tickLblPos val="nextTo"/>
        <c:crossAx val="270141312"/>
        <c:crosses val="autoZero"/>
        <c:auto val="1"/>
        <c:lblAlgn val="ctr"/>
        <c:lblOffset val="100"/>
        <c:noMultiLvlLbl val="0"/>
      </c:catAx>
      <c:valAx>
        <c:axId val="270141312"/>
        <c:scaling>
          <c:orientation val="minMax"/>
        </c:scaling>
        <c:delete val="0"/>
        <c:axPos val="b"/>
        <c:majorGridlines/>
        <c:numFmt formatCode="0%" sourceLinked="1"/>
        <c:majorTickMark val="out"/>
        <c:minorTickMark val="none"/>
        <c:tickLblPos val="nextTo"/>
        <c:crossAx val="270139776"/>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spPr>
            <a:solidFill>
              <a:srgbClr val="A7B9A9"/>
            </a:solidFill>
          </c:spPr>
          <c:invertIfNegative val="0"/>
          <c:dPt>
            <c:idx val="1"/>
            <c:invertIfNegative val="0"/>
            <c:bubble3D val="0"/>
            <c:spPr>
              <a:solidFill>
                <a:srgbClr val="A7B9A9"/>
              </a:solidFill>
            </c:spPr>
          </c:dPt>
          <c:val>
            <c:numRef>
              <c:f>('TLDB-Activity'!$E$14,'TLDB-Activity'!$H$14)</c:f>
              <c:numCache>
                <c:formatCode>_-* #,##0_-;\-* #,##0_-;_-* "-"??_-;_-@_-</c:formatCode>
                <c:ptCount val="2"/>
                <c:pt idx="0">
                  <c:v>888.70500000000004</c:v>
                </c:pt>
                <c:pt idx="1">
                  <c:v>796.14599999999996</c:v>
                </c:pt>
              </c:numCache>
            </c:numRef>
          </c:val>
        </c:ser>
        <c:ser>
          <c:idx val="1"/>
          <c:order val="1"/>
          <c:invertIfNegative val="0"/>
          <c:dPt>
            <c:idx val="1"/>
            <c:invertIfNegative val="0"/>
            <c:bubble3D val="0"/>
          </c:dPt>
          <c:val>
            <c:numRef>
              <c:f>('TLDB-Activity'!$E$15,'TLDB-Activity'!$H$15)</c:f>
              <c:numCache>
                <c:formatCode>_-* #,##0_-;\-* #,##0_-;_-* "-"??_-;_-@_-</c:formatCode>
                <c:ptCount val="2"/>
                <c:pt idx="0">
                  <c:v>592.47699999999998</c:v>
                </c:pt>
                <c:pt idx="1">
                  <c:v>380.173</c:v>
                </c:pt>
              </c:numCache>
            </c:numRef>
          </c:val>
        </c:ser>
        <c:ser>
          <c:idx val="2"/>
          <c:order val="2"/>
          <c:invertIfNegative val="0"/>
          <c:dPt>
            <c:idx val="1"/>
            <c:invertIfNegative val="0"/>
            <c:bubble3D val="0"/>
          </c:dPt>
          <c:val>
            <c:numRef>
              <c:f>('TLDB-Activity'!$E$16,'TLDB-Activity'!$H$16)</c:f>
              <c:numCache>
                <c:formatCode>_-* #,##0_-;\-* #,##0_-;_-* "-"??_-;_-@_-</c:formatCode>
                <c:ptCount val="2"/>
                <c:pt idx="0">
                  <c:v>142.38399999999999</c:v>
                </c:pt>
                <c:pt idx="1">
                  <c:v>194.94399999999999</c:v>
                </c:pt>
              </c:numCache>
            </c:numRef>
          </c:val>
        </c:ser>
        <c:ser>
          <c:idx val="3"/>
          <c:order val="3"/>
          <c:invertIfNegative val="0"/>
          <c:dPt>
            <c:idx val="1"/>
            <c:invertIfNegative val="0"/>
            <c:bubble3D val="0"/>
          </c:dPt>
          <c:val>
            <c:numRef>
              <c:f>('TLDB-Activity'!$E$17,'TLDB-Activity'!$H$17)</c:f>
              <c:numCache>
                <c:formatCode>_-* #,##0_-;\-* #,##0_-;_-* "-"??_-;_-@_-</c:formatCode>
                <c:ptCount val="2"/>
                <c:pt idx="0">
                  <c:v>285.22800000000001</c:v>
                </c:pt>
                <c:pt idx="1">
                  <c:v>159.477</c:v>
                </c:pt>
              </c:numCache>
            </c:numRef>
          </c:val>
        </c:ser>
        <c:dLbls>
          <c:showLegendKey val="0"/>
          <c:showVal val="0"/>
          <c:showCatName val="0"/>
          <c:showSerName val="0"/>
          <c:showPercent val="0"/>
          <c:showBubbleSize val="0"/>
        </c:dLbls>
        <c:gapWidth val="40"/>
        <c:overlap val="100"/>
        <c:axId val="270185216"/>
        <c:axId val="270186752"/>
      </c:barChart>
      <c:catAx>
        <c:axId val="270185216"/>
        <c:scaling>
          <c:orientation val="minMax"/>
        </c:scaling>
        <c:delete val="0"/>
        <c:axPos val="l"/>
        <c:majorTickMark val="out"/>
        <c:minorTickMark val="none"/>
        <c:tickLblPos val="none"/>
        <c:crossAx val="270186752"/>
        <c:crosses val="autoZero"/>
        <c:auto val="1"/>
        <c:lblAlgn val="ctr"/>
        <c:lblOffset val="100"/>
        <c:noMultiLvlLbl val="0"/>
      </c:catAx>
      <c:valAx>
        <c:axId val="270186752"/>
        <c:scaling>
          <c:orientation val="minMax"/>
        </c:scaling>
        <c:delete val="0"/>
        <c:axPos val="b"/>
        <c:majorGridlines/>
        <c:numFmt formatCode="0%" sourceLinked="1"/>
        <c:majorTickMark val="out"/>
        <c:minorTickMark val="none"/>
        <c:tickLblPos val="nextTo"/>
        <c:crossAx val="270185216"/>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spPr>
            <a:solidFill>
              <a:srgbClr val="DF3D82"/>
            </a:solidFill>
          </c:spPr>
          <c:invertIfNegative val="0"/>
          <c:dLbls>
            <c:showLegendKey val="0"/>
            <c:showVal val="1"/>
            <c:showCatName val="0"/>
            <c:showSerName val="0"/>
            <c:showPercent val="0"/>
            <c:showBubbleSize val="0"/>
            <c:showLeaderLines val="0"/>
          </c:dLbls>
          <c:cat>
            <c:strRef>
              <c:f>'TLDB-Location'!$C$35:$C$45</c:f>
              <c:strCache>
                <c:ptCount val="11"/>
                <c:pt idx="0">
                  <c:v>Belfast</c:v>
                </c:pt>
                <c:pt idx="1">
                  <c:v>Mid Ulster</c:v>
                </c:pt>
                <c:pt idx="2">
                  <c:v>Derry and Strabane</c:v>
                </c:pt>
                <c:pt idx="3">
                  <c:v>Armagh, Banbridge, Craigavon</c:v>
                </c:pt>
                <c:pt idx="4">
                  <c:v>Newry, Mourne and Down</c:v>
                </c:pt>
                <c:pt idx="5">
                  <c:v>Causeway Coast and Glens</c:v>
                </c:pt>
                <c:pt idx="6">
                  <c:v>Fermanagh and Omagh</c:v>
                </c:pt>
                <c:pt idx="7">
                  <c:v>Lisburn and Castlereagh</c:v>
                </c:pt>
                <c:pt idx="8">
                  <c:v>Mid and East Antrim</c:v>
                </c:pt>
                <c:pt idx="9">
                  <c:v>Antrim and Newtownabbey</c:v>
                </c:pt>
                <c:pt idx="10">
                  <c:v>North Down and Ards</c:v>
                </c:pt>
              </c:strCache>
            </c:strRef>
          </c:cat>
          <c:val>
            <c:numRef>
              <c:f>'TLDB-Location'!$E$35:$E$45</c:f>
              <c:numCache>
                <c:formatCode>0.0%</c:formatCode>
                <c:ptCount val="11"/>
                <c:pt idx="0">
                  <c:v>0.51020164658155354</c:v>
                </c:pt>
                <c:pt idx="1">
                  <c:v>7.9853239470230278E-2</c:v>
                </c:pt>
                <c:pt idx="2">
                  <c:v>0.20700095454003103</c:v>
                </c:pt>
                <c:pt idx="3">
                  <c:v>2.3341486696098316E-2</c:v>
                </c:pt>
                <c:pt idx="4">
                  <c:v>4.6265362128624268E-2</c:v>
                </c:pt>
                <c:pt idx="5">
                  <c:v>1.6972914926619734E-2</c:v>
                </c:pt>
                <c:pt idx="6">
                  <c:v>1.9046056556496837E-2</c:v>
                </c:pt>
                <c:pt idx="7">
                  <c:v>4.2148908244839516E-2</c:v>
                </c:pt>
                <c:pt idx="8">
                  <c:v>8.5610309032335043E-3</c:v>
                </c:pt>
                <c:pt idx="9">
                  <c:v>2.7532514019806706E-2</c:v>
                </c:pt>
                <c:pt idx="10">
                  <c:v>1.9075885932466292E-2</c:v>
                </c:pt>
              </c:numCache>
            </c:numRef>
          </c:val>
        </c:ser>
        <c:ser>
          <c:idx val="1"/>
          <c:order val="1"/>
          <c:spPr>
            <a:solidFill>
              <a:srgbClr val="A7B9A9"/>
            </a:solidFill>
          </c:spPr>
          <c:invertIfNegative val="0"/>
          <c:cat>
            <c:strRef>
              <c:f>'TLDB-Location'!$C$35:$C$45</c:f>
              <c:strCache>
                <c:ptCount val="11"/>
                <c:pt idx="0">
                  <c:v>Belfast</c:v>
                </c:pt>
                <c:pt idx="1">
                  <c:v>Mid Ulster</c:v>
                </c:pt>
                <c:pt idx="2">
                  <c:v>Derry and Strabane</c:v>
                </c:pt>
                <c:pt idx="3">
                  <c:v>Armagh, Banbridge, Craigavon</c:v>
                </c:pt>
                <c:pt idx="4">
                  <c:v>Newry, Mourne and Down</c:v>
                </c:pt>
                <c:pt idx="5">
                  <c:v>Causeway Coast and Glens</c:v>
                </c:pt>
                <c:pt idx="6">
                  <c:v>Fermanagh and Omagh</c:v>
                </c:pt>
                <c:pt idx="7">
                  <c:v>Lisburn and Castlereagh</c:v>
                </c:pt>
                <c:pt idx="8">
                  <c:v>Mid and East Antrim</c:v>
                </c:pt>
                <c:pt idx="9">
                  <c:v>Antrim and Newtownabbey</c:v>
                </c:pt>
                <c:pt idx="10">
                  <c:v>North Down and Ards</c:v>
                </c:pt>
              </c:strCache>
            </c:strRef>
          </c:cat>
          <c:val>
            <c:numRef>
              <c:f>'TLDB-Location'!$G$35:$G$45</c:f>
              <c:numCache>
                <c:formatCode>0.0%</c:formatCode>
                <c:ptCount val="11"/>
                <c:pt idx="0">
                  <c:v>0.41842230318390622</c:v>
                </c:pt>
                <c:pt idx="1">
                  <c:v>2.8215586884207191E-2</c:v>
                </c:pt>
                <c:pt idx="2">
                  <c:v>0.19998415967052113</c:v>
                </c:pt>
                <c:pt idx="3">
                  <c:v>6.579676857278631E-2</c:v>
                </c:pt>
                <c:pt idx="4">
                  <c:v>3.2829082844923176E-2</c:v>
                </c:pt>
                <c:pt idx="5">
                  <c:v>2.1265642325360368E-2</c:v>
                </c:pt>
                <c:pt idx="6">
                  <c:v>1.9364802787897987E-2</c:v>
                </c:pt>
                <c:pt idx="7">
                  <c:v>7.1796293362901942E-2</c:v>
                </c:pt>
                <c:pt idx="8">
                  <c:v>3.4611119911294154E-2</c:v>
                </c:pt>
                <c:pt idx="9">
                  <c:v>6.3183114208775537E-2</c:v>
                </c:pt>
                <c:pt idx="10">
                  <c:v>4.4531126247425945E-2</c:v>
                </c:pt>
              </c:numCache>
            </c:numRef>
          </c:val>
        </c:ser>
        <c:dLbls>
          <c:showLegendKey val="0"/>
          <c:showVal val="0"/>
          <c:showCatName val="0"/>
          <c:showSerName val="0"/>
          <c:showPercent val="0"/>
          <c:showBubbleSize val="0"/>
        </c:dLbls>
        <c:gapWidth val="20"/>
        <c:axId val="269063680"/>
        <c:axId val="269065216"/>
      </c:barChart>
      <c:catAx>
        <c:axId val="269063680"/>
        <c:scaling>
          <c:orientation val="minMax"/>
        </c:scaling>
        <c:delete val="0"/>
        <c:axPos val="l"/>
        <c:majorTickMark val="out"/>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269065216"/>
        <c:crosses val="autoZero"/>
        <c:auto val="1"/>
        <c:lblAlgn val="ctr"/>
        <c:lblOffset val="100"/>
        <c:noMultiLvlLbl val="0"/>
      </c:catAx>
      <c:valAx>
        <c:axId val="269065216"/>
        <c:scaling>
          <c:orientation val="minMax"/>
          <c:max val="1"/>
        </c:scaling>
        <c:delete val="1"/>
        <c:axPos val="b"/>
        <c:majorGridlines>
          <c:spPr>
            <a:ln>
              <a:noFill/>
            </a:ln>
          </c:spPr>
        </c:majorGridlines>
        <c:numFmt formatCode="0%" sourceLinked="0"/>
        <c:majorTickMark val="out"/>
        <c:minorTickMark val="none"/>
        <c:tickLblPos val="nextTo"/>
        <c:crossAx val="269063680"/>
        <c:crosses val="autoZero"/>
        <c:crossBetween val="between"/>
      </c:valAx>
    </c:plotArea>
    <c:plotVisOnly val="1"/>
    <c:dispBlanksAs val="gap"/>
    <c:showDLblsOverMax val="0"/>
  </c:chart>
  <c:spPr>
    <a:noFill/>
    <a:ln>
      <a:no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percentStacked"/>
        <c:varyColors val="0"/>
        <c:ser>
          <c:idx val="0"/>
          <c:order val="0"/>
          <c:spPr>
            <a:solidFill>
              <a:sysClr val="window" lastClr="FFFFFF">
                <a:lumMod val="75000"/>
              </a:sysClr>
            </a:solidFill>
          </c:spPr>
          <c:invertIfNegative val="0"/>
          <c:dPt>
            <c:idx val="1"/>
            <c:invertIfNegative val="0"/>
            <c:bubble3D val="0"/>
            <c:spPr>
              <a:solidFill>
                <a:sysClr val="window" lastClr="FFFFFF">
                  <a:lumMod val="75000"/>
                </a:sysClr>
              </a:solidFill>
            </c:spPr>
          </c:dPt>
          <c:val>
            <c:numRef>
              <c:f>('TLDB-Location'!$E$13,'TLDB-Location'!$G$13)</c:f>
              <c:numCache>
                <c:formatCode>0.0%</c:formatCode>
                <c:ptCount val="2"/>
                <c:pt idx="0">
                  <c:v>0.4488678517375434</c:v>
                </c:pt>
                <c:pt idx="1">
                  <c:v>0.75811816885791228</c:v>
                </c:pt>
              </c:numCache>
            </c:numRef>
          </c:val>
        </c:ser>
        <c:ser>
          <c:idx val="1"/>
          <c:order val="1"/>
          <c:spPr>
            <a:solidFill>
              <a:srgbClr val="DF3D82"/>
            </a:solidFill>
          </c:spPr>
          <c:invertIfNegative val="0"/>
          <c:dPt>
            <c:idx val="1"/>
            <c:invertIfNegative val="0"/>
            <c:bubble3D val="0"/>
          </c:dPt>
          <c:val>
            <c:numRef>
              <c:f>('TLDB-Location'!$E$14,'TLDB-Location'!$G$14)</c:f>
              <c:numCache>
                <c:formatCode>0.0%</c:formatCode>
                <c:ptCount val="2"/>
                <c:pt idx="0">
                  <c:v>0.5511321482624566</c:v>
                </c:pt>
                <c:pt idx="1">
                  <c:v>0.24188183114208775</c:v>
                </c:pt>
              </c:numCache>
            </c:numRef>
          </c:val>
        </c:ser>
        <c:dLbls>
          <c:showLegendKey val="0"/>
          <c:showVal val="0"/>
          <c:showCatName val="0"/>
          <c:showSerName val="0"/>
          <c:showPercent val="0"/>
          <c:showBubbleSize val="0"/>
        </c:dLbls>
        <c:gapWidth val="33"/>
        <c:overlap val="100"/>
        <c:axId val="269123584"/>
        <c:axId val="269125120"/>
      </c:barChart>
      <c:catAx>
        <c:axId val="269123584"/>
        <c:scaling>
          <c:orientation val="minMax"/>
        </c:scaling>
        <c:delete val="1"/>
        <c:axPos val="l"/>
        <c:numFmt formatCode="General" sourceLinked="1"/>
        <c:majorTickMark val="out"/>
        <c:minorTickMark val="none"/>
        <c:tickLblPos val="nextTo"/>
        <c:crossAx val="269125120"/>
        <c:crosses val="autoZero"/>
        <c:auto val="1"/>
        <c:lblAlgn val="ctr"/>
        <c:lblOffset val="100"/>
        <c:noMultiLvlLbl val="0"/>
      </c:catAx>
      <c:valAx>
        <c:axId val="269125120"/>
        <c:scaling>
          <c:orientation val="minMax"/>
        </c:scaling>
        <c:delete val="0"/>
        <c:axPos val="b"/>
        <c:majorGridlines/>
        <c:numFmt formatCode="0%" sourceLinked="1"/>
        <c:majorTickMark val="out"/>
        <c:minorTickMark val="none"/>
        <c:tickLblPos val="nextTo"/>
        <c:crossAx val="269123584"/>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bar"/>
        <c:grouping val="percentStacked"/>
        <c:varyColors val="0"/>
        <c:ser>
          <c:idx val="0"/>
          <c:order val="0"/>
          <c:spPr>
            <a:solidFill>
              <a:sysClr val="window" lastClr="FFFFFF">
                <a:lumMod val="75000"/>
              </a:sysClr>
            </a:solidFill>
          </c:spPr>
          <c:invertIfNegative val="0"/>
          <c:dPt>
            <c:idx val="1"/>
            <c:invertIfNegative val="0"/>
            <c:bubble3D val="0"/>
            <c:spPr>
              <a:solidFill>
                <a:sysClr val="window" lastClr="FFFFFF">
                  <a:lumMod val="75000"/>
                </a:sysClr>
              </a:solidFill>
            </c:spPr>
          </c:dPt>
          <c:val>
            <c:numRef>
              <c:f>('TLDB-Location'!$D$24,'TLDB-Location'!$G$24)</c:f>
              <c:numCache>
                <c:formatCode>0.0%</c:formatCode>
                <c:ptCount val="2"/>
                <c:pt idx="0" formatCode="_-* #,##0_-;\-* #,##0_-;_-* &quot;-&quot;??_-;_-@_-">
                  <c:v>58710</c:v>
                </c:pt>
                <c:pt idx="1">
                  <c:v>0.89880009504197689</c:v>
                </c:pt>
              </c:numCache>
            </c:numRef>
          </c:val>
        </c:ser>
        <c:ser>
          <c:idx val="1"/>
          <c:order val="1"/>
          <c:spPr>
            <a:solidFill>
              <a:srgbClr val="DF3D82"/>
            </a:solidFill>
          </c:spPr>
          <c:invertIfNegative val="0"/>
          <c:dPt>
            <c:idx val="1"/>
            <c:invertIfNegative val="0"/>
            <c:bubble3D val="0"/>
          </c:dPt>
          <c:val>
            <c:numRef>
              <c:f>('TLDB-Location'!$D$25,'TLDB-Location'!$G$25)</c:f>
              <c:numCache>
                <c:formatCode>0.0%</c:formatCode>
                <c:ptCount val="2"/>
                <c:pt idx="0" formatCode="_-* #,##0_-;\-* #,##0_-;_-* &quot;-&quot;??_-;_-@_-">
                  <c:v>8684</c:v>
                </c:pt>
                <c:pt idx="1">
                  <c:v>0.10119990495802313</c:v>
                </c:pt>
              </c:numCache>
            </c:numRef>
          </c:val>
        </c:ser>
        <c:dLbls>
          <c:showLegendKey val="0"/>
          <c:showVal val="0"/>
          <c:showCatName val="0"/>
          <c:showSerName val="0"/>
          <c:showPercent val="0"/>
          <c:showBubbleSize val="0"/>
        </c:dLbls>
        <c:gapWidth val="33"/>
        <c:overlap val="100"/>
        <c:axId val="269150464"/>
        <c:axId val="269156352"/>
      </c:barChart>
      <c:catAx>
        <c:axId val="269150464"/>
        <c:scaling>
          <c:orientation val="minMax"/>
        </c:scaling>
        <c:delete val="1"/>
        <c:axPos val="l"/>
        <c:numFmt formatCode="General" sourceLinked="1"/>
        <c:majorTickMark val="out"/>
        <c:minorTickMark val="none"/>
        <c:tickLblPos val="nextTo"/>
        <c:crossAx val="269156352"/>
        <c:crosses val="autoZero"/>
        <c:auto val="1"/>
        <c:lblAlgn val="ctr"/>
        <c:lblOffset val="100"/>
        <c:noMultiLvlLbl val="0"/>
      </c:catAx>
      <c:valAx>
        <c:axId val="269156352"/>
        <c:scaling>
          <c:orientation val="minMax"/>
          <c:max val="1"/>
          <c:min val="0"/>
        </c:scaling>
        <c:delete val="0"/>
        <c:axPos val="b"/>
        <c:majorGridlines/>
        <c:numFmt formatCode="0%" sourceLinked="1"/>
        <c:majorTickMark val="out"/>
        <c:minorTickMark val="none"/>
        <c:tickLblPos val="nextTo"/>
        <c:crossAx val="269150464"/>
        <c:crosses val="autoZero"/>
        <c:crossBetween val="between"/>
        <c:majorUnit val="0.1"/>
        <c:minorUnit val="4.000000000000001E-3"/>
      </c:valAx>
    </c:plotArea>
    <c:plotVisOnly val="1"/>
    <c:dispBlanksAs val="gap"/>
    <c:showDLblsOverMax val="0"/>
  </c:chart>
  <c:spPr>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17/18</a:t>
            </a:r>
          </a:p>
        </c:rich>
      </c:tx>
      <c:layout>
        <c:manualLayout>
          <c:xMode val="edge"/>
          <c:yMode val="edge"/>
          <c:x val="0.39671757100639893"/>
          <c:y val="0.44401102370373846"/>
        </c:manualLayout>
      </c:layout>
      <c:overlay val="1"/>
    </c:title>
    <c:autoTitleDeleted val="0"/>
    <c:plotArea>
      <c:layout/>
      <c:doughnutChart>
        <c:varyColors val="1"/>
        <c:ser>
          <c:idx val="0"/>
          <c:order val="0"/>
          <c:dPt>
            <c:idx val="0"/>
            <c:bubble3D val="0"/>
            <c:spPr>
              <a:solidFill>
                <a:srgbClr val="DF3D82"/>
              </a:solidFill>
            </c:spPr>
          </c:dPt>
          <c:dPt>
            <c:idx val="1"/>
            <c:bubble3D val="0"/>
            <c:spPr>
              <a:solidFill>
                <a:srgbClr val="DF3D82">
                  <a:alpha val="77000"/>
                </a:srgbClr>
              </a:solidFill>
            </c:spPr>
          </c:dPt>
          <c:dPt>
            <c:idx val="2"/>
            <c:bubble3D val="0"/>
            <c:spPr>
              <a:solidFill>
                <a:srgbClr val="DF3D82">
                  <a:alpha val="62000"/>
                </a:srgbClr>
              </a:solidFill>
            </c:spPr>
          </c:dPt>
          <c:dPt>
            <c:idx val="3"/>
            <c:bubble3D val="0"/>
            <c:spPr>
              <a:solidFill>
                <a:srgbClr val="DF3D82">
                  <a:alpha val="46000"/>
                </a:srgbClr>
              </a:solidFill>
            </c:spPr>
          </c:dPt>
          <c:dPt>
            <c:idx val="4"/>
            <c:bubble3D val="0"/>
            <c:spPr>
              <a:solidFill>
                <a:schemeClr val="bg1">
                  <a:lumMod val="85000"/>
                </a:schemeClr>
              </a:solidFill>
            </c:spPr>
          </c:dPt>
          <c:dLbls>
            <c:showLegendKey val="0"/>
            <c:showVal val="0"/>
            <c:showCatName val="0"/>
            <c:showSerName val="0"/>
            <c:showPercent val="1"/>
            <c:showBubbleSize val="0"/>
            <c:showLeaderLines val="1"/>
          </c:dLbls>
          <c:cat>
            <c:strRef>
              <c:f>'TLDB-Location'!$C$55:$C$59</c:f>
              <c:strCache>
                <c:ptCount val="5"/>
                <c:pt idx="0">
                  <c:v>Republic of Ireland</c:v>
                </c:pt>
                <c:pt idx="1">
                  <c:v>UK (Excluding NI)</c:v>
                </c:pt>
                <c:pt idx="2">
                  <c:v>Europe (Excluding UK and RoI)</c:v>
                </c:pt>
                <c:pt idx="3">
                  <c:v>USA</c:v>
                </c:pt>
                <c:pt idx="4">
                  <c:v>World (Excluding Europe and USA)</c:v>
                </c:pt>
              </c:strCache>
            </c:strRef>
          </c:cat>
          <c:val>
            <c:numRef>
              <c:f>'TLDB-Location'!$E$55:$E$59</c:f>
              <c:numCache>
                <c:formatCode>0.00%</c:formatCode>
                <c:ptCount val="5"/>
                <c:pt idx="0">
                  <c:v>6.0987286949604463E-3</c:v>
                </c:pt>
                <c:pt idx="1">
                  <c:v>9.133361813708882E-4</c:v>
                </c:pt>
                <c:pt idx="2">
                  <c:v>1.0753796974205618E-3</c:v>
                </c:pt>
                <c:pt idx="3">
                  <c:v>2.2538779959636432E-3</c:v>
                </c:pt>
                <c:pt idx="4">
                  <c:v>1.959253421327873E-3</c:v>
                </c:pt>
              </c:numCache>
            </c:numRef>
          </c:val>
        </c:ser>
        <c:dLbls>
          <c:showLegendKey val="0"/>
          <c:showVal val="0"/>
          <c:showCatName val="0"/>
          <c:showSerName val="0"/>
          <c:showPercent val="1"/>
          <c:showBubbleSize val="0"/>
          <c:showLeaderLines val="1"/>
        </c:dLbls>
        <c:firstSliceAng val="0"/>
        <c:holeSize val="50"/>
      </c:doughnutChart>
    </c:plotArea>
    <c:plotVisOnly val="1"/>
    <c:dispBlanksAs val="gap"/>
    <c:showDLblsOverMax val="0"/>
  </c:chart>
  <c:spPr>
    <a:ln>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16/17</a:t>
            </a:r>
          </a:p>
        </c:rich>
      </c:tx>
      <c:layout>
        <c:manualLayout>
          <c:xMode val="edge"/>
          <c:yMode val="edge"/>
          <c:x val="0.25659440925478799"/>
          <c:y val="0.45508575406886176"/>
        </c:manualLayout>
      </c:layout>
      <c:overlay val="1"/>
    </c:title>
    <c:autoTitleDeleted val="0"/>
    <c:plotArea>
      <c:layout/>
      <c:doughnutChart>
        <c:varyColors val="1"/>
        <c:ser>
          <c:idx val="0"/>
          <c:order val="0"/>
          <c:dPt>
            <c:idx val="0"/>
            <c:bubble3D val="0"/>
            <c:spPr>
              <a:solidFill>
                <a:srgbClr val="DF3D82"/>
              </a:solidFill>
            </c:spPr>
          </c:dPt>
          <c:dPt>
            <c:idx val="1"/>
            <c:bubble3D val="0"/>
            <c:spPr>
              <a:solidFill>
                <a:srgbClr val="DF3D82">
                  <a:alpha val="77000"/>
                </a:srgbClr>
              </a:solidFill>
            </c:spPr>
          </c:dPt>
          <c:dPt>
            <c:idx val="2"/>
            <c:bubble3D val="0"/>
            <c:spPr>
              <a:solidFill>
                <a:srgbClr val="DF3D82">
                  <a:alpha val="62000"/>
                </a:srgbClr>
              </a:solidFill>
            </c:spPr>
          </c:dPt>
          <c:dPt>
            <c:idx val="3"/>
            <c:bubble3D val="0"/>
            <c:spPr>
              <a:solidFill>
                <a:srgbClr val="DF3D82">
                  <a:alpha val="46000"/>
                </a:srgbClr>
              </a:solidFill>
            </c:spPr>
          </c:dPt>
          <c:dPt>
            <c:idx val="4"/>
            <c:bubble3D val="0"/>
            <c:spPr>
              <a:solidFill>
                <a:schemeClr val="bg1">
                  <a:lumMod val="85000"/>
                </a:schemeClr>
              </a:solidFill>
            </c:spPr>
          </c:dPt>
          <c:dLbls>
            <c:showLegendKey val="0"/>
            <c:showVal val="0"/>
            <c:showCatName val="0"/>
            <c:showSerName val="0"/>
            <c:showPercent val="1"/>
            <c:showBubbleSize val="0"/>
            <c:showLeaderLines val="1"/>
          </c:dLbls>
          <c:cat>
            <c:strRef>
              <c:f>'TLDB-Location'!$C$55:$C$59</c:f>
              <c:strCache>
                <c:ptCount val="5"/>
                <c:pt idx="0">
                  <c:v>Republic of Ireland</c:v>
                </c:pt>
                <c:pt idx="1">
                  <c:v>UK (Excluding NI)</c:v>
                </c:pt>
                <c:pt idx="2">
                  <c:v>Europe (Excluding UK and RoI)</c:v>
                </c:pt>
                <c:pt idx="3">
                  <c:v>USA</c:v>
                </c:pt>
                <c:pt idx="4">
                  <c:v>World (Excluding Europe and USA)</c:v>
                </c:pt>
              </c:strCache>
            </c:strRef>
          </c:cat>
          <c:val>
            <c:numRef>
              <c:f>'TLDB-Location'!$G$55:$G$59</c:f>
              <c:numCache>
                <c:formatCode>0.00%</c:formatCode>
                <c:ptCount val="5"/>
                <c:pt idx="0">
                  <c:v>7.9044474655272871E-3</c:v>
                </c:pt>
                <c:pt idx="1">
                  <c:v>3.6317731598368617E-3</c:v>
                </c:pt>
                <c:pt idx="2">
                  <c:v>3.4375606913963877E-3</c:v>
                </c:pt>
                <c:pt idx="3">
                  <c:v>2.699553311322587E-3</c:v>
                </c:pt>
                <c:pt idx="4">
                  <c:v>1.4760147601476014E-3</c:v>
                </c:pt>
              </c:numCache>
            </c:numRef>
          </c:val>
        </c:ser>
        <c:dLbls>
          <c:showLegendKey val="0"/>
          <c:showVal val="0"/>
          <c:showCatName val="0"/>
          <c:showSerName val="0"/>
          <c:showPercent val="1"/>
          <c:showBubbleSize val="0"/>
          <c:showLeaderLines val="1"/>
        </c:dLbls>
        <c:firstSliceAng val="0"/>
        <c:holeSize val="50"/>
      </c:doughnutChart>
    </c:plotArea>
    <c:legend>
      <c:legendPos val="r"/>
      <c:layout/>
      <c:overlay val="0"/>
    </c:legend>
    <c:plotVisOnly val="1"/>
    <c:dispBlanksAs val="gap"/>
    <c:showDLblsOverMax val="0"/>
  </c:chart>
  <c:spPr>
    <a:ln>
      <a:noFill/>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400"/>
            </a:pPr>
            <a:r>
              <a:rPr lang="en-GB" sz="2400"/>
              <a:t>17/18</a:t>
            </a:r>
          </a:p>
        </c:rich>
      </c:tx>
      <c:layout>
        <c:manualLayout>
          <c:xMode val="edge"/>
          <c:yMode val="edge"/>
          <c:x val="0.29092300031033713"/>
          <c:y val="0.43404148240091994"/>
        </c:manualLayout>
      </c:layout>
      <c:overlay val="1"/>
    </c:title>
    <c:autoTitleDeleted val="0"/>
    <c:plotArea>
      <c:layout/>
      <c:doughnutChart>
        <c:varyColors val="1"/>
        <c:ser>
          <c:idx val="0"/>
          <c:order val="0"/>
          <c:dPt>
            <c:idx val="0"/>
            <c:bubble3D val="0"/>
            <c:spPr>
              <a:solidFill>
                <a:srgbClr val="DF3D82"/>
              </a:solidFill>
            </c:spPr>
          </c:dPt>
          <c:dPt>
            <c:idx val="1"/>
            <c:bubble3D val="0"/>
            <c:spPr>
              <a:solidFill>
                <a:srgbClr val="DF3D82">
                  <a:alpha val="80000"/>
                </a:srgbClr>
              </a:solidFill>
            </c:spPr>
          </c:dPt>
          <c:dPt>
            <c:idx val="2"/>
            <c:bubble3D val="0"/>
            <c:spPr>
              <a:solidFill>
                <a:srgbClr val="DF3D82">
                  <a:alpha val="60000"/>
                </a:srgbClr>
              </a:solidFill>
            </c:spPr>
          </c:dPt>
          <c:dPt>
            <c:idx val="3"/>
            <c:bubble3D val="0"/>
            <c:spPr>
              <a:solidFill>
                <a:srgbClr val="DF3D82">
                  <a:alpha val="40000"/>
                </a:srgbClr>
              </a:solidFill>
            </c:spPr>
          </c:dPt>
          <c:dPt>
            <c:idx val="4"/>
            <c:bubble3D val="0"/>
            <c:spPr>
              <a:solidFill>
                <a:srgbClr val="DF3D82">
                  <a:alpha val="30000"/>
                </a:srgbClr>
              </a:solidFill>
            </c:spPr>
          </c:dPt>
          <c:dPt>
            <c:idx val="5"/>
            <c:bubble3D val="0"/>
            <c:spPr>
              <a:solidFill>
                <a:srgbClr val="DF3D82">
                  <a:alpha val="20000"/>
                </a:srgbClr>
              </a:solidFill>
            </c:spPr>
          </c:dPt>
          <c:dLbls>
            <c:dLbl>
              <c:idx val="5"/>
              <c:delete val="1"/>
            </c:dLbl>
            <c:showLegendKey val="0"/>
            <c:showVal val="1"/>
            <c:showCatName val="0"/>
            <c:showSerName val="0"/>
            <c:showPercent val="0"/>
            <c:showBubbleSize val="0"/>
            <c:showLeaderLines val="1"/>
          </c:dLbls>
          <c:cat>
            <c:strRef>
              <c:f>'TLDB-Location'!$C$84:$C$89</c:f>
              <c:strCache>
                <c:ptCount val="6"/>
                <c:pt idx="0">
                  <c:v>Library</c:v>
                </c:pt>
                <c:pt idx="1">
                  <c:v>Community organisation</c:v>
                </c:pt>
                <c:pt idx="2">
                  <c:v>Higher Education</c:v>
                </c:pt>
                <c:pt idx="3">
                  <c:v>Hotel</c:v>
                </c:pt>
                <c:pt idx="4">
                  <c:v>Care homes</c:v>
                </c:pt>
                <c:pt idx="5">
                  <c:v>School</c:v>
                </c:pt>
              </c:strCache>
            </c:strRef>
          </c:cat>
          <c:val>
            <c:numRef>
              <c:f>'TLDB-Location'!$E$84:$E$89</c:f>
              <c:numCache>
                <c:formatCode>0.0%</c:formatCode>
                <c:ptCount val="6"/>
                <c:pt idx="0">
                  <c:v>0.6001702259362427</c:v>
                </c:pt>
                <c:pt idx="1">
                  <c:v>0.16761064685855773</c:v>
                </c:pt>
                <c:pt idx="2">
                  <c:v>8.6474775611265861E-2</c:v>
                </c:pt>
                <c:pt idx="3">
                  <c:v>6.561436087898484E-2</c:v>
                </c:pt>
                <c:pt idx="4">
                  <c:v>6.4097802537913959E-2</c:v>
                </c:pt>
                <c:pt idx="5">
                  <c:v>9.5171773444753943E-3</c:v>
                </c:pt>
              </c:numCache>
            </c:numRef>
          </c:val>
        </c:ser>
        <c:dLbls>
          <c:showLegendKey val="0"/>
          <c:showVal val="0"/>
          <c:showCatName val="0"/>
          <c:showSerName val="0"/>
          <c:showPercent val="0"/>
          <c:showBubbleSize val="0"/>
          <c:showLeaderLines val="1"/>
        </c:dLbls>
        <c:firstSliceAng val="0"/>
        <c:holeSize val="50"/>
      </c:doughnutChart>
    </c:plotArea>
    <c:legend>
      <c:legendPos val="r"/>
      <c:layout/>
      <c:overlay val="0"/>
    </c:legend>
    <c:plotVisOnly val="1"/>
    <c:dispBlanksAs val="gap"/>
    <c:showDLblsOverMax val="0"/>
  </c:chart>
  <c:spPr>
    <a:ln>
      <a:no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400"/>
            </a:pPr>
            <a:r>
              <a:rPr lang="en-GB" sz="2400"/>
              <a:t>17/18</a:t>
            </a:r>
          </a:p>
        </c:rich>
      </c:tx>
      <c:layout>
        <c:manualLayout>
          <c:xMode val="edge"/>
          <c:yMode val="edge"/>
          <c:x val="0.37137086594294372"/>
          <c:y val="0.42592592592592593"/>
        </c:manualLayout>
      </c:layout>
      <c:overlay val="1"/>
    </c:title>
    <c:autoTitleDeleted val="0"/>
    <c:plotArea>
      <c:layout/>
      <c:doughnutChart>
        <c:varyColors val="1"/>
        <c:ser>
          <c:idx val="0"/>
          <c:order val="0"/>
          <c:dPt>
            <c:idx val="0"/>
            <c:bubble3D val="0"/>
            <c:spPr>
              <a:solidFill>
                <a:srgbClr val="3D7355"/>
              </a:solidFill>
            </c:spPr>
          </c:dPt>
          <c:dPt>
            <c:idx val="1"/>
            <c:bubble3D val="0"/>
            <c:spPr>
              <a:solidFill>
                <a:srgbClr val="3D7355">
                  <a:alpha val="90000"/>
                </a:srgbClr>
              </a:solidFill>
            </c:spPr>
          </c:dPt>
          <c:dPt>
            <c:idx val="2"/>
            <c:bubble3D val="0"/>
            <c:spPr>
              <a:solidFill>
                <a:srgbClr val="3D7355">
                  <a:alpha val="67000"/>
                </a:srgbClr>
              </a:solidFill>
            </c:spPr>
          </c:dPt>
          <c:dPt>
            <c:idx val="3"/>
            <c:bubble3D val="0"/>
            <c:spPr>
              <a:solidFill>
                <a:srgbClr val="3D7355">
                  <a:alpha val="54000"/>
                </a:srgbClr>
              </a:solidFill>
            </c:spPr>
          </c:dPt>
          <c:dPt>
            <c:idx val="4"/>
            <c:bubble3D val="0"/>
            <c:spPr>
              <a:solidFill>
                <a:srgbClr val="3D7355">
                  <a:alpha val="40000"/>
                </a:srgbClr>
              </a:solidFill>
            </c:spPr>
          </c:dPt>
          <c:dPt>
            <c:idx val="5"/>
            <c:bubble3D val="0"/>
            <c:spPr>
              <a:solidFill>
                <a:srgbClr val="DF3D82">
                  <a:alpha val="20000"/>
                </a:srgbClr>
              </a:solidFill>
            </c:spPr>
          </c:dPt>
          <c:dPt>
            <c:idx val="6"/>
            <c:bubble3D val="0"/>
            <c:spPr>
              <a:solidFill>
                <a:srgbClr val="DF3D82">
                  <a:alpha val="40000"/>
                </a:srgbClr>
              </a:solidFill>
            </c:spPr>
          </c:dPt>
          <c:dPt>
            <c:idx val="7"/>
            <c:bubble3D val="0"/>
            <c:spPr>
              <a:solidFill>
                <a:srgbClr val="DF3D82">
                  <a:alpha val="60000"/>
                </a:srgbClr>
              </a:solidFill>
            </c:spPr>
          </c:dPt>
          <c:dPt>
            <c:idx val="8"/>
            <c:bubble3D val="0"/>
            <c:spPr>
              <a:solidFill>
                <a:srgbClr val="DF3D82">
                  <a:alpha val="80000"/>
                </a:srgbClr>
              </a:solidFill>
            </c:spPr>
          </c:dPt>
          <c:dPt>
            <c:idx val="9"/>
            <c:bubble3D val="0"/>
            <c:spPr>
              <a:solidFill>
                <a:srgbClr val="DF3D82"/>
              </a:solidFill>
            </c:spPr>
          </c:dPt>
          <c:cat>
            <c:strRef>
              <c:f>'TLDB-Location'!$C$67:$C$76</c:f>
              <c:strCache>
                <c:ptCount val="10"/>
                <c:pt idx="0">
                  <c:v>1 (Most Deprived 10%)</c:v>
                </c:pt>
                <c:pt idx="1">
                  <c:v>2</c:v>
                </c:pt>
                <c:pt idx="2">
                  <c:v>3</c:v>
                </c:pt>
                <c:pt idx="3">
                  <c:v>4</c:v>
                </c:pt>
                <c:pt idx="4">
                  <c:v>5</c:v>
                </c:pt>
                <c:pt idx="5">
                  <c:v>6</c:v>
                </c:pt>
                <c:pt idx="6">
                  <c:v>7</c:v>
                </c:pt>
                <c:pt idx="7">
                  <c:v>8</c:v>
                </c:pt>
                <c:pt idx="8">
                  <c:v>9</c:v>
                </c:pt>
                <c:pt idx="9">
                  <c:v>10 (Least Deprived 10%)</c:v>
                </c:pt>
              </c:strCache>
            </c:strRef>
          </c:cat>
          <c:val>
            <c:numRef>
              <c:f>'TLDB-Location'!$E$67:$E$76</c:f>
              <c:numCache>
                <c:formatCode>0.0%</c:formatCode>
                <c:ptCount val="10"/>
                <c:pt idx="0">
                  <c:v>0.50985250912544144</c:v>
                </c:pt>
                <c:pt idx="1">
                  <c:v>7.3671246698519155E-2</c:v>
                </c:pt>
                <c:pt idx="2">
                  <c:v>0.15651244917945217</c:v>
                </c:pt>
                <c:pt idx="3">
                  <c:v>1.9452770276285721E-2</c:v>
                </c:pt>
                <c:pt idx="4">
                  <c:v>8.5660444549959941E-2</c:v>
                </c:pt>
                <c:pt idx="5">
                  <c:v>1.9081817372466392E-2</c:v>
                </c:pt>
                <c:pt idx="6">
                  <c:v>2.2583612784520878E-2</c:v>
                </c:pt>
                <c:pt idx="7">
                  <c:v>3.3222542066059291E-2</c:v>
                </c:pt>
                <c:pt idx="8">
                  <c:v>1.0935691604593881E-2</c:v>
                </c:pt>
                <c:pt idx="9">
                  <c:v>6.9026916342701125E-2</c:v>
                </c:pt>
              </c:numCache>
            </c:numRef>
          </c:val>
        </c:ser>
        <c:dLbls>
          <c:showLegendKey val="0"/>
          <c:showVal val="0"/>
          <c:showCatName val="0"/>
          <c:showSerName val="0"/>
          <c:showPercent val="0"/>
          <c:showBubbleSize val="0"/>
          <c:showLeaderLines val="1"/>
        </c:dLbls>
        <c:firstSliceAng val="0"/>
        <c:holeSize val="50"/>
      </c:doughnutChart>
    </c:plotArea>
    <c:plotVisOnly val="1"/>
    <c:dispBlanksAs val="gap"/>
    <c:showDLblsOverMax val="0"/>
  </c:chart>
  <c:spPr>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400"/>
            </a:pPr>
            <a:r>
              <a:rPr lang="en-GB" sz="2400"/>
              <a:t>16/17</a:t>
            </a:r>
          </a:p>
        </c:rich>
      </c:tx>
      <c:layout>
        <c:manualLayout>
          <c:xMode val="edge"/>
          <c:yMode val="edge"/>
          <c:x val="0.24468044619422571"/>
          <c:y val="0.42592592592592593"/>
        </c:manualLayout>
      </c:layout>
      <c:overlay val="1"/>
    </c:title>
    <c:autoTitleDeleted val="0"/>
    <c:plotArea>
      <c:layout/>
      <c:doughnutChart>
        <c:varyColors val="1"/>
        <c:ser>
          <c:idx val="0"/>
          <c:order val="0"/>
          <c:dPt>
            <c:idx val="0"/>
            <c:bubble3D val="0"/>
            <c:spPr>
              <a:solidFill>
                <a:srgbClr val="3D7355"/>
              </a:solidFill>
            </c:spPr>
          </c:dPt>
          <c:dPt>
            <c:idx val="1"/>
            <c:bubble3D val="0"/>
            <c:spPr>
              <a:solidFill>
                <a:srgbClr val="3D7355">
                  <a:alpha val="90000"/>
                </a:srgbClr>
              </a:solidFill>
            </c:spPr>
          </c:dPt>
          <c:dPt>
            <c:idx val="2"/>
            <c:bubble3D val="0"/>
            <c:spPr>
              <a:solidFill>
                <a:srgbClr val="3D7355">
                  <a:alpha val="67000"/>
                </a:srgbClr>
              </a:solidFill>
            </c:spPr>
          </c:dPt>
          <c:dPt>
            <c:idx val="3"/>
            <c:bubble3D val="0"/>
            <c:spPr>
              <a:solidFill>
                <a:srgbClr val="3D7355">
                  <a:alpha val="54000"/>
                </a:srgbClr>
              </a:solidFill>
            </c:spPr>
          </c:dPt>
          <c:dPt>
            <c:idx val="4"/>
            <c:bubble3D val="0"/>
            <c:spPr>
              <a:solidFill>
                <a:srgbClr val="3D7355">
                  <a:alpha val="40000"/>
                </a:srgbClr>
              </a:solidFill>
            </c:spPr>
          </c:dPt>
          <c:dPt>
            <c:idx val="5"/>
            <c:bubble3D val="0"/>
            <c:spPr>
              <a:solidFill>
                <a:srgbClr val="DF3D82">
                  <a:alpha val="20000"/>
                </a:srgbClr>
              </a:solidFill>
            </c:spPr>
          </c:dPt>
          <c:dPt>
            <c:idx val="6"/>
            <c:bubble3D val="0"/>
            <c:spPr>
              <a:solidFill>
                <a:srgbClr val="DF3D82">
                  <a:alpha val="40000"/>
                </a:srgbClr>
              </a:solidFill>
            </c:spPr>
          </c:dPt>
          <c:dPt>
            <c:idx val="7"/>
            <c:bubble3D val="0"/>
            <c:spPr>
              <a:solidFill>
                <a:srgbClr val="DF3D82">
                  <a:alpha val="60000"/>
                </a:srgbClr>
              </a:solidFill>
            </c:spPr>
          </c:dPt>
          <c:dPt>
            <c:idx val="8"/>
            <c:bubble3D val="0"/>
            <c:spPr>
              <a:solidFill>
                <a:srgbClr val="DF3D82">
                  <a:alpha val="80000"/>
                </a:srgbClr>
              </a:solidFill>
            </c:spPr>
          </c:dPt>
          <c:dPt>
            <c:idx val="9"/>
            <c:bubble3D val="0"/>
            <c:spPr>
              <a:solidFill>
                <a:srgbClr val="DF3D82"/>
              </a:solidFill>
            </c:spPr>
          </c:dPt>
          <c:cat>
            <c:strRef>
              <c:f>'TLDB-Location'!$C$67:$C$76</c:f>
              <c:strCache>
                <c:ptCount val="10"/>
                <c:pt idx="0">
                  <c:v>1 (Most Deprived 10%)</c:v>
                </c:pt>
                <c:pt idx="1">
                  <c:v>2</c:v>
                </c:pt>
                <c:pt idx="2">
                  <c:v>3</c:v>
                </c:pt>
                <c:pt idx="3">
                  <c:v>4</c:v>
                </c:pt>
                <c:pt idx="4">
                  <c:v>5</c:v>
                </c:pt>
                <c:pt idx="5">
                  <c:v>6</c:v>
                </c:pt>
                <c:pt idx="6">
                  <c:v>7</c:v>
                </c:pt>
                <c:pt idx="7">
                  <c:v>8</c:v>
                </c:pt>
                <c:pt idx="8">
                  <c:v>9</c:v>
                </c:pt>
                <c:pt idx="9">
                  <c:v>10 (Least Deprived 10%)</c:v>
                </c:pt>
              </c:strCache>
            </c:strRef>
          </c:cat>
          <c:val>
            <c:numRef>
              <c:f>'TLDB-Location'!$G$67:$G$76</c:f>
              <c:numCache>
                <c:formatCode>0.0%</c:formatCode>
                <c:ptCount val="10"/>
                <c:pt idx="0">
                  <c:v>0.47080454883622064</c:v>
                </c:pt>
                <c:pt idx="1">
                  <c:v>0.12228717185673292</c:v>
                </c:pt>
                <c:pt idx="2">
                  <c:v>2.9971304070570731E-2</c:v>
                </c:pt>
                <c:pt idx="3">
                  <c:v>0.12526304601976831</c:v>
                </c:pt>
                <c:pt idx="4">
                  <c:v>1.2094802848336699E-2</c:v>
                </c:pt>
                <c:pt idx="5">
                  <c:v>0.1265171644170475</c:v>
                </c:pt>
                <c:pt idx="6">
                  <c:v>2.002338186842385E-2</c:v>
                </c:pt>
                <c:pt idx="7">
                  <c:v>5.1440110532468913E-2</c:v>
                </c:pt>
                <c:pt idx="8">
                  <c:v>4.1598469550430436E-2</c:v>
                </c:pt>
                <c:pt idx="9">
                  <c:v>0</c:v>
                </c:pt>
              </c:numCache>
            </c:numRef>
          </c:val>
        </c:ser>
        <c:dLbls>
          <c:showLegendKey val="0"/>
          <c:showVal val="0"/>
          <c:showCatName val="0"/>
          <c:showSerName val="0"/>
          <c:showPercent val="0"/>
          <c:showBubbleSize val="0"/>
          <c:showLeaderLines val="1"/>
        </c:dLbls>
        <c:firstSliceAng val="0"/>
        <c:holeSize val="50"/>
      </c:doughnutChart>
    </c:plotArea>
    <c:legend>
      <c:legendPos val="r"/>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jpeg"/><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image" Target="../media/image2.jpeg"/><Relationship Id="rId4" Type="http://schemas.openxmlformats.org/officeDocument/2006/relationships/chart" Target="../charts/chart6.xml"/></Relationships>
</file>

<file path=xl/drawings/_rels/drawing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image" Target="../media/image2.jpeg"/><Relationship Id="rId1" Type="http://schemas.openxmlformats.org/officeDocument/2006/relationships/chart" Target="../charts/chart7.xml"/><Relationship Id="rId4" Type="http://schemas.openxmlformats.org/officeDocument/2006/relationships/chart" Target="../charts/chart9.xml"/></Relationships>
</file>

<file path=xl/drawings/_rels/drawing4.xml.rels><?xml version="1.0" encoding="UTF-8" standalone="yes"?>
<Relationships xmlns="http://schemas.openxmlformats.org/package/2006/relationships"><Relationship Id="rId8" Type="http://schemas.openxmlformats.org/officeDocument/2006/relationships/chart" Target="../charts/chart16.xml"/><Relationship Id="rId3" Type="http://schemas.openxmlformats.org/officeDocument/2006/relationships/chart" Target="../charts/chart11.xml"/><Relationship Id="rId7" Type="http://schemas.openxmlformats.org/officeDocument/2006/relationships/chart" Target="../charts/chart15.xml"/><Relationship Id="rId2" Type="http://schemas.openxmlformats.org/officeDocument/2006/relationships/chart" Target="../charts/chart10.xml"/><Relationship Id="rId1" Type="http://schemas.openxmlformats.org/officeDocument/2006/relationships/image" Target="../media/image3.jpeg"/><Relationship Id="rId6" Type="http://schemas.openxmlformats.org/officeDocument/2006/relationships/chart" Target="../charts/chart14.xml"/><Relationship Id="rId5" Type="http://schemas.openxmlformats.org/officeDocument/2006/relationships/chart" Target="../charts/chart13.xml"/><Relationship Id="rId4" Type="http://schemas.openxmlformats.org/officeDocument/2006/relationships/chart" Target="../charts/chart12.xml"/><Relationship Id="rId9" Type="http://schemas.openxmlformats.org/officeDocument/2006/relationships/chart" Target="../charts/chart17.xml"/></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14</xdr:col>
      <xdr:colOff>23812</xdr:colOff>
      <xdr:row>0</xdr:row>
      <xdr:rowOff>116681</xdr:rowOff>
    </xdr:from>
    <xdr:to>
      <xdr:col>15</xdr:col>
      <xdr:colOff>47624</xdr:colOff>
      <xdr:row>6</xdr:row>
      <xdr:rowOff>56616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02062" y="116681"/>
          <a:ext cx="1000125" cy="1297248"/>
        </a:xfrm>
        <a:prstGeom prst="rect">
          <a:avLst/>
        </a:prstGeom>
      </xdr:spPr>
    </xdr:pic>
    <xdr:clientData/>
  </xdr:twoCellAnchor>
  <xdr:twoCellAnchor>
    <xdr:from>
      <xdr:col>9</xdr:col>
      <xdr:colOff>178595</xdr:colOff>
      <xdr:row>9</xdr:row>
      <xdr:rowOff>71437</xdr:rowOff>
    </xdr:from>
    <xdr:to>
      <xdr:col>13</xdr:col>
      <xdr:colOff>1178720</xdr:colOff>
      <xdr:row>17</xdr:row>
      <xdr:rowOff>166687</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71438</xdr:colOff>
      <xdr:row>20</xdr:row>
      <xdr:rowOff>83344</xdr:rowOff>
    </xdr:from>
    <xdr:to>
      <xdr:col>13</xdr:col>
      <xdr:colOff>1178720</xdr:colOff>
      <xdr:row>28</xdr:row>
      <xdr:rowOff>178594</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190500</xdr:colOff>
      <xdr:row>30</xdr:row>
      <xdr:rowOff>80964</xdr:rowOff>
    </xdr:from>
    <xdr:to>
      <xdr:col>13</xdr:col>
      <xdr:colOff>309562</xdr:colOff>
      <xdr:row>45</xdr:row>
      <xdr:rowOff>142876</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11905</xdr:colOff>
      <xdr:row>2</xdr:row>
      <xdr:rowOff>95250</xdr:rowOff>
    </xdr:from>
    <xdr:to>
      <xdr:col>2</xdr:col>
      <xdr:colOff>1750218</xdr:colOff>
      <xdr:row>4</xdr:row>
      <xdr:rowOff>83344</xdr:rowOff>
    </xdr:to>
    <xdr:sp macro="" textlink="">
      <xdr:nvSpPr>
        <xdr:cNvPr id="3" name="Right Arrow 2"/>
        <xdr:cNvSpPr/>
      </xdr:nvSpPr>
      <xdr:spPr>
        <a:xfrm>
          <a:off x="416718" y="500063"/>
          <a:ext cx="1738313" cy="392906"/>
        </a:xfrm>
        <a:prstGeom prst="rightArrow">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119063</xdr:colOff>
      <xdr:row>2</xdr:row>
      <xdr:rowOff>166687</xdr:rowOff>
    </xdr:from>
    <xdr:to>
      <xdr:col>2</xdr:col>
      <xdr:colOff>1607344</xdr:colOff>
      <xdr:row>3</xdr:row>
      <xdr:rowOff>166687</xdr:rowOff>
    </xdr:to>
    <xdr:sp macro="" textlink="">
      <xdr:nvSpPr>
        <xdr:cNvPr id="5" name="TextBox 4"/>
        <xdr:cNvSpPr txBox="1"/>
      </xdr:nvSpPr>
      <xdr:spPr>
        <a:xfrm>
          <a:off x="523876" y="571500"/>
          <a:ext cx="1488281" cy="202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SELECT: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252676</xdr:colOff>
      <xdr:row>0</xdr:row>
      <xdr:rowOff>104509</xdr:rowOff>
    </xdr:from>
    <xdr:to>
      <xdr:col>16</xdr:col>
      <xdr:colOff>1325371</xdr:colOff>
      <xdr:row>6</xdr:row>
      <xdr:rowOff>112446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90520" y="104509"/>
          <a:ext cx="1072695" cy="1365250"/>
        </a:xfrm>
        <a:prstGeom prst="rect">
          <a:avLst/>
        </a:prstGeom>
      </xdr:spPr>
    </xdr:pic>
    <xdr:clientData/>
  </xdr:twoCellAnchor>
  <xdr:twoCellAnchor>
    <xdr:from>
      <xdr:col>9</xdr:col>
      <xdr:colOff>104511</xdr:colOff>
      <xdr:row>33</xdr:row>
      <xdr:rowOff>58207</xdr:rowOff>
    </xdr:from>
    <xdr:to>
      <xdr:col>13</xdr:col>
      <xdr:colOff>1476376</xdr:colOff>
      <xdr:row>41</xdr:row>
      <xdr:rowOff>83343</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115098</xdr:colOff>
      <xdr:row>23</xdr:row>
      <xdr:rowOff>91282</xdr:rowOff>
    </xdr:from>
    <xdr:to>
      <xdr:col>13</xdr:col>
      <xdr:colOff>1512095</xdr:colOff>
      <xdr:row>31</xdr:row>
      <xdr:rowOff>83343</xdr:rowOff>
    </xdr:to>
    <xdr:graphicFrame macro="">
      <xdr:nvGraphicFramePr>
        <xdr:cNvPr id="19" name="Chart 1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119064</xdr:colOff>
      <xdr:row>11</xdr:row>
      <xdr:rowOff>79377</xdr:rowOff>
    </xdr:from>
    <xdr:to>
      <xdr:col>13</xdr:col>
      <xdr:colOff>1464469</xdr:colOff>
      <xdr:row>19</xdr:row>
      <xdr:rowOff>59534</xdr:rowOff>
    </xdr:to>
    <xdr:graphicFrame macro="">
      <xdr:nvGraphicFramePr>
        <xdr:cNvPr id="23" name="Chart 2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11906</xdr:colOff>
      <xdr:row>2</xdr:row>
      <xdr:rowOff>107157</xdr:rowOff>
    </xdr:from>
    <xdr:to>
      <xdr:col>2</xdr:col>
      <xdr:colOff>1750219</xdr:colOff>
      <xdr:row>4</xdr:row>
      <xdr:rowOff>71438</xdr:rowOff>
    </xdr:to>
    <xdr:sp macro="" textlink="">
      <xdr:nvSpPr>
        <xdr:cNvPr id="7" name="Right Arrow 6"/>
        <xdr:cNvSpPr/>
      </xdr:nvSpPr>
      <xdr:spPr>
        <a:xfrm>
          <a:off x="452437" y="535782"/>
          <a:ext cx="1738313" cy="392906"/>
        </a:xfrm>
        <a:prstGeom prst="rightArrow">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11906</xdr:colOff>
      <xdr:row>2</xdr:row>
      <xdr:rowOff>178594</xdr:rowOff>
    </xdr:from>
    <xdr:to>
      <xdr:col>2</xdr:col>
      <xdr:colOff>1500187</xdr:colOff>
      <xdr:row>3</xdr:row>
      <xdr:rowOff>166687</xdr:rowOff>
    </xdr:to>
    <xdr:sp macro="" textlink="">
      <xdr:nvSpPr>
        <xdr:cNvPr id="9" name="TextBox 8"/>
        <xdr:cNvSpPr txBox="1"/>
      </xdr:nvSpPr>
      <xdr:spPr>
        <a:xfrm>
          <a:off x="452437" y="607219"/>
          <a:ext cx="1488281" cy="202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SELECT: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122464</xdr:colOff>
      <xdr:row>43</xdr:row>
      <xdr:rowOff>54429</xdr:rowOff>
    </xdr:from>
    <xdr:to>
      <xdr:col>18</xdr:col>
      <xdr:colOff>1833562</xdr:colOff>
      <xdr:row>54</xdr:row>
      <xdr:rowOff>48292</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11906</xdr:colOff>
      <xdr:row>2</xdr:row>
      <xdr:rowOff>107156</xdr:rowOff>
    </xdr:from>
    <xdr:to>
      <xdr:col>2</xdr:col>
      <xdr:colOff>1750219</xdr:colOff>
      <xdr:row>4</xdr:row>
      <xdr:rowOff>71437</xdr:rowOff>
    </xdr:to>
    <xdr:sp macro="" textlink="">
      <xdr:nvSpPr>
        <xdr:cNvPr id="17" name="Right Arrow 16"/>
        <xdr:cNvSpPr/>
      </xdr:nvSpPr>
      <xdr:spPr>
        <a:xfrm>
          <a:off x="523875" y="535781"/>
          <a:ext cx="1738313" cy="392906"/>
        </a:xfrm>
        <a:prstGeom prst="rightArrow">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59531</xdr:colOff>
      <xdr:row>2</xdr:row>
      <xdr:rowOff>166688</xdr:rowOff>
    </xdr:from>
    <xdr:to>
      <xdr:col>2</xdr:col>
      <xdr:colOff>1547812</xdr:colOff>
      <xdr:row>3</xdr:row>
      <xdr:rowOff>154781</xdr:rowOff>
    </xdr:to>
    <xdr:sp macro="" textlink="">
      <xdr:nvSpPr>
        <xdr:cNvPr id="14" name="TextBox 13"/>
        <xdr:cNvSpPr txBox="1"/>
      </xdr:nvSpPr>
      <xdr:spPr>
        <a:xfrm>
          <a:off x="571500" y="595313"/>
          <a:ext cx="1488281" cy="202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SELECT: </a:t>
          </a:r>
        </a:p>
      </xdr:txBody>
    </xdr:sp>
    <xdr:clientData/>
  </xdr:twoCellAnchor>
  <xdr:twoCellAnchor editAs="oneCell">
    <xdr:from>
      <xdr:col>18</xdr:col>
      <xdr:colOff>793939</xdr:colOff>
      <xdr:row>0</xdr:row>
      <xdr:rowOff>72760</xdr:rowOff>
    </xdr:from>
    <xdr:to>
      <xdr:col>18</xdr:col>
      <xdr:colOff>1869281</xdr:colOff>
      <xdr:row>6</xdr:row>
      <xdr:rowOff>152135</xdr:rowOff>
    </xdr:to>
    <xdr:pic>
      <xdr:nvPicPr>
        <xdr:cNvPr id="19" name="Picture 1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331720" y="72760"/>
          <a:ext cx="1075342" cy="1365250"/>
        </a:xfrm>
        <a:prstGeom prst="rect">
          <a:avLst/>
        </a:prstGeom>
      </xdr:spPr>
    </xdr:pic>
    <xdr:clientData/>
  </xdr:twoCellAnchor>
  <xdr:twoCellAnchor>
    <xdr:from>
      <xdr:col>7</xdr:col>
      <xdr:colOff>311263</xdr:colOff>
      <xdr:row>56</xdr:row>
      <xdr:rowOff>136071</xdr:rowOff>
    </xdr:from>
    <xdr:to>
      <xdr:col>14</xdr:col>
      <xdr:colOff>122464</xdr:colOff>
      <xdr:row>68</xdr:row>
      <xdr:rowOff>176892</xdr:rowOff>
    </xdr:to>
    <xdr:graphicFrame macro="">
      <xdr:nvGraphicFramePr>
        <xdr:cNvPr id="20" name="Chart 1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11906</xdr:colOff>
      <xdr:row>2</xdr:row>
      <xdr:rowOff>107156</xdr:rowOff>
    </xdr:from>
    <xdr:to>
      <xdr:col>2</xdr:col>
      <xdr:colOff>1750219</xdr:colOff>
      <xdr:row>4</xdr:row>
      <xdr:rowOff>71437</xdr:rowOff>
    </xdr:to>
    <xdr:sp macro="" textlink="">
      <xdr:nvSpPr>
        <xdr:cNvPr id="22" name="Right Arrow 21"/>
        <xdr:cNvSpPr/>
      </xdr:nvSpPr>
      <xdr:spPr>
        <a:xfrm>
          <a:off x="526256" y="526256"/>
          <a:ext cx="1738313" cy="383381"/>
        </a:xfrm>
        <a:prstGeom prst="rightArrow">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59531</xdr:colOff>
      <xdr:row>2</xdr:row>
      <xdr:rowOff>166688</xdr:rowOff>
    </xdr:from>
    <xdr:to>
      <xdr:col>2</xdr:col>
      <xdr:colOff>1547812</xdr:colOff>
      <xdr:row>3</xdr:row>
      <xdr:rowOff>154781</xdr:rowOff>
    </xdr:to>
    <xdr:sp macro="" textlink="">
      <xdr:nvSpPr>
        <xdr:cNvPr id="23" name="TextBox 22"/>
        <xdr:cNvSpPr txBox="1"/>
      </xdr:nvSpPr>
      <xdr:spPr>
        <a:xfrm>
          <a:off x="573881" y="585788"/>
          <a:ext cx="148828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SELECT: </a:t>
          </a:r>
        </a:p>
      </xdr:txBody>
    </xdr:sp>
    <xdr:clientData/>
  </xdr:twoCellAnchor>
  <xdr:twoCellAnchor editAs="oneCell">
    <xdr:from>
      <xdr:col>18</xdr:col>
      <xdr:colOff>793939</xdr:colOff>
      <xdr:row>0</xdr:row>
      <xdr:rowOff>72760</xdr:rowOff>
    </xdr:from>
    <xdr:to>
      <xdr:col>18</xdr:col>
      <xdr:colOff>1869281</xdr:colOff>
      <xdr:row>6</xdr:row>
      <xdr:rowOff>152135</xdr:rowOff>
    </xdr:to>
    <xdr:pic>
      <xdr:nvPicPr>
        <xdr:cNvPr id="25" name="Picture 2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957864" y="72760"/>
          <a:ext cx="1075342" cy="1336675"/>
        </a:xfrm>
        <a:prstGeom prst="rect">
          <a:avLst/>
        </a:prstGeom>
      </xdr:spPr>
    </xdr:pic>
    <xdr:clientData/>
  </xdr:twoCellAnchor>
  <xdr:twoCellAnchor>
    <xdr:from>
      <xdr:col>9</xdr:col>
      <xdr:colOff>457539</xdr:colOff>
      <xdr:row>11</xdr:row>
      <xdr:rowOff>68036</xdr:rowOff>
    </xdr:from>
    <xdr:to>
      <xdr:col>16</xdr:col>
      <xdr:colOff>358888</xdr:colOff>
      <xdr:row>18</xdr:row>
      <xdr:rowOff>163114</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2073879</xdr:colOff>
      <xdr:row>0</xdr:row>
      <xdr:rowOff>81493</xdr:rowOff>
    </xdr:from>
    <xdr:to>
      <xdr:col>15</xdr:col>
      <xdr:colOff>3041384</xdr:colOff>
      <xdr:row>5</xdr:row>
      <xdr:rowOff>186443</xdr:rowOff>
    </xdr:to>
    <xdr:pic>
      <xdr:nvPicPr>
        <xdr:cNvPr id="7" name="Picture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456754" y="81493"/>
          <a:ext cx="967505" cy="1236044"/>
        </a:xfrm>
        <a:prstGeom prst="rect">
          <a:avLst/>
        </a:prstGeom>
      </xdr:spPr>
    </xdr:pic>
    <xdr:clientData/>
  </xdr:twoCellAnchor>
  <xdr:twoCellAnchor>
    <xdr:from>
      <xdr:col>9</xdr:col>
      <xdr:colOff>220927</xdr:colOff>
      <xdr:row>30</xdr:row>
      <xdr:rowOff>83343</xdr:rowOff>
    </xdr:from>
    <xdr:to>
      <xdr:col>14</xdr:col>
      <xdr:colOff>945886</xdr:colOff>
      <xdr:row>47</xdr:row>
      <xdr:rowOff>83344</xdr:rowOff>
    </xdr:to>
    <xdr:graphicFrame macro="">
      <xdr:nvGraphicFramePr>
        <xdr:cNvPr id="31" name="Chart 3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153460</xdr:colOff>
      <xdr:row>8</xdr:row>
      <xdr:rowOff>186531</xdr:rowOff>
    </xdr:from>
    <xdr:to>
      <xdr:col>11</xdr:col>
      <xdr:colOff>1012031</xdr:colOff>
      <xdr:row>17</xdr:row>
      <xdr:rowOff>47625</xdr:rowOff>
    </xdr:to>
    <xdr:graphicFrame macro="">
      <xdr:nvGraphicFramePr>
        <xdr:cNvPr id="1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115093</xdr:colOff>
      <xdr:row>19</xdr:row>
      <xdr:rowOff>141551</xdr:rowOff>
    </xdr:from>
    <xdr:to>
      <xdr:col>11</xdr:col>
      <xdr:colOff>1035844</xdr:colOff>
      <xdr:row>28</xdr:row>
      <xdr:rowOff>67467</xdr:rowOff>
    </xdr:to>
    <xdr:graphicFrame macro="">
      <xdr:nvGraphicFramePr>
        <xdr:cNvPr id="1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29106</xdr:colOff>
      <xdr:row>2</xdr:row>
      <xdr:rowOff>117739</xdr:rowOff>
    </xdr:from>
    <xdr:to>
      <xdr:col>2</xdr:col>
      <xdr:colOff>1767419</xdr:colOff>
      <xdr:row>4</xdr:row>
      <xdr:rowOff>105833</xdr:rowOff>
    </xdr:to>
    <xdr:sp macro="" textlink="">
      <xdr:nvSpPr>
        <xdr:cNvPr id="15" name="Right Arrow 14"/>
        <xdr:cNvSpPr/>
      </xdr:nvSpPr>
      <xdr:spPr>
        <a:xfrm>
          <a:off x="473606" y="519906"/>
          <a:ext cx="1738313" cy="390260"/>
        </a:xfrm>
        <a:prstGeom prst="rightArrow">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107157</xdr:colOff>
      <xdr:row>2</xdr:row>
      <xdr:rowOff>202407</xdr:rowOff>
    </xdr:from>
    <xdr:to>
      <xdr:col>2</xdr:col>
      <xdr:colOff>1595438</xdr:colOff>
      <xdr:row>3</xdr:row>
      <xdr:rowOff>202407</xdr:rowOff>
    </xdr:to>
    <xdr:sp macro="" textlink="">
      <xdr:nvSpPr>
        <xdr:cNvPr id="17" name="TextBox 16"/>
        <xdr:cNvSpPr txBox="1"/>
      </xdr:nvSpPr>
      <xdr:spPr>
        <a:xfrm>
          <a:off x="547688" y="654845"/>
          <a:ext cx="1488281"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SELECT: </a:t>
          </a:r>
        </a:p>
      </xdr:txBody>
    </xdr:sp>
    <xdr:clientData/>
  </xdr:twoCellAnchor>
  <xdr:twoCellAnchor>
    <xdr:from>
      <xdr:col>9</xdr:col>
      <xdr:colOff>136919</xdr:colOff>
      <xdr:row>48</xdr:row>
      <xdr:rowOff>140492</xdr:rowOff>
    </xdr:from>
    <xdr:to>
      <xdr:col>11</xdr:col>
      <xdr:colOff>1012031</xdr:colOff>
      <xdr:row>61</xdr:row>
      <xdr:rowOff>178593</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59531</xdr:colOff>
      <xdr:row>48</xdr:row>
      <xdr:rowOff>11905</xdr:rowOff>
    </xdr:from>
    <xdr:to>
      <xdr:col>15</xdr:col>
      <xdr:colOff>1369218</xdr:colOff>
      <xdr:row>62</xdr:row>
      <xdr:rowOff>147636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208358</xdr:colOff>
      <xdr:row>80</xdr:row>
      <xdr:rowOff>98821</xdr:rowOff>
    </xdr:from>
    <xdr:to>
      <xdr:col>10</xdr:col>
      <xdr:colOff>631030</xdr:colOff>
      <xdr:row>96</xdr:row>
      <xdr:rowOff>166687</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184545</xdr:colOff>
      <xdr:row>63</xdr:row>
      <xdr:rowOff>98820</xdr:rowOff>
    </xdr:from>
    <xdr:to>
      <xdr:col>11</xdr:col>
      <xdr:colOff>988218</xdr:colOff>
      <xdr:row>77</xdr:row>
      <xdr:rowOff>8333</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964406</xdr:colOff>
      <xdr:row>63</xdr:row>
      <xdr:rowOff>95250</xdr:rowOff>
    </xdr:from>
    <xdr:to>
      <xdr:col>15</xdr:col>
      <xdr:colOff>1059656</xdr:colOff>
      <xdr:row>77</xdr:row>
      <xdr:rowOff>4762</xdr:rowOff>
    </xdr:to>
    <xdr:graphicFrame macro="">
      <xdr:nvGraphicFramePr>
        <xdr:cNvPr id="19" name="Chart 1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7276911</xdr:colOff>
      <xdr:row>0</xdr:row>
      <xdr:rowOff>74877</xdr:rowOff>
    </xdr:from>
    <xdr:to>
      <xdr:col>10</xdr:col>
      <xdr:colOff>8337435</xdr:colOff>
      <xdr:row>6</xdr:row>
      <xdr:rowOff>193940</xdr:rowOff>
    </xdr:to>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06724" y="74877"/>
          <a:ext cx="1060524" cy="1357313"/>
        </a:xfrm>
        <a:prstGeom prst="rect">
          <a:avLst/>
        </a:prstGeom>
      </xdr:spPr>
    </xdr:pic>
    <xdr:clientData/>
  </xdr:twoCellAnchor>
  <xdr:twoCellAnchor>
    <xdr:from>
      <xdr:col>2</xdr:col>
      <xdr:colOff>3106208</xdr:colOff>
      <xdr:row>2</xdr:row>
      <xdr:rowOff>154782</xdr:rowOff>
    </xdr:from>
    <xdr:to>
      <xdr:col>2</xdr:col>
      <xdr:colOff>4594489</xdr:colOff>
      <xdr:row>3</xdr:row>
      <xdr:rowOff>156104</xdr:rowOff>
    </xdr:to>
    <xdr:sp macro="" textlink="">
      <xdr:nvSpPr>
        <xdr:cNvPr id="7" name="TextBox 6"/>
        <xdr:cNvSpPr txBox="1"/>
      </xdr:nvSpPr>
      <xdr:spPr>
        <a:xfrm>
          <a:off x="3720041" y="578115"/>
          <a:ext cx="1488281" cy="202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SELECT: </a:t>
          </a:r>
        </a:p>
      </xdr:txBody>
    </xdr:sp>
    <xdr:clientData/>
  </xdr:twoCellAnchor>
  <xdr:twoCellAnchor>
    <xdr:from>
      <xdr:col>2</xdr:col>
      <xdr:colOff>0</xdr:colOff>
      <xdr:row>2</xdr:row>
      <xdr:rowOff>84667</xdr:rowOff>
    </xdr:from>
    <xdr:to>
      <xdr:col>2</xdr:col>
      <xdr:colOff>2393156</xdr:colOff>
      <xdr:row>4</xdr:row>
      <xdr:rowOff>64823</xdr:rowOff>
    </xdr:to>
    <xdr:sp macro="" textlink="">
      <xdr:nvSpPr>
        <xdr:cNvPr id="10" name="Right Arrow 9"/>
        <xdr:cNvSpPr/>
      </xdr:nvSpPr>
      <xdr:spPr>
        <a:xfrm>
          <a:off x="619125" y="501386"/>
          <a:ext cx="2393156" cy="396875"/>
        </a:xfrm>
        <a:prstGeom prst="rightArrow">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47625</xdr:colOff>
      <xdr:row>2</xdr:row>
      <xdr:rowOff>144198</xdr:rowOff>
    </xdr:from>
    <xdr:to>
      <xdr:col>2</xdr:col>
      <xdr:colOff>2309813</xdr:colOff>
      <xdr:row>3</xdr:row>
      <xdr:rowOff>178593</xdr:rowOff>
    </xdr:to>
    <xdr:sp macro="" textlink="">
      <xdr:nvSpPr>
        <xdr:cNvPr id="11" name="TextBox 10"/>
        <xdr:cNvSpPr txBox="1"/>
      </xdr:nvSpPr>
      <xdr:spPr>
        <a:xfrm>
          <a:off x="666750" y="560917"/>
          <a:ext cx="2262188" cy="236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SELECT: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Location%20Data/1415/1415%20AFS%20Location%20Dashboard%20(Organisation%20leve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Archived%20AFS_RFO/1516%20AFS/Activity/CORE%20ACTIVITY_working.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Activity/CORE%20ACTIVITY_working.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AFSaggregate_data1516/CORE%20ACTIVITY_agg.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AFS%20201718/1718%20Compiled%20Data/1718%20Activity/1718%20Activity%20Working%20Dashboard.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acni-mmalcolm\Documents\Requests\Arts%20professional%20Resonse\CORE%20FINANCE_working.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Finance/CORE%20FINANCE_no%20edit.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Archived%20AFS_RFO/1516%20AFS/Employment/CORE%20EMPLOYMENT_working.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Finance/CORE%20FINANCE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vity Summary"/>
      <sheetName val="Raw data"/>
      <sheetName val="Tables"/>
      <sheetName val="1415 AFS Geodata"/>
      <sheetName val="1415 AFS Location Dashboard (Or"/>
    </sheetNames>
    <sheetDataSet>
      <sheetData sheetId="0"/>
      <sheetData sheetId="1">
        <row r="1">
          <cell r="A1" t="str">
            <v>Organisation Name</v>
          </cell>
          <cell r="B1" t="str">
            <v>Primary Artform</v>
          </cell>
          <cell r="C1" t="str">
            <v>Participation (n)</v>
          </cell>
          <cell r="D1" t="str">
            <v>Performance (n)</v>
          </cell>
          <cell r="E1" t="str">
            <v>Exhibition (n)</v>
          </cell>
          <cell r="F1" t="str">
            <v>Homebase</v>
          </cell>
          <cell r="G1" t="str">
            <v>HBA (n)</v>
          </cell>
          <cell r="H1" t="str">
            <v>Outreach (n)</v>
          </cell>
          <cell r="I1" t="str">
            <v>Total</v>
          </cell>
          <cell r="J1" t="str">
            <v>% Outreach (if HB)</v>
          </cell>
          <cell r="K1" t="str">
            <v xml:space="preserve">% Homebase </v>
          </cell>
          <cell r="L1" t="str">
            <v>OR MDM 10%</v>
          </cell>
          <cell r="M1" t="str">
            <v>OR % (MDM 10%)</v>
          </cell>
          <cell r="N1" t="str">
            <v>OR MDM 20%</v>
          </cell>
          <cell r="O1" t="str">
            <v>OR % (MDM 20%)</v>
          </cell>
          <cell r="P1" t="str">
            <v>All MDM (HB+OR) 10%</v>
          </cell>
          <cell r="Q1" t="str">
            <v>All MDM % (HB+OR) 10%</v>
          </cell>
          <cell r="R1" t="str">
            <v>All MDM (HB+OR) 20%</v>
          </cell>
          <cell r="S1" t="str">
            <v>All MDM % (HB+OR) 20%</v>
          </cell>
          <cell r="T1" t="str">
            <v>Urban (HB+OR)</v>
          </cell>
          <cell r="U1" t="str">
            <v>Urban % (HB+OR)</v>
          </cell>
          <cell r="V1" t="str">
            <v>Rural (HB+OR)</v>
          </cell>
          <cell r="W1" t="str">
            <v>Rural % (HB+OR)</v>
          </cell>
        </row>
        <row r="2">
          <cell r="A2" t="str">
            <v>Aisling Ghear Theatre Company</v>
          </cell>
          <cell r="B2" t="str">
            <v>Drama</v>
          </cell>
          <cell r="C2">
            <v>16</v>
          </cell>
          <cell r="D2">
            <v>25</v>
          </cell>
          <cell r="E2">
            <v>0</v>
          </cell>
          <cell r="F2" t="str">
            <v>Yes</v>
          </cell>
          <cell r="G2">
            <v>18</v>
          </cell>
          <cell r="H2">
            <v>23</v>
          </cell>
          <cell r="I2">
            <v>41</v>
          </cell>
          <cell r="J2">
            <v>56.09756097560976</v>
          </cell>
          <cell r="K2">
            <v>43.902439024390247</v>
          </cell>
          <cell r="L2">
            <v>13</v>
          </cell>
          <cell r="M2">
            <v>56.521739130434781</v>
          </cell>
          <cell r="N2">
            <v>13</v>
          </cell>
          <cell r="O2">
            <v>56.521739130434781</v>
          </cell>
          <cell r="P2">
            <v>31</v>
          </cell>
          <cell r="Q2">
            <v>75.609756097560975</v>
          </cell>
          <cell r="R2">
            <v>31</v>
          </cell>
          <cell r="S2">
            <v>75.609756097560975</v>
          </cell>
          <cell r="T2">
            <v>40</v>
          </cell>
          <cell r="U2">
            <v>97.560975609756099</v>
          </cell>
          <cell r="V2">
            <v>1</v>
          </cell>
          <cell r="W2">
            <v>2.4390243902439024</v>
          </cell>
        </row>
        <row r="3">
          <cell r="A3" t="str">
            <v>All Set Cross Cultural Project</v>
          </cell>
          <cell r="B3" t="str">
            <v>Traditional Arts</v>
          </cell>
          <cell r="C3">
            <v>179</v>
          </cell>
          <cell r="D3">
            <v>20</v>
          </cell>
          <cell r="E3">
            <v>0</v>
          </cell>
          <cell r="F3" t="str">
            <v>No</v>
          </cell>
          <cell r="G3">
            <v>0</v>
          </cell>
          <cell r="H3">
            <v>199</v>
          </cell>
          <cell r="I3">
            <v>199</v>
          </cell>
          <cell r="J3">
            <v>0</v>
          </cell>
          <cell r="K3">
            <v>0</v>
          </cell>
          <cell r="L3">
            <v>0</v>
          </cell>
          <cell r="M3">
            <v>0</v>
          </cell>
          <cell r="N3">
            <v>61</v>
          </cell>
          <cell r="O3">
            <v>30.653266331658291</v>
          </cell>
          <cell r="P3">
            <v>0</v>
          </cell>
          <cell r="Q3">
            <v>0</v>
          </cell>
          <cell r="R3">
            <v>61</v>
          </cell>
          <cell r="S3">
            <v>30.653266331658291</v>
          </cell>
          <cell r="T3">
            <v>117</v>
          </cell>
          <cell r="U3">
            <v>58.793969849246231</v>
          </cell>
          <cell r="V3">
            <v>82</v>
          </cell>
          <cell r="W3">
            <v>41.206030150753769</v>
          </cell>
        </row>
        <row r="4">
          <cell r="A4" t="str">
            <v>An Droichead</v>
          </cell>
          <cell r="B4" t="str">
            <v>Traditional Arts</v>
          </cell>
          <cell r="C4">
            <v>170</v>
          </cell>
          <cell r="D4">
            <v>14</v>
          </cell>
          <cell r="E4">
            <v>1</v>
          </cell>
          <cell r="F4" t="str">
            <v>Yes</v>
          </cell>
          <cell r="G4">
            <v>56</v>
          </cell>
          <cell r="H4">
            <v>129</v>
          </cell>
          <cell r="I4">
            <v>185</v>
          </cell>
          <cell r="J4">
            <v>69.729729729729726</v>
          </cell>
          <cell r="K4">
            <v>30.270270270270274</v>
          </cell>
          <cell r="L4">
            <v>122</v>
          </cell>
          <cell r="M4">
            <v>94.573643410852711</v>
          </cell>
          <cell r="N4">
            <v>122</v>
          </cell>
          <cell r="O4">
            <v>94.573643410852711</v>
          </cell>
          <cell r="P4">
            <v>178</v>
          </cell>
          <cell r="Q4">
            <v>96.216216216216225</v>
          </cell>
          <cell r="R4">
            <v>178</v>
          </cell>
          <cell r="S4">
            <v>96.216216216216225</v>
          </cell>
          <cell r="T4">
            <v>185</v>
          </cell>
          <cell r="U4">
            <v>100</v>
          </cell>
          <cell r="V4">
            <v>0</v>
          </cell>
          <cell r="W4">
            <v>0</v>
          </cell>
        </row>
        <row r="5">
          <cell r="A5" t="str">
            <v>An Gaelaras Ltd</v>
          </cell>
          <cell r="B5" t="str">
            <v>Combined</v>
          </cell>
          <cell r="C5">
            <v>38</v>
          </cell>
          <cell r="D5">
            <v>29</v>
          </cell>
          <cell r="E5">
            <v>0</v>
          </cell>
          <cell r="F5" t="str">
            <v>Yes</v>
          </cell>
          <cell r="G5">
            <v>29</v>
          </cell>
          <cell r="H5">
            <v>38</v>
          </cell>
          <cell r="I5">
            <v>67</v>
          </cell>
          <cell r="J5">
            <v>56.71641791044776</v>
          </cell>
          <cell r="K5">
            <v>43.283582089552233</v>
          </cell>
          <cell r="L5">
            <v>0</v>
          </cell>
          <cell r="M5">
            <v>0</v>
          </cell>
          <cell r="N5">
            <v>38</v>
          </cell>
          <cell r="O5">
            <v>100</v>
          </cell>
          <cell r="P5">
            <v>29</v>
          </cell>
          <cell r="Q5">
            <v>43.283582089552233</v>
          </cell>
          <cell r="R5">
            <v>67</v>
          </cell>
          <cell r="S5">
            <v>100</v>
          </cell>
          <cell r="T5">
            <v>67</v>
          </cell>
          <cell r="U5">
            <v>100</v>
          </cell>
          <cell r="V5">
            <v>0</v>
          </cell>
          <cell r="W5">
            <v>0</v>
          </cell>
        </row>
        <row r="6">
          <cell r="A6" t="str">
            <v>Andersonstown Traditional &amp; Contemporary Music School</v>
          </cell>
          <cell r="B6" t="str">
            <v>Traditional Arts</v>
          </cell>
          <cell r="C6">
            <v>2459</v>
          </cell>
          <cell r="D6">
            <v>215</v>
          </cell>
          <cell r="E6">
            <v>0</v>
          </cell>
          <cell r="F6" t="str">
            <v>Yes</v>
          </cell>
          <cell r="G6">
            <v>260</v>
          </cell>
          <cell r="H6">
            <v>2414</v>
          </cell>
          <cell r="I6">
            <v>2674</v>
          </cell>
          <cell r="J6">
            <v>90.27673896783844</v>
          </cell>
          <cell r="K6">
            <v>9.7232610321615542</v>
          </cell>
          <cell r="L6">
            <v>1289</v>
          </cell>
          <cell r="M6">
            <v>53.396851698425849</v>
          </cell>
          <cell r="N6">
            <v>2222</v>
          </cell>
          <cell r="O6">
            <v>92.046396023198014</v>
          </cell>
          <cell r="P6">
            <v>1549</v>
          </cell>
          <cell r="Q6">
            <v>57.928197456993267</v>
          </cell>
          <cell r="R6">
            <v>2482</v>
          </cell>
          <cell r="S6">
            <v>92.819745699326845</v>
          </cell>
          <cell r="T6">
            <v>2610</v>
          </cell>
          <cell r="U6">
            <v>97.60658189977562</v>
          </cell>
          <cell r="V6">
            <v>64</v>
          </cell>
          <cell r="W6">
            <v>2.3934181002243831</v>
          </cell>
        </row>
        <row r="7">
          <cell r="A7" t="str">
            <v>Armagh Rhymers Educational &amp; Cultural Organisation</v>
          </cell>
          <cell r="B7" t="str">
            <v>Traditional Arts</v>
          </cell>
          <cell r="C7">
            <v>0</v>
          </cell>
          <cell r="D7">
            <v>0</v>
          </cell>
          <cell r="E7">
            <v>0</v>
          </cell>
          <cell r="F7" t="str">
            <v>No</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row>
        <row r="8">
          <cell r="A8" t="str">
            <v>Array Strudios</v>
          </cell>
          <cell r="B8" t="str">
            <v>Visual Arts</v>
          </cell>
          <cell r="C8">
            <v>5</v>
          </cell>
          <cell r="D8">
            <v>4</v>
          </cell>
          <cell r="E8">
            <v>3</v>
          </cell>
          <cell r="F8" t="str">
            <v>Yes</v>
          </cell>
          <cell r="G8">
            <v>12</v>
          </cell>
          <cell r="H8">
            <v>0</v>
          </cell>
          <cell r="I8">
            <v>12</v>
          </cell>
          <cell r="J8">
            <v>0</v>
          </cell>
          <cell r="K8">
            <v>100</v>
          </cell>
          <cell r="L8">
            <v>0</v>
          </cell>
          <cell r="M8">
            <v>0</v>
          </cell>
          <cell r="N8">
            <v>0</v>
          </cell>
          <cell r="O8">
            <v>0</v>
          </cell>
          <cell r="P8">
            <v>12</v>
          </cell>
          <cell r="Q8">
            <v>100</v>
          </cell>
          <cell r="R8">
            <v>12</v>
          </cell>
          <cell r="S8">
            <v>100</v>
          </cell>
          <cell r="T8">
            <v>12</v>
          </cell>
          <cell r="U8">
            <v>100</v>
          </cell>
          <cell r="V8">
            <v>0</v>
          </cell>
          <cell r="W8">
            <v>0</v>
          </cell>
        </row>
        <row r="9">
          <cell r="A9" t="str">
            <v>Arts and Disability Forum</v>
          </cell>
          <cell r="B9" t="str">
            <v>Combined</v>
          </cell>
          <cell r="C9">
            <v>21</v>
          </cell>
          <cell r="D9">
            <v>14</v>
          </cell>
          <cell r="E9">
            <v>8</v>
          </cell>
          <cell r="F9" t="str">
            <v>Yes</v>
          </cell>
          <cell r="G9">
            <v>19</v>
          </cell>
          <cell r="H9">
            <v>24</v>
          </cell>
          <cell r="I9">
            <v>43</v>
          </cell>
          <cell r="J9">
            <v>55.813953488372093</v>
          </cell>
          <cell r="K9">
            <v>44.186046511627907</v>
          </cell>
          <cell r="L9">
            <v>2</v>
          </cell>
          <cell r="M9">
            <v>8.3333333333333321</v>
          </cell>
          <cell r="N9">
            <v>6</v>
          </cell>
          <cell r="O9">
            <v>25</v>
          </cell>
          <cell r="P9">
            <v>21</v>
          </cell>
          <cell r="Q9">
            <v>48.837209302325576</v>
          </cell>
          <cell r="R9">
            <v>25</v>
          </cell>
          <cell r="S9">
            <v>58.139534883720934</v>
          </cell>
          <cell r="T9">
            <v>43</v>
          </cell>
          <cell r="U9">
            <v>100</v>
          </cell>
          <cell r="V9">
            <v>0</v>
          </cell>
          <cell r="W9">
            <v>0</v>
          </cell>
        </row>
        <row r="10">
          <cell r="A10" t="str">
            <v>Arts Care</v>
          </cell>
          <cell r="B10" t="str">
            <v>Combined</v>
          </cell>
          <cell r="C10">
            <v>1534</v>
          </cell>
          <cell r="D10">
            <v>26</v>
          </cell>
          <cell r="E10">
            <v>33</v>
          </cell>
          <cell r="F10" t="str">
            <v>No</v>
          </cell>
          <cell r="G10">
            <v>0</v>
          </cell>
          <cell r="H10">
            <v>1593</v>
          </cell>
          <cell r="I10">
            <v>1593</v>
          </cell>
          <cell r="J10">
            <v>0</v>
          </cell>
          <cell r="K10">
            <v>0</v>
          </cell>
          <cell r="L10">
            <v>141</v>
          </cell>
          <cell r="M10">
            <v>8.8512241054613927</v>
          </cell>
          <cell r="N10">
            <v>260</v>
          </cell>
          <cell r="O10">
            <v>16.321406151914626</v>
          </cell>
          <cell r="P10">
            <v>141</v>
          </cell>
          <cell r="Q10">
            <v>8.8512241054613927</v>
          </cell>
          <cell r="R10">
            <v>260</v>
          </cell>
          <cell r="S10">
            <v>16.321406151914626</v>
          </cell>
          <cell r="T10">
            <v>1158</v>
          </cell>
          <cell r="U10">
            <v>72.69303201506591</v>
          </cell>
          <cell r="V10">
            <v>435</v>
          </cell>
          <cell r="W10">
            <v>27.30696798493409</v>
          </cell>
        </row>
        <row r="11">
          <cell r="A11" t="str">
            <v>Belfast Exposed Photography</v>
          </cell>
          <cell r="B11" t="str">
            <v>Visual Arts</v>
          </cell>
          <cell r="C11">
            <v>277</v>
          </cell>
          <cell r="D11">
            <v>0</v>
          </cell>
          <cell r="E11">
            <v>32</v>
          </cell>
          <cell r="F11" t="str">
            <v>Yes</v>
          </cell>
          <cell r="G11">
            <v>140</v>
          </cell>
          <cell r="H11">
            <v>169</v>
          </cell>
          <cell r="I11">
            <v>309</v>
          </cell>
          <cell r="J11">
            <v>54.692556634304211</v>
          </cell>
          <cell r="K11">
            <v>45.307443365695796</v>
          </cell>
          <cell r="L11">
            <v>29</v>
          </cell>
          <cell r="M11">
            <v>17.159763313609467</v>
          </cell>
          <cell r="N11">
            <v>51</v>
          </cell>
          <cell r="O11">
            <v>30.177514792899409</v>
          </cell>
          <cell r="P11">
            <v>169</v>
          </cell>
          <cell r="Q11">
            <v>54.692556634304211</v>
          </cell>
          <cell r="R11">
            <v>191</v>
          </cell>
          <cell r="S11">
            <v>61.812297734627833</v>
          </cell>
          <cell r="T11">
            <v>305</v>
          </cell>
          <cell r="U11">
            <v>98.70550161812298</v>
          </cell>
          <cell r="V11">
            <v>4</v>
          </cell>
          <cell r="W11">
            <v>1.2944983818770228</v>
          </cell>
        </row>
        <row r="12">
          <cell r="A12" t="str">
            <v>Belfast Music Society</v>
          </cell>
          <cell r="B12" t="str">
            <v>Music</v>
          </cell>
          <cell r="C12">
            <v>3</v>
          </cell>
          <cell r="D12">
            <v>23</v>
          </cell>
          <cell r="E12">
            <v>0</v>
          </cell>
          <cell r="F12" t="str">
            <v>No</v>
          </cell>
          <cell r="G12">
            <v>0</v>
          </cell>
          <cell r="H12">
            <v>26</v>
          </cell>
          <cell r="I12">
            <v>26</v>
          </cell>
          <cell r="J12">
            <v>0</v>
          </cell>
          <cell r="K12">
            <v>0</v>
          </cell>
          <cell r="L12">
            <v>3</v>
          </cell>
          <cell r="M12">
            <v>11.538461538461538</v>
          </cell>
          <cell r="N12">
            <v>4</v>
          </cell>
          <cell r="O12">
            <v>15.384615384615385</v>
          </cell>
          <cell r="P12">
            <v>3</v>
          </cell>
          <cell r="Q12">
            <v>11.538461538461538</v>
          </cell>
          <cell r="R12">
            <v>4</v>
          </cell>
          <cell r="S12">
            <v>15.384615384615385</v>
          </cell>
          <cell r="T12">
            <v>26</v>
          </cell>
          <cell r="U12">
            <v>100</v>
          </cell>
          <cell r="V12">
            <v>0</v>
          </cell>
          <cell r="W12">
            <v>0</v>
          </cell>
        </row>
        <row r="13">
          <cell r="A13" t="str">
            <v>Belfast Print Workshop</v>
          </cell>
          <cell r="B13" t="str">
            <v>Visual Arts</v>
          </cell>
          <cell r="C13">
            <v>38</v>
          </cell>
          <cell r="D13">
            <v>23</v>
          </cell>
          <cell r="E13">
            <v>23</v>
          </cell>
          <cell r="F13" t="str">
            <v>Yes</v>
          </cell>
          <cell r="G13">
            <v>35</v>
          </cell>
          <cell r="H13">
            <v>49</v>
          </cell>
          <cell r="I13">
            <v>84</v>
          </cell>
          <cell r="J13">
            <v>58.333333333333336</v>
          </cell>
          <cell r="K13">
            <v>41.666666666666671</v>
          </cell>
          <cell r="L13">
            <v>34</v>
          </cell>
          <cell r="M13">
            <v>69.387755102040813</v>
          </cell>
          <cell r="N13">
            <v>34</v>
          </cell>
          <cell r="O13">
            <v>69.387755102040813</v>
          </cell>
          <cell r="P13">
            <v>69</v>
          </cell>
          <cell r="Q13">
            <v>82.142857142857139</v>
          </cell>
          <cell r="R13">
            <v>69</v>
          </cell>
          <cell r="S13">
            <v>82.142857142857139</v>
          </cell>
          <cell r="T13">
            <v>84</v>
          </cell>
          <cell r="U13">
            <v>100</v>
          </cell>
          <cell r="V13">
            <v>0</v>
          </cell>
          <cell r="W13">
            <v>0</v>
          </cell>
        </row>
        <row r="14">
          <cell r="A14" t="str">
            <v>BelfastTrad (Traditional Music and Dance Society)</v>
          </cell>
          <cell r="B14" t="str">
            <v>Traditional Arts</v>
          </cell>
          <cell r="C14">
            <v>239</v>
          </cell>
          <cell r="D14">
            <v>0</v>
          </cell>
          <cell r="E14">
            <v>0</v>
          </cell>
          <cell r="F14" t="str">
            <v>Yes</v>
          </cell>
          <cell r="G14">
            <v>132</v>
          </cell>
          <cell r="H14">
            <v>107</v>
          </cell>
          <cell r="I14">
            <v>239</v>
          </cell>
          <cell r="J14">
            <v>44.769874476987447</v>
          </cell>
          <cell r="K14">
            <v>55.230125523012553</v>
          </cell>
          <cell r="L14">
            <v>53</v>
          </cell>
          <cell r="M14">
            <v>49.532710280373834</v>
          </cell>
          <cell r="N14">
            <v>53</v>
          </cell>
          <cell r="O14">
            <v>49.532710280373834</v>
          </cell>
          <cell r="P14">
            <v>53</v>
          </cell>
          <cell r="Q14">
            <v>22.17573221757322</v>
          </cell>
          <cell r="R14">
            <v>53</v>
          </cell>
          <cell r="S14">
            <v>22.17573221757322</v>
          </cell>
          <cell r="T14">
            <v>239</v>
          </cell>
          <cell r="U14">
            <v>100</v>
          </cell>
          <cell r="V14">
            <v>0</v>
          </cell>
          <cell r="W14">
            <v>0</v>
          </cell>
        </row>
        <row r="15">
          <cell r="A15" t="str">
            <v>Big Telly Theatre Company</v>
          </cell>
          <cell r="B15" t="str">
            <v>Drama</v>
          </cell>
          <cell r="C15">
            <v>250</v>
          </cell>
          <cell r="D15">
            <v>10</v>
          </cell>
          <cell r="E15">
            <v>1</v>
          </cell>
          <cell r="F15" t="str">
            <v>No</v>
          </cell>
          <cell r="G15">
            <v>0</v>
          </cell>
          <cell r="H15">
            <v>261</v>
          </cell>
          <cell r="I15">
            <v>261</v>
          </cell>
          <cell r="J15">
            <v>0</v>
          </cell>
          <cell r="K15">
            <v>0</v>
          </cell>
          <cell r="L15">
            <v>11</v>
          </cell>
          <cell r="M15">
            <v>4.2145593869731801</v>
          </cell>
          <cell r="N15">
            <v>23</v>
          </cell>
          <cell r="O15">
            <v>8.8122605363984672</v>
          </cell>
          <cell r="P15">
            <v>11</v>
          </cell>
          <cell r="Q15">
            <v>4.2145593869731801</v>
          </cell>
          <cell r="R15">
            <v>23</v>
          </cell>
          <cell r="S15">
            <v>8.8122605363984672</v>
          </cell>
          <cell r="T15">
            <v>172</v>
          </cell>
          <cell r="U15">
            <v>65.900383141762447</v>
          </cell>
          <cell r="V15">
            <v>89</v>
          </cell>
          <cell r="W15">
            <v>34.099616858237546</v>
          </cell>
        </row>
        <row r="16">
          <cell r="A16" t="str">
            <v>Blackstaff Press Limited</v>
          </cell>
          <cell r="B16" t="str">
            <v>Literature</v>
          </cell>
          <cell r="C16">
            <v>71</v>
          </cell>
          <cell r="D16">
            <v>9</v>
          </cell>
          <cell r="E16">
            <v>1</v>
          </cell>
          <cell r="F16" t="str">
            <v>No</v>
          </cell>
          <cell r="G16">
            <v>0</v>
          </cell>
          <cell r="H16">
            <v>81</v>
          </cell>
          <cell r="I16">
            <v>81</v>
          </cell>
          <cell r="J16">
            <v>0</v>
          </cell>
          <cell r="K16">
            <v>0</v>
          </cell>
          <cell r="L16">
            <v>31</v>
          </cell>
          <cell r="M16">
            <v>38.271604938271601</v>
          </cell>
          <cell r="N16">
            <v>35</v>
          </cell>
          <cell r="O16">
            <v>43.209876543209873</v>
          </cell>
          <cell r="P16">
            <v>31</v>
          </cell>
          <cell r="Q16">
            <v>38.271604938271601</v>
          </cell>
          <cell r="R16">
            <v>35</v>
          </cell>
          <cell r="S16">
            <v>43.209876543209873</v>
          </cell>
          <cell r="T16">
            <v>72</v>
          </cell>
          <cell r="U16">
            <v>88.888888888888886</v>
          </cell>
          <cell r="V16">
            <v>9</v>
          </cell>
          <cell r="W16">
            <v>11.111111111111111</v>
          </cell>
        </row>
        <row r="17">
          <cell r="A17" t="str">
            <v>Bruiser Theatre Company</v>
          </cell>
          <cell r="B17" t="str">
            <v>Drama</v>
          </cell>
          <cell r="C17">
            <v>18</v>
          </cell>
          <cell r="D17">
            <v>36</v>
          </cell>
          <cell r="E17">
            <v>0</v>
          </cell>
          <cell r="F17" t="str">
            <v>Yes</v>
          </cell>
          <cell r="G17">
            <v>1</v>
          </cell>
          <cell r="H17">
            <v>53</v>
          </cell>
          <cell r="I17">
            <v>54</v>
          </cell>
          <cell r="J17">
            <v>98.148148148148152</v>
          </cell>
          <cell r="K17">
            <v>1.8518518518518516</v>
          </cell>
          <cell r="L17">
            <v>35</v>
          </cell>
          <cell r="M17">
            <v>66.037735849056602</v>
          </cell>
          <cell r="N17">
            <v>38</v>
          </cell>
          <cell r="O17">
            <v>71.698113207547166</v>
          </cell>
          <cell r="P17">
            <v>36</v>
          </cell>
          <cell r="Q17">
            <v>66.666666666666657</v>
          </cell>
          <cell r="R17">
            <v>39</v>
          </cell>
          <cell r="S17">
            <v>72.222222222222214</v>
          </cell>
          <cell r="T17">
            <v>52</v>
          </cell>
          <cell r="U17">
            <v>96.296296296296291</v>
          </cell>
          <cell r="V17">
            <v>2</v>
          </cell>
          <cell r="W17">
            <v>3.7037037037037033</v>
          </cell>
        </row>
        <row r="18">
          <cell r="A18" t="str">
            <v>Cahoots NI Ltd</v>
          </cell>
          <cell r="B18" t="str">
            <v>Drama</v>
          </cell>
          <cell r="C18">
            <v>7</v>
          </cell>
          <cell r="D18">
            <v>137</v>
          </cell>
          <cell r="E18">
            <v>0</v>
          </cell>
          <cell r="F18" t="str">
            <v>Yes</v>
          </cell>
          <cell r="G18">
            <v>23</v>
          </cell>
          <cell r="H18">
            <v>121</v>
          </cell>
          <cell r="I18">
            <v>144</v>
          </cell>
          <cell r="J18">
            <v>84.027777777777786</v>
          </cell>
          <cell r="K18">
            <v>15.972222222222221</v>
          </cell>
          <cell r="L18">
            <v>15</v>
          </cell>
          <cell r="M18">
            <v>12.396694214876034</v>
          </cell>
          <cell r="N18">
            <v>26</v>
          </cell>
          <cell r="O18">
            <v>21.487603305785125</v>
          </cell>
          <cell r="P18">
            <v>38</v>
          </cell>
          <cell r="Q18">
            <v>26.388888888888889</v>
          </cell>
          <cell r="R18">
            <v>49</v>
          </cell>
          <cell r="S18">
            <v>34.027777777777779</v>
          </cell>
          <cell r="T18">
            <v>120</v>
          </cell>
          <cell r="U18">
            <v>83.333333333333343</v>
          </cell>
          <cell r="V18">
            <v>24</v>
          </cell>
          <cell r="W18">
            <v>16.666666666666664</v>
          </cell>
        </row>
        <row r="19">
          <cell r="A19" t="str">
            <v>Camerata Ireland</v>
          </cell>
          <cell r="B19" t="str">
            <v>Music</v>
          </cell>
          <cell r="C19">
            <v>13</v>
          </cell>
          <cell r="D19">
            <v>2</v>
          </cell>
          <cell r="E19">
            <v>0</v>
          </cell>
          <cell r="F19" t="str">
            <v>Yes</v>
          </cell>
          <cell r="G19">
            <v>13</v>
          </cell>
          <cell r="H19">
            <v>2</v>
          </cell>
          <cell r="I19">
            <v>15</v>
          </cell>
          <cell r="J19">
            <v>13.333333333333334</v>
          </cell>
          <cell r="K19">
            <v>86.666666666666671</v>
          </cell>
          <cell r="L19">
            <v>1</v>
          </cell>
          <cell r="M19">
            <v>50</v>
          </cell>
          <cell r="N19">
            <v>1</v>
          </cell>
          <cell r="O19">
            <v>50</v>
          </cell>
          <cell r="P19">
            <v>1</v>
          </cell>
          <cell r="Q19">
            <v>6.666666666666667</v>
          </cell>
          <cell r="R19">
            <v>1</v>
          </cell>
          <cell r="S19">
            <v>6.666666666666667</v>
          </cell>
          <cell r="T19">
            <v>15</v>
          </cell>
          <cell r="U19">
            <v>100</v>
          </cell>
          <cell r="V19">
            <v>0</v>
          </cell>
          <cell r="W19">
            <v>0</v>
          </cell>
        </row>
        <row r="20">
          <cell r="A20" t="str">
            <v>Catalyst Arts Ltd</v>
          </cell>
          <cell r="B20" t="str">
            <v>Visual Arts</v>
          </cell>
          <cell r="C20">
            <v>17</v>
          </cell>
          <cell r="D20">
            <v>24</v>
          </cell>
          <cell r="E20">
            <v>17</v>
          </cell>
          <cell r="F20" t="str">
            <v>Yes</v>
          </cell>
          <cell r="G20">
            <v>39</v>
          </cell>
          <cell r="H20">
            <v>19</v>
          </cell>
          <cell r="I20">
            <v>58</v>
          </cell>
          <cell r="J20">
            <v>32.758620689655174</v>
          </cell>
          <cell r="K20">
            <v>67.241379310344826</v>
          </cell>
          <cell r="L20">
            <v>9</v>
          </cell>
          <cell r="M20">
            <v>47.368421052631575</v>
          </cell>
          <cell r="N20">
            <v>9</v>
          </cell>
          <cell r="O20">
            <v>47.368421052631575</v>
          </cell>
          <cell r="P20">
            <v>48</v>
          </cell>
          <cell r="Q20">
            <v>82.758620689655174</v>
          </cell>
          <cell r="R20">
            <v>48</v>
          </cell>
          <cell r="S20">
            <v>82.758620689655174</v>
          </cell>
          <cell r="T20">
            <v>58</v>
          </cell>
          <cell r="U20">
            <v>100</v>
          </cell>
          <cell r="V20">
            <v>0</v>
          </cell>
          <cell r="W20">
            <v>0</v>
          </cell>
        </row>
        <row r="21">
          <cell r="A21" t="str">
            <v xml:space="preserve">Centre for Contemporary Art </v>
          </cell>
          <cell r="B21" t="str">
            <v>Visual Arts</v>
          </cell>
          <cell r="C21">
            <v>57</v>
          </cell>
          <cell r="D21">
            <v>2</v>
          </cell>
          <cell r="E21">
            <v>6</v>
          </cell>
          <cell r="F21" t="str">
            <v>Yes</v>
          </cell>
          <cell r="G21">
            <v>57</v>
          </cell>
          <cell r="H21">
            <v>8</v>
          </cell>
          <cell r="I21">
            <v>65</v>
          </cell>
          <cell r="J21">
            <v>0</v>
          </cell>
          <cell r="K21">
            <v>87.692307692307693</v>
          </cell>
          <cell r="L21">
            <v>8</v>
          </cell>
          <cell r="M21">
            <v>100</v>
          </cell>
          <cell r="N21">
            <v>8</v>
          </cell>
          <cell r="O21">
            <v>100</v>
          </cell>
          <cell r="P21">
            <v>65</v>
          </cell>
          <cell r="Q21">
            <v>100</v>
          </cell>
          <cell r="R21">
            <v>65</v>
          </cell>
          <cell r="S21">
            <v>100</v>
          </cell>
          <cell r="T21">
            <v>65</v>
          </cell>
          <cell r="U21">
            <v>100</v>
          </cell>
          <cell r="V21">
            <v>0</v>
          </cell>
          <cell r="W21">
            <v>0</v>
          </cell>
        </row>
        <row r="22">
          <cell r="A22" t="str">
            <v>Comhaltas Ceoltoiri Eireann</v>
          </cell>
          <cell r="B22" t="str">
            <v>Traditional Arts</v>
          </cell>
          <cell r="C22">
            <v>39</v>
          </cell>
          <cell r="D22">
            <v>27</v>
          </cell>
          <cell r="E22">
            <v>0</v>
          </cell>
          <cell r="F22" t="str">
            <v>Yes</v>
          </cell>
          <cell r="G22">
            <v>65</v>
          </cell>
          <cell r="H22">
            <v>1</v>
          </cell>
          <cell r="I22">
            <v>66</v>
          </cell>
          <cell r="J22">
            <v>1.5151515151515151</v>
          </cell>
          <cell r="K22">
            <v>98.484848484848484</v>
          </cell>
          <cell r="L22">
            <v>0</v>
          </cell>
          <cell r="M22">
            <v>0</v>
          </cell>
          <cell r="N22">
            <v>1</v>
          </cell>
          <cell r="O22">
            <v>100</v>
          </cell>
          <cell r="P22">
            <v>0</v>
          </cell>
          <cell r="Q22">
            <v>0</v>
          </cell>
          <cell r="R22">
            <v>1</v>
          </cell>
          <cell r="S22">
            <v>1.5151515151515151</v>
          </cell>
          <cell r="T22">
            <v>1</v>
          </cell>
          <cell r="U22">
            <v>1.5151515151515151</v>
          </cell>
          <cell r="V22">
            <v>65</v>
          </cell>
          <cell r="W22">
            <v>98.484848484848484</v>
          </cell>
        </row>
        <row r="23">
          <cell r="A23" t="str">
            <v>Craft and Design Collective</v>
          </cell>
          <cell r="B23" t="str">
            <v>Visual Arts</v>
          </cell>
          <cell r="C23">
            <v>39</v>
          </cell>
          <cell r="D23">
            <v>0</v>
          </cell>
          <cell r="E23">
            <v>15</v>
          </cell>
          <cell r="F23" t="str">
            <v>Yes</v>
          </cell>
          <cell r="G23">
            <v>46</v>
          </cell>
          <cell r="H23">
            <v>8</v>
          </cell>
          <cell r="I23">
            <v>54</v>
          </cell>
          <cell r="J23">
            <v>14.814814814814813</v>
          </cell>
          <cell r="K23">
            <v>85.18518518518519</v>
          </cell>
          <cell r="L23">
            <v>0</v>
          </cell>
          <cell r="M23">
            <v>0</v>
          </cell>
          <cell r="N23">
            <v>2</v>
          </cell>
          <cell r="O23">
            <v>25</v>
          </cell>
          <cell r="P23">
            <v>46</v>
          </cell>
          <cell r="Q23">
            <v>85.18518518518519</v>
          </cell>
          <cell r="R23">
            <v>48</v>
          </cell>
          <cell r="S23">
            <v>88.888888888888886</v>
          </cell>
          <cell r="T23">
            <v>48</v>
          </cell>
          <cell r="U23">
            <v>88.888888888888886</v>
          </cell>
          <cell r="V23">
            <v>6</v>
          </cell>
          <cell r="W23">
            <v>11.111111111111111</v>
          </cell>
        </row>
        <row r="24">
          <cell r="A24" t="str">
            <v>Craft Northern Ireland</v>
          </cell>
          <cell r="B24" t="str">
            <v>Visual Arts</v>
          </cell>
          <cell r="C24">
            <v>23</v>
          </cell>
          <cell r="D24">
            <v>0</v>
          </cell>
          <cell r="E24">
            <v>5</v>
          </cell>
          <cell r="F24" t="str">
            <v>Yes</v>
          </cell>
          <cell r="G24">
            <v>8</v>
          </cell>
          <cell r="H24">
            <v>20</v>
          </cell>
          <cell r="I24">
            <v>28</v>
          </cell>
          <cell r="J24">
            <v>71.428571428571431</v>
          </cell>
          <cell r="K24">
            <v>28.571428571428569</v>
          </cell>
          <cell r="L24">
            <v>9</v>
          </cell>
          <cell r="M24">
            <v>45</v>
          </cell>
          <cell r="N24">
            <v>10</v>
          </cell>
          <cell r="O24">
            <v>50</v>
          </cell>
          <cell r="P24">
            <v>17</v>
          </cell>
          <cell r="Q24">
            <v>60.714285714285708</v>
          </cell>
          <cell r="R24">
            <v>18</v>
          </cell>
          <cell r="S24">
            <v>64.285714285714292</v>
          </cell>
          <cell r="T24">
            <v>28</v>
          </cell>
          <cell r="U24">
            <v>100</v>
          </cell>
          <cell r="V24">
            <v>0</v>
          </cell>
          <cell r="W24">
            <v>0</v>
          </cell>
        </row>
        <row r="25">
          <cell r="A25" t="str">
            <v>Creative Exchange</v>
          </cell>
          <cell r="B25" t="str">
            <v>Visual Arts</v>
          </cell>
          <cell r="C25">
            <v>43</v>
          </cell>
          <cell r="D25">
            <v>7</v>
          </cell>
          <cell r="E25">
            <v>5</v>
          </cell>
          <cell r="F25" t="str">
            <v>Yes</v>
          </cell>
          <cell r="G25">
            <v>12</v>
          </cell>
          <cell r="H25">
            <v>43</v>
          </cell>
          <cell r="I25">
            <v>55</v>
          </cell>
          <cell r="J25">
            <v>78.181818181818187</v>
          </cell>
          <cell r="K25">
            <v>21.818181818181817</v>
          </cell>
          <cell r="L25">
            <v>2</v>
          </cell>
          <cell r="M25">
            <v>4.6511627906976747</v>
          </cell>
          <cell r="N25">
            <v>13</v>
          </cell>
          <cell r="O25">
            <v>30.232558139534881</v>
          </cell>
          <cell r="P25">
            <v>2</v>
          </cell>
          <cell r="Q25">
            <v>3.6363636363636362</v>
          </cell>
          <cell r="R25">
            <v>13</v>
          </cell>
          <cell r="S25">
            <v>23.636363636363637</v>
          </cell>
          <cell r="T25">
            <v>55</v>
          </cell>
          <cell r="U25">
            <v>100</v>
          </cell>
          <cell r="V25">
            <v>0</v>
          </cell>
          <cell r="W25">
            <v>0</v>
          </cell>
        </row>
        <row r="26">
          <cell r="A26" t="str">
            <v>Cultúrlann McAdam Ó Fiaich</v>
          </cell>
          <cell r="B26" t="str">
            <v>Combined</v>
          </cell>
          <cell r="C26">
            <v>712</v>
          </cell>
          <cell r="D26">
            <v>40</v>
          </cell>
          <cell r="E26">
            <v>13</v>
          </cell>
          <cell r="F26" t="str">
            <v>Yes</v>
          </cell>
          <cell r="G26">
            <v>757</v>
          </cell>
          <cell r="H26">
            <v>8</v>
          </cell>
          <cell r="I26">
            <v>765</v>
          </cell>
          <cell r="J26">
            <v>1.0457516339869279</v>
          </cell>
          <cell r="K26">
            <v>98.954248366013076</v>
          </cell>
          <cell r="L26">
            <v>5</v>
          </cell>
          <cell r="M26">
            <v>62.5</v>
          </cell>
          <cell r="N26">
            <v>8</v>
          </cell>
          <cell r="O26">
            <v>100</v>
          </cell>
          <cell r="P26">
            <v>762</v>
          </cell>
          <cell r="Q26">
            <v>99.607843137254903</v>
          </cell>
          <cell r="R26">
            <v>765</v>
          </cell>
          <cell r="S26">
            <v>100</v>
          </cell>
          <cell r="T26">
            <v>765</v>
          </cell>
          <cell r="U26">
            <v>100</v>
          </cell>
          <cell r="V26">
            <v>0</v>
          </cell>
          <cell r="W26">
            <v>0</v>
          </cell>
        </row>
        <row r="27">
          <cell r="A27" t="str">
            <v>Dance Resource Base (NI) Ltd</v>
          </cell>
          <cell r="B27" t="str">
            <v>Dance</v>
          </cell>
          <cell r="C27">
            <v>31</v>
          </cell>
          <cell r="D27">
            <v>0</v>
          </cell>
          <cell r="E27">
            <v>0</v>
          </cell>
          <cell r="F27" t="str">
            <v>Yes</v>
          </cell>
          <cell r="G27">
            <v>22</v>
          </cell>
          <cell r="H27">
            <v>9</v>
          </cell>
          <cell r="I27">
            <v>31</v>
          </cell>
          <cell r="J27">
            <v>29.032258064516132</v>
          </cell>
          <cell r="K27">
            <v>70.967741935483872</v>
          </cell>
          <cell r="L27">
            <v>5</v>
          </cell>
          <cell r="M27">
            <v>55.555555555555557</v>
          </cell>
          <cell r="N27">
            <v>6</v>
          </cell>
          <cell r="O27">
            <v>66.666666666666657</v>
          </cell>
          <cell r="P27">
            <v>27</v>
          </cell>
          <cell r="Q27">
            <v>87.096774193548384</v>
          </cell>
          <cell r="R27">
            <v>28</v>
          </cell>
          <cell r="S27">
            <v>90.322580645161281</v>
          </cell>
          <cell r="T27">
            <v>31</v>
          </cell>
          <cell r="U27">
            <v>100</v>
          </cell>
          <cell r="V27">
            <v>0</v>
          </cell>
          <cell r="W27">
            <v>0</v>
          </cell>
        </row>
        <row r="28">
          <cell r="A28" t="str">
            <v>Derry Theatre Trust</v>
          </cell>
          <cell r="B28" t="str">
            <v>Drama</v>
          </cell>
          <cell r="C28">
            <v>1620</v>
          </cell>
          <cell r="D28">
            <v>202</v>
          </cell>
          <cell r="E28">
            <v>4</v>
          </cell>
          <cell r="F28" t="str">
            <v>Yes</v>
          </cell>
          <cell r="G28">
            <v>1825</v>
          </cell>
          <cell r="H28">
            <v>1</v>
          </cell>
          <cell r="I28">
            <v>1826</v>
          </cell>
          <cell r="J28">
            <v>5.4764512595837894E-2</v>
          </cell>
          <cell r="K28">
            <v>99.945235487404162</v>
          </cell>
          <cell r="L28">
            <v>0</v>
          </cell>
          <cell r="M28">
            <v>0</v>
          </cell>
          <cell r="N28">
            <v>1</v>
          </cell>
          <cell r="O28">
            <v>100</v>
          </cell>
          <cell r="P28">
            <v>1825</v>
          </cell>
          <cell r="Q28">
            <v>99.945235487404162</v>
          </cell>
          <cell r="R28">
            <v>1826</v>
          </cell>
          <cell r="S28">
            <v>100</v>
          </cell>
          <cell r="T28">
            <v>1826</v>
          </cell>
          <cell r="U28">
            <v>100</v>
          </cell>
          <cell r="V28">
            <v>0</v>
          </cell>
          <cell r="W28">
            <v>0</v>
          </cell>
        </row>
        <row r="29">
          <cell r="A29" t="str">
            <v>Digital Arts Studios</v>
          </cell>
          <cell r="B29" t="str">
            <v>Visual Arts</v>
          </cell>
          <cell r="C29">
            <v>14</v>
          </cell>
          <cell r="D29">
            <v>0</v>
          </cell>
          <cell r="E29">
            <v>6</v>
          </cell>
          <cell r="F29" t="str">
            <v>Yes</v>
          </cell>
          <cell r="G29">
            <v>14</v>
          </cell>
          <cell r="H29">
            <v>6</v>
          </cell>
          <cell r="I29">
            <v>20</v>
          </cell>
          <cell r="J29">
            <v>30</v>
          </cell>
          <cell r="K29">
            <v>70</v>
          </cell>
          <cell r="L29">
            <v>6</v>
          </cell>
          <cell r="M29">
            <v>100</v>
          </cell>
          <cell r="N29">
            <v>6</v>
          </cell>
          <cell r="O29">
            <v>100</v>
          </cell>
          <cell r="P29">
            <v>20</v>
          </cell>
          <cell r="Q29">
            <v>100</v>
          </cell>
          <cell r="R29">
            <v>20</v>
          </cell>
          <cell r="S29">
            <v>100</v>
          </cell>
          <cell r="T29">
            <v>20</v>
          </cell>
          <cell r="U29">
            <v>100</v>
          </cell>
          <cell r="V29">
            <v>0</v>
          </cell>
          <cell r="W29">
            <v>0</v>
          </cell>
        </row>
        <row r="30">
          <cell r="A30" t="str">
            <v>Down Community Arts Ltd</v>
          </cell>
          <cell r="B30" t="str">
            <v>Combined</v>
          </cell>
          <cell r="C30">
            <v>227</v>
          </cell>
          <cell r="D30">
            <v>1</v>
          </cell>
          <cell r="E30">
            <v>2</v>
          </cell>
          <cell r="F30" t="str">
            <v>No</v>
          </cell>
          <cell r="G30">
            <v>0</v>
          </cell>
          <cell r="H30">
            <v>230</v>
          </cell>
          <cell r="I30">
            <v>230</v>
          </cell>
          <cell r="J30">
            <v>0</v>
          </cell>
          <cell r="K30">
            <v>0</v>
          </cell>
          <cell r="L30">
            <v>98</v>
          </cell>
          <cell r="M30">
            <v>42.608695652173914</v>
          </cell>
          <cell r="N30">
            <v>127</v>
          </cell>
          <cell r="O30">
            <v>55.217391304347828</v>
          </cell>
          <cell r="P30">
            <v>98</v>
          </cell>
          <cell r="Q30">
            <v>42.608695652173914</v>
          </cell>
          <cell r="R30">
            <v>127</v>
          </cell>
          <cell r="S30">
            <v>55.217391304347828</v>
          </cell>
          <cell r="T30">
            <v>136</v>
          </cell>
          <cell r="U30">
            <v>59.130434782608695</v>
          </cell>
          <cell r="V30">
            <v>94</v>
          </cell>
          <cell r="W30">
            <v>40.869565217391305</v>
          </cell>
        </row>
        <row r="31">
          <cell r="A31" t="str">
            <v>Drake Music Project Northern Ireland</v>
          </cell>
          <cell r="B31" t="str">
            <v>Music</v>
          </cell>
          <cell r="C31">
            <v>1017</v>
          </cell>
          <cell r="D31">
            <v>26</v>
          </cell>
          <cell r="E31">
            <v>0</v>
          </cell>
          <cell r="F31" t="str">
            <v>No</v>
          </cell>
          <cell r="G31">
            <v>0</v>
          </cell>
          <cell r="H31">
            <v>1043</v>
          </cell>
          <cell r="I31">
            <v>1043</v>
          </cell>
          <cell r="J31">
            <v>0</v>
          </cell>
          <cell r="K31">
            <v>0</v>
          </cell>
          <cell r="L31">
            <v>884</v>
          </cell>
          <cell r="M31">
            <v>84.755512943432407</v>
          </cell>
          <cell r="N31">
            <v>900</v>
          </cell>
          <cell r="O31">
            <v>86.289549376797709</v>
          </cell>
          <cell r="P31">
            <v>884</v>
          </cell>
          <cell r="Q31">
            <v>84.755512943432407</v>
          </cell>
          <cell r="R31">
            <v>900</v>
          </cell>
          <cell r="S31">
            <v>86.289549376797709</v>
          </cell>
          <cell r="T31">
            <v>1043</v>
          </cell>
          <cell r="U31">
            <v>100</v>
          </cell>
          <cell r="V31">
            <v>0</v>
          </cell>
          <cell r="W31">
            <v>0</v>
          </cell>
        </row>
        <row r="32">
          <cell r="A32" t="str">
            <v>DU Dance</v>
          </cell>
          <cell r="B32" t="str">
            <v>Dance</v>
          </cell>
          <cell r="C32">
            <v>180</v>
          </cell>
          <cell r="D32">
            <v>20</v>
          </cell>
          <cell r="E32">
            <v>3</v>
          </cell>
          <cell r="F32" t="str">
            <v>Yes</v>
          </cell>
          <cell r="G32">
            <v>2</v>
          </cell>
          <cell r="H32">
            <v>201</v>
          </cell>
          <cell r="I32">
            <v>203</v>
          </cell>
          <cell r="J32">
            <v>99.01477832512316</v>
          </cell>
          <cell r="K32">
            <v>0.98522167487684731</v>
          </cell>
          <cell r="L32">
            <v>17</v>
          </cell>
          <cell r="M32">
            <v>8.4577114427860707</v>
          </cell>
          <cell r="N32">
            <v>38</v>
          </cell>
          <cell r="O32">
            <v>18.905472636815919</v>
          </cell>
          <cell r="P32">
            <v>19</v>
          </cell>
          <cell r="Q32">
            <v>9.3596059113300498</v>
          </cell>
          <cell r="R32">
            <v>40</v>
          </cell>
          <cell r="S32">
            <v>19.704433497536947</v>
          </cell>
          <cell r="T32">
            <v>203</v>
          </cell>
          <cell r="U32">
            <v>100</v>
          </cell>
          <cell r="V32">
            <v>0</v>
          </cell>
          <cell r="W32">
            <v>0</v>
          </cell>
        </row>
        <row r="33">
          <cell r="A33" t="str">
            <v>Dumbworld Ltd</v>
          </cell>
          <cell r="B33" t="str">
            <v>Music</v>
          </cell>
          <cell r="C33">
            <v>17</v>
          </cell>
          <cell r="D33">
            <v>11</v>
          </cell>
          <cell r="E33">
            <v>0</v>
          </cell>
          <cell r="F33" t="str">
            <v>No</v>
          </cell>
          <cell r="G33">
            <v>0</v>
          </cell>
          <cell r="H33">
            <v>28</v>
          </cell>
          <cell r="I33">
            <v>28</v>
          </cell>
          <cell r="J33">
            <v>0</v>
          </cell>
          <cell r="K33">
            <v>0</v>
          </cell>
          <cell r="L33">
            <v>15</v>
          </cell>
          <cell r="M33">
            <v>53.571428571428569</v>
          </cell>
          <cell r="N33">
            <v>15</v>
          </cell>
          <cell r="O33">
            <v>53.571428571428569</v>
          </cell>
          <cell r="P33">
            <v>15</v>
          </cell>
          <cell r="Q33">
            <v>53.571428571428569</v>
          </cell>
          <cell r="R33">
            <v>15</v>
          </cell>
          <cell r="S33">
            <v>53.571428571428569</v>
          </cell>
          <cell r="T33">
            <v>26</v>
          </cell>
          <cell r="U33">
            <v>92.857142857142861</v>
          </cell>
          <cell r="V33">
            <v>2</v>
          </cell>
          <cell r="W33">
            <v>7.1428571428571423</v>
          </cell>
        </row>
        <row r="34">
          <cell r="A34" t="str">
            <v>Dun Uladh Ltd</v>
          </cell>
          <cell r="B34" t="str">
            <v>Traditional Arts</v>
          </cell>
          <cell r="C34">
            <v>7</v>
          </cell>
          <cell r="D34">
            <v>24</v>
          </cell>
          <cell r="E34">
            <v>0</v>
          </cell>
          <cell r="F34" t="str">
            <v>No</v>
          </cell>
          <cell r="G34">
            <v>0</v>
          </cell>
          <cell r="H34">
            <v>31</v>
          </cell>
          <cell r="I34">
            <v>31</v>
          </cell>
          <cell r="J34">
            <v>0</v>
          </cell>
          <cell r="K34">
            <v>0</v>
          </cell>
          <cell r="L34">
            <v>3</v>
          </cell>
          <cell r="M34">
            <v>9.67741935483871</v>
          </cell>
          <cell r="N34">
            <v>4</v>
          </cell>
          <cell r="O34">
            <v>12.903225806451612</v>
          </cell>
          <cell r="P34">
            <v>3</v>
          </cell>
          <cell r="Q34">
            <v>9.67741935483871</v>
          </cell>
          <cell r="R34">
            <v>4</v>
          </cell>
          <cell r="S34">
            <v>12.903225806451612</v>
          </cell>
          <cell r="T34">
            <v>6</v>
          </cell>
          <cell r="U34">
            <v>19.35483870967742</v>
          </cell>
          <cell r="V34">
            <v>25</v>
          </cell>
          <cell r="W34">
            <v>80.645161290322577</v>
          </cell>
        </row>
        <row r="35">
          <cell r="A35" t="str">
            <v>Dylan Quinn Dance Theatre</v>
          </cell>
          <cell r="B35" t="str">
            <v>Dance</v>
          </cell>
          <cell r="C35">
            <v>552</v>
          </cell>
          <cell r="D35">
            <v>18</v>
          </cell>
          <cell r="E35">
            <v>0</v>
          </cell>
          <cell r="F35" t="str">
            <v>No</v>
          </cell>
          <cell r="G35">
            <v>0</v>
          </cell>
          <cell r="H35">
            <v>570</v>
          </cell>
          <cell r="I35">
            <v>570</v>
          </cell>
          <cell r="J35">
            <v>0</v>
          </cell>
          <cell r="K35">
            <v>0</v>
          </cell>
          <cell r="L35">
            <v>10</v>
          </cell>
          <cell r="M35">
            <v>1.7543859649122806</v>
          </cell>
          <cell r="N35">
            <v>40</v>
          </cell>
          <cell r="O35">
            <v>7.0175438596491224</v>
          </cell>
          <cell r="P35">
            <v>10</v>
          </cell>
          <cell r="Q35">
            <v>1.7543859649122806</v>
          </cell>
          <cell r="R35">
            <v>40</v>
          </cell>
          <cell r="S35">
            <v>7.0175438596491224</v>
          </cell>
          <cell r="T35">
            <v>432</v>
          </cell>
          <cell r="U35">
            <v>75.789473684210535</v>
          </cell>
          <cell r="V35">
            <v>138</v>
          </cell>
          <cell r="W35">
            <v>24.210526315789473</v>
          </cell>
        </row>
        <row r="36">
          <cell r="A36" t="str">
            <v>Echo Echo Dance Theatre Company</v>
          </cell>
          <cell r="B36" t="str">
            <v>Dance</v>
          </cell>
          <cell r="C36">
            <v>165</v>
          </cell>
          <cell r="D36">
            <v>73</v>
          </cell>
          <cell r="E36">
            <v>1</v>
          </cell>
          <cell r="F36" t="str">
            <v>Yes</v>
          </cell>
          <cell r="G36">
            <v>74</v>
          </cell>
          <cell r="H36">
            <v>165</v>
          </cell>
          <cell r="I36">
            <v>239</v>
          </cell>
          <cell r="J36">
            <v>69.037656903765694</v>
          </cell>
          <cell r="K36">
            <v>30.962343096234306</v>
          </cell>
          <cell r="L36">
            <v>20</v>
          </cell>
          <cell r="M36">
            <v>12.121212121212121</v>
          </cell>
          <cell r="N36">
            <v>35</v>
          </cell>
          <cell r="O36">
            <v>21.212121212121211</v>
          </cell>
          <cell r="P36">
            <v>94</v>
          </cell>
          <cell r="Q36">
            <v>39.330543933054393</v>
          </cell>
          <cell r="R36">
            <v>109</v>
          </cell>
          <cell r="S36">
            <v>45.60669456066946</v>
          </cell>
          <cell r="T36">
            <v>228</v>
          </cell>
          <cell r="U36">
            <v>95.39748953974896</v>
          </cell>
          <cell r="V36">
            <v>11</v>
          </cell>
          <cell r="W36">
            <v>4.6025104602510458</v>
          </cell>
        </row>
        <row r="37">
          <cell r="A37" t="str">
            <v>Feile an Phobail</v>
          </cell>
          <cell r="B37" t="str">
            <v>Combined</v>
          </cell>
          <cell r="C37">
            <v>69</v>
          </cell>
          <cell r="D37">
            <v>206</v>
          </cell>
          <cell r="E37">
            <v>36</v>
          </cell>
          <cell r="F37" t="str">
            <v>No</v>
          </cell>
          <cell r="G37">
            <v>0</v>
          </cell>
          <cell r="H37">
            <v>311</v>
          </cell>
          <cell r="I37">
            <v>311</v>
          </cell>
          <cell r="J37">
            <v>0</v>
          </cell>
          <cell r="K37">
            <v>0</v>
          </cell>
          <cell r="L37">
            <v>253</v>
          </cell>
          <cell r="M37">
            <v>81.350482315112544</v>
          </cell>
          <cell r="N37">
            <v>262</v>
          </cell>
          <cell r="O37">
            <v>84.244372990353696</v>
          </cell>
          <cell r="P37">
            <v>253</v>
          </cell>
          <cell r="Q37">
            <v>81.350482315112544</v>
          </cell>
          <cell r="R37">
            <v>262</v>
          </cell>
          <cell r="S37">
            <v>84.244372990353696</v>
          </cell>
          <cell r="T37">
            <v>311</v>
          </cell>
          <cell r="U37">
            <v>100</v>
          </cell>
          <cell r="V37">
            <v>0</v>
          </cell>
          <cell r="W37">
            <v>0</v>
          </cell>
        </row>
        <row r="38">
          <cell r="A38" t="str">
            <v>Flax Arts Studios</v>
          </cell>
          <cell r="B38" t="str">
            <v>Visual Arts</v>
          </cell>
          <cell r="C38">
            <v>31</v>
          </cell>
          <cell r="D38">
            <v>0</v>
          </cell>
          <cell r="E38">
            <v>2</v>
          </cell>
          <cell r="F38" t="str">
            <v>Yes</v>
          </cell>
          <cell r="G38">
            <v>14</v>
          </cell>
          <cell r="H38">
            <v>19</v>
          </cell>
          <cell r="I38">
            <v>33</v>
          </cell>
          <cell r="J38">
            <v>57.575757575757578</v>
          </cell>
          <cell r="K38">
            <v>42.424242424242422</v>
          </cell>
          <cell r="L38">
            <v>19</v>
          </cell>
          <cell r="M38">
            <v>100</v>
          </cell>
          <cell r="N38">
            <v>19</v>
          </cell>
          <cell r="O38">
            <v>100</v>
          </cell>
          <cell r="P38">
            <v>33</v>
          </cell>
          <cell r="Q38">
            <v>100</v>
          </cell>
          <cell r="R38">
            <v>33</v>
          </cell>
          <cell r="S38">
            <v>100</v>
          </cell>
          <cell r="T38">
            <v>33</v>
          </cell>
          <cell r="U38">
            <v>100</v>
          </cell>
          <cell r="V38">
            <v>0</v>
          </cell>
          <cell r="W38">
            <v>0</v>
          </cell>
        </row>
        <row r="39">
          <cell r="A39" t="str">
            <v>Glasgowbury</v>
          </cell>
          <cell r="B39" t="str">
            <v>Music</v>
          </cell>
          <cell r="C39">
            <v>50</v>
          </cell>
          <cell r="D39">
            <v>9</v>
          </cell>
          <cell r="E39">
            <v>0</v>
          </cell>
          <cell r="F39" t="str">
            <v>Yes</v>
          </cell>
          <cell r="G39">
            <v>8</v>
          </cell>
          <cell r="H39">
            <v>51</v>
          </cell>
          <cell r="I39">
            <v>59</v>
          </cell>
          <cell r="J39">
            <v>86.440677966101703</v>
          </cell>
          <cell r="K39">
            <v>13.559322033898304</v>
          </cell>
          <cell r="L39">
            <v>1</v>
          </cell>
          <cell r="M39">
            <v>1.9607843137254901</v>
          </cell>
          <cell r="N39">
            <v>31</v>
          </cell>
          <cell r="O39">
            <v>60.784313725490193</v>
          </cell>
          <cell r="P39">
            <v>1</v>
          </cell>
          <cell r="Q39">
            <v>1.6949152542372881</v>
          </cell>
          <cell r="R39">
            <v>31</v>
          </cell>
          <cell r="S39">
            <v>52.542372881355938</v>
          </cell>
          <cell r="T39">
            <v>2</v>
          </cell>
          <cell r="U39">
            <v>3.3898305084745761</v>
          </cell>
          <cell r="V39">
            <v>57</v>
          </cell>
          <cell r="W39">
            <v>96.610169491525426</v>
          </cell>
        </row>
        <row r="40">
          <cell r="A40" t="str">
            <v>Golden Thread Gallery</v>
          </cell>
          <cell r="B40" t="str">
            <v>Visual Arts</v>
          </cell>
          <cell r="C40">
            <v>126</v>
          </cell>
          <cell r="D40">
            <v>0</v>
          </cell>
          <cell r="E40">
            <v>28</v>
          </cell>
          <cell r="F40" t="str">
            <v>Yes</v>
          </cell>
          <cell r="G40">
            <v>117</v>
          </cell>
          <cell r="H40">
            <v>37</v>
          </cell>
          <cell r="I40">
            <v>154</v>
          </cell>
          <cell r="J40">
            <v>24.025974025974026</v>
          </cell>
          <cell r="K40">
            <v>75.974025974025977</v>
          </cell>
          <cell r="L40">
            <v>15</v>
          </cell>
          <cell r="M40">
            <v>40.54054054054054</v>
          </cell>
          <cell r="N40">
            <v>24</v>
          </cell>
          <cell r="O40">
            <v>64.86486486486487</v>
          </cell>
          <cell r="P40">
            <v>132</v>
          </cell>
          <cell r="Q40">
            <v>85.714285714285708</v>
          </cell>
          <cell r="R40">
            <v>141</v>
          </cell>
          <cell r="S40">
            <v>91.558441558441558</v>
          </cell>
          <cell r="T40">
            <v>154</v>
          </cell>
          <cell r="U40">
            <v>100</v>
          </cell>
          <cell r="V40">
            <v>0</v>
          </cell>
          <cell r="W40">
            <v>0</v>
          </cell>
        </row>
        <row r="41">
          <cell r="A41" t="str">
            <v>Greater Shantallow Community Arts</v>
          </cell>
          <cell r="B41" t="str">
            <v>Combined</v>
          </cell>
          <cell r="C41">
            <v>1119</v>
          </cell>
          <cell r="D41">
            <v>24</v>
          </cell>
          <cell r="E41">
            <v>1</v>
          </cell>
          <cell r="F41" t="str">
            <v>Yes</v>
          </cell>
          <cell r="G41">
            <v>5</v>
          </cell>
          <cell r="H41">
            <v>1139</v>
          </cell>
          <cell r="I41">
            <v>1144</v>
          </cell>
          <cell r="J41">
            <v>99.562937062937067</v>
          </cell>
          <cell r="K41">
            <v>0.43706293706293708</v>
          </cell>
          <cell r="L41">
            <v>1136</v>
          </cell>
          <cell r="M41">
            <v>99.736611062335385</v>
          </cell>
          <cell r="N41">
            <v>1136</v>
          </cell>
          <cell r="O41">
            <v>99.736611062335385</v>
          </cell>
          <cell r="P41">
            <v>1136</v>
          </cell>
          <cell r="Q41">
            <v>99.300699300699307</v>
          </cell>
          <cell r="R41">
            <v>1141</v>
          </cell>
          <cell r="S41">
            <v>99.73776223776224</v>
          </cell>
          <cell r="T41">
            <v>1143</v>
          </cell>
          <cell r="U41">
            <v>99.912587412587413</v>
          </cell>
          <cell r="V41">
            <v>1</v>
          </cell>
          <cell r="W41">
            <v>8.7412587412587409E-2</v>
          </cell>
        </row>
        <row r="42">
          <cell r="A42" t="str">
            <v>Green Shoot Productions</v>
          </cell>
          <cell r="B42" t="str">
            <v>Drama</v>
          </cell>
          <cell r="C42">
            <v>6</v>
          </cell>
          <cell r="D42">
            <v>29</v>
          </cell>
          <cell r="E42">
            <v>0</v>
          </cell>
          <cell r="F42" t="str">
            <v>No</v>
          </cell>
          <cell r="G42">
            <v>0</v>
          </cell>
          <cell r="H42">
            <v>35</v>
          </cell>
          <cell r="I42">
            <v>35</v>
          </cell>
          <cell r="J42">
            <v>0</v>
          </cell>
          <cell r="K42">
            <v>0</v>
          </cell>
          <cell r="L42">
            <v>27</v>
          </cell>
          <cell r="M42">
            <v>77.142857142857153</v>
          </cell>
          <cell r="N42">
            <v>30</v>
          </cell>
          <cell r="O42">
            <v>85.714285714285708</v>
          </cell>
          <cell r="P42">
            <v>27</v>
          </cell>
          <cell r="Q42">
            <v>77.142857142857153</v>
          </cell>
          <cell r="R42">
            <v>30</v>
          </cell>
          <cell r="S42">
            <v>85.714285714285708</v>
          </cell>
          <cell r="T42">
            <v>35</v>
          </cell>
          <cell r="U42">
            <v>100</v>
          </cell>
          <cell r="V42">
            <v>0</v>
          </cell>
          <cell r="W42">
            <v>0</v>
          </cell>
        </row>
        <row r="43">
          <cell r="A43" t="str">
            <v>Guildhall Press</v>
          </cell>
          <cell r="B43" t="str">
            <v>Literature</v>
          </cell>
          <cell r="C43">
            <v>13</v>
          </cell>
          <cell r="D43">
            <v>0</v>
          </cell>
          <cell r="E43">
            <v>11</v>
          </cell>
          <cell r="F43" t="str">
            <v>Yes</v>
          </cell>
          <cell r="G43">
            <v>15</v>
          </cell>
          <cell r="H43">
            <v>9</v>
          </cell>
          <cell r="I43">
            <v>24</v>
          </cell>
          <cell r="J43">
            <v>37.5</v>
          </cell>
          <cell r="K43">
            <v>62.5</v>
          </cell>
          <cell r="L43">
            <v>6</v>
          </cell>
          <cell r="M43">
            <v>66.666666666666657</v>
          </cell>
          <cell r="N43">
            <v>6</v>
          </cell>
          <cell r="O43">
            <v>66.666666666666657</v>
          </cell>
          <cell r="P43">
            <v>21</v>
          </cell>
          <cell r="Q43">
            <v>87.5</v>
          </cell>
          <cell r="R43">
            <v>21</v>
          </cell>
          <cell r="S43">
            <v>87.5</v>
          </cell>
          <cell r="T43">
            <v>22</v>
          </cell>
          <cell r="U43">
            <v>91.666666666666657</v>
          </cell>
          <cell r="V43">
            <v>2</v>
          </cell>
          <cell r="W43">
            <v>8.3333333333333321</v>
          </cell>
        </row>
        <row r="44">
          <cell r="A44" t="str">
            <v>Happy Days EIBF</v>
          </cell>
          <cell r="B44" t="str">
            <v>Literature</v>
          </cell>
          <cell r="C44">
            <v>0</v>
          </cell>
          <cell r="D44">
            <v>0</v>
          </cell>
          <cell r="E44">
            <v>0</v>
          </cell>
          <cell r="F44" t="str">
            <v>No</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row>
        <row r="45">
          <cell r="A45" t="str">
            <v>Irish Pages Ltd.</v>
          </cell>
          <cell r="B45" t="str">
            <v>Literature</v>
          </cell>
          <cell r="C45">
            <v>0</v>
          </cell>
          <cell r="D45">
            <v>0</v>
          </cell>
          <cell r="E45">
            <v>0</v>
          </cell>
          <cell r="F45" t="str">
            <v>No</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row>
        <row r="46">
          <cell r="A46" t="str">
            <v>Irish Traditional Music Archive</v>
          </cell>
          <cell r="B46" t="str">
            <v>Traditional Arts</v>
          </cell>
          <cell r="C46">
            <v>0</v>
          </cell>
          <cell r="D46">
            <v>3</v>
          </cell>
          <cell r="E46">
            <v>0</v>
          </cell>
          <cell r="F46" t="str">
            <v>No</v>
          </cell>
          <cell r="G46">
            <v>0</v>
          </cell>
          <cell r="H46">
            <v>3</v>
          </cell>
          <cell r="I46">
            <v>3</v>
          </cell>
          <cell r="J46">
            <v>0</v>
          </cell>
          <cell r="K46">
            <v>0</v>
          </cell>
          <cell r="L46">
            <v>1</v>
          </cell>
          <cell r="M46">
            <v>33.333333333333329</v>
          </cell>
          <cell r="N46">
            <v>1</v>
          </cell>
          <cell r="O46">
            <v>33.333333333333329</v>
          </cell>
          <cell r="P46">
            <v>1</v>
          </cell>
          <cell r="Q46">
            <v>33.333333333333329</v>
          </cell>
          <cell r="R46">
            <v>1</v>
          </cell>
          <cell r="S46">
            <v>33.333333333333329</v>
          </cell>
          <cell r="T46">
            <v>3</v>
          </cell>
          <cell r="U46">
            <v>100</v>
          </cell>
          <cell r="V46">
            <v>0</v>
          </cell>
          <cell r="W46">
            <v>0</v>
          </cell>
        </row>
        <row r="47">
          <cell r="A47" t="str">
            <v>Kabosh Theatre Ltd</v>
          </cell>
          <cell r="B47" t="str">
            <v>Drama</v>
          </cell>
          <cell r="C47">
            <v>144</v>
          </cell>
          <cell r="D47">
            <v>32</v>
          </cell>
          <cell r="E47">
            <v>0</v>
          </cell>
          <cell r="F47" t="str">
            <v>Yes</v>
          </cell>
          <cell r="G47">
            <v>118</v>
          </cell>
          <cell r="H47">
            <v>58</v>
          </cell>
          <cell r="I47">
            <v>176</v>
          </cell>
          <cell r="J47">
            <v>32.954545454545453</v>
          </cell>
          <cell r="K47">
            <v>67.045454545454547</v>
          </cell>
          <cell r="L47">
            <v>29</v>
          </cell>
          <cell r="M47">
            <v>50</v>
          </cell>
          <cell r="N47">
            <v>32</v>
          </cell>
          <cell r="O47">
            <v>55.172413793103445</v>
          </cell>
          <cell r="P47">
            <v>147</v>
          </cell>
          <cell r="Q47">
            <v>83.522727272727266</v>
          </cell>
          <cell r="R47">
            <v>150</v>
          </cell>
          <cell r="S47">
            <v>85.227272727272734</v>
          </cell>
          <cell r="T47">
            <v>172</v>
          </cell>
          <cell r="U47">
            <v>97.727272727272734</v>
          </cell>
          <cell r="V47">
            <v>4</v>
          </cell>
          <cell r="W47">
            <v>2.2727272727272729</v>
          </cell>
        </row>
        <row r="48">
          <cell r="A48" t="str">
            <v>Kids in Control</v>
          </cell>
          <cell r="B48" t="str">
            <v>Combined</v>
          </cell>
          <cell r="C48">
            <v>330</v>
          </cell>
          <cell r="D48">
            <v>24</v>
          </cell>
          <cell r="E48">
            <v>0</v>
          </cell>
          <cell r="F48" t="str">
            <v>Yes</v>
          </cell>
          <cell r="G48">
            <v>207</v>
          </cell>
          <cell r="H48">
            <v>147</v>
          </cell>
          <cell r="I48">
            <v>354</v>
          </cell>
          <cell r="J48">
            <v>41.525423728813557</v>
          </cell>
          <cell r="K48">
            <v>58.474576271186443</v>
          </cell>
          <cell r="L48">
            <v>41</v>
          </cell>
          <cell r="M48">
            <v>27.89115646258503</v>
          </cell>
          <cell r="N48">
            <v>80</v>
          </cell>
          <cell r="O48">
            <v>54.421768707482997</v>
          </cell>
          <cell r="P48">
            <v>248</v>
          </cell>
          <cell r="Q48">
            <v>70.056497175141246</v>
          </cell>
          <cell r="R48">
            <v>287</v>
          </cell>
          <cell r="S48">
            <v>81.073446327683612</v>
          </cell>
          <cell r="T48">
            <v>354</v>
          </cell>
          <cell r="U48">
            <v>100</v>
          </cell>
          <cell r="V48">
            <v>0</v>
          </cell>
          <cell r="W48">
            <v>0</v>
          </cell>
        </row>
        <row r="49">
          <cell r="A49" t="str">
            <v>Maiden Voyage (NI) Ltd</v>
          </cell>
          <cell r="B49" t="str">
            <v>Dance</v>
          </cell>
          <cell r="C49">
            <v>43</v>
          </cell>
          <cell r="D49">
            <v>15</v>
          </cell>
          <cell r="E49">
            <v>0</v>
          </cell>
          <cell r="F49" t="str">
            <v>No</v>
          </cell>
          <cell r="G49">
            <v>0</v>
          </cell>
          <cell r="H49">
            <v>58</v>
          </cell>
          <cell r="I49">
            <v>58</v>
          </cell>
          <cell r="J49">
            <v>0</v>
          </cell>
          <cell r="K49">
            <v>0</v>
          </cell>
          <cell r="L49">
            <v>21</v>
          </cell>
          <cell r="M49">
            <v>36.206896551724135</v>
          </cell>
          <cell r="N49">
            <v>30</v>
          </cell>
          <cell r="O49">
            <v>51.724137931034484</v>
          </cell>
          <cell r="P49">
            <v>21</v>
          </cell>
          <cell r="Q49">
            <v>36.206896551724135</v>
          </cell>
          <cell r="R49">
            <v>30</v>
          </cell>
          <cell r="S49">
            <v>51.724137931034484</v>
          </cell>
          <cell r="T49">
            <v>56</v>
          </cell>
          <cell r="U49">
            <v>96.551724137931032</v>
          </cell>
          <cell r="V49">
            <v>2</v>
          </cell>
          <cell r="W49">
            <v>3.4482758620689653</v>
          </cell>
        </row>
        <row r="50">
          <cell r="A50" t="str">
            <v>McCracken Cultural Society</v>
          </cell>
          <cell r="B50" t="str">
            <v>Traditional Arts</v>
          </cell>
          <cell r="C50">
            <v>477</v>
          </cell>
          <cell r="D50">
            <v>41</v>
          </cell>
          <cell r="E50">
            <v>0</v>
          </cell>
          <cell r="F50" t="str">
            <v>Yes</v>
          </cell>
          <cell r="G50">
            <v>298</v>
          </cell>
          <cell r="H50">
            <v>220</v>
          </cell>
          <cell r="I50">
            <v>518</v>
          </cell>
          <cell r="J50">
            <v>42.471042471042466</v>
          </cell>
          <cell r="K50">
            <v>57.528957528957527</v>
          </cell>
          <cell r="L50">
            <v>220</v>
          </cell>
          <cell r="M50">
            <v>100</v>
          </cell>
          <cell r="N50">
            <v>220</v>
          </cell>
          <cell r="O50">
            <v>100</v>
          </cell>
          <cell r="P50">
            <v>518</v>
          </cell>
          <cell r="Q50">
            <v>100</v>
          </cell>
          <cell r="R50">
            <v>518</v>
          </cell>
          <cell r="S50">
            <v>100</v>
          </cell>
          <cell r="T50">
            <v>518</v>
          </cell>
          <cell r="U50">
            <v>100</v>
          </cell>
          <cell r="V50">
            <v>0</v>
          </cell>
          <cell r="W50">
            <v>0</v>
          </cell>
        </row>
        <row r="51">
          <cell r="A51" t="str">
            <v>Moving on Music</v>
          </cell>
          <cell r="B51" t="str">
            <v>Music</v>
          </cell>
          <cell r="C51">
            <v>19</v>
          </cell>
          <cell r="D51">
            <v>59</v>
          </cell>
          <cell r="E51">
            <v>0</v>
          </cell>
          <cell r="F51" t="str">
            <v>No</v>
          </cell>
          <cell r="G51">
            <v>0</v>
          </cell>
          <cell r="H51">
            <v>78</v>
          </cell>
          <cell r="I51">
            <v>78</v>
          </cell>
          <cell r="J51">
            <v>0</v>
          </cell>
          <cell r="K51">
            <v>0</v>
          </cell>
          <cell r="L51">
            <v>30</v>
          </cell>
          <cell r="M51">
            <v>38.461538461538467</v>
          </cell>
          <cell r="N51">
            <v>41</v>
          </cell>
          <cell r="O51">
            <v>52.564102564102569</v>
          </cell>
          <cell r="P51">
            <v>30</v>
          </cell>
          <cell r="Q51">
            <v>38.461538461538467</v>
          </cell>
          <cell r="R51">
            <v>41</v>
          </cell>
          <cell r="S51">
            <v>52.564102564102569</v>
          </cell>
          <cell r="T51">
            <v>78</v>
          </cell>
          <cell r="U51">
            <v>100</v>
          </cell>
          <cell r="V51">
            <v>0</v>
          </cell>
          <cell r="W51">
            <v>0</v>
          </cell>
        </row>
        <row r="52">
          <cell r="A52" t="str">
            <v>Music Theatre 4 Youth Ltd</v>
          </cell>
          <cell r="B52" t="str">
            <v>Music</v>
          </cell>
          <cell r="C52">
            <v>3</v>
          </cell>
          <cell r="D52">
            <v>3</v>
          </cell>
          <cell r="E52">
            <v>0</v>
          </cell>
          <cell r="F52" t="str">
            <v>No</v>
          </cell>
          <cell r="G52">
            <v>0</v>
          </cell>
          <cell r="H52">
            <v>6</v>
          </cell>
          <cell r="I52">
            <v>6</v>
          </cell>
          <cell r="J52">
            <v>0</v>
          </cell>
          <cell r="K52">
            <v>0</v>
          </cell>
          <cell r="L52">
            <v>0</v>
          </cell>
          <cell r="M52">
            <v>0</v>
          </cell>
          <cell r="N52">
            <v>6</v>
          </cell>
          <cell r="O52">
            <v>100</v>
          </cell>
          <cell r="P52">
            <v>0</v>
          </cell>
          <cell r="Q52">
            <v>0</v>
          </cell>
          <cell r="R52">
            <v>6</v>
          </cell>
          <cell r="S52">
            <v>100</v>
          </cell>
          <cell r="T52">
            <v>6</v>
          </cell>
          <cell r="U52">
            <v>100</v>
          </cell>
          <cell r="V52">
            <v>0</v>
          </cell>
          <cell r="W52">
            <v>0</v>
          </cell>
        </row>
        <row r="53">
          <cell r="A53" t="str">
            <v>New Lodge Arts</v>
          </cell>
          <cell r="B53" t="str">
            <v>Combined</v>
          </cell>
          <cell r="C53">
            <v>560</v>
          </cell>
          <cell r="D53">
            <v>17</v>
          </cell>
          <cell r="E53">
            <v>1</v>
          </cell>
          <cell r="F53" t="str">
            <v>No</v>
          </cell>
          <cell r="G53">
            <v>0</v>
          </cell>
          <cell r="H53">
            <v>578</v>
          </cell>
          <cell r="I53">
            <v>578</v>
          </cell>
          <cell r="J53">
            <v>0</v>
          </cell>
          <cell r="K53">
            <v>0</v>
          </cell>
          <cell r="L53">
            <v>465</v>
          </cell>
          <cell r="M53">
            <v>80.449826989619382</v>
          </cell>
          <cell r="N53">
            <v>513</v>
          </cell>
          <cell r="O53">
            <v>88.754325259515582</v>
          </cell>
          <cell r="P53">
            <v>465</v>
          </cell>
          <cell r="Q53">
            <v>80.449826989619382</v>
          </cell>
          <cell r="R53">
            <v>513</v>
          </cell>
          <cell r="S53">
            <v>88.754325259515582</v>
          </cell>
          <cell r="T53">
            <v>578</v>
          </cell>
          <cell r="U53">
            <v>100</v>
          </cell>
          <cell r="V53">
            <v>0</v>
          </cell>
          <cell r="W53">
            <v>0</v>
          </cell>
        </row>
        <row r="54">
          <cell r="A54" t="str">
            <v>NI Opera</v>
          </cell>
          <cell r="B54" t="str">
            <v>Music</v>
          </cell>
          <cell r="C54">
            <v>48</v>
          </cell>
          <cell r="D54">
            <v>27</v>
          </cell>
          <cell r="E54">
            <v>0</v>
          </cell>
          <cell r="F54" t="str">
            <v>No</v>
          </cell>
          <cell r="G54">
            <v>0</v>
          </cell>
          <cell r="H54">
            <v>75</v>
          </cell>
          <cell r="I54">
            <v>75</v>
          </cell>
          <cell r="J54">
            <v>0</v>
          </cell>
          <cell r="K54">
            <v>0</v>
          </cell>
          <cell r="L54">
            <v>33</v>
          </cell>
          <cell r="M54">
            <v>44</v>
          </cell>
          <cell r="N54">
            <v>38</v>
          </cell>
          <cell r="O54">
            <v>50.666666666666671</v>
          </cell>
          <cell r="P54">
            <v>33</v>
          </cell>
          <cell r="Q54">
            <v>44</v>
          </cell>
          <cell r="R54">
            <v>38</v>
          </cell>
          <cell r="S54">
            <v>50.666666666666671</v>
          </cell>
          <cell r="T54">
            <v>48</v>
          </cell>
          <cell r="U54">
            <v>64</v>
          </cell>
          <cell r="V54">
            <v>27</v>
          </cell>
          <cell r="W54">
            <v>36</v>
          </cell>
        </row>
        <row r="55">
          <cell r="A55" t="str">
            <v>North West Play Resource Centre (The Playhouse)</v>
          </cell>
          <cell r="B55" t="str">
            <v>Combined</v>
          </cell>
          <cell r="C55">
            <v>1793</v>
          </cell>
          <cell r="D55">
            <v>101</v>
          </cell>
          <cell r="E55">
            <v>24</v>
          </cell>
          <cell r="F55" t="str">
            <v>Yes</v>
          </cell>
          <cell r="G55">
            <v>1904</v>
          </cell>
          <cell r="H55">
            <v>14</v>
          </cell>
          <cell r="I55">
            <v>1918</v>
          </cell>
          <cell r="J55">
            <v>0.72992700729927007</v>
          </cell>
          <cell r="K55">
            <v>99.270072992700733</v>
          </cell>
          <cell r="L55">
            <v>12</v>
          </cell>
          <cell r="M55">
            <v>85.714285714285708</v>
          </cell>
          <cell r="N55">
            <v>12</v>
          </cell>
          <cell r="O55">
            <v>85.714285714285708</v>
          </cell>
          <cell r="P55">
            <v>1916</v>
          </cell>
          <cell r="Q55">
            <v>99.895724713242956</v>
          </cell>
          <cell r="R55">
            <v>1916</v>
          </cell>
          <cell r="S55">
            <v>99.895724713242956</v>
          </cell>
          <cell r="T55">
            <v>1916</v>
          </cell>
          <cell r="U55">
            <v>99.895724713242956</v>
          </cell>
          <cell r="V55">
            <v>2</v>
          </cell>
          <cell r="W55">
            <v>0.10427528675703858</v>
          </cell>
        </row>
        <row r="56">
          <cell r="A56" t="str">
            <v>Northern Ireland Piping &amp; Drumming School</v>
          </cell>
          <cell r="B56" t="str">
            <v>Traditional Arts</v>
          </cell>
          <cell r="C56">
            <v>87</v>
          </cell>
          <cell r="D56">
            <v>6</v>
          </cell>
          <cell r="E56">
            <v>3</v>
          </cell>
          <cell r="F56" t="str">
            <v>No</v>
          </cell>
          <cell r="G56">
            <v>0</v>
          </cell>
          <cell r="H56">
            <v>96</v>
          </cell>
          <cell r="I56">
            <v>96</v>
          </cell>
          <cell r="J56">
            <v>0</v>
          </cell>
          <cell r="K56">
            <v>0</v>
          </cell>
          <cell r="L56">
            <v>3</v>
          </cell>
          <cell r="M56">
            <v>3.125</v>
          </cell>
          <cell r="N56">
            <v>4</v>
          </cell>
          <cell r="O56">
            <v>4.1666666666666661</v>
          </cell>
          <cell r="P56">
            <v>3</v>
          </cell>
          <cell r="Q56">
            <v>3.125</v>
          </cell>
          <cell r="R56">
            <v>4</v>
          </cell>
          <cell r="S56">
            <v>4.1666666666666661</v>
          </cell>
          <cell r="T56">
            <v>73</v>
          </cell>
          <cell r="U56">
            <v>76.041666666666657</v>
          </cell>
          <cell r="V56">
            <v>23</v>
          </cell>
          <cell r="W56">
            <v>23.958333333333336</v>
          </cell>
        </row>
        <row r="57">
          <cell r="A57" t="str">
            <v>Northern Visions Ltd.</v>
          </cell>
          <cell r="B57" t="str">
            <v>Combined</v>
          </cell>
          <cell r="C57">
            <v>259</v>
          </cell>
          <cell r="D57">
            <v>0</v>
          </cell>
          <cell r="E57">
            <v>0</v>
          </cell>
          <cell r="F57" t="str">
            <v>No</v>
          </cell>
          <cell r="G57">
            <v>0</v>
          </cell>
          <cell r="H57">
            <v>259</v>
          </cell>
          <cell r="I57">
            <v>259</v>
          </cell>
          <cell r="J57">
            <v>0</v>
          </cell>
          <cell r="K57">
            <v>0</v>
          </cell>
          <cell r="L57">
            <v>99</v>
          </cell>
          <cell r="M57">
            <v>38.223938223938227</v>
          </cell>
          <cell r="N57">
            <v>109</v>
          </cell>
          <cell r="O57">
            <v>42.084942084942085</v>
          </cell>
          <cell r="P57">
            <v>99</v>
          </cell>
          <cell r="Q57">
            <v>38.223938223938227</v>
          </cell>
          <cell r="R57">
            <v>109</v>
          </cell>
          <cell r="S57">
            <v>42.084942084942085</v>
          </cell>
          <cell r="T57">
            <v>249</v>
          </cell>
          <cell r="U57">
            <v>96.138996138996134</v>
          </cell>
          <cell r="V57">
            <v>10</v>
          </cell>
          <cell r="W57">
            <v>3.8610038610038608</v>
          </cell>
        </row>
        <row r="58">
          <cell r="A58" t="str">
            <v>Oh Yeah Music Centre</v>
          </cell>
          <cell r="B58" t="str">
            <v>Music</v>
          </cell>
          <cell r="C58">
            <v>273</v>
          </cell>
          <cell r="D58">
            <v>160</v>
          </cell>
          <cell r="E58">
            <v>1</v>
          </cell>
          <cell r="F58" t="str">
            <v>Yes</v>
          </cell>
          <cell r="G58">
            <v>380</v>
          </cell>
          <cell r="H58">
            <v>54</v>
          </cell>
          <cell r="I58">
            <v>434</v>
          </cell>
          <cell r="J58">
            <v>12.442396313364055</v>
          </cell>
          <cell r="K58">
            <v>87.557603686635943</v>
          </cell>
          <cell r="L58">
            <v>33</v>
          </cell>
          <cell r="M58">
            <v>61.111111111111114</v>
          </cell>
          <cell r="N58">
            <v>46</v>
          </cell>
          <cell r="O58">
            <v>85.18518518518519</v>
          </cell>
          <cell r="P58">
            <v>413</v>
          </cell>
          <cell r="Q58">
            <v>95.161290322580655</v>
          </cell>
          <cell r="R58">
            <v>426</v>
          </cell>
          <cell r="S58">
            <v>98.156682027649765</v>
          </cell>
          <cell r="T58">
            <v>434</v>
          </cell>
          <cell r="U58">
            <v>100</v>
          </cell>
          <cell r="V58">
            <v>0</v>
          </cell>
          <cell r="W58">
            <v>0</v>
          </cell>
        </row>
        <row r="59">
          <cell r="A59" t="str">
            <v>Open Arts</v>
          </cell>
          <cell r="B59" t="str">
            <v>Combined</v>
          </cell>
          <cell r="C59">
            <v>418</v>
          </cell>
          <cell r="D59">
            <v>14</v>
          </cell>
          <cell r="E59">
            <v>3</v>
          </cell>
          <cell r="F59" t="str">
            <v>No</v>
          </cell>
          <cell r="G59">
            <v>0</v>
          </cell>
          <cell r="H59">
            <v>435</v>
          </cell>
          <cell r="I59">
            <v>435</v>
          </cell>
          <cell r="J59">
            <v>0</v>
          </cell>
          <cell r="K59">
            <v>0</v>
          </cell>
          <cell r="L59">
            <v>151</v>
          </cell>
          <cell r="M59">
            <v>34.712643678160923</v>
          </cell>
          <cell r="N59">
            <v>151</v>
          </cell>
          <cell r="O59">
            <v>34.712643678160923</v>
          </cell>
          <cell r="P59">
            <v>151</v>
          </cell>
          <cell r="Q59">
            <v>34.712643678160923</v>
          </cell>
          <cell r="R59">
            <v>151</v>
          </cell>
          <cell r="S59">
            <v>34.712643678160923</v>
          </cell>
          <cell r="T59">
            <v>434</v>
          </cell>
          <cell r="U59">
            <v>99.770114942528735</v>
          </cell>
          <cell r="V59">
            <v>1</v>
          </cell>
          <cell r="W59">
            <v>0.22988505747126436</v>
          </cell>
        </row>
        <row r="60">
          <cell r="A60" t="str">
            <v>Open House Festival</v>
          </cell>
          <cell r="B60" t="str">
            <v>Music</v>
          </cell>
          <cell r="C60">
            <v>3</v>
          </cell>
          <cell r="D60">
            <v>109</v>
          </cell>
          <cell r="E60">
            <v>3</v>
          </cell>
          <cell r="F60" t="str">
            <v>No</v>
          </cell>
          <cell r="G60">
            <v>0</v>
          </cell>
          <cell r="H60">
            <v>115</v>
          </cell>
          <cell r="I60">
            <v>115</v>
          </cell>
          <cell r="J60">
            <v>0</v>
          </cell>
          <cell r="K60">
            <v>0</v>
          </cell>
          <cell r="L60">
            <v>43</v>
          </cell>
          <cell r="M60">
            <v>37.391304347826086</v>
          </cell>
          <cell r="N60">
            <v>43</v>
          </cell>
          <cell r="O60">
            <v>37.391304347826086</v>
          </cell>
          <cell r="P60">
            <v>43</v>
          </cell>
          <cell r="Q60">
            <v>37.391304347826086</v>
          </cell>
          <cell r="R60">
            <v>43</v>
          </cell>
          <cell r="S60">
            <v>37.391304347826086</v>
          </cell>
          <cell r="T60">
            <v>114</v>
          </cell>
          <cell r="U60">
            <v>99.130434782608702</v>
          </cell>
          <cell r="V60">
            <v>1</v>
          </cell>
          <cell r="W60">
            <v>0.86956521739130432</v>
          </cell>
        </row>
        <row r="61">
          <cell r="A61" t="str">
            <v>Orchid Studios</v>
          </cell>
          <cell r="B61" t="str">
            <v>Visual Arts</v>
          </cell>
          <cell r="C61">
            <v>0</v>
          </cell>
          <cell r="D61">
            <v>0</v>
          </cell>
          <cell r="E61">
            <v>1</v>
          </cell>
          <cell r="F61" t="str">
            <v>No</v>
          </cell>
          <cell r="G61">
            <v>0</v>
          </cell>
          <cell r="H61">
            <v>1</v>
          </cell>
          <cell r="I61">
            <v>1</v>
          </cell>
          <cell r="J61">
            <v>0</v>
          </cell>
          <cell r="K61">
            <v>0</v>
          </cell>
          <cell r="L61">
            <v>1</v>
          </cell>
          <cell r="M61">
            <v>100</v>
          </cell>
          <cell r="N61">
            <v>1</v>
          </cell>
          <cell r="O61">
            <v>100</v>
          </cell>
          <cell r="P61">
            <v>1</v>
          </cell>
          <cell r="Q61">
            <v>100</v>
          </cell>
          <cell r="R61">
            <v>1</v>
          </cell>
          <cell r="S61">
            <v>100</v>
          </cell>
          <cell r="T61">
            <v>1</v>
          </cell>
          <cell r="U61">
            <v>100</v>
          </cell>
          <cell r="V61">
            <v>0</v>
          </cell>
          <cell r="W61">
            <v>0</v>
          </cell>
        </row>
        <row r="62">
          <cell r="A62" t="str">
            <v>Panarts</v>
          </cell>
          <cell r="B62" t="str">
            <v>Traditional Arts</v>
          </cell>
          <cell r="C62">
            <v>13</v>
          </cell>
          <cell r="D62">
            <v>55</v>
          </cell>
          <cell r="E62">
            <v>0</v>
          </cell>
          <cell r="F62" t="str">
            <v>No</v>
          </cell>
          <cell r="G62">
            <v>0</v>
          </cell>
          <cell r="H62">
            <v>68</v>
          </cell>
          <cell r="I62">
            <v>68</v>
          </cell>
          <cell r="J62">
            <v>0</v>
          </cell>
          <cell r="K62">
            <v>0</v>
          </cell>
          <cell r="L62">
            <v>64</v>
          </cell>
          <cell r="M62">
            <v>94.117647058823522</v>
          </cell>
          <cell r="N62">
            <v>64</v>
          </cell>
          <cell r="O62">
            <v>94.117647058823522</v>
          </cell>
          <cell r="P62">
            <v>64</v>
          </cell>
          <cell r="Q62">
            <v>94.117647058823522</v>
          </cell>
          <cell r="R62">
            <v>64</v>
          </cell>
          <cell r="S62">
            <v>94.117647058823522</v>
          </cell>
          <cell r="T62">
            <v>68</v>
          </cell>
          <cell r="U62">
            <v>100</v>
          </cell>
          <cell r="V62">
            <v>0</v>
          </cell>
          <cell r="W62">
            <v>0</v>
          </cell>
        </row>
        <row r="63">
          <cell r="A63" t="str">
            <v>Paragon Studios</v>
          </cell>
          <cell r="B63" t="str">
            <v>Visual Arts</v>
          </cell>
          <cell r="C63">
            <v>20</v>
          </cell>
          <cell r="D63">
            <v>0</v>
          </cell>
          <cell r="E63">
            <v>20</v>
          </cell>
          <cell r="F63" t="str">
            <v>Yes</v>
          </cell>
          <cell r="G63">
            <v>23</v>
          </cell>
          <cell r="H63">
            <v>17</v>
          </cell>
          <cell r="I63">
            <v>40</v>
          </cell>
          <cell r="J63">
            <v>42.5</v>
          </cell>
          <cell r="K63">
            <v>57.499999999999993</v>
          </cell>
          <cell r="L63">
            <v>0</v>
          </cell>
          <cell r="M63">
            <v>0</v>
          </cell>
          <cell r="N63">
            <v>11</v>
          </cell>
          <cell r="O63">
            <v>64.705882352941174</v>
          </cell>
          <cell r="P63">
            <v>23</v>
          </cell>
          <cell r="Q63">
            <v>57.499999999999993</v>
          </cell>
          <cell r="R63">
            <v>34</v>
          </cell>
          <cell r="S63">
            <v>85</v>
          </cell>
          <cell r="T63">
            <v>34</v>
          </cell>
          <cell r="U63">
            <v>85</v>
          </cell>
          <cell r="V63">
            <v>6</v>
          </cell>
          <cell r="W63">
            <v>15</v>
          </cell>
        </row>
        <row r="64">
          <cell r="A64" t="str">
            <v>Partisan Productions</v>
          </cell>
          <cell r="B64" t="str">
            <v>Drama</v>
          </cell>
          <cell r="C64">
            <v>72</v>
          </cell>
          <cell r="D64">
            <v>14</v>
          </cell>
          <cell r="E64">
            <v>0</v>
          </cell>
          <cell r="F64" t="str">
            <v>No</v>
          </cell>
          <cell r="G64">
            <v>0</v>
          </cell>
          <cell r="H64">
            <v>86</v>
          </cell>
          <cell r="I64">
            <v>86</v>
          </cell>
          <cell r="J64">
            <v>0</v>
          </cell>
          <cell r="K64">
            <v>0</v>
          </cell>
          <cell r="L64">
            <v>55</v>
          </cell>
          <cell r="M64">
            <v>63.953488372093027</v>
          </cell>
          <cell r="N64">
            <v>60</v>
          </cell>
          <cell r="O64">
            <v>69.767441860465112</v>
          </cell>
          <cell r="P64">
            <v>55</v>
          </cell>
          <cell r="Q64">
            <v>63.953488372093027</v>
          </cell>
          <cell r="R64">
            <v>60</v>
          </cell>
          <cell r="S64">
            <v>69.767441860465112</v>
          </cell>
          <cell r="T64">
            <v>86</v>
          </cell>
          <cell r="U64">
            <v>100</v>
          </cell>
          <cell r="V64">
            <v>0</v>
          </cell>
          <cell r="W64">
            <v>0</v>
          </cell>
        </row>
        <row r="65">
          <cell r="A65" t="str">
            <v>Photo Works North / Source Magazine</v>
          </cell>
          <cell r="B65" t="str">
            <v>Visual Arts</v>
          </cell>
          <cell r="C65">
            <v>1</v>
          </cell>
          <cell r="D65">
            <v>0</v>
          </cell>
          <cell r="E65">
            <v>0</v>
          </cell>
          <cell r="F65" t="str">
            <v>Yes</v>
          </cell>
          <cell r="G65">
            <v>1</v>
          </cell>
          <cell r="H65">
            <v>0</v>
          </cell>
          <cell r="I65">
            <v>1</v>
          </cell>
          <cell r="J65">
            <v>0</v>
          </cell>
          <cell r="K65">
            <v>100</v>
          </cell>
          <cell r="L65">
            <v>0</v>
          </cell>
          <cell r="M65">
            <v>0</v>
          </cell>
          <cell r="N65">
            <v>0</v>
          </cell>
          <cell r="O65">
            <v>0</v>
          </cell>
          <cell r="P65">
            <v>1</v>
          </cell>
          <cell r="Q65">
            <v>100</v>
          </cell>
          <cell r="R65">
            <v>1</v>
          </cell>
          <cell r="S65">
            <v>100</v>
          </cell>
          <cell r="T65">
            <v>1</v>
          </cell>
          <cell r="U65">
            <v>100</v>
          </cell>
          <cell r="V65">
            <v>0</v>
          </cell>
          <cell r="W65">
            <v>0</v>
          </cell>
        </row>
        <row r="66">
          <cell r="A66" t="str">
            <v>PLACE</v>
          </cell>
          <cell r="B66" t="str">
            <v>Visual Arts</v>
          </cell>
          <cell r="C66">
            <v>42</v>
          </cell>
          <cell r="D66">
            <v>13</v>
          </cell>
          <cell r="E66">
            <v>6</v>
          </cell>
          <cell r="F66" t="str">
            <v>No</v>
          </cell>
          <cell r="G66">
            <v>0</v>
          </cell>
          <cell r="H66">
            <v>61</v>
          </cell>
          <cell r="I66">
            <v>61</v>
          </cell>
          <cell r="J66">
            <v>0</v>
          </cell>
          <cell r="K66">
            <v>0</v>
          </cell>
          <cell r="L66">
            <v>51</v>
          </cell>
          <cell r="M66">
            <v>83.606557377049185</v>
          </cell>
          <cell r="N66">
            <v>51</v>
          </cell>
          <cell r="O66">
            <v>83.606557377049185</v>
          </cell>
          <cell r="P66">
            <v>51</v>
          </cell>
          <cell r="Q66">
            <v>83.606557377049185</v>
          </cell>
          <cell r="R66">
            <v>51</v>
          </cell>
          <cell r="S66">
            <v>83.606557377049185</v>
          </cell>
          <cell r="T66">
            <v>54</v>
          </cell>
          <cell r="U66">
            <v>88.52459016393442</v>
          </cell>
          <cell r="V66">
            <v>7</v>
          </cell>
          <cell r="W66">
            <v>11.475409836065573</v>
          </cell>
        </row>
        <row r="67">
          <cell r="A67" t="str">
            <v>Play Resource Warehouse</v>
          </cell>
          <cell r="B67" t="str">
            <v>Combined</v>
          </cell>
          <cell r="C67">
            <v>80</v>
          </cell>
          <cell r="D67">
            <v>0</v>
          </cell>
          <cell r="E67">
            <v>0</v>
          </cell>
          <cell r="F67" t="str">
            <v>Yes</v>
          </cell>
          <cell r="G67">
            <v>6</v>
          </cell>
          <cell r="H67">
            <v>74</v>
          </cell>
          <cell r="I67">
            <v>80</v>
          </cell>
          <cell r="J67">
            <v>92.5</v>
          </cell>
          <cell r="K67">
            <v>7.5</v>
          </cell>
          <cell r="L67">
            <v>27</v>
          </cell>
          <cell r="M67">
            <v>36.486486486486484</v>
          </cell>
          <cell r="N67">
            <v>45</v>
          </cell>
          <cell r="O67">
            <v>60.810810810810814</v>
          </cell>
          <cell r="P67">
            <v>33</v>
          </cell>
          <cell r="Q67">
            <v>41.25</v>
          </cell>
          <cell r="R67">
            <v>51</v>
          </cell>
          <cell r="S67">
            <v>63.749999999999993</v>
          </cell>
          <cell r="T67">
            <v>78</v>
          </cell>
          <cell r="U67">
            <v>97.5</v>
          </cell>
          <cell r="V67">
            <v>2</v>
          </cell>
          <cell r="W67">
            <v>2.5</v>
          </cell>
        </row>
        <row r="68">
          <cell r="A68" t="str">
            <v>POBAL</v>
          </cell>
          <cell r="B68" t="str">
            <v>Literature</v>
          </cell>
          <cell r="C68">
            <v>0</v>
          </cell>
          <cell r="D68">
            <v>1</v>
          </cell>
          <cell r="E68">
            <v>0</v>
          </cell>
          <cell r="F68" t="str">
            <v>No</v>
          </cell>
          <cell r="G68">
            <v>0</v>
          </cell>
          <cell r="H68">
            <v>1</v>
          </cell>
          <cell r="I68">
            <v>1</v>
          </cell>
          <cell r="J68">
            <v>0</v>
          </cell>
          <cell r="K68">
            <v>0</v>
          </cell>
          <cell r="L68">
            <v>0</v>
          </cell>
          <cell r="M68">
            <v>0</v>
          </cell>
          <cell r="N68">
            <v>0</v>
          </cell>
          <cell r="O68">
            <v>0</v>
          </cell>
          <cell r="P68">
            <v>0</v>
          </cell>
          <cell r="Q68">
            <v>0</v>
          </cell>
          <cell r="R68">
            <v>0</v>
          </cell>
          <cell r="S68">
            <v>0</v>
          </cell>
          <cell r="T68">
            <v>0</v>
          </cell>
          <cell r="U68">
            <v>0</v>
          </cell>
          <cell r="V68">
            <v>1</v>
          </cell>
          <cell r="W68">
            <v>100</v>
          </cell>
        </row>
        <row r="69">
          <cell r="A69" t="str">
            <v>Poetry Ireland</v>
          </cell>
          <cell r="B69" t="str">
            <v>Literature</v>
          </cell>
          <cell r="C69">
            <v>43</v>
          </cell>
          <cell r="D69">
            <v>5</v>
          </cell>
          <cell r="E69">
            <v>0</v>
          </cell>
          <cell r="F69" t="str">
            <v>No</v>
          </cell>
          <cell r="G69">
            <v>0</v>
          </cell>
          <cell r="H69">
            <v>48</v>
          </cell>
          <cell r="I69">
            <v>48</v>
          </cell>
          <cell r="J69">
            <v>0</v>
          </cell>
          <cell r="K69">
            <v>0</v>
          </cell>
          <cell r="L69">
            <v>11</v>
          </cell>
          <cell r="M69">
            <v>22.916666666666664</v>
          </cell>
          <cell r="N69">
            <v>16</v>
          </cell>
          <cell r="O69">
            <v>33.333333333333329</v>
          </cell>
          <cell r="P69">
            <v>11</v>
          </cell>
          <cell r="Q69">
            <v>22.916666666666664</v>
          </cell>
          <cell r="R69">
            <v>16</v>
          </cell>
          <cell r="S69">
            <v>33.333333333333329</v>
          </cell>
          <cell r="T69">
            <v>34</v>
          </cell>
          <cell r="U69">
            <v>70.833333333333343</v>
          </cell>
          <cell r="V69">
            <v>14</v>
          </cell>
          <cell r="W69">
            <v>29.166666666666668</v>
          </cell>
        </row>
        <row r="70">
          <cell r="A70" t="str">
            <v>Prime Cut Productions Ltd</v>
          </cell>
          <cell r="B70" t="str">
            <v>Drama</v>
          </cell>
          <cell r="C70">
            <v>116</v>
          </cell>
          <cell r="D70">
            <v>35</v>
          </cell>
          <cell r="E70">
            <v>0</v>
          </cell>
          <cell r="F70" t="str">
            <v>Yes</v>
          </cell>
          <cell r="G70">
            <v>37</v>
          </cell>
          <cell r="H70">
            <v>114</v>
          </cell>
          <cell r="I70">
            <v>151</v>
          </cell>
          <cell r="J70">
            <v>75.496688741721854</v>
          </cell>
          <cell r="K70">
            <v>24.503311258278146</v>
          </cell>
          <cell r="L70">
            <v>102</v>
          </cell>
          <cell r="M70">
            <v>89.473684210526315</v>
          </cell>
          <cell r="N70">
            <v>110</v>
          </cell>
          <cell r="O70">
            <v>96.491228070175438</v>
          </cell>
          <cell r="P70">
            <v>139</v>
          </cell>
          <cell r="Q70">
            <v>92.05298013245033</v>
          </cell>
          <cell r="R70">
            <v>147</v>
          </cell>
          <cell r="S70">
            <v>97.350993377483448</v>
          </cell>
          <cell r="T70">
            <v>149</v>
          </cell>
          <cell r="U70">
            <v>98.675496688741731</v>
          </cell>
          <cell r="V70">
            <v>2</v>
          </cell>
          <cell r="W70">
            <v>1.3245033112582782</v>
          </cell>
        </row>
        <row r="71">
          <cell r="A71" t="str">
            <v>Prison Arts Foundation</v>
          </cell>
          <cell r="B71" t="str">
            <v>Combined</v>
          </cell>
          <cell r="C71">
            <v>2576</v>
          </cell>
          <cell r="D71">
            <v>12</v>
          </cell>
          <cell r="E71">
            <v>29</v>
          </cell>
          <cell r="F71" t="str">
            <v>No</v>
          </cell>
          <cell r="G71">
            <v>0</v>
          </cell>
          <cell r="H71">
            <v>2617</v>
          </cell>
          <cell r="I71">
            <v>2617</v>
          </cell>
          <cell r="J71">
            <v>0</v>
          </cell>
          <cell r="K71">
            <v>0</v>
          </cell>
          <cell r="L71">
            <v>48</v>
          </cell>
          <cell r="M71">
            <v>1.834161253343523</v>
          </cell>
          <cell r="N71">
            <v>48</v>
          </cell>
          <cell r="O71">
            <v>1.834161253343523</v>
          </cell>
          <cell r="P71">
            <v>48</v>
          </cell>
          <cell r="Q71">
            <v>1.834161253343523</v>
          </cell>
          <cell r="R71">
            <v>48</v>
          </cell>
          <cell r="S71">
            <v>1.834161253343523</v>
          </cell>
          <cell r="T71">
            <v>834</v>
          </cell>
          <cell r="U71">
            <v>31.868551776843713</v>
          </cell>
          <cell r="V71">
            <v>1783</v>
          </cell>
          <cell r="W71">
            <v>68.131448223156283</v>
          </cell>
        </row>
        <row r="72">
          <cell r="A72" t="str">
            <v>Queens Street Studios</v>
          </cell>
          <cell r="B72" t="str">
            <v>Visual Arts</v>
          </cell>
          <cell r="C72">
            <v>1</v>
          </cell>
          <cell r="D72">
            <v>2</v>
          </cell>
          <cell r="E72">
            <v>9</v>
          </cell>
          <cell r="F72" t="str">
            <v>Yes</v>
          </cell>
          <cell r="G72">
            <v>12</v>
          </cell>
          <cell r="H72">
            <v>0</v>
          </cell>
          <cell r="I72">
            <v>12</v>
          </cell>
          <cell r="J72">
            <v>0</v>
          </cell>
          <cell r="K72">
            <v>100</v>
          </cell>
          <cell r="L72">
            <v>0</v>
          </cell>
          <cell r="M72">
            <v>0</v>
          </cell>
          <cell r="N72">
            <v>0</v>
          </cell>
          <cell r="O72">
            <v>0</v>
          </cell>
          <cell r="P72">
            <v>12</v>
          </cell>
          <cell r="Q72">
            <v>100</v>
          </cell>
          <cell r="R72">
            <v>12</v>
          </cell>
          <cell r="S72">
            <v>100</v>
          </cell>
          <cell r="T72">
            <v>12</v>
          </cell>
          <cell r="U72">
            <v>100</v>
          </cell>
          <cell r="V72">
            <v>0</v>
          </cell>
          <cell r="W72">
            <v>0</v>
          </cell>
        </row>
        <row r="73">
          <cell r="A73" t="str">
            <v>Replay Theatre Company</v>
          </cell>
          <cell r="B73" t="str">
            <v>Drama</v>
          </cell>
          <cell r="C73">
            <v>102</v>
          </cell>
          <cell r="D73">
            <v>205</v>
          </cell>
          <cell r="E73">
            <v>0</v>
          </cell>
          <cell r="F73" t="str">
            <v>No</v>
          </cell>
          <cell r="G73">
            <v>0</v>
          </cell>
          <cell r="H73">
            <v>307</v>
          </cell>
          <cell r="I73">
            <v>307</v>
          </cell>
          <cell r="J73">
            <v>0</v>
          </cell>
          <cell r="K73">
            <v>0</v>
          </cell>
          <cell r="L73">
            <v>134</v>
          </cell>
          <cell r="M73">
            <v>43.648208469055376</v>
          </cell>
          <cell r="N73">
            <v>158</v>
          </cell>
          <cell r="O73">
            <v>51.465798045602604</v>
          </cell>
          <cell r="P73">
            <v>134</v>
          </cell>
          <cell r="Q73">
            <v>43.648208469055376</v>
          </cell>
          <cell r="R73">
            <v>158</v>
          </cell>
          <cell r="S73">
            <v>51.465798045602604</v>
          </cell>
          <cell r="T73">
            <v>295</v>
          </cell>
          <cell r="U73">
            <v>96.09120521172639</v>
          </cell>
          <cell r="V73">
            <v>12</v>
          </cell>
          <cell r="W73">
            <v>3.9087947882736152</v>
          </cell>
        </row>
        <row r="74">
          <cell r="A74" t="str">
            <v>Seacourt Print Workshop Limited</v>
          </cell>
          <cell r="B74" t="str">
            <v>Visual Arts</v>
          </cell>
          <cell r="C74">
            <v>151</v>
          </cell>
          <cell r="D74">
            <v>0</v>
          </cell>
          <cell r="E74">
            <v>15</v>
          </cell>
          <cell r="F74" t="str">
            <v>Yes</v>
          </cell>
          <cell r="G74">
            <v>10</v>
          </cell>
          <cell r="H74">
            <v>156</v>
          </cell>
          <cell r="I74">
            <v>166</v>
          </cell>
          <cell r="J74">
            <v>93.975903614457835</v>
          </cell>
          <cell r="K74">
            <v>6.024096385542169</v>
          </cell>
          <cell r="L74">
            <v>6</v>
          </cell>
          <cell r="M74">
            <v>3.8461538461538463</v>
          </cell>
          <cell r="N74">
            <v>13</v>
          </cell>
          <cell r="O74">
            <v>8.3333333333333321</v>
          </cell>
          <cell r="P74">
            <v>6</v>
          </cell>
          <cell r="Q74">
            <v>3.6144578313253009</v>
          </cell>
          <cell r="R74">
            <v>13</v>
          </cell>
          <cell r="S74">
            <v>7.8313253012048198</v>
          </cell>
          <cell r="T74">
            <v>160</v>
          </cell>
          <cell r="U74">
            <v>96.385542168674704</v>
          </cell>
          <cell r="V74">
            <v>6</v>
          </cell>
          <cell r="W74">
            <v>3.6144578313253009</v>
          </cell>
        </row>
        <row r="75">
          <cell r="A75" t="str">
            <v>Sole Purpose Productions</v>
          </cell>
          <cell r="B75" t="str">
            <v>Combined</v>
          </cell>
          <cell r="C75">
            <v>5</v>
          </cell>
          <cell r="D75">
            <v>10</v>
          </cell>
          <cell r="E75">
            <v>1</v>
          </cell>
          <cell r="F75" t="str">
            <v>No</v>
          </cell>
          <cell r="G75">
            <v>0</v>
          </cell>
          <cell r="H75">
            <v>16</v>
          </cell>
          <cell r="I75">
            <v>16</v>
          </cell>
          <cell r="J75">
            <v>0</v>
          </cell>
          <cell r="K75">
            <v>0</v>
          </cell>
          <cell r="L75">
            <v>12</v>
          </cell>
          <cell r="M75">
            <v>75</v>
          </cell>
          <cell r="N75">
            <v>12</v>
          </cell>
          <cell r="O75">
            <v>75</v>
          </cell>
          <cell r="P75">
            <v>12</v>
          </cell>
          <cell r="Q75">
            <v>75</v>
          </cell>
          <cell r="R75">
            <v>12</v>
          </cell>
          <cell r="S75">
            <v>75</v>
          </cell>
          <cell r="T75">
            <v>16</v>
          </cell>
          <cell r="U75">
            <v>100</v>
          </cell>
          <cell r="V75">
            <v>0</v>
          </cell>
          <cell r="W75">
            <v>0</v>
          </cell>
        </row>
        <row r="76">
          <cell r="A76" t="str">
            <v>Spanner in the Works</v>
          </cell>
          <cell r="B76" t="str">
            <v>Drama</v>
          </cell>
          <cell r="C76">
            <v>163</v>
          </cell>
          <cell r="D76">
            <v>78</v>
          </cell>
          <cell r="E76">
            <v>0</v>
          </cell>
          <cell r="F76" t="str">
            <v>No</v>
          </cell>
          <cell r="G76">
            <v>0</v>
          </cell>
          <cell r="H76">
            <v>241</v>
          </cell>
          <cell r="I76">
            <v>241</v>
          </cell>
          <cell r="J76">
            <v>0</v>
          </cell>
          <cell r="K76">
            <v>0</v>
          </cell>
          <cell r="L76">
            <v>38</v>
          </cell>
          <cell r="M76">
            <v>15.767634854771783</v>
          </cell>
          <cell r="N76">
            <v>98</v>
          </cell>
          <cell r="O76">
            <v>40.663900414937757</v>
          </cell>
          <cell r="P76">
            <v>38</v>
          </cell>
          <cell r="Q76">
            <v>15.767634854771783</v>
          </cell>
          <cell r="R76">
            <v>98</v>
          </cell>
          <cell r="S76">
            <v>40.663900414937757</v>
          </cell>
          <cell r="T76">
            <v>215</v>
          </cell>
          <cell r="U76">
            <v>89.211618257261421</v>
          </cell>
          <cell r="V76">
            <v>26</v>
          </cell>
          <cell r="W76">
            <v>10.78838174273859</v>
          </cell>
        </row>
        <row r="77">
          <cell r="A77" t="str">
            <v>Sticky Fingers Arts</v>
          </cell>
          <cell r="B77" t="str">
            <v>Combined</v>
          </cell>
          <cell r="C77">
            <v>1200</v>
          </cell>
          <cell r="D77">
            <v>0</v>
          </cell>
          <cell r="E77">
            <v>0</v>
          </cell>
          <cell r="F77" t="str">
            <v>Yes</v>
          </cell>
          <cell r="G77">
            <v>960</v>
          </cell>
          <cell r="H77">
            <v>240</v>
          </cell>
          <cell r="I77">
            <v>1200</v>
          </cell>
          <cell r="J77">
            <v>20</v>
          </cell>
          <cell r="K77">
            <v>80</v>
          </cell>
          <cell r="L77">
            <v>0</v>
          </cell>
          <cell r="M77">
            <v>0</v>
          </cell>
          <cell r="N77">
            <v>6</v>
          </cell>
          <cell r="O77">
            <v>2.5</v>
          </cell>
          <cell r="P77">
            <v>0</v>
          </cell>
          <cell r="Q77">
            <v>0</v>
          </cell>
          <cell r="R77">
            <v>966</v>
          </cell>
          <cell r="S77">
            <v>80.5</v>
          </cell>
          <cell r="T77">
            <v>1188</v>
          </cell>
          <cell r="U77">
            <v>99</v>
          </cell>
          <cell r="V77">
            <v>12</v>
          </cell>
          <cell r="W77">
            <v>1</v>
          </cell>
        </row>
        <row r="78">
          <cell r="A78" t="str">
            <v>Streetwise Community Circus Workshops</v>
          </cell>
          <cell r="B78" t="str">
            <v>Combined</v>
          </cell>
          <cell r="C78">
            <v>532</v>
          </cell>
          <cell r="D78">
            <v>67</v>
          </cell>
          <cell r="E78">
            <v>0</v>
          </cell>
          <cell r="F78" t="str">
            <v>No</v>
          </cell>
          <cell r="G78">
            <v>0</v>
          </cell>
          <cell r="H78">
            <v>599</v>
          </cell>
          <cell r="I78">
            <v>599</v>
          </cell>
          <cell r="J78">
            <v>0</v>
          </cell>
          <cell r="K78">
            <v>0</v>
          </cell>
          <cell r="L78">
            <v>81</v>
          </cell>
          <cell r="M78">
            <v>13.52253756260434</v>
          </cell>
          <cell r="N78">
            <v>184</v>
          </cell>
          <cell r="O78">
            <v>30.71786310517529</v>
          </cell>
          <cell r="P78">
            <v>81</v>
          </cell>
          <cell r="Q78">
            <v>13.52253756260434</v>
          </cell>
          <cell r="R78">
            <v>184</v>
          </cell>
          <cell r="S78">
            <v>30.71786310517529</v>
          </cell>
          <cell r="T78">
            <v>583</v>
          </cell>
          <cell r="U78">
            <v>97.328881469115188</v>
          </cell>
          <cell r="V78">
            <v>16</v>
          </cell>
          <cell r="W78">
            <v>2.671118530884808</v>
          </cell>
        </row>
        <row r="79">
          <cell r="A79" t="str">
            <v>Terra Nova Productions</v>
          </cell>
          <cell r="B79" t="str">
            <v>Drama</v>
          </cell>
          <cell r="C79">
            <v>44</v>
          </cell>
          <cell r="D79">
            <v>16</v>
          </cell>
          <cell r="E79">
            <v>0</v>
          </cell>
          <cell r="F79" t="str">
            <v>No</v>
          </cell>
          <cell r="G79">
            <v>0</v>
          </cell>
          <cell r="H79">
            <v>60</v>
          </cell>
          <cell r="I79">
            <v>60</v>
          </cell>
          <cell r="J79">
            <v>0</v>
          </cell>
          <cell r="K79">
            <v>0</v>
          </cell>
          <cell r="L79">
            <v>21</v>
          </cell>
          <cell r="M79">
            <v>35</v>
          </cell>
          <cell r="N79">
            <v>29</v>
          </cell>
          <cell r="O79">
            <v>48.333333333333336</v>
          </cell>
          <cell r="P79">
            <v>21</v>
          </cell>
          <cell r="Q79">
            <v>35</v>
          </cell>
          <cell r="R79">
            <v>29</v>
          </cell>
          <cell r="S79">
            <v>48.333333333333336</v>
          </cell>
          <cell r="T79">
            <v>55</v>
          </cell>
          <cell r="U79">
            <v>91.666666666666657</v>
          </cell>
          <cell r="V79">
            <v>5</v>
          </cell>
          <cell r="W79">
            <v>8.3333333333333321</v>
          </cell>
        </row>
        <row r="80">
          <cell r="A80" t="str">
            <v>The Black Box Trust</v>
          </cell>
          <cell r="B80" t="str">
            <v>Music</v>
          </cell>
          <cell r="C80">
            <v>114</v>
          </cell>
          <cell r="D80">
            <v>701</v>
          </cell>
          <cell r="E80">
            <v>0</v>
          </cell>
          <cell r="F80" t="str">
            <v>Yes</v>
          </cell>
          <cell r="G80">
            <v>806</v>
          </cell>
          <cell r="H80">
            <v>9</v>
          </cell>
          <cell r="I80">
            <v>815</v>
          </cell>
          <cell r="J80">
            <v>1.1042944785276074</v>
          </cell>
          <cell r="K80">
            <v>98.895705521472394</v>
          </cell>
          <cell r="L80">
            <v>1</v>
          </cell>
          <cell r="M80">
            <v>11.111111111111111</v>
          </cell>
          <cell r="N80">
            <v>6</v>
          </cell>
          <cell r="O80">
            <v>66.666666666666657</v>
          </cell>
          <cell r="P80">
            <v>807</v>
          </cell>
          <cell r="Q80">
            <v>99.018404907975452</v>
          </cell>
          <cell r="R80">
            <v>812</v>
          </cell>
          <cell r="S80">
            <v>99.631901840490798</v>
          </cell>
          <cell r="T80">
            <v>814</v>
          </cell>
          <cell r="U80">
            <v>99.877300613496928</v>
          </cell>
          <cell r="V80">
            <v>1</v>
          </cell>
          <cell r="W80">
            <v>0.1226993865030675</v>
          </cell>
        </row>
        <row r="81">
          <cell r="A81" t="str">
            <v>The Contemporary Music Centre Ltd</v>
          </cell>
          <cell r="B81" t="str">
            <v>Music</v>
          </cell>
          <cell r="C81">
            <v>6</v>
          </cell>
          <cell r="D81">
            <v>0</v>
          </cell>
          <cell r="E81">
            <v>0</v>
          </cell>
          <cell r="F81" t="str">
            <v>No</v>
          </cell>
          <cell r="G81">
            <v>0</v>
          </cell>
          <cell r="H81">
            <v>6</v>
          </cell>
          <cell r="I81">
            <v>6</v>
          </cell>
          <cell r="J81">
            <v>0</v>
          </cell>
          <cell r="K81">
            <v>0</v>
          </cell>
          <cell r="L81">
            <v>6</v>
          </cell>
          <cell r="M81">
            <v>100</v>
          </cell>
          <cell r="N81">
            <v>6</v>
          </cell>
          <cell r="O81">
            <v>100</v>
          </cell>
          <cell r="P81">
            <v>6</v>
          </cell>
          <cell r="Q81">
            <v>100</v>
          </cell>
          <cell r="R81">
            <v>6</v>
          </cell>
          <cell r="S81">
            <v>100</v>
          </cell>
          <cell r="T81">
            <v>6</v>
          </cell>
          <cell r="U81">
            <v>100</v>
          </cell>
          <cell r="V81">
            <v>0</v>
          </cell>
          <cell r="W81">
            <v>0</v>
          </cell>
        </row>
        <row r="82">
          <cell r="A82" t="str">
            <v>The Grand Opera House Trust</v>
          </cell>
          <cell r="B82" t="str">
            <v>Combined</v>
          </cell>
          <cell r="C82">
            <v>2</v>
          </cell>
          <cell r="D82">
            <v>505</v>
          </cell>
          <cell r="E82">
            <v>0</v>
          </cell>
          <cell r="F82" t="str">
            <v>Yes</v>
          </cell>
          <cell r="G82">
            <v>507</v>
          </cell>
          <cell r="H82">
            <v>0</v>
          </cell>
          <cell r="I82">
            <v>507</v>
          </cell>
          <cell r="J82">
            <v>0</v>
          </cell>
          <cell r="K82">
            <v>100</v>
          </cell>
          <cell r="L82">
            <v>0</v>
          </cell>
          <cell r="M82">
            <v>0</v>
          </cell>
          <cell r="N82">
            <v>0</v>
          </cell>
          <cell r="O82">
            <v>0</v>
          </cell>
          <cell r="P82">
            <v>507</v>
          </cell>
          <cell r="Q82">
            <v>100</v>
          </cell>
          <cell r="R82">
            <v>507</v>
          </cell>
          <cell r="S82">
            <v>100</v>
          </cell>
          <cell r="T82">
            <v>507</v>
          </cell>
          <cell r="U82">
            <v>100</v>
          </cell>
          <cell r="V82">
            <v>0</v>
          </cell>
          <cell r="W82">
            <v>0</v>
          </cell>
        </row>
        <row r="83">
          <cell r="A83" t="str">
            <v>The John Hewitt Society</v>
          </cell>
          <cell r="B83" t="str">
            <v>Literature</v>
          </cell>
          <cell r="C83">
            <v>49</v>
          </cell>
          <cell r="D83">
            <v>54</v>
          </cell>
          <cell r="E83">
            <v>0</v>
          </cell>
          <cell r="F83" t="str">
            <v>Yes</v>
          </cell>
          <cell r="G83">
            <v>6</v>
          </cell>
          <cell r="H83">
            <v>97</v>
          </cell>
          <cell r="I83">
            <v>103</v>
          </cell>
          <cell r="J83">
            <v>94.174757281553397</v>
          </cell>
          <cell r="K83">
            <v>5.825242718446602</v>
          </cell>
          <cell r="L83">
            <v>20</v>
          </cell>
          <cell r="M83">
            <v>20.618556701030926</v>
          </cell>
          <cell r="N83">
            <v>87</v>
          </cell>
          <cell r="O83">
            <v>89.690721649484544</v>
          </cell>
          <cell r="P83">
            <v>26</v>
          </cell>
          <cell r="Q83">
            <v>25.242718446601941</v>
          </cell>
          <cell r="R83">
            <v>93</v>
          </cell>
          <cell r="S83">
            <v>90.291262135922338</v>
          </cell>
          <cell r="T83">
            <v>97</v>
          </cell>
          <cell r="U83">
            <v>94.174757281553397</v>
          </cell>
          <cell r="V83">
            <v>6</v>
          </cell>
          <cell r="W83">
            <v>5.825242718446602</v>
          </cell>
        </row>
        <row r="84">
          <cell r="A84" t="str">
            <v>The Lyric Theatre (NI)</v>
          </cell>
          <cell r="B84" t="str">
            <v>Drama</v>
          </cell>
          <cell r="C84">
            <v>448</v>
          </cell>
          <cell r="D84">
            <v>391</v>
          </cell>
          <cell r="E84">
            <v>0</v>
          </cell>
          <cell r="F84" t="str">
            <v>Yes</v>
          </cell>
          <cell r="G84">
            <v>790</v>
          </cell>
          <cell r="H84">
            <v>49</v>
          </cell>
          <cell r="I84">
            <v>839</v>
          </cell>
          <cell r="J84">
            <v>5.8402860548271756</v>
          </cell>
          <cell r="K84">
            <v>94.159713945172825</v>
          </cell>
          <cell r="L84">
            <v>17</v>
          </cell>
          <cell r="M84">
            <v>34.693877551020407</v>
          </cell>
          <cell r="N84">
            <v>19</v>
          </cell>
          <cell r="O84">
            <v>38.775510204081634</v>
          </cell>
          <cell r="P84">
            <v>17</v>
          </cell>
          <cell r="Q84">
            <v>2.026221692491061</v>
          </cell>
          <cell r="R84">
            <v>19</v>
          </cell>
          <cell r="S84">
            <v>2.264600715137068</v>
          </cell>
          <cell r="T84">
            <v>839</v>
          </cell>
          <cell r="U84">
            <v>100</v>
          </cell>
          <cell r="V84">
            <v>0</v>
          </cell>
          <cell r="W84">
            <v>0</v>
          </cell>
        </row>
        <row r="85">
          <cell r="A85" t="str">
            <v>The MAC</v>
          </cell>
          <cell r="B85" t="str">
            <v>Combined</v>
          </cell>
          <cell r="C85">
            <v>640</v>
          </cell>
          <cell r="D85">
            <v>1628</v>
          </cell>
          <cell r="E85">
            <v>0</v>
          </cell>
          <cell r="F85" t="str">
            <v>Yes</v>
          </cell>
          <cell r="G85">
            <v>2258</v>
          </cell>
          <cell r="H85">
            <v>10</v>
          </cell>
          <cell r="I85">
            <v>2268</v>
          </cell>
          <cell r="J85">
            <v>0.44091710758377423</v>
          </cell>
          <cell r="K85">
            <v>99.559082892416228</v>
          </cell>
          <cell r="L85">
            <v>5</v>
          </cell>
          <cell r="M85">
            <v>50</v>
          </cell>
          <cell r="N85">
            <v>7</v>
          </cell>
          <cell r="O85">
            <v>70</v>
          </cell>
          <cell r="P85">
            <v>2263</v>
          </cell>
          <cell r="Q85">
            <v>99.779541446208114</v>
          </cell>
          <cell r="R85">
            <v>2265</v>
          </cell>
          <cell r="S85">
            <v>99.867724867724874</v>
          </cell>
          <cell r="T85">
            <v>2267</v>
          </cell>
          <cell r="U85">
            <v>99.95590828924162</v>
          </cell>
          <cell r="V85">
            <v>1</v>
          </cell>
          <cell r="W85">
            <v>4.4091710758377423E-2</v>
          </cell>
        </row>
        <row r="86">
          <cell r="A86" t="str">
            <v>The Nerve Centre</v>
          </cell>
          <cell r="B86" t="str">
            <v>Combined</v>
          </cell>
          <cell r="C86">
            <v>97</v>
          </cell>
          <cell r="D86">
            <v>138</v>
          </cell>
          <cell r="E86">
            <v>0</v>
          </cell>
          <cell r="F86" t="str">
            <v>Yes</v>
          </cell>
          <cell r="G86">
            <v>91</v>
          </cell>
          <cell r="H86">
            <v>144</v>
          </cell>
          <cell r="I86">
            <v>235</v>
          </cell>
          <cell r="J86">
            <v>61.276595744680847</v>
          </cell>
          <cell r="K86">
            <v>38.723404255319153</v>
          </cell>
          <cell r="L86">
            <v>83</v>
          </cell>
          <cell r="M86">
            <v>57.638888888888886</v>
          </cell>
          <cell r="N86">
            <v>96</v>
          </cell>
          <cell r="O86">
            <v>66.666666666666657</v>
          </cell>
          <cell r="P86">
            <v>174</v>
          </cell>
          <cell r="Q86">
            <v>74.042553191489361</v>
          </cell>
          <cell r="R86">
            <v>187</v>
          </cell>
          <cell r="S86">
            <v>79.574468085106389</v>
          </cell>
          <cell r="T86">
            <v>220</v>
          </cell>
          <cell r="U86">
            <v>93.61702127659575</v>
          </cell>
          <cell r="V86">
            <v>15</v>
          </cell>
          <cell r="W86">
            <v>6.3829787234042552</v>
          </cell>
        </row>
        <row r="87">
          <cell r="A87" t="str">
            <v>The Royal Scottish Pipe Band Association</v>
          </cell>
          <cell r="B87" t="str">
            <v>Traditional Arts</v>
          </cell>
          <cell r="C87">
            <v>97</v>
          </cell>
          <cell r="D87">
            <v>736</v>
          </cell>
          <cell r="E87">
            <v>0</v>
          </cell>
          <cell r="F87" t="str">
            <v>No</v>
          </cell>
          <cell r="G87">
            <v>0</v>
          </cell>
          <cell r="H87">
            <v>833</v>
          </cell>
          <cell r="I87">
            <v>833</v>
          </cell>
          <cell r="J87">
            <v>0</v>
          </cell>
          <cell r="K87">
            <v>0</v>
          </cell>
          <cell r="L87">
            <v>0</v>
          </cell>
          <cell r="M87">
            <v>0</v>
          </cell>
          <cell r="N87">
            <v>0</v>
          </cell>
          <cell r="O87">
            <v>0</v>
          </cell>
          <cell r="P87">
            <v>0</v>
          </cell>
          <cell r="Q87">
            <v>0</v>
          </cell>
          <cell r="R87">
            <v>0</v>
          </cell>
          <cell r="S87">
            <v>0</v>
          </cell>
          <cell r="T87">
            <v>727</v>
          </cell>
          <cell r="U87">
            <v>87.274909963985593</v>
          </cell>
          <cell r="V87">
            <v>106</v>
          </cell>
          <cell r="W87">
            <v>12.725090036014405</v>
          </cell>
        </row>
        <row r="88">
          <cell r="A88" t="str">
            <v>The Void Art Centre</v>
          </cell>
          <cell r="B88" t="str">
            <v>Visual Arts</v>
          </cell>
          <cell r="C88">
            <v>6</v>
          </cell>
          <cell r="D88">
            <v>0</v>
          </cell>
          <cell r="E88">
            <v>11</v>
          </cell>
          <cell r="F88" t="str">
            <v>Yes</v>
          </cell>
          <cell r="G88">
            <v>15</v>
          </cell>
          <cell r="H88">
            <v>2</v>
          </cell>
          <cell r="I88">
            <v>17</v>
          </cell>
          <cell r="J88">
            <v>11.76470588235294</v>
          </cell>
          <cell r="K88">
            <v>88.235294117647058</v>
          </cell>
          <cell r="L88">
            <v>0</v>
          </cell>
          <cell r="M88">
            <v>0</v>
          </cell>
          <cell r="N88">
            <v>1</v>
          </cell>
          <cell r="O88">
            <v>50</v>
          </cell>
          <cell r="P88">
            <v>12</v>
          </cell>
          <cell r="Q88">
            <v>70.588235294117652</v>
          </cell>
          <cell r="R88">
            <v>16</v>
          </cell>
          <cell r="S88">
            <v>94.117647058823522</v>
          </cell>
          <cell r="T88">
            <v>16</v>
          </cell>
          <cell r="U88">
            <v>94.117647058823522</v>
          </cell>
          <cell r="V88">
            <v>1</v>
          </cell>
          <cell r="W88">
            <v>5.8823529411764701</v>
          </cell>
        </row>
        <row r="89">
          <cell r="A89" t="str">
            <v>Tinderbox Theatre Company</v>
          </cell>
          <cell r="B89" t="str">
            <v>Drama</v>
          </cell>
          <cell r="C89">
            <v>138</v>
          </cell>
          <cell r="D89">
            <v>16</v>
          </cell>
          <cell r="E89">
            <v>0</v>
          </cell>
          <cell r="F89" t="str">
            <v>No</v>
          </cell>
          <cell r="G89">
            <v>0</v>
          </cell>
          <cell r="H89">
            <v>154</v>
          </cell>
          <cell r="I89">
            <v>154</v>
          </cell>
          <cell r="J89">
            <v>0</v>
          </cell>
          <cell r="K89">
            <v>0</v>
          </cell>
          <cell r="L89">
            <v>83</v>
          </cell>
          <cell r="M89">
            <v>53.896103896103895</v>
          </cell>
          <cell r="N89">
            <v>84</v>
          </cell>
          <cell r="O89">
            <v>54.54545454545454</v>
          </cell>
          <cell r="P89">
            <v>83</v>
          </cell>
          <cell r="Q89">
            <v>53.896103896103895</v>
          </cell>
          <cell r="R89">
            <v>84</v>
          </cell>
          <cell r="S89">
            <v>54.54545454545454</v>
          </cell>
          <cell r="T89">
            <v>150</v>
          </cell>
          <cell r="U89">
            <v>97.402597402597408</v>
          </cell>
          <cell r="V89">
            <v>4</v>
          </cell>
          <cell r="W89">
            <v>2.5974025974025974</v>
          </cell>
        </row>
        <row r="90">
          <cell r="A90" t="str">
            <v>Tyrone Guthrie Centre at Annaghmakerrig</v>
          </cell>
          <cell r="B90" t="str">
            <v>Combined</v>
          </cell>
          <cell r="C90">
            <v>0</v>
          </cell>
          <cell r="D90">
            <v>0</v>
          </cell>
          <cell r="E90">
            <v>0</v>
          </cell>
          <cell r="F90" t="str">
            <v>No</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row>
        <row r="91">
          <cell r="A91" t="str">
            <v>Ulster Association of Youth Drama</v>
          </cell>
          <cell r="B91" t="str">
            <v>Drama</v>
          </cell>
          <cell r="C91">
            <v>24</v>
          </cell>
          <cell r="D91">
            <v>0</v>
          </cell>
          <cell r="E91">
            <v>0</v>
          </cell>
          <cell r="F91" t="str">
            <v>No</v>
          </cell>
          <cell r="G91">
            <v>0</v>
          </cell>
          <cell r="H91">
            <v>24</v>
          </cell>
          <cell r="I91">
            <v>24</v>
          </cell>
          <cell r="J91">
            <v>0</v>
          </cell>
          <cell r="K91">
            <v>0</v>
          </cell>
          <cell r="L91">
            <v>11</v>
          </cell>
          <cell r="M91">
            <v>45.833333333333329</v>
          </cell>
          <cell r="N91">
            <v>11</v>
          </cell>
          <cell r="O91">
            <v>45.833333333333329</v>
          </cell>
          <cell r="P91">
            <v>11</v>
          </cell>
          <cell r="Q91">
            <v>45.833333333333329</v>
          </cell>
          <cell r="R91">
            <v>11</v>
          </cell>
          <cell r="S91">
            <v>45.833333333333329</v>
          </cell>
          <cell r="T91">
            <v>22</v>
          </cell>
          <cell r="U91">
            <v>91.666666666666657</v>
          </cell>
          <cell r="V91">
            <v>2</v>
          </cell>
          <cell r="W91">
            <v>8.3333333333333321</v>
          </cell>
        </row>
        <row r="92">
          <cell r="A92" t="str">
            <v>Ulster Orchestra Society Ltd</v>
          </cell>
          <cell r="B92" t="str">
            <v>Music</v>
          </cell>
          <cell r="C92">
            <v>112</v>
          </cell>
          <cell r="D92">
            <v>59</v>
          </cell>
          <cell r="E92">
            <v>0</v>
          </cell>
          <cell r="F92" t="str">
            <v>Yes</v>
          </cell>
          <cell r="G92">
            <v>66</v>
          </cell>
          <cell r="H92">
            <v>105</v>
          </cell>
          <cell r="I92">
            <v>171</v>
          </cell>
          <cell r="J92">
            <v>61.403508771929829</v>
          </cell>
          <cell r="K92">
            <v>38.596491228070171</v>
          </cell>
          <cell r="L92">
            <v>50</v>
          </cell>
          <cell r="M92">
            <v>47.619047619047613</v>
          </cell>
          <cell r="N92">
            <v>65</v>
          </cell>
          <cell r="O92">
            <v>61.904761904761905</v>
          </cell>
          <cell r="P92">
            <v>116</v>
          </cell>
          <cell r="Q92">
            <v>67.836257309941516</v>
          </cell>
          <cell r="R92">
            <v>131</v>
          </cell>
          <cell r="S92">
            <v>76.608187134502927</v>
          </cell>
          <cell r="T92">
            <v>160</v>
          </cell>
          <cell r="U92">
            <v>93.567251461988292</v>
          </cell>
          <cell r="V92">
            <v>11</v>
          </cell>
          <cell r="W92">
            <v>6.4327485380116958</v>
          </cell>
        </row>
        <row r="93">
          <cell r="A93" t="str">
            <v>Ulster Youth Choir</v>
          </cell>
          <cell r="B93" t="str">
            <v>Music</v>
          </cell>
          <cell r="C93">
            <v>6</v>
          </cell>
          <cell r="D93">
            <v>3</v>
          </cell>
          <cell r="E93">
            <v>0</v>
          </cell>
          <cell r="F93" t="str">
            <v>No</v>
          </cell>
          <cell r="G93">
            <v>0</v>
          </cell>
          <cell r="H93">
            <v>9</v>
          </cell>
          <cell r="I93">
            <v>9</v>
          </cell>
          <cell r="J93">
            <v>0</v>
          </cell>
          <cell r="K93">
            <v>0</v>
          </cell>
          <cell r="L93">
            <v>4</v>
          </cell>
          <cell r="M93">
            <v>44.444444444444443</v>
          </cell>
          <cell r="N93">
            <v>4</v>
          </cell>
          <cell r="O93">
            <v>44.444444444444443</v>
          </cell>
          <cell r="P93">
            <v>4</v>
          </cell>
          <cell r="Q93">
            <v>44.444444444444443</v>
          </cell>
          <cell r="R93">
            <v>4</v>
          </cell>
          <cell r="S93">
            <v>44.444444444444443</v>
          </cell>
          <cell r="T93">
            <v>9</v>
          </cell>
          <cell r="U93">
            <v>100</v>
          </cell>
          <cell r="V93">
            <v>0</v>
          </cell>
          <cell r="W93">
            <v>0</v>
          </cell>
        </row>
        <row r="94">
          <cell r="A94" t="str">
            <v>Ulster Youth Orchestra</v>
          </cell>
          <cell r="B94" t="str">
            <v>Music</v>
          </cell>
          <cell r="C94">
            <v>48</v>
          </cell>
          <cell r="D94">
            <v>7</v>
          </cell>
          <cell r="E94">
            <v>0</v>
          </cell>
          <cell r="F94" t="str">
            <v>No</v>
          </cell>
          <cell r="G94">
            <v>0</v>
          </cell>
          <cell r="H94">
            <v>55</v>
          </cell>
          <cell r="I94">
            <v>55</v>
          </cell>
          <cell r="J94">
            <v>0</v>
          </cell>
          <cell r="K94">
            <v>0</v>
          </cell>
          <cell r="L94">
            <v>4</v>
          </cell>
          <cell r="M94">
            <v>7.2727272727272725</v>
          </cell>
          <cell r="N94">
            <v>4</v>
          </cell>
          <cell r="O94">
            <v>7.2727272727272725</v>
          </cell>
          <cell r="P94">
            <v>4</v>
          </cell>
          <cell r="Q94">
            <v>7.2727272727272725</v>
          </cell>
          <cell r="R94">
            <v>4</v>
          </cell>
          <cell r="S94">
            <v>7.2727272727272725</v>
          </cell>
          <cell r="T94">
            <v>21</v>
          </cell>
          <cell r="U94">
            <v>38.181818181818187</v>
          </cell>
          <cell r="V94">
            <v>34</v>
          </cell>
          <cell r="W94">
            <v>61.818181818181813</v>
          </cell>
        </row>
        <row r="95">
          <cell r="A95" t="str">
            <v>Ulster-Scots Community Network</v>
          </cell>
          <cell r="B95" t="str">
            <v>Traditional Arts</v>
          </cell>
          <cell r="C95">
            <v>49</v>
          </cell>
          <cell r="D95">
            <v>0</v>
          </cell>
          <cell r="E95">
            <v>14</v>
          </cell>
          <cell r="F95" t="str">
            <v>Yes</v>
          </cell>
          <cell r="G95">
            <v>8</v>
          </cell>
          <cell r="H95">
            <v>55</v>
          </cell>
          <cell r="I95">
            <v>63</v>
          </cell>
          <cell r="J95">
            <v>87.301587301587304</v>
          </cell>
          <cell r="K95">
            <v>12.698412698412698</v>
          </cell>
          <cell r="L95">
            <v>7</v>
          </cell>
          <cell r="M95">
            <v>12.727272727272727</v>
          </cell>
          <cell r="N95">
            <v>12</v>
          </cell>
          <cell r="O95">
            <v>21.818181818181817</v>
          </cell>
          <cell r="P95">
            <v>15</v>
          </cell>
          <cell r="Q95">
            <v>23.809523809523807</v>
          </cell>
          <cell r="R95">
            <v>20</v>
          </cell>
          <cell r="S95">
            <v>31.746031746031743</v>
          </cell>
          <cell r="T95">
            <v>46</v>
          </cell>
          <cell r="U95">
            <v>73.015873015873012</v>
          </cell>
          <cell r="V95">
            <v>17</v>
          </cell>
          <cell r="W95">
            <v>26.984126984126984</v>
          </cell>
        </row>
        <row r="96">
          <cell r="A96" t="str">
            <v>Verbal Arts Centre</v>
          </cell>
          <cell r="B96" t="str">
            <v>Literature</v>
          </cell>
          <cell r="C96">
            <v>202</v>
          </cell>
          <cell r="D96">
            <v>30</v>
          </cell>
          <cell r="E96">
            <v>16</v>
          </cell>
          <cell r="F96" t="str">
            <v>Yes</v>
          </cell>
          <cell r="G96">
            <v>144</v>
          </cell>
          <cell r="H96">
            <v>104</v>
          </cell>
          <cell r="I96">
            <v>248</v>
          </cell>
          <cell r="J96">
            <v>41.935483870967744</v>
          </cell>
          <cell r="K96">
            <v>58.064516129032263</v>
          </cell>
          <cell r="L96">
            <v>35</v>
          </cell>
          <cell r="M96">
            <v>33.653846153846153</v>
          </cell>
          <cell r="N96">
            <v>46</v>
          </cell>
          <cell r="O96">
            <v>44.230769230769226</v>
          </cell>
          <cell r="P96">
            <v>179</v>
          </cell>
          <cell r="Q96">
            <v>72.177419354838719</v>
          </cell>
          <cell r="R96">
            <v>190</v>
          </cell>
          <cell r="S96">
            <v>76.612903225806448</v>
          </cell>
          <cell r="T96">
            <v>245</v>
          </cell>
          <cell r="U96">
            <v>98.790322580645167</v>
          </cell>
          <cell r="V96">
            <v>3</v>
          </cell>
          <cell r="W96">
            <v>1.2096774193548387</v>
          </cell>
        </row>
        <row r="97">
          <cell r="A97" t="str">
            <v>Visual Artists Ireland</v>
          </cell>
          <cell r="B97" t="str">
            <v>Visual Arts</v>
          </cell>
          <cell r="C97">
            <v>42</v>
          </cell>
          <cell r="D97">
            <v>0</v>
          </cell>
          <cell r="E97">
            <v>0</v>
          </cell>
          <cell r="F97" t="str">
            <v>No</v>
          </cell>
          <cell r="G97">
            <v>0</v>
          </cell>
          <cell r="H97">
            <v>42</v>
          </cell>
          <cell r="I97">
            <v>42</v>
          </cell>
          <cell r="J97">
            <v>0</v>
          </cell>
          <cell r="K97">
            <v>0</v>
          </cell>
          <cell r="L97">
            <v>33</v>
          </cell>
          <cell r="M97">
            <v>78.571428571428569</v>
          </cell>
          <cell r="N97">
            <v>34</v>
          </cell>
          <cell r="O97">
            <v>80.952380952380949</v>
          </cell>
          <cell r="P97">
            <v>33</v>
          </cell>
          <cell r="Q97">
            <v>78.571428571428569</v>
          </cell>
          <cell r="R97">
            <v>34</v>
          </cell>
          <cell r="S97">
            <v>80.952380952380949</v>
          </cell>
          <cell r="T97">
            <v>42</v>
          </cell>
          <cell r="U97">
            <v>100</v>
          </cell>
          <cell r="V97">
            <v>0</v>
          </cell>
          <cell r="W97">
            <v>0</v>
          </cell>
        </row>
        <row r="98">
          <cell r="A98" t="str">
            <v>Voluntary Arts Network (for Voluntary Arts Ireland)</v>
          </cell>
          <cell r="B98" t="str">
            <v>Combined</v>
          </cell>
          <cell r="C98">
            <v>201</v>
          </cell>
          <cell r="D98">
            <v>1</v>
          </cell>
          <cell r="E98">
            <v>3</v>
          </cell>
          <cell r="F98" t="str">
            <v>No</v>
          </cell>
          <cell r="G98">
            <v>0</v>
          </cell>
          <cell r="H98">
            <v>205</v>
          </cell>
          <cell r="I98">
            <v>205</v>
          </cell>
          <cell r="J98">
            <v>0</v>
          </cell>
          <cell r="K98">
            <v>0</v>
          </cell>
          <cell r="L98">
            <v>26</v>
          </cell>
          <cell r="M98">
            <v>12.682926829268293</v>
          </cell>
          <cell r="N98">
            <v>28</v>
          </cell>
          <cell r="O98">
            <v>13.658536585365855</v>
          </cell>
          <cell r="P98">
            <v>26</v>
          </cell>
          <cell r="Q98">
            <v>12.682926829268293</v>
          </cell>
          <cell r="R98">
            <v>28</v>
          </cell>
          <cell r="S98">
            <v>13.658536585365855</v>
          </cell>
          <cell r="T98">
            <v>187</v>
          </cell>
          <cell r="U98">
            <v>91.219512195121951</v>
          </cell>
          <cell r="V98">
            <v>18</v>
          </cell>
          <cell r="W98">
            <v>8.7804878048780477</v>
          </cell>
        </row>
        <row r="99">
          <cell r="A99" t="str">
            <v>Walled City Music Trust</v>
          </cell>
          <cell r="B99" t="str">
            <v>Music</v>
          </cell>
          <cell r="C99">
            <v>41</v>
          </cell>
          <cell r="D99">
            <v>59</v>
          </cell>
          <cell r="E99">
            <v>0</v>
          </cell>
          <cell r="F99" t="str">
            <v>No</v>
          </cell>
          <cell r="G99">
            <v>0</v>
          </cell>
          <cell r="H99">
            <v>100</v>
          </cell>
          <cell r="I99">
            <v>100</v>
          </cell>
          <cell r="J99">
            <v>0</v>
          </cell>
          <cell r="K99">
            <v>0</v>
          </cell>
          <cell r="L99">
            <v>94</v>
          </cell>
          <cell r="M99">
            <v>94</v>
          </cell>
          <cell r="N99">
            <v>94</v>
          </cell>
          <cell r="O99">
            <v>94</v>
          </cell>
          <cell r="P99">
            <v>94</v>
          </cell>
          <cell r="Q99">
            <v>94</v>
          </cell>
          <cell r="R99">
            <v>94</v>
          </cell>
          <cell r="S99">
            <v>94</v>
          </cell>
          <cell r="T99">
            <v>100</v>
          </cell>
          <cell r="U99">
            <v>100</v>
          </cell>
          <cell r="V99">
            <v>0</v>
          </cell>
          <cell r="W99">
            <v>0</v>
          </cell>
        </row>
        <row r="100">
          <cell r="A100" t="str">
            <v>Waterside Theatre Company Ltd</v>
          </cell>
          <cell r="B100" t="str">
            <v>Drama</v>
          </cell>
          <cell r="C100">
            <v>449</v>
          </cell>
          <cell r="D100">
            <v>158</v>
          </cell>
          <cell r="E100">
            <v>7</v>
          </cell>
          <cell r="F100" t="str">
            <v>Yes</v>
          </cell>
          <cell r="G100">
            <v>548</v>
          </cell>
          <cell r="H100">
            <v>66</v>
          </cell>
          <cell r="I100">
            <v>614</v>
          </cell>
          <cell r="J100">
            <v>10.749185667752444</v>
          </cell>
          <cell r="K100">
            <v>89.250814332247558</v>
          </cell>
          <cell r="L100">
            <v>1</v>
          </cell>
          <cell r="M100">
            <v>1.5151515151515151</v>
          </cell>
          <cell r="N100">
            <v>1</v>
          </cell>
          <cell r="O100">
            <v>1.5151515151515151</v>
          </cell>
          <cell r="P100">
            <v>549</v>
          </cell>
          <cell r="Q100">
            <v>89.413680781758956</v>
          </cell>
          <cell r="R100">
            <v>549</v>
          </cell>
          <cell r="S100">
            <v>89.413680781758956</v>
          </cell>
          <cell r="T100">
            <v>571</v>
          </cell>
          <cell r="U100">
            <v>92.99674267100977</v>
          </cell>
          <cell r="V100">
            <v>43</v>
          </cell>
          <cell r="W100">
            <v>7.0032573289902285</v>
          </cell>
        </row>
        <row r="101">
          <cell r="A101" t="str">
            <v>Wheelworks</v>
          </cell>
          <cell r="B101" t="str">
            <v>Combined</v>
          </cell>
          <cell r="C101">
            <v>125</v>
          </cell>
          <cell r="D101">
            <v>12</v>
          </cell>
          <cell r="E101">
            <v>0</v>
          </cell>
          <cell r="F101" t="str">
            <v>No</v>
          </cell>
          <cell r="G101">
            <v>0</v>
          </cell>
          <cell r="H101">
            <v>137</v>
          </cell>
          <cell r="I101">
            <v>137</v>
          </cell>
          <cell r="J101">
            <v>0</v>
          </cell>
          <cell r="K101">
            <v>0</v>
          </cell>
          <cell r="L101">
            <v>38</v>
          </cell>
          <cell r="M101">
            <v>27.737226277372262</v>
          </cell>
          <cell r="N101">
            <v>41</v>
          </cell>
          <cell r="O101">
            <v>29.927007299270077</v>
          </cell>
          <cell r="P101">
            <v>38</v>
          </cell>
          <cell r="Q101">
            <v>27.737226277372262</v>
          </cell>
          <cell r="R101">
            <v>41</v>
          </cell>
          <cell r="S101">
            <v>29.927007299270077</v>
          </cell>
          <cell r="T101">
            <v>114</v>
          </cell>
          <cell r="U101">
            <v>83.211678832116789</v>
          </cell>
          <cell r="V101">
            <v>23</v>
          </cell>
          <cell r="W101">
            <v>16.788321167883211</v>
          </cell>
        </row>
        <row r="102">
          <cell r="A102" t="str">
            <v>Young at Art</v>
          </cell>
          <cell r="B102" t="str">
            <v>Combined</v>
          </cell>
          <cell r="C102">
            <v>252</v>
          </cell>
          <cell r="D102">
            <v>160</v>
          </cell>
          <cell r="E102">
            <v>3</v>
          </cell>
          <cell r="F102" t="str">
            <v>No</v>
          </cell>
          <cell r="G102">
            <v>0</v>
          </cell>
          <cell r="H102">
            <v>415</v>
          </cell>
          <cell r="I102">
            <v>415</v>
          </cell>
          <cell r="J102">
            <v>0</v>
          </cell>
          <cell r="K102">
            <v>0</v>
          </cell>
          <cell r="L102">
            <v>264</v>
          </cell>
          <cell r="M102">
            <v>63.614457831325296</v>
          </cell>
          <cell r="N102">
            <v>285</v>
          </cell>
          <cell r="O102">
            <v>68.674698795180717</v>
          </cell>
          <cell r="P102">
            <v>264</v>
          </cell>
          <cell r="Q102">
            <v>63.614457831325296</v>
          </cell>
          <cell r="R102">
            <v>285</v>
          </cell>
          <cell r="S102">
            <v>68.674698795180717</v>
          </cell>
          <cell r="T102">
            <v>408</v>
          </cell>
          <cell r="U102">
            <v>98.313253012048193</v>
          </cell>
          <cell r="V102">
            <v>7</v>
          </cell>
          <cell r="W102">
            <v>1.6867469879518073</v>
          </cell>
        </row>
        <row r="103">
          <cell r="A103" t="str">
            <v>Youth Action Northern Ireland</v>
          </cell>
          <cell r="B103" t="str">
            <v>Combined</v>
          </cell>
          <cell r="C103">
            <v>3479</v>
          </cell>
          <cell r="D103">
            <v>71</v>
          </cell>
          <cell r="E103">
            <v>0</v>
          </cell>
          <cell r="F103" t="str">
            <v>Yes</v>
          </cell>
          <cell r="G103">
            <v>3550</v>
          </cell>
          <cell r="H103">
            <v>0</v>
          </cell>
          <cell r="I103">
            <v>3550</v>
          </cell>
          <cell r="J103">
            <v>0</v>
          </cell>
          <cell r="K103">
            <v>100</v>
          </cell>
          <cell r="L103">
            <v>0</v>
          </cell>
          <cell r="M103">
            <v>0</v>
          </cell>
          <cell r="N103">
            <v>0</v>
          </cell>
          <cell r="O103">
            <v>0</v>
          </cell>
          <cell r="P103">
            <v>3340</v>
          </cell>
          <cell r="Q103">
            <v>94.08450704225352</v>
          </cell>
          <cell r="R103">
            <v>3397</v>
          </cell>
          <cell r="S103">
            <v>95.690140845070431</v>
          </cell>
          <cell r="T103">
            <v>3544</v>
          </cell>
          <cell r="U103">
            <v>99.83098591549296</v>
          </cell>
          <cell r="V103">
            <v>6</v>
          </cell>
          <cell r="W103">
            <v>0.16901408450704225</v>
          </cell>
        </row>
      </sheetData>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A Data"/>
      <sheetName val="2015A Data"/>
      <sheetName val="2016A Data"/>
      <sheetName val="2017A Data"/>
      <sheetName val="2018A Data"/>
      <sheetName val="OrgDB-A"/>
      <sheetName val="2016-2017 OrgDB-A"/>
      <sheetName val="Headings"/>
      <sheetName val="Trend Data"/>
      <sheetName val="All Data Pivot"/>
      <sheetName val="All Data"/>
    </sheetNames>
    <sheetDataSet>
      <sheetData sheetId="0">
        <row r="2">
          <cell r="A2" t="str">
            <v>Aisling Ghear Theatre Company</v>
          </cell>
          <cell r="B2">
            <v>1</v>
          </cell>
          <cell r="C2">
            <v>31748</v>
          </cell>
          <cell r="D2" t="str">
            <v>Lottery</v>
          </cell>
          <cell r="E2" t="str">
            <v>ACNI/10786</v>
          </cell>
          <cell r="F2" t="str">
            <v>Gilly Campbell</v>
          </cell>
          <cell r="G2" t="str">
            <v>xx AFP - Returning Applicant</v>
          </cell>
          <cell r="H2" t="str">
            <v>Awarded</v>
          </cell>
          <cell r="I2" t="str">
            <v>medium</v>
          </cell>
          <cell r="J2">
            <v>77229</v>
          </cell>
          <cell r="K2">
            <v>0</v>
          </cell>
          <cell r="L2">
            <v>0</v>
          </cell>
          <cell r="M2">
            <v>0</v>
          </cell>
          <cell r="N2" t="str">
            <v>Drama</v>
          </cell>
          <cell r="O2">
            <v>43</v>
          </cell>
          <cell r="P2">
            <v>19</v>
          </cell>
          <cell r="Q2">
            <v>0</v>
          </cell>
          <cell r="R2">
            <v>0</v>
          </cell>
          <cell r="S2">
            <v>0</v>
          </cell>
          <cell r="T2">
            <v>4568</v>
          </cell>
          <cell r="U2">
            <v>4820</v>
          </cell>
          <cell r="V2">
            <v>1232</v>
          </cell>
          <cell r="W2">
            <v>1120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0</v>
          </cell>
          <cell r="BQ2">
            <v>0</v>
          </cell>
          <cell r="BR2">
            <v>7290</v>
          </cell>
          <cell r="BS2">
            <v>4345</v>
          </cell>
          <cell r="BT2">
            <v>223</v>
          </cell>
          <cell r="BU2">
            <v>0</v>
          </cell>
          <cell r="BV2">
            <v>39490</v>
          </cell>
          <cell r="BW2">
            <v>9</v>
          </cell>
          <cell r="BX2">
            <v>0</v>
          </cell>
          <cell r="BY2">
            <v>0</v>
          </cell>
          <cell r="BZ2">
            <v>0</v>
          </cell>
          <cell r="CA2">
            <v>0</v>
          </cell>
          <cell r="CB2">
            <v>0</v>
          </cell>
          <cell r="CC2">
            <v>0</v>
          </cell>
          <cell r="CD2">
            <v>0</v>
          </cell>
          <cell r="CE2">
            <v>0</v>
          </cell>
          <cell r="CF2">
            <v>0</v>
          </cell>
          <cell r="CG2">
            <v>0</v>
          </cell>
          <cell r="CH2">
            <v>0</v>
          </cell>
          <cell r="CI2">
            <v>0</v>
          </cell>
          <cell r="CJ2">
            <v>0</v>
          </cell>
          <cell r="CK2">
            <v>0</v>
          </cell>
          <cell r="CL2">
            <v>0</v>
          </cell>
          <cell r="CM2">
            <v>0</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DU2">
            <v>0</v>
          </cell>
          <cell r="DV2">
            <v>0</v>
          </cell>
          <cell r="DW2">
            <v>0</v>
          </cell>
          <cell r="DX2">
            <v>0</v>
          </cell>
          <cell r="DY2">
            <v>0</v>
          </cell>
          <cell r="DZ2">
            <v>0</v>
          </cell>
          <cell r="EA2">
            <v>0</v>
          </cell>
          <cell r="EB2">
            <v>0</v>
          </cell>
          <cell r="EC2">
            <v>0</v>
          </cell>
          <cell r="ED2">
            <v>0</v>
          </cell>
          <cell r="EE2">
            <v>0</v>
          </cell>
          <cell r="EF2">
            <v>0</v>
          </cell>
          <cell r="EG2">
            <v>0</v>
          </cell>
          <cell r="EH2">
            <v>0</v>
          </cell>
          <cell r="EI2">
            <v>0</v>
          </cell>
          <cell r="EJ2">
            <v>0</v>
          </cell>
          <cell r="EK2">
            <v>0</v>
          </cell>
          <cell r="EL2">
            <v>0</v>
          </cell>
          <cell r="EM2">
            <v>0</v>
          </cell>
          <cell r="EN2">
            <v>0</v>
          </cell>
          <cell r="EO2">
            <v>0</v>
          </cell>
          <cell r="EP2">
            <v>0</v>
          </cell>
          <cell r="EQ2">
            <v>0</v>
          </cell>
          <cell r="ER2">
            <v>0</v>
          </cell>
          <cell r="ES2">
            <v>0</v>
          </cell>
          <cell r="ET2">
            <v>0</v>
          </cell>
          <cell r="EU2">
            <v>0</v>
          </cell>
          <cell r="EV2">
            <v>0</v>
          </cell>
          <cell r="EW2">
            <v>0</v>
          </cell>
          <cell r="EX2">
            <v>0</v>
          </cell>
          <cell r="EY2">
            <v>0</v>
          </cell>
          <cell r="EZ2">
            <v>0</v>
          </cell>
          <cell r="FA2">
            <v>0</v>
          </cell>
          <cell r="FB2">
            <v>0</v>
          </cell>
          <cell r="FC2">
            <v>0</v>
          </cell>
          <cell r="FD2">
            <v>0</v>
          </cell>
          <cell r="FE2">
            <v>0</v>
          </cell>
          <cell r="FF2">
            <v>0</v>
          </cell>
          <cell r="FG2">
            <v>0</v>
          </cell>
          <cell r="FH2">
            <v>0</v>
          </cell>
          <cell r="FI2">
            <v>0</v>
          </cell>
          <cell r="FJ2">
            <v>0</v>
          </cell>
          <cell r="FK2">
            <v>0</v>
          </cell>
          <cell r="FL2">
            <v>0</v>
          </cell>
          <cell r="FM2">
            <v>0</v>
          </cell>
          <cell r="FN2">
            <v>0</v>
          </cell>
          <cell r="FO2">
            <v>0</v>
          </cell>
          <cell r="FP2">
            <v>0</v>
          </cell>
          <cell r="FQ2">
            <v>0</v>
          </cell>
          <cell r="FR2">
            <v>0</v>
          </cell>
          <cell r="FS2">
            <v>0</v>
          </cell>
          <cell r="FT2">
            <v>0</v>
          </cell>
          <cell r="FU2">
            <v>0</v>
          </cell>
          <cell r="FV2">
            <v>0</v>
          </cell>
          <cell r="FW2">
            <v>0</v>
          </cell>
          <cell r="FX2">
            <v>0</v>
          </cell>
          <cell r="FY2">
            <v>0</v>
          </cell>
          <cell r="FZ2">
            <v>0</v>
          </cell>
        </row>
        <row r="3">
          <cell r="A3" t="str">
            <v>All Set Cross Cultural Project</v>
          </cell>
          <cell r="B3">
            <v>1</v>
          </cell>
          <cell r="C3">
            <v>31735</v>
          </cell>
          <cell r="D3" t="str">
            <v>Lottery</v>
          </cell>
          <cell r="E3" t="str">
            <v>ACNI/10773</v>
          </cell>
          <cell r="F3" t="str">
            <v>Jane Cassidy</v>
          </cell>
          <cell r="G3" t="str">
            <v>xx AFP - Returning Applicant</v>
          </cell>
          <cell r="H3" t="str">
            <v>Awarded - Completed</v>
          </cell>
          <cell r="I3" t="str">
            <v>Small</v>
          </cell>
          <cell r="J3">
            <v>27338</v>
          </cell>
          <cell r="K3">
            <v>0</v>
          </cell>
          <cell r="L3">
            <v>27338</v>
          </cell>
          <cell r="M3">
            <v>48502</v>
          </cell>
          <cell r="N3" t="str">
            <v>Traditional Arts</v>
          </cell>
          <cell r="O3">
            <v>21</v>
          </cell>
          <cell r="P3">
            <v>10</v>
          </cell>
          <cell r="Q3">
            <v>0</v>
          </cell>
          <cell r="R3">
            <v>0</v>
          </cell>
          <cell r="S3">
            <v>0</v>
          </cell>
          <cell r="T3">
            <v>0</v>
          </cell>
          <cell r="U3">
            <v>3450</v>
          </cell>
          <cell r="V3">
            <v>1114</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0</v>
          </cell>
          <cell r="BQ3">
            <v>0</v>
          </cell>
          <cell r="BR3">
            <v>0</v>
          </cell>
          <cell r="BS3">
            <v>0</v>
          </cell>
          <cell r="BT3">
            <v>0</v>
          </cell>
          <cell r="BU3">
            <v>0</v>
          </cell>
          <cell r="BV3">
            <v>0</v>
          </cell>
          <cell r="BW3">
            <v>0</v>
          </cell>
          <cell r="BX3">
            <v>0</v>
          </cell>
          <cell r="BY3">
            <v>0</v>
          </cell>
          <cell r="BZ3">
            <v>0</v>
          </cell>
          <cell r="CA3">
            <v>0</v>
          </cell>
          <cell r="CB3">
            <v>0</v>
          </cell>
          <cell r="CC3">
            <v>0</v>
          </cell>
          <cell r="CD3">
            <v>0</v>
          </cell>
          <cell r="CE3">
            <v>0</v>
          </cell>
          <cell r="CF3">
            <v>0</v>
          </cell>
          <cell r="CG3">
            <v>0</v>
          </cell>
          <cell r="CH3">
            <v>0</v>
          </cell>
          <cell r="CI3">
            <v>0</v>
          </cell>
          <cell r="CJ3">
            <v>0</v>
          </cell>
          <cell r="CK3">
            <v>0</v>
          </cell>
          <cell r="CL3">
            <v>0</v>
          </cell>
          <cell r="CM3">
            <v>0</v>
          </cell>
          <cell r="CN3">
            <v>0</v>
          </cell>
          <cell r="CO3">
            <v>0</v>
          </cell>
          <cell r="CP3">
            <v>0</v>
          </cell>
          <cell r="CQ3">
            <v>0</v>
          </cell>
          <cell r="CR3">
            <v>0</v>
          </cell>
          <cell r="CS3">
            <v>0</v>
          </cell>
          <cell r="CT3">
            <v>0</v>
          </cell>
          <cell r="CU3">
            <v>0</v>
          </cell>
          <cell r="CV3">
            <v>0</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cell r="FO3">
            <v>0</v>
          </cell>
          <cell r="FP3">
            <v>0</v>
          </cell>
          <cell r="FQ3">
            <v>0</v>
          </cell>
          <cell r="FR3">
            <v>0</v>
          </cell>
          <cell r="FS3">
            <v>0</v>
          </cell>
          <cell r="FT3">
            <v>0</v>
          </cell>
          <cell r="FU3">
            <v>0</v>
          </cell>
          <cell r="FV3">
            <v>0</v>
          </cell>
          <cell r="FW3">
            <v>0</v>
          </cell>
          <cell r="FX3">
            <v>0</v>
          </cell>
          <cell r="FY3">
            <v>0</v>
          </cell>
          <cell r="FZ3">
            <v>0</v>
          </cell>
        </row>
        <row r="4">
          <cell r="A4" t="str">
            <v>An Droichead</v>
          </cell>
          <cell r="B4">
            <v>1</v>
          </cell>
          <cell r="C4">
            <v>31749</v>
          </cell>
          <cell r="D4" t="str">
            <v>Lottery</v>
          </cell>
          <cell r="E4" t="str">
            <v>ACNI/10787</v>
          </cell>
          <cell r="F4" t="str">
            <v>Jane Cassidy</v>
          </cell>
          <cell r="G4" t="str">
            <v>xx AFP - Returning Applicant</v>
          </cell>
          <cell r="H4" t="str">
            <v>Awarded - Completed</v>
          </cell>
          <cell r="I4" t="str">
            <v>Medium</v>
          </cell>
          <cell r="J4">
            <v>47637</v>
          </cell>
          <cell r="K4">
            <v>0</v>
          </cell>
          <cell r="L4">
            <v>47637</v>
          </cell>
          <cell r="M4">
            <v>0</v>
          </cell>
          <cell r="N4" t="str">
            <v>Traditional Arts</v>
          </cell>
          <cell r="O4">
            <v>14</v>
          </cell>
          <cell r="P4">
            <v>396</v>
          </cell>
          <cell r="Q4">
            <v>1</v>
          </cell>
          <cell r="R4">
            <v>0</v>
          </cell>
          <cell r="S4">
            <v>0</v>
          </cell>
          <cell r="T4">
            <v>0</v>
          </cell>
          <cell r="U4">
            <v>1305</v>
          </cell>
          <cell r="V4">
            <v>0</v>
          </cell>
          <cell r="W4">
            <v>2520</v>
          </cell>
          <cell r="X4">
            <v>0</v>
          </cell>
          <cell r="Y4">
            <v>200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1740</v>
          </cell>
          <cell r="BS4">
            <v>0</v>
          </cell>
          <cell r="BT4">
            <v>0</v>
          </cell>
          <cell r="BU4">
            <v>0</v>
          </cell>
          <cell r="BV4">
            <v>0</v>
          </cell>
          <cell r="BW4">
            <v>0</v>
          </cell>
          <cell r="BX4">
            <v>0</v>
          </cell>
          <cell r="BY4">
            <v>0</v>
          </cell>
          <cell r="BZ4">
            <v>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0</v>
          </cell>
          <cell r="CR4">
            <v>0</v>
          </cell>
          <cell r="CS4">
            <v>0</v>
          </cell>
          <cell r="CT4">
            <v>0</v>
          </cell>
          <cell r="CU4">
            <v>0</v>
          </cell>
          <cell r="CV4">
            <v>0</v>
          </cell>
          <cell r="CW4">
            <v>0</v>
          </cell>
          <cell r="CX4">
            <v>0</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0</v>
          </cell>
          <cell r="DX4">
            <v>0</v>
          </cell>
          <cell r="DY4">
            <v>0</v>
          </cell>
          <cell r="DZ4">
            <v>0</v>
          </cell>
          <cell r="EA4">
            <v>0</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0</v>
          </cell>
          <cell r="FV4">
            <v>0</v>
          </cell>
          <cell r="FW4">
            <v>0</v>
          </cell>
          <cell r="FX4">
            <v>0</v>
          </cell>
          <cell r="FY4">
            <v>0</v>
          </cell>
          <cell r="FZ4">
            <v>0</v>
          </cell>
        </row>
        <row r="5">
          <cell r="A5" t="str">
            <v>An Gaelaras Ltd</v>
          </cell>
          <cell r="B5">
            <v>1</v>
          </cell>
          <cell r="C5">
            <v>31790</v>
          </cell>
          <cell r="D5" t="str">
            <v>Exchequer</v>
          </cell>
          <cell r="E5" t="str">
            <v>ACNI/10828</v>
          </cell>
          <cell r="F5" t="str">
            <v>Joan Dempster</v>
          </cell>
          <cell r="G5" t="str">
            <v>xx AFP - Returning Applicant</v>
          </cell>
          <cell r="H5" t="str">
            <v>Awarded - Completed</v>
          </cell>
          <cell r="I5" t="str">
            <v>Large</v>
          </cell>
          <cell r="J5">
            <v>139535</v>
          </cell>
          <cell r="K5">
            <v>0</v>
          </cell>
          <cell r="L5">
            <v>139535</v>
          </cell>
          <cell r="M5">
            <v>465573</v>
          </cell>
          <cell r="N5" t="str">
            <v>Traditional Arts</v>
          </cell>
          <cell r="O5">
            <v>29</v>
          </cell>
          <cell r="P5">
            <v>38</v>
          </cell>
          <cell r="Q5">
            <v>0</v>
          </cell>
          <cell r="R5">
            <v>0</v>
          </cell>
          <cell r="S5">
            <v>0</v>
          </cell>
          <cell r="T5">
            <v>5844</v>
          </cell>
          <cell r="U5">
            <v>0</v>
          </cell>
          <cell r="V5">
            <v>3161</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0</v>
          </cell>
          <cell r="BR5">
            <v>6250</v>
          </cell>
          <cell r="BS5">
            <v>5441</v>
          </cell>
          <cell r="BT5">
            <v>403</v>
          </cell>
          <cell r="BU5">
            <v>0</v>
          </cell>
          <cell r="BV5">
            <v>41117</v>
          </cell>
          <cell r="BW5">
            <v>1417.83</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0</v>
          </cell>
          <cell r="FZ5">
            <v>0</v>
          </cell>
        </row>
        <row r="6">
          <cell r="A6" t="str">
            <v>Andersonstown Traditional &amp; Contemporary Music School</v>
          </cell>
          <cell r="B6">
            <v>1</v>
          </cell>
          <cell r="C6">
            <v>31738</v>
          </cell>
          <cell r="D6" t="str">
            <v>Lottery</v>
          </cell>
          <cell r="E6" t="str">
            <v>ACNI/10776</v>
          </cell>
          <cell r="F6" t="str">
            <v>Jane Cassidy</v>
          </cell>
          <cell r="G6" t="str">
            <v>xx AFP - Returning Applicant</v>
          </cell>
          <cell r="H6" t="str">
            <v>Awarded - Completed</v>
          </cell>
          <cell r="I6" t="str">
            <v>Small</v>
          </cell>
          <cell r="J6">
            <v>56454</v>
          </cell>
          <cell r="K6">
            <v>0</v>
          </cell>
          <cell r="L6">
            <v>56454</v>
          </cell>
          <cell r="M6">
            <v>173614</v>
          </cell>
          <cell r="N6" t="str">
            <v>Traditional Arts</v>
          </cell>
          <cell r="O6">
            <v>45</v>
          </cell>
          <cell r="P6">
            <v>2479</v>
          </cell>
          <cell r="Q6">
            <v>0</v>
          </cell>
          <cell r="R6">
            <v>0</v>
          </cell>
          <cell r="S6">
            <v>0</v>
          </cell>
          <cell r="T6">
            <v>1451</v>
          </cell>
          <cell r="U6">
            <v>21900</v>
          </cell>
          <cell r="V6">
            <v>2410</v>
          </cell>
          <cell r="W6">
            <v>900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275</v>
          </cell>
          <cell r="BS6">
            <v>250</v>
          </cell>
          <cell r="BT6">
            <v>0</v>
          </cell>
          <cell r="BU6">
            <v>0</v>
          </cell>
          <cell r="BV6">
            <v>1250</v>
          </cell>
          <cell r="BW6">
            <v>4.55</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cell r="FZ6">
            <v>0</v>
          </cell>
        </row>
        <row r="7">
          <cell r="A7" t="str">
            <v>Array Studios</v>
          </cell>
          <cell r="B7">
            <v>1</v>
          </cell>
          <cell r="C7">
            <v>31809</v>
          </cell>
          <cell r="D7" t="str">
            <v>Exchequer</v>
          </cell>
          <cell r="E7" t="str">
            <v>ACNI/10847</v>
          </cell>
          <cell r="F7" t="str">
            <v>Joanna Johnston</v>
          </cell>
          <cell r="G7" t="str">
            <v>xx AFP - Studio Groups</v>
          </cell>
          <cell r="H7" t="str">
            <v>Awarded - Completed</v>
          </cell>
          <cell r="I7" t="str">
            <v>Small</v>
          </cell>
          <cell r="J7">
            <v>7945</v>
          </cell>
          <cell r="K7">
            <v>0</v>
          </cell>
          <cell r="L7">
            <v>7945</v>
          </cell>
          <cell r="M7">
            <v>10845</v>
          </cell>
          <cell r="N7" t="str">
            <v>Visual Arts</v>
          </cell>
          <cell r="O7">
            <v>4</v>
          </cell>
          <cell r="P7">
            <v>5</v>
          </cell>
          <cell r="Q7">
            <v>3</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cell r="FZ7">
            <v>0</v>
          </cell>
        </row>
        <row r="8">
          <cell r="A8" t="str">
            <v>Arts &amp; Business Northern Ireland</v>
          </cell>
          <cell r="B8">
            <v>1</v>
          </cell>
          <cell r="C8">
            <v>32710</v>
          </cell>
          <cell r="D8" t="str">
            <v>Exchequer</v>
          </cell>
          <cell r="E8" t="str">
            <v>ACNI/11756</v>
          </cell>
          <cell r="F8" t="str">
            <v>Ashleigh Lilley</v>
          </cell>
          <cell r="G8" t="str">
            <v>AFP - Core</v>
          </cell>
          <cell r="H8" t="str">
            <v>Awarded - Completed</v>
          </cell>
          <cell r="I8" t="str">
            <v>Medium</v>
          </cell>
          <cell r="J8">
            <v>463418</v>
          </cell>
          <cell r="K8">
            <v>0</v>
          </cell>
          <cell r="L8">
            <v>463418</v>
          </cell>
          <cell r="M8">
            <v>463418</v>
          </cell>
          <cell r="N8" t="str">
            <v>Combined</v>
          </cell>
          <cell r="O8">
            <v>0</v>
          </cell>
          <cell r="P8">
            <v>0</v>
          </cell>
          <cell r="Q8">
            <v>0</v>
          </cell>
          <cell r="T8">
            <v>1015</v>
          </cell>
          <cell r="U8">
            <v>0</v>
          </cell>
          <cell r="V8">
            <v>712</v>
          </cell>
          <cell r="W8">
            <v>640</v>
          </cell>
          <cell r="X8">
            <v>820</v>
          </cell>
          <cell r="Y8">
            <v>1000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1200</v>
          </cell>
          <cell r="BS8">
            <v>800</v>
          </cell>
          <cell r="BT8">
            <v>410</v>
          </cell>
          <cell r="BU8">
            <v>0</v>
          </cell>
          <cell r="BV8">
            <v>1400</v>
          </cell>
          <cell r="BW8">
            <v>8</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cell r="FQ8">
            <v>0</v>
          </cell>
          <cell r="FR8">
            <v>0</v>
          </cell>
          <cell r="FS8">
            <v>0</v>
          </cell>
          <cell r="FT8">
            <v>0</v>
          </cell>
          <cell r="FU8">
            <v>0</v>
          </cell>
          <cell r="FV8">
            <v>0</v>
          </cell>
          <cell r="FW8">
            <v>0</v>
          </cell>
          <cell r="FX8">
            <v>0</v>
          </cell>
          <cell r="FY8">
            <v>0</v>
          </cell>
          <cell r="FZ8">
            <v>0</v>
          </cell>
        </row>
        <row r="9">
          <cell r="A9" t="str">
            <v>Arts and Disability Forum</v>
          </cell>
          <cell r="B9">
            <v>1</v>
          </cell>
          <cell r="C9">
            <v>31830</v>
          </cell>
          <cell r="D9" t="str">
            <v>Lottery</v>
          </cell>
          <cell r="E9" t="str">
            <v>ACNI/10868</v>
          </cell>
          <cell r="F9" t="str">
            <v>Fionnuala Walsh</v>
          </cell>
          <cell r="G9" t="str">
            <v>AFP - Core</v>
          </cell>
          <cell r="H9" t="str">
            <v>Awarded - Completed</v>
          </cell>
          <cell r="I9" t="str">
            <v>Medium</v>
          </cell>
          <cell r="J9">
            <v>92946</v>
          </cell>
          <cell r="K9">
            <v>0</v>
          </cell>
          <cell r="L9">
            <v>92946</v>
          </cell>
          <cell r="M9">
            <v>226503</v>
          </cell>
          <cell r="N9" t="str">
            <v>Combined</v>
          </cell>
          <cell r="O9">
            <v>14</v>
          </cell>
          <cell r="P9">
            <v>21</v>
          </cell>
          <cell r="Q9">
            <v>7</v>
          </cell>
          <cell r="R9">
            <v>0</v>
          </cell>
          <cell r="S9">
            <v>0</v>
          </cell>
          <cell r="T9">
            <v>0</v>
          </cell>
          <cell r="U9">
            <v>2452</v>
          </cell>
          <cell r="V9">
            <v>21722</v>
          </cell>
          <cell r="W9">
            <v>0</v>
          </cell>
          <cell r="X9">
            <v>0</v>
          </cell>
          <cell r="Y9">
            <v>565803</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180</v>
          </cell>
          <cell r="BS9">
            <v>180</v>
          </cell>
          <cell r="BT9">
            <v>20</v>
          </cell>
          <cell r="BU9">
            <v>70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0</v>
          </cell>
          <cell r="DP9">
            <v>0</v>
          </cell>
          <cell r="DQ9">
            <v>0</v>
          </cell>
          <cell r="DR9">
            <v>0</v>
          </cell>
          <cell r="DS9">
            <v>0</v>
          </cell>
          <cell r="DT9">
            <v>0</v>
          </cell>
          <cell r="DU9">
            <v>0</v>
          </cell>
          <cell r="DV9">
            <v>0</v>
          </cell>
          <cell r="DW9">
            <v>0</v>
          </cell>
          <cell r="DX9">
            <v>0</v>
          </cell>
          <cell r="DY9">
            <v>0</v>
          </cell>
          <cell r="DZ9">
            <v>0</v>
          </cell>
          <cell r="EA9">
            <v>0</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0</v>
          </cell>
          <cell r="EW9">
            <v>0</v>
          </cell>
          <cell r="EX9">
            <v>0</v>
          </cell>
          <cell r="EY9">
            <v>0</v>
          </cell>
          <cell r="EZ9">
            <v>0</v>
          </cell>
          <cell r="FA9">
            <v>0</v>
          </cell>
          <cell r="FB9">
            <v>0</v>
          </cell>
          <cell r="FC9">
            <v>0</v>
          </cell>
          <cell r="FD9">
            <v>0</v>
          </cell>
          <cell r="FE9">
            <v>0</v>
          </cell>
          <cell r="FF9">
            <v>0</v>
          </cell>
          <cell r="FG9">
            <v>0</v>
          </cell>
          <cell r="FH9">
            <v>0</v>
          </cell>
          <cell r="FI9">
            <v>0</v>
          </cell>
          <cell r="FJ9">
            <v>0</v>
          </cell>
          <cell r="FK9">
            <v>0</v>
          </cell>
          <cell r="FL9">
            <v>0</v>
          </cell>
          <cell r="FM9">
            <v>0</v>
          </cell>
          <cell r="FN9">
            <v>0</v>
          </cell>
          <cell r="FO9">
            <v>0</v>
          </cell>
          <cell r="FP9">
            <v>0</v>
          </cell>
          <cell r="FQ9">
            <v>0</v>
          </cell>
          <cell r="FR9">
            <v>0</v>
          </cell>
          <cell r="FS9">
            <v>0</v>
          </cell>
          <cell r="FT9">
            <v>0</v>
          </cell>
          <cell r="FU9">
            <v>0</v>
          </cell>
          <cell r="FV9">
            <v>0</v>
          </cell>
          <cell r="FW9">
            <v>0</v>
          </cell>
          <cell r="FX9">
            <v>0</v>
          </cell>
          <cell r="FY9">
            <v>0</v>
          </cell>
          <cell r="FZ9">
            <v>0</v>
          </cell>
        </row>
        <row r="10">
          <cell r="A10" t="str">
            <v>Arts Care</v>
          </cell>
          <cell r="B10">
            <v>1</v>
          </cell>
          <cell r="C10">
            <v>31770</v>
          </cell>
          <cell r="D10" t="str">
            <v>Lottery</v>
          </cell>
          <cell r="E10" t="str">
            <v>ACNI/10808</v>
          </cell>
          <cell r="F10" t="str">
            <v>Lizzie Devlin</v>
          </cell>
          <cell r="G10" t="str">
            <v>xx AFP - Returning Applicant</v>
          </cell>
          <cell r="H10" t="str">
            <v>Awarded</v>
          </cell>
          <cell r="I10" t="str">
            <v>Medium</v>
          </cell>
          <cell r="J10">
            <v>87876</v>
          </cell>
          <cell r="K10">
            <v>0</v>
          </cell>
          <cell r="L10">
            <v>87876</v>
          </cell>
          <cell r="M10">
            <v>637351.19999999995</v>
          </cell>
          <cell r="N10" t="str">
            <v>Combined</v>
          </cell>
          <cell r="O10">
            <v>26</v>
          </cell>
          <cell r="P10">
            <v>1528</v>
          </cell>
          <cell r="Q10">
            <v>33</v>
          </cell>
          <cell r="R10">
            <v>0</v>
          </cell>
          <cell r="S10">
            <v>0</v>
          </cell>
          <cell r="T10">
            <v>65</v>
          </cell>
          <cell r="U10">
            <v>0</v>
          </cell>
          <cell r="V10">
            <v>1262</v>
          </cell>
          <cell r="W10">
            <v>1262</v>
          </cell>
          <cell r="X10">
            <v>1315</v>
          </cell>
          <cell r="Y10">
            <v>2000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0</v>
          </cell>
          <cell r="DX10">
            <v>0</v>
          </cell>
          <cell r="DY10">
            <v>0</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cell r="FZ10">
            <v>0</v>
          </cell>
        </row>
        <row r="11">
          <cell r="A11" t="str">
            <v>Arts for All</v>
          </cell>
          <cell r="B11">
            <v>1</v>
          </cell>
          <cell r="C11">
            <v>31836</v>
          </cell>
          <cell r="D11" t="str">
            <v>Lottery</v>
          </cell>
          <cell r="E11" t="str">
            <v>ACNI/10874</v>
          </cell>
          <cell r="F11" t="str">
            <v>Joan Dempster</v>
          </cell>
          <cell r="G11" t="str">
            <v>AFP - Core</v>
          </cell>
          <cell r="H11" t="str">
            <v>Awarded - Completed</v>
          </cell>
          <cell r="I11" t="str">
            <v>Medium</v>
          </cell>
          <cell r="J11">
            <v>56758</v>
          </cell>
          <cell r="K11">
            <v>0</v>
          </cell>
          <cell r="L11">
            <v>56758</v>
          </cell>
          <cell r="M11">
            <v>120000</v>
          </cell>
          <cell r="N11" t="str">
            <v>Combined</v>
          </cell>
          <cell r="O11">
            <v>2</v>
          </cell>
          <cell r="P11">
            <v>384</v>
          </cell>
          <cell r="Q11">
            <v>12</v>
          </cell>
          <cell r="R11">
            <v>0</v>
          </cell>
          <cell r="S11">
            <v>0</v>
          </cell>
          <cell r="T11">
            <v>38878</v>
          </cell>
          <cell r="U11">
            <v>28600</v>
          </cell>
          <cell r="V11">
            <v>10266</v>
          </cell>
          <cell r="W11">
            <v>0</v>
          </cell>
          <cell r="X11">
            <v>309</v>
          </cell>
          <cell r="Y11">
            <v>2000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32459</v>
          </cell>
          <cell r="BS11">
            <v>22521</v>
          </cell>
          <cell r="BT11">
            <v>9938</v>
          </cell>
          <cell r="BU11">
            <v>0</v>
          </cell>
          <cell r="BV11">
            <v>56302</v>
          </cell>
          <cell r="BW11">
            <v>2.5</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0</v>
          </cell>
          <cell r="FZ11">
            <v>0</v>
          </cell>
        </row>
        <row r="12">
          <cell r="A12" t="str">
            <v>ArtsEkta</v>
          </cell>
          <cell r="B12">
            <v>1</v>
          </cell>
          <cell r="C12">
            <v>31841</v>
          </cell>
          <cell r="D12" t="str">
            <v>Lottery</v>
          </cell>
          <cell r="E12" t="str">
            <v>ACNI/10879</v>
          </cell>
          <cell r="F12" t="str">
            <v>Lizzie Devlin</v>
          </cell>
          <cell r="G12" t="str">
            <v>AFP - Core</v>
          </cell>
          <cell r="H12" t="str">
            <v>Awarded - Completed</v>
          </cell>
          <cell r="I12" t="str">
            <v>Medium</v>
          </cell>
          <cell r="J12">
            <v>55844</v>
          </cell>
          <cell r="K12">
            <v>0</v>
          </cell>
          <cell r="L12">
            <v>80000</v>
          </cell>
          <cell r="M12">
            <v>103495</v>
          </cell>
          <cell r="N12" t="str">
            <v>Combined</v>
          </cell>
          <cell r="O12">
            <v>526</v>
          </cell>
          <cell r="P12">
            <v>148</v>
          </cell>
          <cell r="Q12">
            <v>2</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cell r="FZ12">
            <v>0</v>
          </cell>
        </row>
        <row r="13">
          <cell r="A13" t="str">
            <v>Audiences (NI) Services Ltd</v>
          </cell>
          <cell r="B13">
            <v>1</v>
          </cell>
          <cell r="C13">
            <v>32470</v>
          </cell>
          <cell r="D13" t="str">
            <v>Exchequer</v>
          </cell>
          <cell r="E13" t="str">
            <v>ACNI/11512</v>
          </cell>
          <cell r="F13" t="str">
            <v>Ashleigh Lilley</v>
          </cell>
          <cell r="G13" t="str">
            <v>AFP - Core</v>
          </cell>
          <cell r="H13" t="str">
            <v>Awarded - Completed</v>
          </cell>
          <cell r="I13" t="str">
            <v>Medium</v>
          </cell>
          <cell r="J13">
            <v>239202</v>
          </cell>
          <cell r="K13">
            <v>0</v>
          </cell>
          <cell r="L13">
            <v>239202</v>
          </cell>
          <cell r="M13">
            <v>239202</v>
          </cell>
          <cell r="N13" t="str">
            <v>Combined</v>
          </cell>
          <cell r="O13">
            <v>0</v>
          </cell>
          <cell r="P13">
            <v>0</v>
          </cell>
          <cell r="Q13">
            <v>0</v>
          </cell>
          <cell r="T13">
            <v>2010</v>
          </cell>
          <cell r="U13">
            <v>203550</v>
          </cell>
          <cell r="V13">
            <v>1292</v>
          </cell>
          <cell r="W13">
            <v>0</v>
          </cell>
          <cell r="X13">
            <v>0</v>
          </cell>
          <cell r="Y13">
            <v>1400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660</v>
          </cell>
          <cell r="BS13">
            <v>660</v>
          </cell>
          <cell r="BT13">
            <v>0</v>
          </cell>
          <cell r="BU13">
            <v>0</v>
          </cell>
          <cell r="BV13">
            <v>3300</v>
          </cell>
          <cell r="BW13">
            <v>5</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cell r="FZ13">
            <v>0</v>
          </cell>
        </row>
        <row r="14">
          <cell r="A14" t="str">
            <v>Belfast Community Circus School</v>
          </cell>
          <cell r="B14">
            <v>1</v>
          </cell>
          <cell r="C14">
            <v>31773</v>
          </cell>
          <cell r="D14" t="str">
            <v>Exchequer</v>
          </cell>
          <cell r="E14" t="str">
            <v>ACNI/10811</v>
          </cell>
          <cell r="F14" t="str">
            <v>Gavin O'Connor</v>
          </cell>
          <cell r="G14" t="str">
            <v>xx AFP - Returning Applicant</v>
          </cell>
          <cell r="H14" t="str">
            <v>Awarded - Completed</v>
          </cell>
          <cell r="I14" t="str">
            <v>Medium</v>
          </cell>
          <cell r="J14">
            <v>163299</v>
          </cell>
          <cell r="K14">
            <v>0</v>
          </cell>
          <cell r="L14">
            <v>163299</v>
          </cell>
          <cell r="M14">
            <v>561499</v>
          </cell>
          <cell r="N14" t="str">
            <v>Combined</v>
          </cell>
          <cell r="O14">
            <v>645</v>
          </cell>
          <cell r="P14">
            <v>1076</v>
          </cell>
          <cell r="Q14">
            <v>1</v>
          </cell>
          <cell r="R14">
            <v>0</v>
          </cell>
          <cell r="S14">
            <v>0</v>
          </cell>
          <cell r="T14">
            <v>19729</v>
          </cell>
          <cell r="U14">
            <v>0</v>
          </cell>
          <cell r="V14">
            <v>625</v>
          </cell>
          <cell r="W14">
            <v>6699</v>
          </cell>
          <cell r="X14">
            <v>686</v>
          </cell>
          <cell r="Y14">
            <v>30872</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29085</v>
          </cell>
          <cell r="BS14">
            <v>19729</v>
          </cell>
          <cell r="BT14">
            <v>2934</v>
          </cell>
          <cell r="BU14">
            <v>6576</v>
          </cell>
          <cell r="BV14">
            <v>250753.29</v>
          </cell>
          <cell r="BW14">
            <v>14.93</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0</v>
          </cell>
          <cell r="EW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cell r="FZ14">
            <v>0</v>
          </cell>
        </row>
        <row r="15">
          <cell r="A15" t="str">
            <v>Belfast Exposed Photography</v>
          </cell>
          <cell r="B15">
            <v>1</v>
          </cell>
          <cell r="C15">
            <v>31751</v>
          </cell>
          <cell r="D15" t="str">
            <v>Exchequer</v>
          </cell>
          <cell r="E15" t="str">
            <v>ACNI/10789</v>
          </cell>
          <cell r="F15" t="str">
            <v>Deirdre Robb</v>
          </cell>
          <cell r="G15" t="str">
            <v>xx AFP - Returning Applicant</v>
          </cell>
          <cell r="H15" t="str">
            <v>Awarded - Completed</v>
          </cell>
          <cell r="I15" t="str">
            <v>Medium</v>
          </cell>
          <cell r="J15">
            <v>147479</v>
          </cell>
          <cell r="K15">
            <v>0</v>
          </cell>
          <cell r="L15">
            <v>147479</v>
          </cell>
          <cell r="M15">
            <v>0</v>
          </cell>
          <cell r="N15" t="str">
            <v>Visual Arts</v>
          </cell>
          <cell r="O15">
            <v>0</v>
          </cell>
          <cell r="P15">
            <v>333</v>
          </cell>
          <cell r="Q15">
            <v>34</v>
          </cell>
          <cell r="R15">
            <v>0</v>
          </cell>
          <cell r="S15">
            <v>0</v>
          </cell>
          <cell r="T15">
            <v>1812</v>
          </cell>
          <cell r="U15">
            <v>0</v>
          </cell>
          <cell r="V15">
            <v>11</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2085</v>
          </cell>
          <cell r="BS15">
            <v>1147</v>
          </cell>
          <cell r="BT15">
            <v>665</v>
          </cell>
          <cell r="BU15">
            <v>62</v>
          </cell>
          <cell r="BV15">
            <v>11175</v>
          </cell>
          <cell r="BW15">
            <v>9.74</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cell r="FZ15">
            <v>0</v>
          </cell>
        </row>
        <row r="16">
          <cell r="A16" t="str">
            <v>Belfast Festival at Queen's</v>
          </cell>
          <cell r="B16">
            <v>1</v>
          </cell>
          <cell r="C16">
            <v>31832</v>
          </cell>
          <cell r="D16" t="str">
            <v>Exchequer</v>
          </cell>
          <cell r="E16" t="str">
            <v>ACNI/10870</v>
          </cell>
          <cell r="F16" t="str">
            <v>Sonya Whitefield</v>
          </cell>
          <cell r="G16" t="str">
            <v>xx AFP - Returning Applicant</v>
          </cell>
          <cell r="H16" t="str">
            <v>Awarded - Completed</v>
          </cell>
          <cell r="I16" t="str">
            <v>Medium</v>
          </cell>
          <cell r="J16">
            <v>189150</v>
          </cell>
          <cell r="K16">
            <v>0</v>
          </cell>
          <cell r="L16">
            <v>189150</v>
          </cell>
          <cell r="M16">
            <v>666015</v>
          </cell>
          <cell r="N16" t="str">
            <v>Combined</v>
          </cell>
          <cell r="O16">
            <v>63</v>
          </cell>
          <cell r="P16">
            <v>30</v>
          </cell>
          <cell r="Q16">
            <v>14</v>
          </cell>
          <cell r="R16">
            <v>0</v>
          </cell>
          <cell r="S16">
            <v>0</v>
          </cell>
          <cell r="T16">
            <v>0</v>
          </cell>
          <cell r="U16">
            <v>3300</v>
          </cell>
          <cell r="V16">
            <v>204</v>
          </cell>
          <cell r="W16">
            <v>0</v>
          </cell>
          <cell r="X16">
            <v>0</v>
          </cell>
          <cell r="Y16">
            <v>3300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cell r="FZ16">
            <v>0</v>
          </cell>
        </row>
        <row r="17">
          <cell r="A17" t="str">
            <v>Belfast Music Society</v>
          </cell>
          <cell r="B17">
            <v>1</v>
          </cell>
          <cell r="C17">
            <v>31736</v>
          </cell>
          <cell r="D17" t="str">
            <v>Lottery</v>
          </cell>
          <cell r="E17" t="str">
            <v>ACNI/10774</v>
          </cell>
          <cell r="F17" t="str">
            <v>Ciaran Scullion</v>
          </cell>
          <cell r="G17" t="str">
            <v>xx AFP - Returning Applicant</v>
          </cell>
          <cell r="H17" t="str">
            <v>Awarded - Completed</v>
          </cell>
          <cell r="I17" t="str">
            <v>Small</v>
          </cell>
          <cell r="J17">
            <v>42583</v>
          </cell>
          <cell r="K17">
            <v>0</v>
          </cell>
          <cell r="L17">
            <v>42583</v>
          </cell>
          <cell r="M17">
            <v>83360</v>
          </cell>
          <cell r="N17" t="str">
            <v>Music</v>
          </cell>
          <cell r="O17">
            <v>23</v>
          </cell>
          <cell r="P17">
            <v>3</v>
          </cell>
          <cell r="Q17">
            <v>0</v>
          </cell>
          <cell r="R17">
            <v>0</v>
          </cell>
          <cell r="S17">
            <v>0</v>
          </cell>
          <cell r="T17">
            <v>0</v>
          </cell>
          <cell r="U17">
            <v>0</v>
          </cell>
          <cell r="V17">
            <v>1208</v>
          </cell>
          <cell r="W17">
            <v>616</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cell r="FZ17">
            <v>0</v>
          </cell>
        </row>
        <row r="18">
          <cell r="A18" t="str">
            <v>Belfast Print Workshop</v>
          </cell>
          <cell r="B18">
            <v>1</v>
          </cell>
          <cell r="C18">
            <v>31752</v>
          </cell>
          <cell r="D18" t="str">
            <v>Lottery</v>
          </cell>
          <cell r="E18" t="str">
            <v>ACNI/10790</v>
          </cell>
          <cell r="F18" t="str">
            <v>Suzanne Lyle</v>
          </cell>
          <cell r="G18" t="str">
            <v>xx AFP - Returning Applicant</v>
          </cell>
          <cell r="H18" t="str">
            <v>Awarded - Completed</v>
          </cell>
          <cell r="I18" t="str">
            <v>Medium</v>
          </cell>
          <cell r="J18">
            <v>89000</v>
          </cell>
          <cell r="K18">
            <v>0</v>
          </cell>
          <cell r="L18">
            <v>89000</v>
          </cell>
          <cell r="M18">
            <v>176319</v>
          </cell>
          <cell r="N18" t="str">
            <v>Visual Arts</v>
          </cell>
          <cell r="O18">
            <v>23</v>
          </cell>
          <cell r="P18">
            <v>38</v>
          </cell>
          <cell r="Q18">
            <v>23</v>
          </cell>
          <cell r="R18">
            <v>0</v>
          </cell>
          <cell r="S18">
            <v>0</v>
          </cell>
          <cell r="T18">
            <v>1513</v>
          </cell>
          <cell r="U18">
            <v>0</v>
          </cell>
          <cell r="V18">
            <v>3817</v>
          </cell>
          <cell r="W18">
            <v>0</v>
          </cell>
          <cell r="X18">
            <v>150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2100</v>
          </cell>
          <cell r="BS18">
            <v>1323</v>
          </cell>
          <cell r="BT18">
            <v>190</v>
          </cell>
          <cell r="BU18">
            <v>713</v>
          </cell>
          <cell r="BV18">
            <v>14485.89</v>
          </cell>
          <cell r="BW18">
            <v>10.95</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cell r="FZ18">
            <v>0</v>
          </cell>
        </row>
        <row r="19">
          <cell r="A19" t="str">
            <v>BelfastTrad (Traditional Music and Dance Society)</v>
          </cell>
          <cell r="B19">
            <v>1</v>
          </cell>
          <cell r="C19">
            <v>31801</v>
          </cell>
          <cell r="D19" t="str">
            <v>Lottery</v>
          </cell>
          <cell r="E19" t="str">
            <v>ACNI/10839</v>
          </cell>
          <cell r="F19" t="str">
            <v>Jane Cassidy</v>
          </cell>
          <cell r="G19" t="str">
            <v>xx AFP - Returning Applicant</v>
          </cell>
          <cell r="H19" t="str">
            <v>Awarded - Completed</v>
          </cell>
          <cell r="I19" t="str">
            <v>Small</v>
          </cell>
          <cell r="J19">
            <v>19400</v>
          </cell>
          <cell r="K19">
            <v>0</v>
          </cell>
          <cell r="L19">
            <v>19400</v>
          </cell>
          <cell r="M19">
            <v>62440</v>
          </cell>
          <cell r="N19" t="str">
            <v>Traditional Arts</v>
          </cell>
          <cell r="O19">
            <v>0</v>
          </cell>
          <cell r="P19">
            <v>225</v>
          </cell>
          <cell r="Q19">
            <v>0</v>
          </cell>
          <cell r="R19">
            <v>0</v>
          </cell>
          <cell r="S19">
            <v>0</v>
          </cell>
          <cell r="T19">
            <v>87</v>
          </cell>
          <cell r="U19">
            <v>910</v>
          </cell>
          <cell r="V19">
            <v>597</v>
          </cell>
          <cell r="W19">
            <v>3780</v>
          </cell>
          <cell r="X19">
            <v>5</v>
          </cell>
          <cell r="Y19">
            <v>40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cell r="FZ19">
            <v>0</v>
          </cell>
        </row>
        <row r="20">
          <cell r="A20" t="str">
            <v>Big Telly Theatre Company</v>
          </cell>
          <cell r="B20">
            <v>1</v>
          </cell>
          <cell r="C20">
            <v>31799</v>
          </cell>
          <cell r="D20" t="str">
            <v>Exchequer</v>
          </cell>
          <cell r="E20" t="str">
            <v>ACNI/10837</v>
          </cell>
          <cell r="F20" t="str">
            <v>Gilly Campbell</v>
          </cell>
          <cell r="G20" t="str">
            <v>xx AFP - Returning Applicant</v>
          </cell>
          <cell r="H20" t="str">
            <v>Awarded - Completed</v>
          </cell>
          <cell r="I20" t="str">
            <v>Medium</v>
          </cell>
          <cell r="J20">
            <v>150350</v>
          </cell>
          <cell r="K20">
            <v>0</v>
          </cell>
          <cell r="L20">
            <v>150350</v>
          </cell>
          <cell r="M20">
            <v>586433.38</v>
          </cell>
          <cell r="N20" t="str">
            <v>Drama</v>
          </cell>
          <cell r="O20">
            <v>14</v>
          </cell>
          <cell r="P20">
            <v>382</v>
          </cell>
          <cell r="Q20">
            <v>1</v>
          </cell>
          <cell r="R20">
            <v>0</v>
          </cell>
          <cell r="S20">
            <v>0</v>
          </cell>
          <cell r="T20">
            <v>6530</v>
          </cell>
          <cell r="U20">
            <v>800</v>
          </cell>
          <cell r="V20">
            <v>746</v>
          </cell>
          <cell r="W20">
            <v>900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7615</v>
          </cell>
          <cell r="BS20">
            <v>6510</v>
          </cell>
          <cell r="BT20">
            <v>1027</v>
          </cell>
          <cell r="BU20">
            <v>1027</v>
          </cell>
          <cell r="BV20">
            <v>123100.61</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cell r="FZ20">
            <v>0</v>
          </cell>
        </row>
        <row r="21">
          <cell r="A21" t="str">
            <v>Blackstaff Press Limited</v>
          </cell>
          <cell r="B21">
            <v>1</v>
          </cell>
          <cell r="C21">
            <v>31788</v>
          </cell>
          <cell r="D21" t="str">
            <v>Lottery</v>
          </cell>
          <cell r="E21" t="str">
            <v>ACNI/10826</v>
          </cell>
          <cell r="F21" t="str">
            <v>Damian Smyth</v>
          </cell>
          <cell r="G21" t="str">
            <v>xx AFP - Returning Applicant</v>
          </cell>
          <cell r="H21" t="str">
            <v>Awarded - Completed</v>
          </cell>
          <cell r="I21" t="str">
            <v>Small</v>
          </cell>
          <cell r="J21">
            <v>82200</v>
          </cell>
          <cell r="K21">
            <v>0</v>
          </cell>
          <cell r="L21">
            <v>82200</v>
          </cell>
          <cell r="M21">
            <v>167849</v>
          </cell>
          <cell r="N21" t="str">
            <v>Literature</v>
          </cell>
          <cell r="O21">
            <v>9</v>
          </cell>
          <cell r="P21">
            <v>89</v>
          </cell>
          <cell r="Q21">
            <v>1</v>
          </cell>
          <cell r="R21">
            <v>0</v>
          </cell>
          <cell r="S21">
            <v>0</v>
          </cell>
          <cell r="T21">
            <v>27201</v>
          </cell>
          <cell r="U21">
            <v>0</v>
          </cell>
          <cell r="V21">
            <v>128</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17733</v>
          </cell>
          <cell r="BS21">
            <v>14035</v>
          </cell>
          <cell r="BT21">
            <v>1313</v>
          </cell>
          <cell r="BU21">
            <v>4331</v>
          </cell>
          <cell r="BV21">
            <v>91553.2</v>
          </cell>
          <cell r="BW21">
            <v>9.4600000000000009</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cell r="FZ21">
            <v>0</v>
          </cell>
        </row>
        <row r="22">
          <cell r="A22" t="str">
            <v>Bruiser Theatre Company</v>
          </cell>
          <cell r="B22">
            <v>1</v>
          </cell>
          <cell r="C22">
            <v>31805</v>
          </cell>
          <cell r="D22" t="str">
            <v>Lottery</v>
          </cell>
          <cell r="E22" t="str">
            <v>ACNI/10843</v>
          </cell>
          <cell r="F22" t="str">
            <v>Gilly Campbell</v>
          </cell>
          <cell r="G22" t="str">
            <v>xx AFP - Returning Applicant</v>
          </cell>
          <cell r="H22" t="str">
            <v>Awarded - Completed</v>
          </cell>
          <cell r="I22" t="str">
            <v>Medium</v>
          </cell>
          <cell r="J22">
            <v>106703</v>
          </cell>
          <cell r="K22">
            <v>0</v>
          </cell>
          <cell r="L22">
            <v>106703</v>
          </cell>
          <cell r="M22">
            <v>281478.73</v>
          </cell>
          <cell r="N22" t="str">
            <v>Drama</v>
          </cell>
          <cell r="O22">
            <v>38</v>
          </cell>
          <cell r="P22">
            <v>18</v>
          </cell>
          <cell r="Q22">
            <v>0</v>
          </cell>
          <cell r="R22">
            <v>0</v>
          </cell>
          <cell r="S22">
            <v>0</v>
          </cell>
          <cell r="T22">
            <v>5244</v>
          </cell>
          <cell r="U22">
            <v>60</v>
          </cell>
          <cell r="V22">
            <v>14</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5782</v>
          </cell>
          <cell r="BS22">
            <v>3702</v>
          </cell>
          <cell r="BT22">
            <v>1542</v>
          </cell>
          <cell r="BU22">
            <v>879</v>
          </cell>
          <cell r="BV22">
            <v>38009</v>
          </cell>
          <cell r="BW22">
            <v>15.38</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cell r="FZ22">
            <v>0</v>
          </cell>
        </row>
        <row r="23">
          <cell r="A23" t="str">
            <v>Cahoots NI Ltd</v>
          </cell>
          <cell r="B23">
            <v>1</v>
          </cell>
          <cell r="C23">
            <v>31797</v>
          </cell>
          <cell r="D23" t="str">
            <v>Exchequer</v>
          </cell>
          <cell r="E23" t="str">
            <v>ACNI/10835</v>
          </cell>
          <cell r="F23" t="str">
            <v>Gilly Campbell</v>
          </cell>
          <cell r="G23" t="str">
            <v>xx AFP - Returning Applicant</v>
          </cell>
          <cell r="H23" t="str">
            <v>Awarded - Completed</v>
          </cell>
          <cell r="I23" t="str">
            <v>Medium</v>
          </cell>
          <cell r="J23">
            <v>121764</v>
          </cell>
          <cell r="K23">
            <v>0</v>
          </cell>
          <cell r="L23">
            <v>121764</v>
          </cell>
          <cell r="M23">
            <v>411385.64</v>
          </cell>
          <cell r="N23" t="str">
            <v>Drama</v>
          </cell>
          <cell r="O23">
            <v>263</v>
          </cell>
          <cell r="P23">
            <v>7</v>
          </cell>
          <cell r="Q23">
            <v>0</v>
          </cell>
          <cell r="R23">
            <v>0</v>
          </cell>
          <cell r="S23">
            <v>0</v>
          </cell>
          <cell r="T23">
            <v>321</v>
          </cell>
          <cell r="U23">
            <v>460</v>
          </cell>
          <cell r="V23">
            <v>246</v>
          </cell>
          <cell r="W23">
            <v>310</v>
          </cell>
          <cell r="X23">
            <v>0</v>
          </cell>
          <cell r="Y23">
            <v>11239</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cell r="FZ23">
            <v>0</v>
          </cell>
        </row>
        <row r="24">
          <cell r="A24" t="str">
            <v>Camerata Ireland</v>
          </cell>
          <cell r="B24">
            <v>1</v>
          </cell>
          <cell r="C24">
            <v>31753</v>
          </cell>
          <cell r="D24" t="str">
            <v>Lottery</v>
          </cell>
          <cell r="E24" t="str">
            <v>ACNI/10791</v>
          </cell>
          <cell r="F24" t="str">
            <v>Ciaran Scullion</v>
          </cell>
          <cell r="G24" t="str">
            <v>xx AFP - Returning Applicant</v>
          </cell>
          <cell r="H24" t="str">
            <v>Awarded - Completed</v>
          </cell>
          <cell r="I24" t="str">
            <v>Medium</v>
          </cell>
          <cell r="J24">
            <v>99425</v>
          </cell>
          <cell r="K24">
            <v>0</v>
          </cell>
          <cell r="L24">
            <v>99425</v>
          </cell>
          <cell r="M24">
            <v>854567</v>
          </cell>
          <cell r="N24" t="str">
            <v>Music</v>
          </cell>
          <cell r="O24">
            <v>25</v>
          </cell>
          <cell r="P24">
            <v>13</v>
          </cell>
          <cell r="Q24">
            <v>0</v>
          </cell>
          <cell r="R24">
            <v>0</v>
          </cell>
          <cell r="S24">
            <v>0</v>
          </cell>
          <cell r="T24">
            <v>20243</v>
          </cell>
          <cell r="U24">
            <v>650</v>
          </cell>
          <cell r="V24">
            <v>0</v>
          </cell>
          <cell r="W24">
            <v>890</v>
          </cell>
          <cell r="X24">
            <v>0</v>
          </cell>
          <cell r="Y24">
            <v>10700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21704</v>
          </cell>
          <cell r="BS24">
            <v>19544</v>
          </cell>
          <cell r="BT24">
            <v>1100</v>
          </cell>
          <cell r="BU24">
            <v>118</v>
          </cell>
          <cell r="BV24">
            <v>201793</v>
          </cell>
          <cell r="BW24">
            <v>9.3000000000000007</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cell r="FZ24">
            <v>0</v>
          </cell>
        </row>
        <row r="25">
          <cell r="A25" t="str">
            <v>Catalyst Arts Ltd</v>
          </cell>
          <cell r="B25">
            <v>1</v>
          </cell>
          <cell r="C25">
            <v>31833</v>
          </cell>
          <cell r="D25" t="str">
            <v>Lottery</v>
          </cell>
          <cell r="E25" t="str">
            <v>ACNI/10871</v>
          </cell>
          <cell r="F25" t="str">
            <v>Joanna Johnston</v>
          </cell>
          <cell r="G25" t="str">
            <v>AFP - Core</v>
          </cell>
          <cell r="H25" t="str">
            <v>Awarded - Completed</v>
          </cell>
          <cell r="I25" t="str">
            <v>Small</v>
          </cell>
          <cell r="J25">
            <v>40720</v>
          </cell>
          <cell r="K25">
            <v>0</v>
          </cell>
          <cell r="L25">
            <v>40720</v>
          </cell>
          <cell r="M25">
            <v>56777</v>
          </cell>
          <cell r="N25" t="str">
            <v>Visual Arts</v>
          </cell>
          <cell r="O25">
            <v>24</v>
          </cell>
          <cell r="P25">
            <v>17</v>
          </cell>
          <cell r="Q25">
            <v>17</v>
          </cell>
          <cell r="R25">
            <v>0</v>
          </cell>
          <cell r="S25">
            <v>0</v>
          </cell>
          <cell r="T25">
            <v>149</v>
          </cell>
          <cell r="U25">
            <v>900</v>
          </cell>
          <cell r="V25">
            <v>1414</v>
          </cell>
          <cell r="W25">
            <v>2670</v>
          </cell>
          <cell r="X25">
            <v>4500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cell r="FZ25">
            <v>0</v>
          </cell>
        </row>
        <row r="26">
          <cell r="A26" t="str">
            <v>Cathedral Quarter Arts Festival</v>
          </cell>
          <cell r="B26">
            <v>1</v>
          </cell>
          <cell r="C26">
            <v>31778</v>
          </cell>
          <cell r="D26" t="str">
            <v>Exchequer</v>
          </cell>
          <cell r="E26" t="str">
            <v>ACNI/10816</v>
          </cell>
          <cell r="F26" t="str">
            <v>Sonya Whitefield</v>
          </cell>
          <cell r="G26" t="str">
            <v>xx AFP - Returning Applicant</v>
          </cell>
          <cell r="H26" t="str">
            <v>Awarded - Completed</v>
          </cell>
          <cell r="I26" t="str">
            <v>Medium</v>
          </cell>
          <cell r="J26">
            <v>126100</v>
          </cell>
          <cell r="K26">
            <v>0</v>
          </cell>
          <cell r="L26">
            <v>126100</v>
          </cell>
          <cell r="M26">
            <v>440000</v>
          </cell>
          <cell r="N26" t="str">
            <v>Combined</v>
          </cell>
          <cell r="O26">
            <v>135</v>
          </cell>
          <cell r="P26">
            <v>54</v>
          </cell>
          <cell r="Q26">
            <v>9</v>
          </cell>
          <cell r="R26">
            <v>0</v>
          </cell>
          <cell r="S26">
            <v>0</v>
          </cell>
          <cell r="T26">
            <v>1348</v>
          </cell>
          <cell r="U26">
            <v>0</v>
          </cell>
          <cell r="V26">
            <v>341</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3010</v>
          </cell>
          <cell r="BS26">
            <v>1065</v>
          </cell>
          <cell r="BT26">
            <v>283</v>
          </cell>
          <cell r="BU26">
            <v>43</v>
          </cell>
          <cell r="BV26">
            <v>3581.18</v>
          </cell>
          <cell r="BW26">
            <v>3.36</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cell r="FZ26">
            <v>0</v>
          </cell>
        </row>
        <row r="27">
          <cell r="A27" t="str">
            <v>Centre for Contemporary Art Derry - Londonderry</v>
          </cell>
          <cell r="B27">
            <v>1</v>
          </cell>
          <cell r="C27">
            <v>31754</v>
          </cell>
          <cell r="D27" t="str">
            <v>Lottery</v>
          </cell>
          <cell r="E27" t="str">
            <v>ACNI/10792</v>
          </cell>
          <cell r="F27" t="str">
            <v>Deirdre Robb</v>
          </cell>
          <cell r="G27" t="str">
            <v>xx AFP - Returning Applicant</v>
          </cell>
          <cell r="H27" t="str">
            <v>Awarded - Completed</v>
          </cell>
          <cell r="I27" t="str">
            <v>Medium</v>
          </cell>
          <cell r="J27">
            <v>112000</v>
          </cell>
          <cell r="K27">
            <v>0</v>
          </cell>
          <cell r="L27">
            <v>112000</v>
          </cell>
          <cell r="M27">
            <v>159427</v>
          </cell>
          <cell r="N27" t="str">
            <v>Visual Arts</v>
          </cell>
          <cell r="O27">
            <v>3</v>
          </cell>
          <cell r="P27">
            <v>58</v>
          </cell>
          <cell r="Q27">
            <v>7</v>
          </cell>
          <cell r="R27">
            <v>0</v>
          </cell>
          <cell r="S27">
            <v>0</v>
          </cell>
          <cell r="T27">
            <v>0</v>
          </cell>
          <cell r="U27">
            <v>0</v>
          </cell>
          <cell r="V27">
            <v>975</v>
          </cell>
          <cell r="W27">
            <v>0</v>
          </cell>
          <cell r="X27">
            <v>8000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cell r="FZ27">
            <v>0</v>
          </cell>
        </row>
        <row r="28">
          <cell r="A28" t="str">
            <v>Comhaltas Ceoltoiri Eireann</v>
          </cell>
          <cell r="B28">
            <v>1</v>
          </cell>
          <cell r="C28">
            <v>31840</v>
          </cell>
          <cell r="D28" t="str">
            <v>Lottery</v>
          </cell>
          <cell r="E28" t="str">
            <v>ACNI/10878</v>
          </cell>
          <cell r="F28" t="str">
            <v>Jane Cassidy</v>
          </cell>
          <cell r="G28" t="str">
            <v>AFP - Core</v>
          </cell>
          <cell r="H28" t="str">
            <v>Awarded - Completed</v>
          </cell>
          <cell r="I28" t="str">
            <v>Small</v>
          </cell>
          <cell r="J28">
            <v>34000</v>
          </cell>
          <cell r="K28">
            <v>0</v>
          </cell>
          <cell r="L28">
            <v>34000</v>
          </cell>
          <cell r="M28">
            <v>0</v>
          </cell>
          <cell r="N28" t="str">
            <v>Traditional Arts</v>
          </cell>
          <cell r="O28">
            <v>27</v>
          </cell>
          <cell r="P28">
            <v>39</v>
          </cell>
          <cell r="Q28">
            <v>0</v>
          </cell>
          <cell r="R28">
            <v>0</v>
          </cell>
          <cell r="S28">
            <v>0</v>
          </cell>
          <cell r="T28">
            <v>0</v>
          </cell>
          <cell r="U28">
            <v>0</v>
          </cell>
          <cell r="V28">
            <v>1907</v>
          </cell>
          <cell r="W28">
            <v>0</v>
          </cell>
          <cell r="X28">
            <v>1991</v>
          </cell>
          <cell r="Y28">
            <v>4138</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cell r="FZ28">
            <v>0</v>
          </cell>
        </row>
        <row r="29">
          <cell r="A29" t="str">
            <v>Craft and Design Collective</v>
          </cell>
          <cell r="B29">
            <v>1</v>
          </cell>
          <cell r="C29">
            <v>31826</v>
          </cell>
          <cell r="D29" t="str">
            <v>Lottery</v>
          </cell>
          <cell r="E29" t="str">
            <v>ACNI/10864</v>
          </cell>
          <cell r="F29" t="str">
            <v>Deirdre Robb</v>
          </cell>
          <cell r="G29" t="str">
            <v>AFP - Core</v>
          </cell>
          <cell r="H29" t="str">
            <v>Awarded - Completed</v>
          </cell>
          <cell r="I29" t="str">
            <v>Small</v>
          </cell>
          <cell r="J29">
            <v>44429</v>
          </cell>
          <cell r="K29">
            <v>0</v>
          </cell>
          <cell r="L29">
            <v>44429</v>
          </cell>
          <cell r="M29">
            <v>169658</v>
          </cell>
          <cell r="N29" t="str">
            <v>Visual Arts</v>
          </cell>
          <cell r="O29">
            <v>0</v>
          </cell>
          <cell r="P29">
            <v>40</v>
          </cell>
          <cell r="Q29">
            <v>16</v>
          </cell>
          <cell r="R29">
            <v>0</v>
          </cell>
          <cell r="S29">
            <v>0</v>
          </cell>
          <cell r="T29">
            <v>0</v>
          </cell>
          <cell r="U29">
            <v>0</v>
          </cell>
          <cell r="V29">
            <v>2485</v>
          </cell>
          <cell r="W29">
            <v>2987</v>
          </cell>
          <cell r="X29">
            <v>800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cell r="FZ29">
            <v>0</v>
          </cell>
        </row>
        <row r="30">
          <cell r="A30" t="str">
            <v>Craft Northern Ireland</v>
          </cell>
          <cell r="B30">
            <v>1</v>
          </cell>
          <cell r="C30">
            <v>31715</v>
          </cell>
          <cell r="D30" t="str">
            <v>Exchequer</v>
          </cell>
          <cell r="E30" t="str">
            <v>ACNI/10753</v>
          </cell>
          <cell r="F30" t="str">
            <v>Suzanne Lyle</v>
          </cell>
          <cell r="G30" t="str">
            <v>xx AFP - Returning Applicant</v>
          </cell>
          <cell r="H30" t="str">
            <v>Awarded - Completed</v>
          </cell>
          <cell r="I30" t="str">
            <v>Medium</v>
          </cell>
          <cell r="J30">
            <v>128494</v>
          </cell>
          <cell r="K30">
            <v>0</v>
          </cell>
          <cell r="L30">
            <v>128494</v>
          </cell>
          <cell r="M30">
            <v>128494</v>
          </cell>
          <cell r="N30" t="str">
            <v>Visual Arts</v>
          </cell>
          <cell r="O30">
            <v>0</v>
          </cell>
          <cell r="P30">
            <v>23</v>
          </cell>
          <cell r="Q30">
            <v>5</v>
          </cell>
          <cell r="R30">
            <v>0</v>
          </cell>
          <cell r="S30">
            <v>0</v>
          </cell>
          <cell r="T30">
            <v>11924</v>
          </cell>
          <cell r="U30">
            <v>5000</v>
          </cell>
          <cell r="V30">
            <v>8739</v>
          </cell>
          <cell r="W30">
            <v>700</v>
          </cell>
          <cell r="X30">
            <v>0</v>
          </cell>
          <cell r="Y30">
            <v>13420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18502</v>
          </cell>
          <cell r="BS30">
            <v>7258</v>
          </cell>
          <cell r="BT30">
            <v>794</v>
          </cell>
          <cell r="BU30">
            <v>1559</v>
          </cell>
          <cell r="BV30">
            <v>46481</v>
          </cell>
          <cell r="BW30">
            <v>6.4</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cell r="FZ30">
            <v>0</v>
          </cell>
        </row>
        <row r="31">
          <cell r="A31" t="str">
            <v>Creative Exchange</v>
          </cell>
          <cell r="B31">
            <v>1</v>
          </cell>
          <cell r="C31">
            <v>31827</v>
          </cell>
          <cell r="D31" t="str">
            <v>Exchequer</v>
          </cell>
          <cell r="E31" t="str">
            <v>ACNI/10865</v>
          </cell>
          <cell r="F31" t="str">
            <v>Joanna Johnston</v>
          </cell>
          <cell r="G31" t="str">
            <v>xx AFP - Studio Groups</v>
          </cell>
          <cell r="H31" t="str">
            <v>Awarded - Completed</v>
          </cell>
          <cell r="I31" t="str">
            <v>Small</v>
          </cell>
          <cell r="J31">
            <v>13300</v>
          </cell>
          <cell r="K31">
            <v>0</v>
          </cell>
          <cell r="L31">
            <v>13300</v>
          </cell>
          <cell r="M31">
            <v>63086</v>
          </cell>
          <cell r="N31" t="str">
            <v>Visual Arts</v>
          </cell>
          <cell r="O31">
            <v>1</v>
          </cell>
          <cell r="P31">
            <v>25</v>
          </cell>
          <cell r="Q31">
            <v>4</v>
          </cell>
          <cell r="R31">
            <v>0</v>
          </cell>
          <cell r="S31">
            <v>0</v>
          </cell>
          <cell r="T31">
            <v>0</v>
          </cell>
          <cell r="U31">
            <v>4004</v>
          </cell>
          <cell r="V31">
            <v>0</v>
          </cell>
          <cell r="W31">
            <v>14734</v>
          </cell>
          <cell r="X31">
            <v>0</v>
          </cell>
          <cell r="Y31">
            <v>10975</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1869</v>
          </cell>
          <cell r="BS31">
            <v>1360</v>
          </cell>
          <cell r="BT31">
            <v>135</v>
          </cell>
          <cell r="BU31">
            <v>0</v>
          </cell>
          <cell r="BV31">
            <v>7030</v>
          </cell>
          <cell r="BW31">
            <v>5.53</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cell r="FZ31">
            <v>0</v>
          </cell>
        </row>
        <row r="32">
          <cell r="A32" t="str">
            <v>Crescent Arts Centre</v>
          </cell>
          <cell r="B32">
            <v>1</v>
          </cell>
          <cell r="C32">
            <v>31779</v>
          </cell>
          <cell r="D32" t="str">
            <v>Exchequer</v>
          </cell>
          <cell r="E32" t="str">
            <v>ACNI/10817</v>
          </cell>
          <cell r="F32" t="str">
            <v>Sonya Whitefield</v>
          </cell>
          <cell r="G32" t="str">
            <v>xx AFP - Returning Applicant</v>
          </cell>
          <cell r="H32" t="str">
            <v>Awarded - Completed</v>
          </cell>
          <cell r="I32" t="str">
            <v>Medium</v>
          </cell>
          <cell r="J32">
            <v>226800</v>
          </cell>
          <cell r="K32">
            <v>0</v>
          </cell>
          <cell r="L32">
            <v>226800</v>
          </cell>
          <cell r="M32">
            <v>662263</v>
          </cell>
          <cell r="N32" t="str">
            <v>Combined</v>
          </cell>
          <cell r="O32">
            <v>277</v>
          </cell>
          <cell r="P32">
            <v>885</v>
          </cell>
          <cell r="Q32">
            <v>21</v>
          </cell>
          <cell r="R32">
            <v>0</v>
          </cell>
          <cell r="S32">
            <v>0</v>
          </cell>
          <cell r="T32">
            <v>0</v>
          </cell>
          <cell r="U32">
            <v>0</v>
          </cell>
          <cell r="V32">
            <v>762</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cell r="FZ32">
            <v>0</v>
          </cell>
        </row>
        <row r="33">
          <cell r="A33" t="str">
            <v>Cultúrlann McAdam Ó Fiaich</v>
          </cell>
          <cell r="B33">
            <v>1</v>
          </cell>
          <cell r="C33">
            <v>31781</v>
          </cell>
          <cell r="D33" t="str">
            <v>Exchequer</v>
          </cell>
          <cell r="E33" t="str">
            <v>ACNI/10819</v>
          </cell>
          <cell r="F33" t="str">
            <v>Joan Dempster</v>
          </cell>
          <cell r="G33" t="str">
            <v>xx AFP - Returning Applicant</v>
          </cell>
          <cell r="H33" t="str">
            <v>Awarded - Completed</v>
          </cell>
          <cell r="I33" t="str">
            <v>Medium</v>
          </cell>
          <cell r="J33">
            <v>172208</v>
          </cell>
          <cell r="K33">
            <v>0</v>
          </cell>
          <cell r="L33">
            <v>172208</v>
          </cell>
          <cell r="M33">
            <v>621235</v>
          </cell>
          <cell r="N33" t="str">
            <v>Combined</v>
          </cell>
          <cell r="O33">
            <v>40</v>
          </cell>
          <cell r="P33">
            <v>712</v>
          </cell>
          <cell r="Q33">
            <v>14</v>
          </cell>
          <cell r="R33">
            <v>0</v>
          </cell>
          <cell r="S33">
            <v>0</v>
          </cell>
          <cell r="T33">
            <v>105761</v>
          </cell>
          <cell r="U33">
            <v>200000</v>
          </cell>
          <cell r="V33">
            <v>42500</v>
          </cell>
          <cell r="W33">
            <v>16000</v>
          </cell>
          <cell r="X33">
            <v>2000</v>
          </cell>
          <cell r="Y33">
            <v>17000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130181</v>
          </cell>
          <cell r="BS33">
            <v>87136</v>
          </cell>
          <cell r="BT33">
            <v>7000</v>
          </cell>
          <cell r="BU33">
            <v>11625</v>
          </cell>
          <cell r="BV33">
            <v>1463449</v>
          </cell>
          <cell r="BW33">
            <v>16.79</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cell r="FZ33">
            <v>0</v>
          </cell>
        </row>
        <row r="34">
          <cell r="A34" t="str">
            <v>Dance Resource Base (NI) Ltd</v>
          </cell>
          <cell r="B34">
            <v>1</v>
          </cell>
          <cell r="C34">
            <v>31729</v>
          </cell>
          <cell r="D34" t="str">
            <v>Lottery</v>
          </cell>
          <cell r="E34" t="str">
            <v>ACNI/10767</v>
          </cell>
          <cell r="F34" t="str">
            <v>Gilly Campbell</v>
          </cell>
          <cell r="G34" t="str">
            <v>xx AFP - Returning Applicant</v>
          </cell>
          <cell r="H34" t="str">
            <v>Awarded - Completed</v>
          </cell>
          <cell r="I34" t="str">
            <v>Small</v>
          </cell>
          <cell r="J34">
            <v>39399</v>
          </cell>
          <cell r="K34">
            <v>0</v>
          </cell>
          <cell r="L34">
            <v>39399</v>
          </cell>
          <cell r="M34">
            <v>74923</v>
          </cell>
          <cell r="N34" t="str">
            <v>Dance</v>
          </cell>
          <cell r="O34">
            <v>0</v>
          </cell>
          <cell r="P34">
            <v>30</v>
          </cell>
          <cell r="Q34">
            <v>0</v>
          </cell>
          <cell r="R34">
            <v>0</v>
          </cell>
          <cell r="S34">
            <v>0</v>
          </cell>
          <cell r="T34">
            <v>0</v>
          </cell>
          <cell r="U34">
            <v>0</v>
          </cell>
          <cell r="V34">
            <v>200</v>
          </cell>
          <cell r="W34">
            <v>69</v>
          </cell>
          <cell r="X34">
            <v>0</v>
          </cell>
          <cell r="Y34">
            <v>408</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cell r="FZ34">
            <v>0</v>
          </cell>
        </row>
        <row r="35">
          <cell r="A35" t="str">
            <v>Derry Theatre Trust</v>
          </cell>
          <cell r="B35">
            <v>1</v>
          </cell>
          <cell r="C35">
            <v>31755</v>
          </cell>
          <cell r="D35" t="str">
            <v>Exchequer</v>
          </cell>
          <cell r="E35" t="str">
            <v>ACNI/10793</v>
          </cell>
          <cell r="F35" t="str">
            <v>Sonya Whitefield</v>
          </cell>
          <cell r="G35" t="str">
            <v>xx AFP - Returning Applicant</v>
          </cell>
          <cell r="H35" t="str">
            <v>Awarded - Completed</v>
          </cell>
          <cell r="I35" t="str">
            <v>Medium</v>
          </cell>
          <cell r="J35">
            <v>129004</v>
          </cell>
          <cell r="K35">
            <v>0</v>
          </cell>
          <cell r="L35">
            <v>129004</v>
          </cell>
          <cell r="M35">
            <v>1951538</v>
          </cell>
          <cell r="N35" t="str">
            <v>Combined</v>
          </cell>
          <cell r="O35">
            <v>202</v>
          </cell>
          <cell r="P35">
            <v>1620</v>
          </cell>
          <cell r="Q35">
            <v>5</v>
          </cell>
          <cell r="R35">
            <v>0</v>
          </cell>
          <cell r="S35">
            <v>0</v>
          </cell>
          <cell r="T35">
            <v>0</v>
          </cell>
          <cell r="U35">
            <v>82</v>
          </cell>
          <cell r="V35">
            <v>816</v>
          </cell>
          <cell r="W35">
            <v>0</v>
          </cell>
          <cell r="X35">
            <v>0</v>
          </cell>
          <cell r="Y35">
            <v>217</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cell r="FZ35">
            <v>0</v>
          </cell>
        </row>
        <row r="36">
          <cell r="A36" t="str">
            <v>Digital Arts Studios</v>
          </cell>
          <cell r="B36">
            <v>1</v>
          </cell>
          <cell r="C36">
            <v>31722</v>
          </cell>
          <cell r="D36" t="str">
            <v>Lottery</v>
          </cell>
          <cell r="E36" t="str">
            <v>ACNI/10760</v>
          </cell>
          <cell r="F36" t="str">
            <v>Joanna Johnston</v>
          </cell>
          <cell r="G36" t="str">
            <v>xx AFP - Returning Applicant</v>
          </cell>
          <cell r="H36" t="str">
            <v>Awarded - Completed</v>
          </cell>
          <cell r="I36" t="str">
            <v>Small</v>
          </cell>
          <cell r="J36">
            <v>60260</v>
          </cell>
          <cell r="K36">
            <v>0</v>
          </cell>
          <cell r="L36">
            <v>60260</v>
          </cell>
          <cell r="M36">
            <v>72547</v>
          </cell>
          <cell r="N36" t="str">
            <v>Visual Arts</v>
          </cell>
          <cell r="O36">
            <v>0</v>
          </cell>
          <cell r="P36">
            <v>14</v>
          </cell>
          <cell r="Q36">
            <v>6</v>
          </cell>
          <cell r="R36">
            <v>0</v>
          </cell>
          <cell r="S36">
            <v>0</v>
          </cell>
          <cell r="T36">
            <v>645</v>
          </cell>
          <cell r="U36">
            <v>920</v>
          </cell>
          <cell r="V36">
            <v>384</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cell r="FZ36">
            <v>0</v>
          </cell>
        </row>
        <row r="37">
          <cell r="A37" t="str">
            <v>Down Community Arts Ltd</v>
          </cell>
          <cell r="B37">
            <v>1</v>
          </cell>
          <cell r="C37">
            <v>31772</v>
          </cell>
          <cell r="D37" t="str">
            <v>Lottery</v>
          </cell>
          <cell r="E37" t="str">
            <v>ACNI/10810</v>
          </cell>
          <cell r="F37" t="str">
            <v>Lizzie Devlin</v>
          </cell>
          <cell r="G37" t="str">
            <v>xx AFP - Returning Applicant</v>
          </cell>
          <cell r="H37" t="str">
            <v>Awarded - Completed</v>
          </cell>
          <cell r="I37" t="str">
            <v>Small</v>
          </cell>
          <cell r="J37">
            <v>53350</v>
          </cell>
          <cell r="K37">
            <v>0</v>
          </cell>
          <cell r="L37">
            <v>53350</v>
          </cell>
          <cell r="M37">
            <v>80510</v>
          </cell>
          <cell r="N37" t="str">
            <v>Combined</v>
          </cell>
          <cell r="O37">
            <v>1</v>
          </cell>
          <cell r="P37">
            <v>24</v>
          </cell>
          <cell r="Q37">
            <v>2</v>
          </cell>
          <cell r="R37">
            <v>0</v>
          </cell>
          <cell r="S37">
            <v>0</v>
          </cell>
          <cell r="T37">
            <v>0</v>
          </cell>
          <cell r="U37">
            <v>24439</v>
          </cell>
          <cell r="V37">
            <v>959</v>
          </cell>
          <cell r="W37">
            <v>0</v>
          </cell>
          <cell r="X37">
            <v>700</v>
          </cell>
          <cell r="Y37">
            <v>569</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390</v>
          </cell>
          <cell r="BS37">
            <v>144</v>
          </cell>
          <cell r="BT37">
            <v>128</v>
          </cell>
          <cell r="BU37">
            <v>0</v>
          </cell>
          <cell r="BV37">
            <v>720</v>
          </cell>
          <cell r="BW37">
            <v>2.68</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row>
        <row r="38">
          <cell r="A38" t="str">
            <v>Drake Music Project Northern Ireland</v>
          </cell>
          <cell r="B38">
            <v>1</v>
          </cell>
          <cell r="C38">
            <v>31756</v>
          </cell>
          <cell r="D38" t="str">
            <v>Lottery</v>
          </cell>
          <cell r="E38" t="str">
            <v>ACNI/10794</v>
          </cell>
          <cell r="F38" t="str">
            <v>Fionnuala Walsh</v>
          </cell>
          <cell r="G38" t="str">
            <v>xx AFP - Returning Applicant</v>
          </cell>
          <cell r="H38" t="str">
            <v>Awarded - Completed</v>
          </cell>
          <cell r="I38" t="str">
            <v>Small</v>
          </cell>
          <cell r="J38">
            <v>52380</v>
          </cell>
          <cell r="K38">
            <v>0</v>
          </cell>
          <cell r="L38">
            <v>52380</v>
          </cell>
          <cell r="M38">
            <v>117560</v>
          </cell>
          <cell r="N38" t="str">
            <v>Music</v>
          </cell>
          <cell r="O38">
            <v>26</v>
          </cell>
          <cell r="P38">
            <v>62</v>
          </cell>
          <cell r="Q38">
            <v>0</v>
          </cell>
          <cell r="R38">
            <v>0</v>
          </cell>
          <cell r="S38">
            <v>0</v>
          </cell>
          <cell r="T38">
            <v>9058</v>
          </cell>
          <cell r="U38">
            <v>2800</v>
          </cell>
          <cell r="V38">
            <v>361</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817</v>
          </cell>
          <cell r="BS38">
            <v>699</v>
          </cell>
          <cell r="BT38">
            <v>93</v>
          </cell>
          <cell r="BU38">
            <v>93</v>
          </cell>
          <cell r="BV38">
            <v>5570</v>
          </cell>
          <cell r="BW38">
            <v>8</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cell r="FZ38">
            <v>0</v>
          </cell>
        </row>
        <row r="39">
          <cell r="A39" t="str">
            <v>DU Dance</v>
          </cell>
          <cell r="B39">
            <v>1</v>
          </cell>
          <cell r="C39">
            <v>31728</v>
          </cell>
          <cell r="D39" t="str">
            <v>Lottery</v>
          </cell>
          <cell r="E39" t="str">
            <v>ACNI/10766</v>
          </cell>
          <cell r="F39" t="str">
            <v>Gilly Campbell</v>
          </cell>
          <cell r="G39" t="str">
            <v>xx AFP - Returning Applicant</v>
          </cell>
          <cell r="H39" t="str">
            <v>Awarded - Completed</v>
          </cell>
          <cell r="I39" t="str">
            <v>Medium</v>
          </cell>
          <cell r="J39">
            <v>46075</v>
          </cell>
          <cell r="K39">
            <v>0</v>
          </cell>
          <cell r="L39">
            <v>46075</v>
          </cell>
          <cell r="M39">
            <v>58075</v>
          </cell>
          <cell r="N39" t="str">
            <v>Dance</v>
          </cell>
          <cell r="O39">
            <v>28</v>
          </cell>
          <cell r="P39">
            <v>248</v>
          </cell>
          <cell r="Q39">
            <v>3</v>
          </cell>
          <cell r="R39">
            <v>0</v>
          </cell>
          <cell r="S39">
            <v>0</v>
          </cell>
          <cell r="T39">
            <v>0</v>
          </cell>
          <cell r="U39">
            <v>4940</v>
          </cell>
          <cell r="V39">
            <v>0</v>
          </cell>
          <cell r="W39">
            <v>850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2578</v>
          </cell>
          <cell r="BS39">
            <v>1940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cell r="FZ39">
            <v>0</v>
          </cell>
        </row>
        <row r="40">
          <cell r="A40" t="str">
            <v>Dumbworld Ltd</v>
          </cell>
          <cell r="B40">
            <v>1</v>
          </cell>
          <cell r="C40">
            <v>31817</v>
          </cell>
          <cell r="D40" t="str">
            <v>Lottery</v>
          </cell>
          <cell r="E40" t="str">
            <v>ACNI/10855</v>
          </cell>
          <cell r="F40" t="str">
            <v>Ciaran Scullion</v>
          </cell>
          <cell r="G40" t="str">
            <v>AFP - Core</v>
          </cell>
          <cell r="H40" t="str">
            <v>Awarded - Completed</v>
          </cell>
          <cell r="I40" t="str">
            <v>Small</v>
          </cell>
          <cell r="J40">
            <v>82000</v>
          </cell>
          <cell r="K40">
            <v>0</v>
          </cell>
          <cell r="L40">
            <v>113750</v>
          </cell>
          <cell r="M40">
            <v>232335</v>
          </cell>
          <cell r="N40" t="str">
            <v>Music</v>
          </cell>
          <cell r="O40">
            <v>77</v>
          </cell>
          <cell r="P40">
            <v>17</v>
          </cell>
          <cell r="Q40">
            <v>0</v>
          </cell>
          <cell r="R40">
            <v>0</v>
          </cell>
          <cell r="S40">
            <v>0</v>
          </cell>
          <cell r="T40">
            <v>99</v>
          </cell>
          <cell r="U40">
            <v>736</v>
          </cell>
          <cell r="V40">
            <v>10727</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1254</v>
          </cell>
          <cell r="BS40">
            <v>722</v>
          </cell>
          <cell r="BT40">
            <v>14</v>
          </cell>
          <cell r="BU40">
            <v>0</v>
          </cell>
          <cell r="BV40">
            <v>583.32000000000005</v>
          </cell>
          <cell r="BW40">
            <v>5</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cell r="FZ40">
            <v>0</v>
          </cell>
        </row>
        <row r="41">
          <cell r="A41" t="str">
            <v>Dun Uladh Ltd</v>
          </cell>
          <cell r="B41">
            <v>1</v>
          </cell>
          <cell r="C41">
            <v>31829</v>
          </cell>
          <cell r="D41" t="str">
            <v>Lottery</v>
          </cell>
          <cell r="E41" t="str">
            <v>ACNI/10867</v>
          </cell>
          <cell r="F41" t="str">
            <v>Jane Cassidy</v>
          </cell>
          <cell r="G41" t="str">
            <v>AFP - Core</v>
          </cell>
          <cell r="H41" t="str">
            <v>Awarded - Completed</v>
          </cell>
          <cell r="I41" t="str">
            <v>Small</v>
          </cell>
          <cell r="J41">
            <v>26581</v>
          </cell>
          <cell r="K41">
            <v>0</v>
          </cell>
          <cell r="L41">
            <v>26581</v>
          </cell>
          <cell r="M41">
            <v>182766</v>
          </cell>
          <cell r="N41" t="str">
            <v>Traditional Arts</v>
          </cell>
          <cell r="O41">
            <v>24</v>
          </cell>
          <cell r="P41">
            <v>7</v>
          </cell>
          <cell r="Q41">
            <v>0</v>
          </cell>
          <cell r="R41">
            <v>0</v>
          </cell>
          <cell r="S41">
            <v>0</v>
          </cell>
          <cell r="T41">
            <v>2138</v>
          </cell>
          <cell r="U41">
            <v>0</v>
          </cell>
          <cell r="V41">
            <v>1801</v>
          </cell>
          <cell r="W41">
            <v>0</v>
          </cell>
          <cell r="X41">
            <v>1714</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4892.8</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cell r="FZ41">
            <v>0</v>
          </cell>
        </row>
        <row r="42">
          <cell r="A42" t="str">
            <v>Dylan Quinn Dance Theatre</v>
          </cell>
          <cell r="B42">
            <v>1</v>
          </cell>
          <cell r="C42">
            <v>31811</v>
          </cell>
          <cell r="D42" t="str">
            <v>Lottery</v>
          </cell>
          <cell r="E42" t="str">
            <v>ACNI/10849</v>
          </cell>
          <cell r="F42" t="str">
            <v>Gilly Campbell</v>
          </cell>
          <cell r="G42" t="str">
            <v>AFP - Core</v>
          </cell>
          <cell r="H42" t="str">
            <v>Awarded - Completed</v>
          </cell>
          <cell r="I42" t="str">
            <v>Small</v>
          </cell>
          <cell r="J42">
            <v>54386</v>
          </cell>
          <cell r="K42">
            <v>0</v>
          </cell>
          <cell r="L42">
            <v>60428</v>
          </cell>
          <cell r="M42">
            <v>192070</v>
          </cell>
          <cell r="N42" t="str">
            <v>Dance</v>
          </cell>
          <cell r="O42">
            <v>26</v>
          </cell>
          <cell r="P42">
            <v>625</v>
          </cell>
          <cell r="Q42">
            <v>0</v>
          </cell>
          <cell r="R42">
            <v>0</v>
          </cell>
          <cell r="S42">
            <v>0</v>
          </cell>
          <cell r="T42">
            <v>96000</v>
          </cell>
          <cell r="U42">
            <v>0</v>
          </cell>
          <cell r="V42">
            <v>900</v>
          </cell>
          <cell r="W42">
            <v>0</v>
          </cell>
          <cell r="X42">
            <v>0</v>
          </cell>
          <cell r="Y42">
            <v>100000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33000</v>
          </cell>
          <cell r="BS42">
            <v>23000</v>
          </cell>
          <cell r="BT42">
            <v>10000</v>
          </cell>
          <cell r="BU42">
            <v>0</v>
          </cell>
          <cell r="BV42">
            <v>182558</v>
          </cell>
          <cell r="BW42">
            <v>8</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cell r="FZ42">
            <v>0</v>
          </cell>
        </row>
        <row r="43">
          <cell r="A43" t="str">
            <v>Echo Echo Dance Theatre Company</v>
          </cell>
          <cell r="B43">
            <v>1</v>
          </cell>
          <cell r="C43">
            <v>31804</v>
          </cell>
          <cell r="D43" t="str">
            <v>Lottery</v>
          </cell>
          <cell r="E43" t="str">
            <v>ACNI/10842</v>
          </cell>
          <cell r="F43" t="str">
            <v>Gilly Campbell</v>
          </cell>
          <cell r="G43" t="str">
            <v>xx AFP - Returning Applicant</v>
          </cell>
          <cell r="H43" t="str">
            <v>Awarded - Completed</v>
          </cell>
          <cell r="I43" t="str">
            <v>Medium</v>
          </cell>
          <cell r="J43">
            <v>109758</v>
          </cell>
          <cell r="K43">
            <v>0</v>
          </cell>
          <cell r="L43">
            <v>109758</v>
          </cell>
          <cell r="M43">
            <v>120270.18</v>
          </cell>
          <cell r="N43" t="str">
            <v>Dance</v>
          </cell>
          <cell r="O43">
            <v>82</v>
          </cell>
          <cell r="P43">
            <v>1001</v>
          </cell>
          <cell r="Q43">
            <v>2</v>
          </cell>
          <cell r="R43">
            <v>0</v>
          </cell>
          <cell r="S43">
            <v>0</v>
          </cell>
          <cell r="T43">
            <v>24500</v>
          </cell>
          <cell r="U43">
            <v>24500</v>
          </cell>
          <cell r="V43">
            <v>270</v>
          </cell>
          <cell r="W43">
            <v>270</v>
          </cell>
          <cell r="X43">
            <v>1400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cell r="FZ43">
            <v>0</v>
          </cell>
        </row>
        <row r="44">
          <cell r="A44" t="str">
            <v>Feile an Phobail</v>
          </cell>
          <cell r="B44">
            <v>1</v>
          </cell>
          <cell r="C44">
            <v>31796</v>
          </cell>
          <cell r="D44" t="str">
            <v>Exchequer</v>
          </cell>
          <cell r="E44" t="str">
            <v>ACNI/10834</v>
          </cell>
          <cell r="F44" t="str">
            <v>Sonya Whitefield</v>
          </cell>
          <cell r="G44" t="str">
            <v>xx AFP - Returning Applicant</v>
          </cell>
          <cell r="H44" t="str">
            <v>Awarded - Completed</v>
          </cell>
          <cell r="I44" t="str">
            <v>Medium</v>
          </cell>
          <cell r="J44">
            <v>142590</v>
          </cell>
          <cell r="K44">
            <v>0</v>
          </cell>
          <cell r="L44">
            <v>142590</v>
          </cell>
          <cell r="M44">
            <v>709150</v>
          </cell>
          <cell r="N44" t="str">
            <v>Combined</v>
          </cell>
          <cell r="O44">
            <v>500</v>
          </cell>
          <cell r="P44">
            <v>68</v>
          </cell>
          <cell r="Q44">
            <v>36</v>
          </cell>
          <cell r="R44">
            <v>0</v>
          </cell>
          <cell r="S44">
            <v>0</v>
          </cell>
          <cell r="T44">
            <v>548</v>
          </cell>
          <cell r="U44">
            <v>600</v>
          </cell>
          <cell r="V44">
            <v>8902</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548</v>
          </cell>
          <cell r="BS44">
            <v>206</v>
          </cell>
          <cell r="BT44">
            <v>342</v>
          </cell>
          <cell r="BU44">
            <v>0</v>
          </cell>
          <cell r="BV44">
            <v>549</v>
          </cell>
          <cell r="BW44">
            <v>2.69</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cell r="FZ44">
            <v>0</v>
          </cell>
        </row>
        <row r="45">
          <cell r="A45" t="str">
            <v>Flaxart Studios</v>
          </cell>
          <cell r="B45">
            <v>1</v>
          </cell>
          <cell r="C45">
            <v>31824</v>
          </cell>
          <cell r="D45" t="str">
            <v>Exchequer</v>
          </cell>
          <cell r="E45" t="str">
            <v>ACNI/10862</v>
          </cell>
          <cell r="F45" t="str">
            <v>Deirdre Robb</v>
          </cell>
          <cell r="G45" t="str">
            <v>xx AFP - Studio Groups</v>
          </cell>
          <cell r="H45" t="str">
            <v>Awarded - Completed</v>
          </cell>
          <cell r="I45" t="str">
            <v>Small</v>
          </cell>
          <cell r="J45">
            <v>39396</v>
          </cell>
          <cell r="K45">
            <v>0</v>
          </cell>
          <cell r="L45">
            <v>39396</v>
          </cell>
          <cell r="M45">
            <v>78708</v>
          </cell>
          <cell r="N45" t="str">
            <v>Visual Arts</v>
          </cell>
          <cell r="O45">
            <v>0</v>
          </cell>
          <cell r="P45">
            <v>31</v>
          </cell>
          <cell r="Q45">
            <v>2</v>
          </cell>
          <cell r="R45">
            <v>0</v>
          </cell>
          <cell r="S45">
            <v>0</v>
          </cell>
          <cell r="T45">
            <v>23180</v>
          </cell>
          <cell r="U45">
            <v>127563</v>
          </cell>
          <cell r="V45">
            <v>3316</v>
          </cell>
          <cell r="W45">
            <v>0</v>
          </cell>
          <cell r="X45">
            <v>127563</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row>
        <row r="46">
          <cell r="A46" t="str">
            <v>Glasgowbury</v>
          </cell>
          <cell r="B46">
            <v>1</v>
          </cell>
          <cell r="C46">
            <v>31818</v>
          </cell>
          <cell r="D46" t="str">
            <v>Lottery</v>
          </cell>
          <cell r="E46" t="str">
            <v>ACNI/10856</v>
          </cell>
          <cell r="F46" t="str">
            <v>Jane Cassidy</v>
          </cell>
          <cell r="G46" t="str">
            <v>AFP - Core</v>
          </cell>
          <cell r="H46" t="str">
            <v>Awarded - Completed</v>
          </cell>
          <cell r="I46" t="str">
            <v>Small</v>
          </cell>
          <cell r="J46">
            <v>38204</v>
          </cell>
          <cell r="K46">
            <v>0</v>
          </cell>
          <cell r="L46">
            <v>38204</v>
          </cell>
          <cell r="M46">
            <v>553284</v>
          </cell>
          <cell r="N46" t="str">
            <v>Music</v>
          </cell>
          <cell r="O46">
            <v>10</v>
          </cell>
          <cell r="P46">
            <v>5355</v>
          </cell>
          <cell r="Q46">
            <v>0</v>
          </cell>
          <cell r="R46">
            <v>0</v>
          </cell>
          <cell r="S46">
            <v>0</v>
          </cell>
          <cell r="T46">
            <v>0</v>
          </cell>
          <cell r="U46">
            <v>69299</v>
          </cell>
          <cell r="V46">
            <v>6539</v>
          </cell>
          <cell r="W46">
            <v>0</v>
          </cell>
          <cell r="X46">
            <v>412</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6925</v>
          </cell>
          <cell r="BS46">
            <v>2027</v>
          </cell>
          <cell r="BT46">
            <v>1300</v>
          </cell>
          <cell r="BU46">
            <v>1200</v>
          </cell>
          <cell r="BV46">
            <v>19181</v>
          </cell>
          <cell r="BW46">
            <v>9.4600000000000009</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cell r="FZ46">
            <v>0</v>
          </cell>
        </row>
        <row r="47">
          <cell r="A47" t="str">
            <v>Golden Thread Gallery</v>
          </cell>
          <cell r="B47">
            <v>1</v>
          </cell>
          <cell r="C47">
            <v>31791</v>
          </cell>
          <cell r="D47" t="str">
            <v>Exchequer</v>
          </cell>
          <cell r="E47" t="str">
            <v>ACNI/10829</v>
          </cell>
          <cell r="F47" t="str">
            <v>Joanna Johnston</v>
          </cell>
          <cell r="G47" t="str">
            <v>xx AFP - Returning Applicant</v>
          </cell>
          <cell r="H47" t="str">
            <v>Awarded</v>
          </cell>
          <cell r="I47" t="str">
            <v>Medium</v>
          </cell>
          <cell r="J47">
            <v>180019</v>
          </cell>
          <cell r="K47">
            <v>0</v>
          </cell>
          <cell r="L47">
            <v>180019</v>
          </cell>
          <cell r="M47">
            <v>305123</v>
          </cell>
          <cell r="N47" t="str">
            <v>Visual Arts</v>
          </cell>
          <cell r="O47">
            <v>0</v>
          </cell>
          <cell r="P47">
            <v>126</v>
          </cell>
          <cell r="Q47">
            <v>30</v>
          </cell>
          <cell r="R47">
            <v>0</v>
          </cell>
          <cell r="S47">
            <v>0</v>
          </cell>
          <cell r="T47">
            <v>2931</v>
          </cell>
          <cell r="U47">
            <v>0</v>
          </cell>
          <cell r="V47">
            <v>27</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4062</v>
          </cell>
          <cell r="BS47">
            <v>2873</v>
          </cell>
          <cell r="BT47">
            <v>58</v>
          </cell>
          <cell r="BU47">
            <v>118</v>
          </cell>
          <cell r="BV47">
            <v>19462.45</v>
          </cell>
          <cell r="BW47">
            <v>6.77</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cell r="FZ47">
            <v>0</v>
          </cell>
        </row>
        <row r="48">
          <cell r="A48" t="str">
            <v>Greater Shantallow Community Arts</v>
          </cell>
          <cell r="B48">
            <v>1</v>
          </cell>
          <cell r="C48">
            <v>31775</v>
          </cell>
          <cell r="D48" t="str">
            <v>Lottery</v>
          </cell>
          <cell r="E48" t="str">
            <v>ACNI/10813</v>
          </cell>
          <cell r="F48" t="str">
            <v>Lizzie Devlin</v>
          </cell>
          <cell r="G48" t="str">
            <v>xx AFP - Returning Applicant</v>
          </cell>
          <cell r="H48" t="str">
            <v>Awarded - Completed</v>
          </cell>
          <cell r="I48" t="str">
            <v>Medium</v>
          </cell>
          <cell r="J48">
            <v>113946</v>
          </cell>
          <cell r="K48">
            <v>0</v>
          </cell>
          <cell r="L48">
            <v>113946</v>
          </cell>
          <cell r="M48">
            <v>324057.51</v>
          </cell>
          <cell r="N48" t="str">
            <v>Combined</v>
          </cell>
          <cell r="O48">
            <v>24</v>
          </cell>
          <cell r="P48">
            <v>1125</v>
          </cell>
          <cell r="Q48">
            <v>1</v>
          </cell>
          <cell r="R48">
            <v>0</v>
          </cell>
          <cell r="S48">
            <v>0</v>
          </cell>
          <cell r="T48">
            <v>0</v>
          </cell>
          <cell r="U48">
            <v>0</v>
          </cell>
          <cell r="V48">
            <v>0</v>
          </cell>
          <cell r="W48">
            <v>3000</v>
          </cell>
          <cell r="X48">
            <v>0</v>
          </cell>
          <cell r="Y48">
            <v>20000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cell r="FZ48">
            <v>0</v>
          </cell>
        </row>
        <row r="49">
          <cell r="A49" t="str">
            <v>Green Shoot Productions</v>
          </cell>
          <cell r="B49">
            <v>1</v>
          </cell>
          <cell r="C49">
            <v>31825</v>
          </cell>
          <cell r="D49" t="str">
            <v>Lottery</v>
          </cell>
          <cell r="E49" t="str">
            <v>ACNI/10863</v>
          </cell>
          <cell r="F49" t="str">
            <v>Damian Smyth</v>
          </cell>
          <cell r="G49" t="str">
            <v>AFP - Core</v>
          </cell>
          <cell r="H49" t="str">
            <v>Awarded - Completed</v>
          </cell>
          <cell r="I49" t="str">
            <v>Medium</v>
          </cell>
          <cell r="J49">
            <v>78000</v>
          </cell>
          <cell r="K49">
            <v>0</v>
          </cell>
          <cell r="L49">
            <v>78000</v>
          </cell>
          <cell r="M49">
            <v>169813</v>
          </cell>
          <cell r="N49" t="str">
            <v>Drama</v>
          </cell>
          <cell r="O49">
            <v>29</v>
          </cell>
          <cell r="P49">
            <v>6</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cell r="FZ49">
            <v>0</v>
          </cell>
        </row>
        <row r="50">
          <cell r="A50" t="str">
            <v>Guildhall Press</v>
          </cell>
          <cell r="B50">
            <v>1</v>
          </cell>
          <cell r="C50">
            <v>31814</v>
          </cell>
          <cell r="D50" t="str">
            <v>Lottery</v>
          </cell>
          <cell r="E50" t="str">
            <v>ACNI/10852</v>
          </cell>
          <cell r="F50" t="str">
            <v>Damian Smyth</v>
          </cell>
          <cell r="G50" t="str">
            <v>AFP - Core</v>
          </cell>
          <cell r="H50" t="str">
            <v>Awarded - Completed</v>
          </cell>
          <cell r="I50" t="str">
            <v>Medium</v>
          </cell>
          <cell r="J50">
            <v>47100</v>
          </cell>
          <cell r="K50">
            <v>0</v>
          </cell>
          <cell r="L50">
            <v>47100</v>
          </cell>
          <cell r="M50">
            <v>163050</v>
          </cell>
          <cell r="N50" t="str">
            <v>Literature</v>
          </cell>
          <cell r="O50">
            <v>0</v>
          </cell>
          <cell r="P50">
            <v>13</v>
          </cell>
          <cell r="Q50">
            <v>11</v>
          </cell>
          <cell r="R50">
            <v>0</v>
          </cell>
          <cell r="S50">
            <v>0</v>
          </cell>
          <cell r="T50">
            <v>0</v>
          </cell>
          <cell r="U50">
            <v>540404</v>
          </cell>
          <cell r="V50">
            <v>1727</v>
          </cell>
          <cell r="W50">
            <v>4400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cell r="FZ50">
            <v>0</v>
          </cell>
        </row>
        <row r="51">
          <cell r="A51" t="str">
            <v>Happy Days EIBF</v>
          </cell>
          <cell r="B51">
            <v>1</v>
          </cell>
          <cell r="C51">
            <v>31905</v>
          </cell>
          <cell r="D51" t="str">
            <v>Lottery</v>
          </cell>
          <cell r="E51" t="str">
            <v>ACNI/10943</v>
          </cell>
          <cell r="F51" t="str">
            <v>Damian Smyth</v>
          </cell>
          <cell r="G51" t="str">
            <v>AFP - Core</v>
          </cell>
          <cell r="H51" t="str">
            <v>Awarded</v>
          </cell>
          <cell r="I51" t="str">
            <v>Medium</v>
          </cell>
          <cell r="J51">
            <v>115000</v>
          </cell>
          <cell r="K51">
            <v>0</v>
          </cell>
          <cell r="L51">
            <v>115000</v>
          </cell>
          <cell r="M51">
            <v>930860</v>
          </cell>
          <cell r="N51" t="str">
            <v>Literature</v>
          </cell>
          <cell r="O51">
            <v>0</v>
          </cell>
          <cell r="P51">
            <v>0</v>
          </cell>
          <cell r="Q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row>
        <row r="52">
          <cell r="A52" t="str">
            <v>In Your Space (NI) Ltd</v>
          </cell>
          <cell r="B52">
            <v>1</v>
          </cell>
          <cell r="C52">
            <v>31816</v>
          </cell>
          <cell r="D52" t="str">
            <v>Lottery</v>
          </cell>
          <cell r="E52" t="str">
            <v>ACNI/10854</v>
          </cell>
          <cell r="F52" t="str">
            <v>Gavin O'Connor</v>
          </cell>
          <cell r="G52" t="str">
            <v>AFP - Core</v>
          </cell>
          <cell r="H52" t="str">
            <v>Awarded - Completed</v>
          </cell>
          <cell r="I52" t="str">
            <v>Small</v>
          </cell>
          <cell r="J52">
            <v>43705</v>
          </cell>
          <cell r="K52">
            <v>0</v>
          </cell>
          <cell r="L52">
            <v>43705</v>
          </cell>
          <cell r="M52">
            <v>365941</v>
          </cell>
          <cell r="N52" t="str">
            <v>Combined</v>
          </cell>
          <cell r="O52">
            <v>430</v>
          </cell>
          <cell r="P52">
            <v>282</v>
          </cell>
          <cell r="Q52">
            <v>0</v>
          </cell>
          <cell r="R52">
            <v>0</v>
          </cell>
          <cell r="S52">
            <v>0</v>
          </cell>
          <cell r="T52">
            <v>0</v>
          </cell>
          <cell r="U52">
            <v>6066</v>
          </cell>
          <cell r="V52">
            <v>0</v>
          </cell>
          <cell r="W52">
            <v>4530</v>
          </cell>
          <cell r="X52">
            <v>0</v>
          </cell>
          <cell r="Y52">
            <v>30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cell r="FZ52">
            <v>0</v>
          </cell>
        </row>
        <row r="53">
          <cell r="A53" t="str">
            <v>Irish Pages Ltd.</v>
          </cell>
          <cell r="B53">
            <v>1</v>
          </cell>
          <cell r="C53">
            <v>31812</v>
          </cell>
          <cell r="D53" t="str">
            <v>Lottery</v>
          </cell>
          <cell r="E53" t="str">
            <v>ACNI/10850</v>
          </cell>
          <cell r="F53" t="str">
            <v>Damian Smyth</v>
          </cell>
          <cell r="G53" t="str">
            <v>AFP - Core</v>
          </cell>
          <cell r="H53" t="str">
            <v>Awarded - Completed</v>
          </cell>
          <cell r="I53" t="str">
            <v>Small</v>
          </cell>
          <cell r="J53">
            <v>29000</v>
          </cell>
          <cell r="K53">
            <v>0</v>
          </cell>
          <cell r="L53">
            <v>29000</v>
          </cell>
          <cell r="M53">
            <v>65300</v>
          </cell>
          <cell r="N53" t="str">
            <v>Literature</v>
          </cell>
          <cell r="O53">
            <v>0</v>
          </cell>
          <cell r="P53">
            <v>0</v>
          </cell>
          <cell r="Q53">
            <v>0</v>
          </cell>
          <cell r="R53">
            <v>0</v>
          </cell>
          <cell r="S53">
            <v>0</v>
          </cell>
          <cell r="T53">
            <v>13278</v>
          </cell>
          <cell r="U53">
            <v>591</v>
          </cell>
          <cell r="V53">
            <v>1704</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905</v>
          </cell>
          <cell r="BS53">
            <v>328</v>
          </cell>
          <cell r="BT53">
            <v>200</v>
          </cell>
          <cell r="BU53">
            <v>0</v>
          </cell>
          <cell r="BV53">
            <v>1866.99</v>
          </cell>
          <cell r="BW53">
            <v>5.69</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0</v>
          </cell>
          <cell r="FW53">
            <v>0</v>
          </cell>
          <cell r="FX53">
            <v>0</v>
          </cell>
          <cell r="FY53">
            <v>0</v>
          </cell>
          <cell r="FZ53">
            <v>0</v>
          </cell>
        </row>
        <row r="54">
          <cell r="A54" t="str">
            <v>Irish Traditional Music Archive</v>
          </cell>
          <cell r="B54">
            <v>1</v>
          </cell>
          <cell r="C54">
            <v>31813</v>
          </cell>
          <cell r="D54" t="str">
            <v>Lottery</v>
          </cell>
          <cell r="E54" t="str">
            <v>ACNI/10851</v>
          </cell>
          <cell r="F54" t="str">
            <v>Jane Cassidy</v>
          </cell>
          <cell r="G54" t="str">
            <v>AFP - Core</v>
          </cell>
          <cell r="H54" t="str">
            <v>Awarded - Completed</v>
          </cell>
          <cell r="I54" t="str">
            <v>Medium</v>
          </cell>
          <cell r="J54">
            <v>30000</v>
          </cell>
          <cell r="K54">
            <v>0</v>
          </cell>
          <cell r="L54">
            <v>30000</v>
          </cell>
          <cell r="M54">
            <v>578370</v>
          </cell>
          <cell r="N54" t="str">
            <v>Traditional Arts</v>
          </cell>
          <cell r="O54">
            <v>30</v>
          </cell>
          <cell r="P54">
            <v>4</v>
          </cell>
          <cell r="Q54">
            <v>1</v>
          </cell>
          <cell r="R54">
            <v>0</v>
          </cell>
          <cell r="S54">
            <v>0</v>
          </cell>
          <cell r="T54">
            <v>283</v>
          </cell>
          <cell r="U54">
            <v>2633</v>
          </cell>
          <cell r="V54">
            <v>495</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cell r="FZ54">
            <v>0</v>
          </cell>
        </row>
        <row r="55">
          <cell r="A55" t="str">
            <v>Kabosh Theatre Ltd</v>
          </cell>
          <cell r="B55">
            <v>1</v>
          </cell>
          <cell r="C55">
            <v>31786</v>
          </cell>
          <cell r="D55" t="str">
            <v>Lottery</v>
          </cell>
          <cell r="E55" t="str">
            <v>ACNI/10824</v>
          </cell>
          <cell r="F55" t="str">
            <v>Gilly Campbell</v>
          </cell>
          <cell r="G55" t="str">
            <v>xx AFP - Returning Applicant</v>
          </cell>
          <cell r="H55" t="str">
            <v>Awarded - Completed</v>
          </cell>
          <cell r="I55" t="str">
            <v>Medium</v>
          </cell>
          <cell r="J55">
            <v>107454</v>
          </cell>
          <cell r="K55">
            <v>0</v>
          </cell>
          <cell r="L55">
            <v>107454</v>
          </cell>
          <cell r="M55">
            <v>224088</v>
          </cell>
          <cell r="N55" t="str">
            <v>Drama</v>
          </cell>
          <cell r="O55">
            <v>34</v>
          </cell>
          <cell r="P55">
            <v>163</v>
          </cell>
          <cell r="Q55">
            <v>0</v>
          </cell>
          <cell r="R55">
            <v>0</v>
          </cell>
          <cell r="S55">
            <v>0</v>
          </cell>
          <cell r="T55">
            <v>3840</v>
          </cell>
          <cell r="U55">
            <v>0</v>
          </cell>
          <cell r="V55">
            <v>640</v>
          </cell>
          <cell r="W55">
            <v>90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9158</v>
          </cell>
          <cell r="BS55">
            <v>3840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cell r="FZ55">
            <v>0</v>
          </cell>
        </row>
        <row r="56">
          <cell r="A56" t="str">
            <v>Kids in Control</v>
          </cell>
          <cell r="B56">
            <v>1</v>
          </cell>
          <cell r="C56">
            <v>31800</v>
          </cell>
          <cell r="D56" t="str">
            <v>Lottery</v>
          </cell>
          <cell r="E56" t="str">
            <v>ACNI/10838</v>
          </cell>
          <cell r="F56" t="str">
            <v>Gavin O'Connor</v>
          </cell>
          <cell r="G56" t="str">
            <v>xx AFP - Returning Applicant</v>
          </cell>
          <cell r="H56" t="str">
            <v>Awarded - Completed</v>
          </cell>
          <cell r="I56" t="str">
            <v>Small</v>
          </cell>
          <cell r="J56">
            <v>50704</v>
          </cell>
          <cell r="K56">
            <v>0</v>
          </cell>
          <cell r="L56">
            <v>50704</v>
          </cell>
          <cell r="M56">
            <v>147980</v>
          </cell>
          <cell r="N56" t="str">
            <v>Drama</v>
          </cell>
          <cell r="O56">
            <v>24</v>
          </cell>
          <cell r="P56">
            <v>342</v>
          </cell>
          <cell r="Q56">
            <v>0</v>
          </cell>
          <cell r="R56">
            <v>0</v>
          </cell>
          <cell r="S56">
            <v>0</v>
          </cell>
          <cell r="T56">
            <v>0</v>
          </cell>
          <cell r="U56">
            <v>3140</v>
          </cell>
          <cell r="V56">
            <v>0</v>
          </cell>
          <cell r="W56">
            <v>10793</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800</v>
          </cell>
          <cell r="BS56">
            <v>600</v>
          </cell>
          <cell r="BT56">
            <v>100</v>
          </cell>
          <cell r="BU56">
            <v>0</v>
          </cell>
          <cell r="BV56">
            <v>6000</v>
          </cell>
          <cell r="BW56">
            <v>10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cell r="FZ56">
            <v>0</v>
          </cell>
        </row>
        <row r="57">
          <cell r="A57" t="str">
            <v>Maiden Voyage (NI) Ltd</v>
          </cell>
          <cell r="B57">
            <v>1</v>
          </cell>
          <cell r="C57">
            <v>31723</v>
          </cell>
          <cell r="D57" t="str">
            <v>Lottery</v>
          </cell>
          <cell r="E57" t="str">
            <v>ACNI/10761</v>
          </cell>
          <cell r="F57" t="str">
            <v>Gilly Campbell</v>
          </cell>
          <cell r="G57" t="str">
            <v>xx AFP - Returning Applicant</v>
          </cell>
          <cell r="H57" t="str">
            <v>Awarded - Completed</v>
          </cell>
          <cell r="I57" t="str">
            <v>Medium</v>
          </cell>
          <cell r="J57">
            <v>91435</v>
          </cell>
          <cell r="K57">
            <v>0</v>
          </cell>
          <cell r="L57">
            <v>91435</v>
          </cell>
          <cell r="M57">
            <v>114949.13</v>
          </cell>
          <cell r="N57" t="str">
            <v>Dance</v>
          </cell>
          <cell r="O57">
            <v>33</v>
          </cell>
          <cell r="P57">
            <v>47</v>
          </cell>
          <cell r="Q57">
            <v>0</v>
          </cell>
          <cell r="R57">
            <v>0</v>
          </cell>
          <cell r="S57">
            <v>0</v>
          </cell>
          <cell r="T57">
            <v>0</v>
          </cell>
          <cell r="U57">
            <v>0</v>
          </cell>
          <cell r="V57">
            <v>4684</v>
          </cell>
          <cell r="W57">
            <v>0</v>
          </cell>
          <cell r="X57">
            <v>17124</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cell r="FZ57">
            <v>0</v>
          </cell>
        </row>
        <row r="58">
          <cell r="A58" t="str">
            <v>McCracken Cultural Society</v>
          </cell>
          <cell r="B58">
            <v>1</v>
          </cell>
          <cell r="C58">
            <v>31720</v>
          </cell>
          <cell r="D58" t="str">
            <v>Lottery</v>
          </cell>
          <cell r="E58" t="str">
            <v>ACNI/10758</v>
          </cell>
          <cell r="F58" t="str">
            <v>Jane Cassidy</v>
          </cell>
          <cell r="G58" t="str">
            <v>xx AFP - Returning Applicant</v>
          </cell>
          <cell r="H58" t="str">
            <v>Awarded - Completed</v>
          </cell>
          <cell r="I58" t="str">
            <v>Medium</v>
          </cell>
          <cell r="J58">
            <v>16490</v>
          </cell>
          <cell r="K58">
            <v>0</v>
          </cell>
          <cell r="L58">
            <v>16490</v>
          </cell>
          <cell r="M58">
            <v>52020</v>
          </cell>
          <cell r="N58" t="str">
            <v>Traditional Arts</v>
          </cell>
          <cell r="O58">
            <v>41</v>
          </cell>
          <cell r="P58">
            <v>477</v>
          </cell>
          <cell r="Q58">
            <v>0</v>
          </cell>
          <cell r="R58">
            <v>0</v>
          </cell>
          <cell r="S58">
            <v>0</v>
          </cell>
          <cell r="T58">
            <v>4970</v>
          </cell>
          <cell r="U58">
            <v>0</v>
          </cell>
          <cell r="V58">
            <v>491</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2526</v>
          </cell>
          <cell r="BS58">
            <v>2464</v>
          </cell>
          <cell r="BT58">
            <v>364</v>
          </cell>
          <cell r="BU58">
            <v>644</v>
          </cell>
          <cell r="BV58">
            <v>19624</v>
          </cell>
          <cell r="BW58">
            <v>7.96</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cell r="FZ58">
            <v>0</v>
          </cell>
        </row>
        <row r="59">
          <cell r="A59" t="str">
            <v>Millennium Court Arts Centre (Portadown 2000)</v>
          </cell>
          <cell r="B59">
            <v>1</v>
          </cell>
          <cell r="C59">
            <v>31806</v>
          </cell>
          <cell r="D59" t="str">
            <v>Lottery</v>
          </cell>
          <cell r="E59" t="str">
            <v>ACNI/10844</v>
          </cell>
          <cell r="F59" t="str">
            <v>Deirdre Robb</v>
          </cell>
          <cell r="G59" t="str">
            <v>xx AFP - Returning Applicant</v>
          </cell>
          <cell r="H59" t="str">
            <v>Awarded - Completed</v>
          </cell>
          <cell r="I59" t="str">
            <v>Medium</v>
          </cell>
          <cell r="J59">
            <v>40000</v>
          </cell>
          <cell r="K59">
            <v>0</v>
          </cell>
          <cell r="L59">
            <v>40000</v>
          </cell>
          <cell r="M59">
            <v>66793</v>
          </cell>
          <cell r="N59" t="str">
            <v>Visual Arts</v>
          </cell>
          <cell r="O59">
            <v>0</v>
          </cell>
          <cell r="P59">
            <v>209</v>
          </cell>
          <cell r="Q59">
            <v>8</v>
          </cell>
          <cell r="R59">
            <v>0</v>
          </cell>
          <cell r="S59">
            <v>0</v>
          </cell>
          <cell r="T59">
            <v>1034</v>
          </cell>
          <cell r="U59">
            <v>0</v>
          </cell>
          <cell r="V59">
            <v>200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1500</v>
          </cell>
          <cell r="BS59">
            <v>1004</v>
          </cell>
          <cell r="BT59">
            <v>30</v>
          </cell>
          <cell r="BU59">
            <v>0</v>
          </cell>
          <cell r="BV59">
            <v>7606.55</v>
          </cell>
          <cell r="BW59">
            <v>7.35</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cell r="FZ59">
            <v>0</v>
          </cell>
        </row>
        <row r="60">
          <cell r="A60" t="str">
            <v>Moving on Music</v>
          </cell>
          <cell r="B60">
            <v>1</v>
          </cell>
          <cell r="C60">
            <v>31798</v>
          </cell>
          <cell r="D60" t="str">
            <v>Lottery</v>
          </cell>
          <cell r="E60" t="str">
            <v>ACNI/10836</v>
          </cell>
          <cell r="F60" t="str">
            <v>Ciaran Scullion</v>
          </cell>
          <cell r="G60" t="str">
            <v>xx AFP - Returning Applicant</v>
          </cell>
          <cell r="H60" t="str">
            <v>Awarded - Completed</v>
          </cell>
          <cell r="I60" t="str">
            <v>Medium</v>
          </cell>
          <cell r="J60">
            <v>110726</v>
          </cell>
          <cell r="K60">
            <v>0</v>
          </cell>
          <cell r="L60">
            <v>110726</v>
          </cell>
          <cell r="M60">
            <v>263109</v>
          </cell>
          <cell r="N60" t="str">
            <v>Music</v>
          </cell>
          <cell r="O60">
            <v>65</v>
          </cell>
          <cell r="P60">
            <v>19</v>
          </cell>
          <cell r="Q60">
            <v>0</v>
          </cell>
          <cell r="R60">
            <v>0</v>
          </cell>
          <cell r="S60">
            <v>0</v>
          </cell>
          <cell r="T60">
            <v>5622</v>
          </cell>
          <cell r="U60">
            <v>0</v>
          </cell>
          <cell r="V60">
            <v>5203</v>
          </cell>
          <cell r="W60">
            <v>0</v>
          </cell>
          <cell r="X60">
            <v>5000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0</v>
          </cell>
          <cell r="FT60">
            <v>0</v>
          </cell>
          <cell r="FU60">
            <v>0</v>
          </cell>
          <cell r="FV60">
            <v>0</v>
          </cell>
          <cell r="FW60">
            <v>0</v>
          </cell>
          <cell r="FX60">
            <v>0</v>
          </cell>
          <cell r="FY60">
            <v>0</v>
          </cell>
          <cell r="FZ60">
            <v>0</v>
          </cell>
        </row>
        <row r="61">
          <cell r="A61" t="str">
            <v>Music Theatre 4 Youth Ltd</v>
          </cell>
          <cell r="B61">
            <v>1</v>
          </cell>
          <cell r="C61">
            <v>31847</v>
          </cell>
          <cell r="D61" t="str">
            <v>Lottery</v>
          </cell>
          <cell r="E61" t="str">
            <v>ACNI/10885</v>
          </cell>
          <cell r="F61" t="str">
            <v>Ciaran Scullion</v>
          </cell>
          <cell r="G61" t="str">
            <v>AFP - Core</v>
          </cell>
          <cell r="H61" t="str">
            <v>Awarded - Completed</v>
          </cell>
          <cell r="I61" t="str">
            <v>Small</v>
          </cell>
          <cell r="J61">
            <v>35500</v>
          </cell>
          <cell r="K61">
            <v>0</v>
          </cell>
          <cell r="L61">
            <v>35500</v>
          </cell>
          <cell r="M61">
            <v>116250</v>
          </cell>
          <cell r="N61" t="str">
            <v>Music</v>
          </cell>
          <cell r="O61">
            <v>3</v>
          </cell>
          <cell r="P61">
            <v>3</v>
          </cell>
          <cell r="Q61">
            <v>0</v>
          </cell>
          <cell r="R61">
            <v>0</v>
          </cell>
          <cell r="S61">
            <v>0</v>
          </cell>
          <cell r="T61">
            <v>1167</v>
          </cell>
          <cell r="U61">
            <v>590</v>
          </cell>
          <cell r="V61">
            <v>3170</v>
          </cell>
          <cell r="W61">
            <v>620</v>
          </cell>
          <cell r="X61">
            <v>52</v>
          </cell>
          <cell r="Y61">
            <v>40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3500</v>
          </cell>
          <cell r="BS61">
            <v>1571</v>
          </cell>
          <cell r="BT61">
            <v>1929</v>
          </cell>
          <cell r="BU61">
            <v>0</v>
          </cell>
          <cell r="BV61">
            <v>3322</v>
          </cell>
          <cell r="BW61">
            <v>2</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row>
        <row r="62">
          <cell r="A62" t="str">
            <v>New Belfast Community Arts Initiative T/A Community Arts Partnership</v>
          </cell>
          <cell r="B62">
            <v>1</v>
          </cell>
          <cell r="C62">
            <v>31771</v>
          </cell>
          <cell r="D62" t="str">
            <v>Exchequer</v>
          </cell>
          <cell r="E62" t="str">
            <v>ACNI/10809</v>
          </cell>
          <cell r="F62" t="str">
            <v>Joan Dempster</v>
          </cell>
          <cell r="G62" t="str">
            <v>xx AFP - Returning Applicant</v>
          </cell>
          <cell r="H62" t="str">
            <v>Awarded - Completed</v>
          </cell>
          <cell r="I62" t="str">
            <v>Medium</v>
          </cell>
          <cell r="J62">
            <v>179311</v>
          </cell>
          <cell r="K62">
            <v>0</v>
          </cell>
          <cell r="L62">
            <v>179311</v>
          </cell>
          <cell r="M62">
            <v>364412.13</v>
          </cell>
          <cell r="N62" t="str">
            <v>Combined</v>
          </cell>
          <cell r="O62">
            <v>20</v>
          </cell>
          <cell r="P62">
            <v>514</v>
          </cell>
          <cell r="Q62">
            <v>26</v>
          </cell>
          <cell r="R62">
            <v>0</v>
          </cell>
          <cell r="S62">
            <v>0</v>
          </cell>
          <cell r="T62">
            <v>3403</v>
          </cell>
          <cell r="U62">
            <v>2200</v>
          </cell>
          <cell r="V62">
            <v>21</v>
          </cell>
          <cell r="W62">
            <v>300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4483</v>
          </cell>
          <cell r="BS62">
            <v>3403</v>
          </cell>
          <cell r="BT62">
            <v>389</v>
          </cell>
          <cell r="BU62">
            <v>1201</v>
          </cell>
          <cell r="BV62">
            <v>58547.69</v>
          </cell>
          <cell r="BW62">
            <v>24.33</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cell r="FZ62">
            <v>0</v>
          </cell>
        </row>
        <row r="63">
          <cell r="A63" t="str">
            <v>New Lodge Arts</v>
          </cell>
          <cell r="B63">
            <v>1</v>
          </cell>
          <cell r="C63">
            <v>31758</v>
          </cell>
          <cell r="D63" t="str">
            <v>Lottery</v>
          </cell>
          <cell r="E63" t="str">
            <v>ACNI/10796</v>
          </cell>
          <cell r="F63" t="str">
            <v>Gavin O'Connor</v>
          </cell>
          <cell r="G63" t="str">
            <v>xx AFP - Returning Applicant</v>
          </cell>
          <cell r="H63" t="str">
            <v>Awarded - Completed</v>
          </cell>
          <cell r="I63" t="str">
            <v>Medium</v>
          </cell>
          <cell r="J63">
            <v>77600</v>
          </cell>
          <cell r="K63">
            <v>0</v>
          </cell>
          <cell r="L63">
            <v>77600</v>
          </cell>
          <cell r="M63">
            <v>287805</v>
          </cell>
          <cell r="N63" t="str">
            <v>Combined</v>
          </cell>
          <cell r="O63">
            <v>18</v>
          </cell>
          <cell r="P63">
            <v>701</v>
          </cell>
          <cell r="Q63">
            <v>2</v>
          </cell>
          <cell r="R63">
            <v>0</v>
          </cell>
          <cell r="S63">
            <v>0</v>
          </cell>
          <cell r="T63">
            <v>10898</v>
          </cell>
          <cell r="U63">
            <v>0</v>
          </cell>
          <cell r="V63">
            <v>1936</v>
          </cell>
          <cell r="W63">
            <v>0</v>
          </cell>
          <cell r="X63">
            <v>0</v>
          </cell>
          <cell r="Y63">
            <v>9290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16500</v>
          </cell>
          <cell r="BS63">
            <v>7359</v>
          </cell>
          <cell r="BT63">
            <v>3539</v>
          </cell>
          <cell r="BU63">
            <v>1974</v>
          </cell>
          <cell r="BV63">
            <v>68167.45</v>
          </cell>
          <cell r="BW63">
            <v>9.26</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cell r="FZ63">
            <v>0</v>
          </cell>
        </row>
        <row r="64">
          <cell r="A64" t="str">
            <v>NI Opera</v>
          </cell>
          <cell r="B64">
            <v>1</v>
          </cell>
          <cell r="C64">
            <v>31759</v>
          </cell>
          <cell r="D64" t="str">
            <v>Exchequer</v>
          </cell>
          <cell r="E64" t="str">
            <v>ACNI/10797</v>
          </cell>
          <cell r="F64" t="str">
            <v>Ciaran Scullion</v>
          </cell>
          <cell r="G64" t="str">
            <v>xx AFP - Returning Applicant</v>
          </cell>
          <cell r="H64" t="str">
            <v>Awarded - Completed</v>
          </cell>
          <cell r="I64" t="str">
            <v>Medium</v>
          </cell>
          <cell r="J64">
            <v>521569</v>
          </cell>
          <cell r="K64">
            <v>0</v>
          </cell>
          <cell r="L64">
            <v>521569</v>
          </cell>
          <cell r="M64">
            <v>610593.5</v>
          </cell>
          <cell r="N64" t="str">
            <v>Music</v>
          </cell>
          <cell r="O64">
            <v>27</v>
          </cell>
          <cell r="P64">
            <v>48</v>
          </cell>
          <cell r="Q64">
            <v>0</v>
          </cell>
          <cell r="R64">
            <v>0</v>
          </cell>
          <cell r="S64">
            <v>0</v>
          </cell>
          <cell r="T64">
            <v>700</v>
          </cell>
          <cell r="U64">
            <v>750</v>
          </cell>
          <cell r="V64">
            <v>2000</v>
          </cell>
          <cell r="W64">
            <v>2000</v>
          </cell>
          <cell r="X64">
            <v>1500</v>
          </cell>
          <cell r="Y64">
            <v>1800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cell r="FZ64">
            <v>0</v>
          </cell>
        </row>
        <row r="65">
          <cell r="A65" t="str">
            <v>North West Play Resource Centre (The Playhouse)</v>
          </cell>
          <cell r="B65">
            <v>1</v>
          </cell>
          <cell r="C65">
            <v>31760</v>
          </cell>
          <cell r="D65" t="str">
            <v>Exchequer</v>
          </cell>
          <cell r="E65" t="str">
            <v>ACNI/10798</v>
          </cell>
          <cell r="F65" t="str">
            <v>Gavin O'Connor</v>
          </cell>
          <cell r="G65" t="str">
            <v>xx AFP - Returning Applicant</v>
          </cell>
          <cell r="H65" t="str">
            <v>Awarded - Completed</v>
          </cell>
          <cell r="I65" t="str">
            <v>Medium</v>
          </cell>
          <cell r="J65">
            <v>259012</v>
          </cell>
          <cell r="K65">
            <v>0</v>
          </cell>
          <cell r="L65">
            <v>259012</v>
          </cell>
          <cell r="M65">
            <v>0</v>
          </cell>
          <cell r="N65" t="str">
            <v>Combined</v>
          </cell>
          <cell r="O65">
            <v>105</v>
          </cell>
          <cell r="P65">
            <v>1793</v>
          </cell>
          <cell r="Q65">
            <v>24</v>
          </cell>
          <cell r="R65">
            <v>0</v>
          </cell>
          <cell r="S65">
            <v>0</v>
          </cell>
          <cell r="T65">
            <v>0</v>
          </cell>
          <cell r="U65">
            <v>0</v>
          </cell>
          <cell r="V65">
            <v>2045</v>
          </cell>
          <cell r="W65">
            <v>45</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row>
        <row r="66">
          <cell r="A66" t="str">
            <v>Northern Ireland Piping &amp; Drumming School</v>
          </cell>
          <cell r="B66">
            <v>1</v>
          </cell>
          <cell r="C66">
            <v>31862</v>
          </cell>
          <cell r="D66" t="str">
            <v>Lottery</v>
          </cell>
          <cell r="E66" t="str">
            <v>ACNI/10900</v>
          </cell>
          <cell r="F66" t="str">
            <v>Jane Cassidy</v>
          </cell>
          <cell r="G66" t="str">
            <v>AFP - Core</v>
          </cell>
          <cell r="H66" t="str">
            <v>Awarded - Completed</v>
          </cell>
          <cell r="I66" t="str">
            <v>Small</v>
          </cell>
          <cell r="J66">
            <v>35890</v>
          </cell>
          <cell r="K66">
            <v>0</v>
          </cell>
          <cell r="L66">
            <v>35890</v>
          </cell>
          <cell r="M66">
            <v>45626</v>
          </cell>
          <cell r="N66" t="str">
            <v>Traditional Arts</v>
          </cell>
          <cell r="O66">
            <v>6</v>
          </cell>
          <cell r="P66">
            <v>67</v>
          </cell>
          <cell r="Q66">
            <v>3</v>
          </cell>
          <cell r="R66">
            <v>0</v>
          </cell>
          <cell r="S66">
            <v>0</v>
          </cell>
          <cell r="T66">
            <v>10340</v>
          </cell>
          <cell r="U66">
            <v>12564</v>
          </cell>
          <cell r="V66">
            <v>0</v>
          </cell>
          <cell r="W66">
            <v>1472</v>
          </cell>
          <cell r="X66">
            <v>4000</v>
          </cell>
          <cell r="Y66">
            <v>4500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4590</v>
          </cell>
          <cell r="BS66">
            <v>2760</v>
          </cell>
          <cell r="BT66">
            <v>1830</v>
          </cell>
          <cell r="BU66">
            <v>0</v>
          </cell>
          <cell r="BV66">
            <v>5175</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cell r="FZ66">
            <v>0</v>
          </cell>
        </row>
        <row r="67">
          <cell r="A67" t="str">
            <v>Northern Visions Ltd.</v>
          </cell>
          <cell r="B67">
            <v>1</v>
          </cell>
          <cell r="C67">
            <v>31794</v>
          </cell>
          <cell r="D67" t="str">
            <v>Lottery</v>
          </cell>
          <cell r="E67" t="str">
            <v>ACNI/10832</v>
          </cell>
          <cell r="F67" t="str">
            <v>Lizzie Devlin</v>
          </cell>
          <cell r="G67" t="str">
            <v>xx AFP - Returning Applicant</v>
          </cell>
          <cell r="H67" t="str">
            <v>Awarded - Completed</v>
          </cell>
          <cell r="I67" t="str">
            <v>Medium</v>
          </cell>
          <cell r="J67">
            <v>102258</v>
          </cell>
          <cell r="K67">
            <v>0</v>
          </cell>
          <cell r="L67">
            <v>102258</v>
          </cell>
          <cell r="M67">
            <v>405574.03</v>
          </cell>
          <cell r="N67" t="str">
            <v>Combined</v>
          </cell>
          <cell r="O67">
            <v>0</v>
          </cell>
          <cell r="P67">
            <v>381</v>
          </cell>
          <cell r="Q67">
            <v>0</v>
          </cell>
          <cell r="R67">
            <v>0</v>
          </cell>
          <cell r="S67">
            <v>0</v>
          </cell>
          <cell r="T67">
            <v>0</v>
          </cell>
          <cell r="U67">
            <v>4310</v>
          </cell>
          <cell r="V67">
            <v>4581</v>
          </cell>
          <cell r="W67">
            <v>0</v>
          </cell>
          <cell r="X67">
            <v>0</v>
          </cell>
          <cell r="Y67">
            <v>500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cell r="FZ67">
            <v>0</v>
          </cell>
        </row>
        <row r="68">
          <cell r="A68" t="str">
            <v>Oh Yeah Music Centre</v>
          </cell>
          <cell r="B68">
            <v>1</v>
          </cell>
          <cell r="C68">
            <v>31835</v>
          </cell>
          <cell r="D68" t="str">
            <v>Lottery</v>
          </cell>
          <cell r="E68" t="str">
            <v>ACNI/10873</v>
          </cell>
          <cell r="F68" t="str">
            <v>Jane Cassidy</v>
          </cell>
          <cell r="G68" t="str">
            <v>AFP - Core</v>
          </cell>
          <cell r="H68" t="str">
            <v>Awarded - Completed</v>
          </cell>
          <cell r="I68" t="str">
            <v>Medium</v>
          </cell>
          <cell r="J68">
            <v>45362</v>
          </cell>
          <cell r="K68">
            <v>0</v>
          </cell>
          <cell r="L68">
            <v>45362</v>
          </cell>
          <cell r="M68">
            <v>406749</v>
          </cell>
          <cell r="N68" t="str">
            <v>Music</v>
          </cell>
          <cell r="O68">
            <v>122</v>
          </cell>
          <cell r="P68">
            <v>273</v>
          </cell>
          <cell r="Q68">
            <v>1</v>
          </cell>
          <cell r="R68">
            <v>0</v>
          </cell>
          <cell r="S68">
            <v>0</v>
          </cell>
          <cell r="T68">
            <v>11292</v>
          </cell>
          <cell r="U68">
            <v>17664</v>
          </cell>
          <cell r="V68">
            <v>85</v>
          </cell>
          <cell r="W68">
            <v>0</v>
          </cell>
          <cell r="X68">
            <v>0</v>
          </cell>
          <cell r="Y68">
            <v>1600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17238</v>
          </cell>
          <cell r="BS68">
            <v>11292</v>
          </cell>
          <cell r="BT68">
            <v>560</v>
          </cell>
          <cell r="BU68">
            <v>0</v>
          </cell>
          <cell r="BV68">
            <v>202429</v>
          </cell>
          <cell r="BW68">
            <v>18</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cell r="FZ68">
            <v>0</v>
          </cell>
        </row>
        <row r="69">
          <cell r="A69" t="str">
            <v>Open Arts</v>
          </cell>
          <cell r="B69">
            <v>1</v>
          </cell>
          <cell r="C69">
            <v>31731</v>
          </cell>
          <cell r="D69" t="str">
            <v>Lottery</v>
          </cell>
          <cell r="E69" t="str">
            <v>ACNI/10769</v>
          </cell>
          <cell r="F69" t="str">
            <v>Fionnuala Walsh</v>
          </cell>
          <cell r="G69" t="str">
            <v>xx AFP - Returning Applicant</v>
          </cell>
          <cell r="H69" t="str">
            <v>Awarded - Completed</v>
          </cell>
          <cell r="I69" t="str">
            <v>Medium</v>
          </cell>
          <cell r="J69">
            <v>98042</v>
          </cell>
          <cell r="K69">
            <v>0</v>
          </cell>
          <cell r="L69">
            <v>98042</v>
          </cell>
          <cell r="M69">
            <v>198794.81</v>
          </cell>
          <cell r="N69" t="str">
            <v>Combined</v>
          </cell>
          <cell r="O69">
            <v>15</v>
          </cell>
          <cell r="P69">
            <v>464</v>
          </cell>
          <cell r="Q69">
            <v>3</v>
          </cell>
          <cell r="R69">
            <v>0</v>
          </cell>
          <cell r="S69">
            <v>0</v>
          </cell>
          <cell r="T69">
            <v>0</v>
          </cell>
          <cell r="U69">
            <v>0</v>
          </cell>
          <cell r="V69">
            <v>0</v>
          </cell>
          <cell r="W69">
            <v>0</v>
          </cell>
          <cell r="X69">
            <v>3800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cell r="FZ69">
            <v>0</v>
          </cell>
        </row>
        <row r="70">
          <cell r="A70" t="str">
            <v>Open House Traditional Arts Festival Ltd</v>
          </cell>
          <cell r="B70">
            <v>1</v>
          </cell>
          <cell r="C70">
            <v>31761</v>
          </cell>
          <cell r="D70" t="str">
            <v>Lottery</v>
          </cell>
          <cell r="E70" t="str">
            <v>ACNI/10799</v>
          </cell>
          <cell r="F70" t="str">
            <v>Jane Cassidy</v>
          </cell>
          <cell r="G70" t="str">
            <v>xx AFP - Returning Applicant</v>
          </cell>
          <cell r="H70" t="str">
            <v>Awarded - Completed</v>
          </cell>
          <cell r="I70" t="str">
            <v>Medium</v>
          </cell>
          <cell r="J70">
            <v>58200</v>
          </cell>
          <cell r="K70">
            <v>0</v>
          </cell>
          <cell r="L70">
            <v>58200</v>
          </cell>
          <cell r="M70">
            <v>361661</v>
          </cell>
          <cell r="N70" t="str">
            <v>Traditional Arts</v>
          </cell>
          <cell r="O70">
            <v>125</v>
          </cell>
          <cell r="P70">
            <v>3</v>
          </cell>
          <cell r="Q70">
            <v>3</v>
          </cell>
          <cell r="R70">
            <v>0</v>
          </cell>
          <cell r="S70">
            <v>0</v>
          </cell>
          <cell r="T70">
            <v>10565</v>
          </cell>
          <cell r="U70">
            <v>0</v>
          </cell>
          <cell r="V70">
            <v>460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4445</v>
          </cell>
          <cell r="BS70">
            <v>3948</v>
          </cell>
          <cell r="BT70">
            <v>560</v>
          </cell>
          <cell r="BU70">
            <v>51</v>
          </cell>
          <cell r="BV70">
            <v>32637</v>
          </cell>
          <cell r="BW70">
            <v>7.24</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cell r="FZ70">
            <v>0</v>
          </cell>
        </row>
        <row r="71">
          <cell r="A71" t="str">
            <v>Orchid Studios Association</v>
          </cell>
          <cell r="B71">
            <v>1</v>
          </cell>
          <cell r="C71">
            <v>31780</v>
          </cell>
          <cell r="D71" t="str">
            <v>Exchequer</v>
          </cell>
          <cell r="E71" t="str">
            <v>ACNI/10818</v>
          </cell>
          <cell r="F71" t="str">
            <v>Joanna Johnston</v>
          </cell>
          <cell r="G71" t="str">
            <v>xx AFP - Studio Groups</v>
          </cell>
          <cell r="H71" t="str">
            <v>Awarded - Completed</v>
          </cell>
          <cell r="I71" t="str">
            <v>Small</v>
          </cell>
          <cell r="J71">
            <v>14790</v>
          </cell>
          <cell r="K71">
            <v>0</v>
          </cell>
          <cell r="L71">
            <v>14790</v>
          </cell>
          <cell r="M71">
            <v>24267</v>
          </cell>
          <cell r="N71" t="str">
            <v>Visual Arts</v>
          </cell>
          <cell r="O71">
            <v>0</v>
          </cell>
          <cell r="P71">
            <v>0</v>
          </cell>
          <cell r="Q71">
            <v>1</v>
          </cell>
          <cell r="R71">
            <v>0</v>
          </cell>
          <cell r="S71">
            <v>0</v>
          </cell>
          <cell r="T71">
            <v>0</v>
          </cell>
          <cell r="U71">
            <v>0</v>
          </cell>
          <cell r="V71">
            <v>270</v>
          </cell>
          <cell r="W71">
            <v>2560</v>
          </cell>
          <cell r="X71">
            <v>2266</v>
          </cell>
          <cell r="Y71">
            <v>2270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row>
        <row r="72">
          <cell r="A72" t="str">
            <v>Panarts</v>
          </cell>
          <cell r="B72">
            <v>1</v>
          </cell>
          <cell r="C72">
            <v>31828</v>
          </cell>
          <cell r="D72" t="str">
            <v>Lottery</v>
          </cell>
          <cell r="E72" t="str">
            <v>ACNI/10866</v>
          </cell>
          <cell r="F72" t="str">
            <v>Jane Cassidy</v>
          </cell>
          <cell r="G72" t="str">
            <v>AFP - Core</v>
          </cell>
          <cell r="H72" t="str">
            <v>Awarded - Completed</v>
          </cell>
          <cell r="I72" t="str">
            <v>Small</v>
          </cell>
          <cell r="J72">
            <v>33555</v>
          </cell>
          <cell r="K72">
            <v>0</v>
          </cell>
          <cell r="L72">
            <v>33555</v>
          </cell>
          <cell r="M72">
            <v>166380</v>
          </cell>
          <cell r="N72" t="str">
            <v>Music</v>
          </cell>
          <cell r="O72">
            <v>59</v>
          </cell>
          <cell r="P72">
            <v>13</v>
          </cell>
          <cell r="Q72">
            <v>0</v>
          </cell>
          <cell r="R72">
            <v>0</v>
          </cell>
          <cell r="S72">
            <v>0</v>
          </cell>
          <cell r="T72">
            <v>596</v>
          </cell>
          <cell r="U72">
            <v>1955</v>
          </cell>
          <cell r="V72">
            <v>188</v>
          </cell>
          <cell r="W72">
            <v>1100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cell r="FZ72">
            <v>0</v>
          </cell>
        </row>
        <row r="73">
          <cell r="A73" t="str">
            <v>Paragon Studios</v>
          </cell>
          <cell r="B73">
            <v>1</v>
          </cell>
          <cell r="C73">
            <v>31848</v>
          </cell>
          <cell r="D73" t="str">
            <v>Exchequer</v>
          </cell>
          <cell r="E73" t="str">
            <v>ACNI/10886</v>
          </cell>
          <cell r="F73" t="str">
            <v>Joanna Johnston</v>
          </cell>
          <cell r="G73" t="str">
            <v>xx AFP - Studio Groups</v>
          </cell>
          <cell r="H73" t="str">
            <v>Awarded - Completed</v>
          </cell>
          <cell r="I73" t="str">
            <v>Small</v>
          </cell>
          <cell r="J73">
            <v>20370</v>
          </cell>
          <cell r="K73">
            <v>0</v>
          </cell>
          <cell r="L73">
            <v>20370</v>
          </cell>
          <cell r="M73">
            <v>36070</v>
          </cell>
          <cell r="N73" t="str">
            <v>Visual Arts</v>
          </cell>
          <cell r="O73">
            <v>0</v>
          </cell>
          <cell r="P73">
            <v>11</v>
          </cell>
          <cell r="Q73">
            <v>20</v>
          </cell>
          <cell r="R73">
            <v>0</v>
          </cell>
          <cell r="S73">
            <v>0</v>
          </cell>
          <cell r="T73">
            <v>0</v>
          </cell>
          <cell r="U73">
            <v>0</v>
          </cell>
          <cell r="V73">
            <v>680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0</v>
          </cell>
          <cell r="FV73">
            <v>0</v>
          </cell>
          <cell r="FW73">
            <v>0</v>
          </cell>
          <cell r="FX73">
            <v>0</v>
          </cell>
          <cell r="FY73">
            <v>0</v>
          </cell>
          <cell r="FZ73">
            <v>0</v>
          </cell>
        </row>
        <row r="74">
          <cell r="A74" t="str">
            <v>Partisan Productions</v>
          </cell>
          <cell r="B74">
            <v>1</v>
          </cell>
          <cell r="C74">
            <v>31737</v>
          </cell>
          <cell r="D74" t="str">
            <v>Lottery</v>
          </cell>
          <cell r="E74" t="str">
            <v>ACNI/10775</v>
          </cell>
          <cell r="F74" t="str">
            <v>Lizzie Devlin</v>
          </cell>
          <cell r="G74" t="str">
            <v>xx AFP - Returning Applicant</v>
          </cell>
          <cell r="H74" t="str">
            <v>Awarded - Completed</v>
          </cell>
          <cell r="I74" t="str">
            <v>Small</v>
          </cell>
          <cell r="J74">
            <v>37500</v>
          </cell>
          <cell r="K74">
            <v>0</v>
          </cell>
          <cell r="L74">
            <v>37500</v>
          </cell>
          <cell r="M74">
            <v>52596</v>
          </cell>
          <cell r="N74" t="str">
            <v>Drama</v>
          </cell>
          <cell r="O74">
            <v>14</v>
          </cell>
          <cell r="P74">
            <v>72</v>
          </cell>
          <cell r="Q74">
            <v>0</v>
          </cell>
          <cell r="R74">
            <v>0</v>
          </cell>
          <cell r="S74">
            <v>0</v>
          </cell>
          <cell r="T74">
            <v>322</v>
          </cell>
          <cell r="U74">
            <v>0</v>
          </cell>
          <cell r="V74">
            <v>3116</v>
          </cell>
          <cell r="W74">
            <v>200</v>
          </cell>
          <cell r="X74">
            <v>0</v>
          </cell>
          <cell r="Y74">
            <v>1512</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cell r="FZ74">
            <v>0</v>
          </cell>
        </row>
        <row r="75">
          <cell r="A75" t="str">
            <v>Photo Works North / Source Magazine</v>
          </cell>
          <cell r="B75">
            <v>1</v>
          </cell>
          <cell r="C75">
            <v>31746</v>
          </cell>
          <cell r="D75" t="str">
            <v>Lottery</v>
          </cell>
          <cell r="E75" t="str">
            <v>ACNI/10784</v>
          </cell>
          <cell r="F75" t="str">
            <v>Suzanne Lyle</v>
          </cell>
          <cell r="G75" t="str">
            <v>xx AFP - Returning Applicant</v>
          </cell>
          <cell r="H75" t="str">
            <v>Awarded - Completed</v>
          </cell>
          <cell r="I75" t="str">
            <v>Small</v>
          </cell>
          <cell r="J75">
            <v>24000</v>
          </cell>
          <cell r="K75">
            <v>0</v>
          </cell>
          <cell r="L75">
            <v>24000</v>
          </cell>
          <cell r="M75">
            <v>97820</v>
          </cell>
          <cell r="N75" t="str">
            <v>Visual Arts</v>
          </cell>
          <cell r="O75">
            <v>0</v>
          </cell>
          <cell r="P75">
            <v>3</v>
          </cell>
          <cell r="Q75">
            <v>0</v>
          </cell>
          <cell r="R75">
            <v>0</v>
          </cell>
          <cell r="S75">
            <v>0</v>
          </cell>
          <cell r="T75">
            <v>0</v>
          </cell>
          <cell r="U75">
            <v>0</v>
          </cell>
          <cell r="V75">
            <v>1422</v>
          </cell>
          <cell r="W75">
            <v>1000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cell r="FZ75">
            <v>0</v>
          </cell>
        </row>
        <row r="76">
          <cell r="A76" t="str">
            <v>PLACE</v>
          </cell>
          <cell r="B76">
            <v>1</v>
          </cell>
          <cell r="C76">
            <v>31784</v>
          </cell>
          <cell r="D76" t="str">
            <v>Lottery</v>
          </cell>
          <cell r="E76" t="str">
            <v>ACNI/10822</v>
          </cell>
          <cell r="F76" t="str">
            <v>Deirdre Robb</v>
          </cell>
          <cell r="G76" t="str">
            <v>xx AFP - Returning Applicant</v>
          </cell>
          <cell r="H76" t="str">
            <v>Awarded - Completed</v>
          </cell>
          <cell r="I76" t="str">
            <v>Medium</v>
          </cell>
          <cell r="J76">
            <v>94375</v>
          </cell>
          <cell r="K76">
            <v>0</v>
          </cell>
          <cell r="L76">
            <v>94375</v>
          </cell>
          <cell r="M76">
            <v>0</v>
          </cell>
          <cell r="N76" t="str">
            <v>Visual Arts</v>
          </cell>
          <cell r="O76">
            <v>14</v>
          </cell>
          <cell r="P76">
            <v>42</v>
          </cell>
          <cell r="Q76">
            <v>6</v>
          </cell>
          <cell r="R76">
            <v>0</v>
          </cell>
          <cell r="S76">
            <v>0</v>
          </cell>
          <cell r="T76">
            <v>200</v>
          </cell>
          <cell r="U76">
            <v>200</v>
          </cell>
          <cell r="V76">
            <v>60</v>
          </cell>
          <cell r="W76">
            <v>70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row>
        <row r="77">
          <cell r="A77" t="str">
            <v>Play Resource Warehouse</v>
          </cell>
          <cell r="B77">
            <v>1</v>
          </cell>
          <cell r="C77">
            <v>31802</v>
          </cell>
          <cell r="D77" t="str">
            <v>Lottery</v>
          </cell>
          <cell r="E77" t="str">
            <v>ACNI/10840</v>
          </cell>
          <cell r="F77" t="str">
            <v>Gavin O'Connor</v>
          </cell>
          <cell r="G77" t="str">
            <v>xx AFP - Returning Applicant</v>
          </cell>
          <cell r="H77" t="str">
            <v>Awarded - Completed</v>
          </cell>
          <cell r="I77" t="str">
            <v>Medium</v>
          </cell>
          <cell r="J77">
            <v>107137</v>
          </cell>
          <cell r="K77">
            <v>0</v>
          </cell>
          <cell r="L77">
            <v>107137</v>
          </cell>
          <cell r="M77">
            <v>374709</v>
          </cell>
          <cell r="N77" t="str">
            <v>Visual Arts</v>
          </cell>
          <cell r="O77">
            <v>0</v>
          </cell>
          <cell r="P77">
            <v>61</v>
          </cell>
          <cell r="Q77">
            <v>0</v>
          </cell>
          <cell r="R77">
            <v>0</v>
          </cell>
          <cell r="S77">
            <v>0</v>
          </cell>
          <cell r="T77">
            <v>7320</v>
          </cell>
          <cell r="U77">
            <v>8000</v>
          </cell>
          <cell r="V77">
            <v>3492</v>
          </cell>
          <cell r="W77">
            <v>1107</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9000</v>
          </cell>
          <cell r="BS77">
            <v>7000</v>
          </cell>
          <cell r="BT77">
            <v>320</v>
          </cell>
          <cell r="BU77">
            <v>700</v>
          </cell>
          <cell r="BV77">
            <v>42000</v>
          </cell>
          <cell r="BW77">
            <v>6</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cell r="FZ77">
            <v>0</v>
          </cell>
        </row>
        <row r="78">
          <cell r="A78" t="str">
            <v>POBAL</v>
          </cell>
          <cell r="B78">
            <v>1</v>
          </cell>
          <cell r="C78">
            <v>31803</v>
          </cell>
          <cell r="D78" t="str">
            <v>Lottery</v>
          </cell>
          <cell r="E78" t="str">
            <v>ACNI/10841</v>
          </cell>
          <cell r="F78" t="str">
            <v>Fionnuala Walsh</v>
          </cell>
          <cell r="G78" t="str">
            <v>xx AFP - Returning Applicant</v>
          </cell>
          <cell r="H78" t="str">
            <v>Awarded - Completed</v>
          </cell>
          <cell r="I78" t="str">
            <v>Small</v>
          </cell>
          <cell r="J78">
            <v>25905</v>
          </cell>
          <cell r="K78">
            <v>0</v>
          </cell>
          <cell r="L78">
            <v>25905</v>
          </cell>
          <cell r="M78">
            <v>271963.86</v>
          </cell>
          <cell r="N78" t="str">
            <v>Literature</v>
          </cell>
          <cell r="O78">
            <v>2</v>
          </cell>
          <cell r="P78">
            <v>1</v>
          </cell>
          <cell r="Q78">
            <v>0</v>
          </cell>
          <cell r="R78">
            <v>0</v>
          </cell>
          <cell r="S78">
            <v>0</v>
          </cell>
          <cell r="T78">
            <v>3510</v>
          </cell>
          <cell r="U78">
            <v>1000</v>
          </cell>
          <cell r="V78">
            <v>660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8109</v>
          </cell>
          <cell r="BS78">
            <v>3180</v>
          </cell>
          <cell r="BT78">
            <v>581</v>
          </cell>
          <cell r="BU78">
            <v>2301</v>
          </cell>
          <cell r="BV78">
            <v>39083</v>
          </cell>
          <cell r="BW78">
            <v>12</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cell r="FZ78">
            <v>0</v>
          </cell>
        </row>
        <row r="79">
          <cell r="A79" t="str">
            <v>Poetry Ireland</v>
          </cell>
          <cell r="B79">
            <v>1</v>
          </cell>
          <cell r="C79">
            <v>31762</v>
          </cell>
          <cell r="D79" t="str">
            <v>Lottery</v>
          </cell>
          <cell r="E79" t="str">
            <v>ACNI/10800</v>
          </cell>
          <cell r="F79" t="str">
            <v>Damian Smyth</v>
          </cell>
          <cell r="G79" t="str">
            <v>xx AFP - Returning Applicant</v>
          </cell>
          <cell r="H79" t="str">
            <v>Awarded - Completed</v>
          </cell>
          <cell r="I79" t="str">
            <v>Medium</v>
          </cell>
          <cell r="J79">
            <v>41499</v>
          </cell>
          <cell r="K79">
            <v>0</v>
          </cell>
          <cell r="L79">
            <v>41499</v>
          </cell>
          <cell r="M79">
            <v>250806</v>
          </cell>
          <cell r="N79" t="str">
            <v>Literature</v>
          </cell>
          <cell r="O79">
            <v>52</v>
          </cell>
          <cell r="P79">
            <v>50</v>
          </cell>
          <cell r="Q79">
            <v>0</v>
          </cell>
          <cell r="R79">
            <v>0</v>
          </cell>
          <cell r="S79">
            <v>0</v>
          </cell>
          <cell r="T79">
            <v>1250</v>
          </cell>
          <cell r="U79">
            <v>0</v>
          </cell>
          <cell r="V79">
            <v>20961</v>
          </cell>
          <cell r="W79">
            <v>0</v>
          </cell>
          <cell r="X79">
            <v>41410</v>
          </cell>
          <cell r="Y79">
            <v>22593</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cell r="FZ79">
            <v>0</v>
          </cell>
        </row>
        <row r="80">
          <cell r="A80" t="str">
            <v>Prime Cut Productions Ltd</v>
          </cell>
          <cell r="B80">
            <v>1</v>
          </cell>
          <cell r="C80">
            <v>31732</v>
          </cell>
          <cell r="D80" t="str">
            <v>Exchequer</v>
          </cell>
          <cell r="E80" t="str">
            <v>ACNI/10770</v>
          </cell>
          <cell r="F80" t="str">
            <v>Gilly Campbell</v>
          </cell>
          <cell r="G80" t="str">
            <v>xx AFP - Returning Applicant</v>
          </cell>
          <cell r="H80" t="str">
            <v>Awarded - Completed</v>
          </cell>
          <cell r="I80" t="str">
            <v>Medium</v>
          </cell>
          <cell r="J80">
            <v>155249</v>
          </cell>
          <cell r="K80">
            <v>0</v>
          </cell>
          <cell r="L80">
            <v>155249</v>
          </cell>
          <cell r="M80">
            <v>511549</v>
          </cell>
          <cell r="N80" t="str">
            <v>Drama</v>
          </cell>
          <cell r="O80">
            <v>33</v>
          </cell>
          <cell r="P80">
            <v>112</v>
          </cell>
          <cell r="Q80">
            <v>0</v>
          </cell>
          <cell r="R80">
            <v>0</v>
          </cell>
          <cell r="S80">
            <v>0</v>
          </cell>
          <cell r="T80">
            <v>70</v>
          </cell>
          <cell r="U80">
            <v>100</v>
          </cell>
          <cell r="V80">
            <v>23</v>
          </cell>
          <cell r="W80">
            <v>23</v>
          </cell>
          <cell r="X80">
            <v>1187</v>
          </cell>
          <cell r="Y80">
            <v>1500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cell r="FZ80">
            <v>0</v>
          </cell>
        </row>
        <row r="81">
          <cell r="A81" t="str">
            <v>Prison Arts Foundation</v>
          </cell>
          <cell r="B81">
            <v>1</v>
          </cell>
          <cell r="C81">
            <v>31776</v>
          </cell>
          <cell r="D81" t="str">
            <v>Lottery</v>
          </cell>
          <cell r="E81" t="str">
            <v>ACNI/10814</v>
          </cell>
          <cell r="F81" t="str">
            <v>Joan Dempster</v>
          </cell>
          <cell r="G81" t="str">
            <v>xx AFP - Returning Applicant</v>
          </cell>
          <cell r="H81" t="str">
            <v>Awarded - Completed</v>
          </cell>
          <cell r="I81" t="str">
            <v>Small</v>
          </cell>
          <cell r="J81">
            <v>48500</v>
          </cell>
          <cell r="K81">
            <v>0</v>
          </cell>
          <cell r="L81">
            <v>48500</v>
          </cell>
          <cell r="M81">
            <v>56500</v>
          </cell>
          <cell r="N81" t="str">
            <v>Combined</v>
          </cell>
          <cell r="O81">
            <v>12</v>
          </cell>
          <cell r="P81">
            <v>2570</v>
          </cell>
          <cell r="Q81">
            <v>29</v>
          </cell>
          <cell r="R81">
            <v>0</v>
          </cell>
          <cell r="S81">
            <v>0</v>
          </cell>
          <cell r="T81">
            <v>9732</v>
          </cell>
          <cell r="U81">
            <v>0</v>
          </cell>
          <cell r="V81">
            <v>1810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60320.85</v>
          </cell>
          <cell r="BW81">
            <v>6.2</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row>
        <row r="82">
          <cell r="A82" t="str">
            <v>QSS @ Bedford Street</v>
          </cell>
          <cell r="B82">
            <v>1</v>
          </cell>
          <cell r="C82">
            <v>31819</v>
          </cell>
          <cell r="D82" t="str">
            <v>Exchequer</v>
          </cell>
          <cell r="E82" t="str">
            <v>ACNI/10857</v>
          </cell>
          <cell r="F82" t="str">
            <v>Deirdre Robb</v>
          </cell>
          <cell r="G82" t="str">
            <v>xx AFP - Studio Groups</v>
          </cell>
          <cell r="H82" t="str">
            <v>Awarded - Completed</v>
          </cell>
          <cell r="I82" t="str">
            <v>Small</v>
          </cell>
          <cell r="J82">
            <v>31606</v>
          </cell>
          <cell r="K82">
            <v>0</v>
          </cell>
          <cell r="L82">
            <v>31606</v>
          </cell>
          <cell r="M82">
            <v>0</v>
          </cell>
          <cell r="N82" t="str">
            <v>Visual Arts</v>
          </cell>
          <cell r="O82">
            <v>2</v>
          </cell>
          <cell r="P82">
            <v>1</v>
          </cell>
          <cell r="Q82">
            <v>9</v>
          </cell>
          <cell r="R82">
            <v>0</v>
          </cell>
          <cell r="S82">
            <v>0</v>
          </cell>
          <cell r="T82">
            <v>0</v>
          </cell>
          <cell r="U82">
            <v>0</v>
          </cell>
          <cell r="V82">
            <v>2220</v>
          </cell>
          <cell r="W82">
            <v>0</v>
          </cell>
          <cell r="X82">
            <v>59155</v>
          </cell>
          <cell r="Y82">
            <v>102636</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row>
        <row r="83">
          <cell r="A83" t="str">
            <v>Replay Productions Limited</v>
          </cell>
          <cell r="B83">
            <v>1</v>
          </cell>
          <cell r="C83">
            <v>31777</v>
          </cell>
          <cell r="D83" t="str">
            <v>Exchequer</v>
          </cell>
          <cell r="E83" t="str">
            <v>ACNI/10815</v>
          </cell>
          <cell r="F83" t="str">
            <v>Gilly Campbell</v>
          </cell>
          <cell r="G83" t="str">
            <v>xx AFP - Returning Applicant</v>
          </cell>
          <cell r="H83" t="str">
            <v>Awarded - Completed</v>
          </cell>
          <cell r="I83" t="str">
            <v>Medium</v>
          </cell>
          <cell r="J83">
            <v>148791</v>
          </cell>
          <cell r="K83">
            <v>0</v>
          </cell>
          <cell r="L83">
            <v>148791</v>
          </cell>
          <cell r="M83">
            <v>147399</v>
          </cell>
          <cell r="N83" t="str">
            <v>Drama</v>
          </cell>
          <cell r="O83">
            <v>398</v>
          </cell>
          <cell r="P83">
            <v>113</v>
          </cell>
          <cell r="Q83">
            <v>0</v>
          </cell>
          <cell r="R83">
            <v>0</v>
          </cell>
          <cell r="S83">
            <v>0</v>
          </cell>
          <cell r="T83">
            <v>1693</v>
          </cell>
          <cell r="U83">
            <v>0</v>
          </cell>
          <cell r="V83">
            <v>33</v>
          </cell>
          <cell r="W83">
            <v>0</v>
          </cell>
          <cell r="X83">
            <v>0</v>
          </cell>
          <cell r="Y83">
            <v>759</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2884</v>
          </cell>
          <cell r="BS83">
            <v>1246</v>
          </cell>
          <cell r="BT83">
            <v>279</v>
          </cell>
          <cell r="BU83">
            <v>168</v>
          </cell>
          <cell r="BV83">
            <v>16024</v>
          </cell>
          <cell r="BW83">
            <v>11.33</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cell r="FZ83">
            <v>0</v>
          </cell>
        </row>
        <row r="84">
          <cell r="A84" t="str">
            <v>Seacourt Print Workshop Limited</v>
          </cell>
          <cell r="B84">
            <v>1</v>
          </cell>
          <cell r="C84">
            <v>31793</v>
          </cell>
          <cell r="D84" t="str">
            <v>Lottery</v>
          </cell>
          <cell r="E84" t="str">
            <v>ACNI/10831</v>
          </cell>
          <cell r="F84" t="str">
            <v>Suzanne Lyle</v>
          </cell>
          <cell r="G84" t="str">
            <v>xx AFP - Returning Applicant</v>
          </cell>
          <cell r="H84" t="str">
            <v>Awarded - Completed</v>
          </cell>
          <cell r="I84" t="str">
            <v>Small</v>
          </cell>
          <cell r="J84">
            <v>51486</v>
          </cell>
          <cell r="K84">
            <v>0</v>
          </cell>
          <cell r="L84">
            <v>51486</v>
          </cell>
          <cell r="M84">
            <v>203544</v>
          </cell>
          <cell r="N84" t="str">
            <v>Visual Arts</v>
          </cell>
          <cell r="O84">
            <v>0</v>
          </cell>
          <cell r="P84">
            <v>168</v>
          </cell>
          <cell r="Q84">
            <v>16</v>
          </cell>
          <cell r="R84">
            <v>0</v>
          </cell>
          <cell r="S84">
            <v>0</v>
          </cell>
          <cell r="T84">
            <v>11805</v>
          </cell>
          <cell r="U84">
            <v>0</v>
          </cell>
          <cell r="V84">
            <v>4921</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cell r="FZ84">
            <v>0</v>
          </cell>
        </row>
        <row r="85">
          <cell r="A85" t="str">
            <v>Sole Purpose Productions</v>
          </cell>
          <cell r="B85">
            <v>1</v>
          </cell>
          <cell r="C85">
            <v>31774</v>
          </cell>
          <cell r="D85" t="str">
            <v>Lottery</v>
          </cell>
          <cell r="E85" t="str">
            <v>ACNI/10812</v>
          </cell>
          <cell r="F85" t="str">
            <v>Lizzie Devlin</v>
          </cell>
          <cell r="G85" t="str">
            <v>xx AFP - Returning Applicant</v>
          </cell>
          <cell r="H85" t="str">
            <v>Awarded - Completed</v>
          </cell>
          <cell r="I85" t="str">
            <v>Medium</v>
          </cell>
          <cell r="J85">
            <v>34498</v>
          </cell>
          <cell r="K85">
            <v>0</v>
          </cell>
          <cell r="L85">
            <v>34498</v>
          </cell>
          <cell r="M85">
            <v>128488</v>
          </cell>
          <cell r="N85" t="str">
            <v>Drama</v>
          </cell>
          <cell r="O85">
            <v>24</v>
          </cell>
          <cell r="P85">
            <v>5</v>
          </cell>
          <cell r="Q85">
            <v>4</v>
          </cell>
          <cell r="R85">
            <v>0</v>
          </cell>
          <cell r="S85">
            <v>0</v>
          </cell>
          <cell r="T85">
            <v>0</v>
          </cell>
          <cell r="U85">
            <v>0</v>
          </cell>
          <cell r="V85">
            <v>0</v>
          </cell>
          <cell r="W85">
            <v>32000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row>
        <row r="86">
          <cell r="A86" t="str">
            <v>Spanner in the Works</v>
          </cell>
          <cell r="B86">
            <v>1</v>
          </cell>
          <cell r="C86">
            <v>31726</v>
          </cell>
          <cell r="D86" t="str">
            <v>Lottery</v>
          </cell>
          <cell r="E86" t="str">
            <v>ACNI/10764</v>
          </cell>
          <cell r="F86" t="str">
            <v>Gilly Campbell</v>
          </cell>
          <cell r="G86" t="str">
            <v>xx AFP - Returning Applicant</v>
          </cell>
          <cell r="H86" t="str">
            <v>Awarded - Completed</v>
          </cell>
          <cell r="I86" t="str">
            <v>Small</v>
          </cell>
          <cell r="J86">
            <v>35798</v>
          </cell>
          <cell r="K86">
            <v>0</v>
          </cell>
          <cell r="L86">
            <v>35798</v>
          </cell>
          <cell r="M86">
            <v>35798</v>
          </cell>
          <cell r="N86" t="str">
            <v>Drama</v>
          </cell>
          <cell r="O86">
            <v>78</v>
          </cell>
          <cell r="P86">
            <v>241</v>
          </cell>
          <cell r="Q86">
            <v>0</v>
          </cell>
          <cell r="R86">
            <v>0</v>
          </cell>
          <cell r="S86">
            <v>0</v>
          </cell>
          <cell r="T86">
            <v>0</v>
          </cell>
          <cell r="U86">
            <v>532057</v>
          </cell>
          <cell r="V86">
            <v>6501</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row>
        <row r="87">
          <cell r="A87" t="str">
            <v>Sticky Fingers Arts</v>
          </cell>
          <cell r="B87">
            <v>1</v>
          </cell>
          <cell r="C87">
            <v>31745</v>
          </cell>
          <cell r="D87" t="str">
            <v>Lottery</v>
          </cell>
          <cell r="E87" t="str">
            <v>ACNI/10783</v>
          </cell>
          <cell r="F87" t="str">
            <v>Lizzie Devlin</v>
          </cell>
          <cell r="G87" t="str">
            <v>xx AFP - Returning Applicant</v>
          </cell>
          <cell r="H87" t="str">
            <v>Awarded</v>
          </cell>
          <cell r="I87" t="str">
            <v>Medium</v>
          </cell>
          <cell r="J87">
            <v>107172</v>
          </cell>
          <cell r="K87">
            <v>0</v>
          </cell>
          <cell r="L87">
            <v>107172</v>
          </cell>
          <cell r="M87">
            <v>818126</v>
          </cell>
          <cell r="N87" t="str">
            <v>Combined</v>
          </cell>
          <cell r="O87">
            <v>0</v>
          </cell>
          <cell r="P87">
            <v>1200</v>
          </cell>
          <cell r="Q87">
            <v>0</v>
          </cell>
          <cell r="R87">
            <v>0</v>
          </cell>
          <cell r="S87">
            <v>0</v>
          </cell>
          <cell r="T87">
            <v>650</v>
          </cell>
          <cell r="U87">
            <v>0</v>
          </cell>
          <cell r="V87">
            <v>418</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2123</v>
          </cell>
          <cell r="BS87">
            <v>650</v>
          </cell>
          <cell r="BT87">
            <v>97</v>
          </cell>
          <cell r="BU87">
            <v>115</v>
          </cell>
          <cell r="BV87">
            <v>3836.6</v>
          </cell>
          <cell r="BW87">
            <v>8.35</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row>
        <row r="88">
          <cell r="A88" t="str">
            <v>Streetwise Community Circus Workshops</v>
          </cell>
          <cell r="B88">
            <v>1</v>
          </cell>
          <cell r="C88">
            <v>31766</v>
          </cell>
          <cell r="D88" t="str">
            <v>Lottery</v>
          </cell>
          <cell r="E88" t="str">
            <v>ACNI/10804</v>
          </cell>
          <cell r="F88" t="str">
            <v>Gavin O'Connor</v>
          </cell>
          <cell r="G88" t="str">
            <v>xx AFP - Returning Applicant</v>
          </cell>
          <cell r="H88" t="str">
            <v>Awarded - Completed</v>
          </cell>
          <cell r="I88" t="str">
            <v>Medium</v>
          </cell>
          <cell r="J88">
            <v>75205</v>
          </cell>
          <cell r="K88">
            <v>0</v>
          </cell>
          <cell r="L88">
            <v>75205</v>
          </cell>
          <cell r="M88">
            <v>75205</v>
          </cell>
          <cell r="N88" t="str">
            <v>Combined</v>
          </cell>
          <cell r="O88">
            <v>77</v>
          </cell>
          <cell r="P88">
            <v>606</v>
          </cell>
          <cell r="Q88">
            <v>0</v>
          </cell>
          <cell r="R88">
            <v>0</v>
          </cell>
          <cell r="S88">
            <v>0</v>
          </cell>
          <cell r="T88">
            <v>9413</v>
          </cell>
          <cell r="U88">
            <v>163289</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cell r="DS88">
            <v>0</v>
          </cell>
          <cell r="DT88">
            <v>0</v>
          </cell>
          <cell r="DU88">
            <v>0</v>
          </cell>
          <cell r="DV88">
            <v>0</v>
          </cell>
          <cell r="DW88">
            <v>0</v>
          </cell>
          <cell r="DX88">
            <v>0</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row>
        <row r="89">
          <cell r="A89" t="str">
            <v>Terra Nova Productions</v>
          </cell>
          <cell r="B89">
            <v>1</v>
          </cell>
          <cell r="C89">
            <v>31820</v>
          </cell>
          <cell r="D89" t="str">
            <v>Lottery</v>
          </cell>
          <cell r="E89" t="str">
            <v>ACNI/10858</v>
          </cell>
          <cell r="F89" t="str">
            <v>Gilly Campbell</v>
          </cell>
          <cell r="G89" t="str">
            <v>AFP - Core</v>
          </cell>
          <cell r="H89" t="str">
            <v>Awarded - Completed</v>
          </cell>
          <cell r="I89" t="str">
            <v>Small</v>
          </cell>
          <cell r="J89">
            <v>20633</v>
          </cell>
          <cell r="K89">
            <v>0</v>
          </cell>
          <cell r="L89">
            <v>20633</v>
          </cell>
          <cell r="M89">
            <v>54893</v>
          </cell>
          <cell r="N89" t="str">
            <v>Drama</v>
          </cell>
          <cell r="O89">
            <v>16</v>
          </cell>
          <cell r="P89">
            <v>37</v>
          </cell>
          <cell r="Q89">
            <v>0</v>
          </cell>
          <cell r="R89">
            <v>0</v>
          </cell>
          <cell r="S89">
            <v>0</v>
          </cell>
          <cell r="T89">
            <v>0</v>
          </cell>
          <cell r="U89">
            <v>57434</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row>
        <row r="90">
          <cell r="A90" t="str">
            <v>The Armagh Rhymers Educational &amp; Cultural Organisation</v>
          </cell>
          <cell r="B90">
            <v>1</v>
          </cell>
          <cell r="C90">
            <v>31783</v>
          </cell>
          <cell r="D90" t="str">
            <v>Lottery</v>
          </cell>
          <cell r="E90" t="str">
            <v>ACNI/10821</v>
          </cell>
          <cell r="F90" t="str">
            <v>Jane Cassidy</v>
          </cell>
          <cell r="G90" t="str">
            <v>xx AFP - Returning Applicant</v>
          </cell>
          <cell r="H90" t="str">
            <v>Awarded - Completed</v>
          </cell>
          <cell r="I90" t="str">
            <v>Small</v>
          </cell>
          <cell r="J90">
            <v>58200</v>
          </cell>
          <cell r="K90">
            <v>0</v>
          </cell>
          <cell r="L90">
            <v>58200</v>
          </cell>
          <cell r="M90">
            <v>101870</v>
          </cell>
          <cell r="N90" t="str">
            <v>Traditional Arts</v>
          </cell>
          <cell r="O90">
            <v>205</v>
          </cell>
          <cell r="P90">
            <v>0</v>
          </cell>
          <cell r="Q90">
            <v>0</v>
          </cell>
          <cell r="R90">
            <v>0</v>
          </cell>
          <cell r="S90">
            <v>0</v>
          </cell>
          <cell r="T90">
            <v>0</v>
          </cell>
          <cell r="U90">
            <v>150</v>
          </cell>
          <cell r="V90">
            <v>130</v>
          </cell>
          <cell r="W90">
            <v>200</v>
          </cell>
          <cell r="X90">
            <v>0</v>
          </cell>
          <cell r="Y90">
            <v>300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row>
        <row r="91">
          <cell r="A91" t="str">
            <v>The Beat Initiative</v>
          </cell>
          <cell r="B91">
            <v>1</v>
          </cell>
          <cell r="C91">
            <v>31750</v>
          </cell>
          <cell r="D91" t="str">
            <v>Exchequer</v>
          </cell>
          <cell r="E91" t="str">
            <v>ACNI/10788</v>
          </cell>
          <cell r="F91" t="str">
            <v>Gavin O'Connor</v>
          </cell>
          <cell r="G91" t="str">
            <v>xx AFP - Returning Applicant</v>
          </cell>
          <cell r="H91" t="str">
            <v>Awarded - Completed</v>
          </cell>
          <cell r="I91" t="str">
            <v>Medium</v>
          </cell>
          <cell r="J91">
            <v>155200</v>
          </cell>
          <cell r="K91">
            <v>0</v>
          </cell>
          <cell r="L91">
            <v>155200</v>
          </cell>
          <cell r="M91">
            <v>401474</v>
          </cell>
          <cell r="N91" t="str">
            <v>Combined</v>
          </cell>
          <cell r="O91">
            <v>23</v>
          </cell>
          <cell r="P91">
            <v>363</v>
          </cell>
          <cell r="Q91">
            <v>0</v>
          </cell>
          <cell r="T91">
            <v>0</v>
          </cell>
          <cell r="U91">
            <v>0</v>
          </cell>
          <cell r="V91">
            <v>1637</v>
          </cell>
          <cell r="W91">
            <v>0</v>
          </cell>
          <cell r="X91">
            <v>13108</v>
          </cell>
          <cell r="Y91">
            <v>15000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cell r="FZ91">
            <v>0</v>
          </cell>
        </row>
        <row r="92">
          <cell r="A92" t="str">
            <v>The Black Box Trust</v>
          </cell>
          <cell r="B92">
            <v>1</v>
          </cell>
          <cell r="C92">
            <v>31769</v>
          </cell>
          <cell r="D92" t="str">
            <v>Lottery</v>
          </cell>
          <cell r="E92" t="str">
            <v>ACNI/10807</v>
          </cell>
          <cell r="F92" t="str">
            <v>Sonya Whitefield</v>
          </cell>
          <cell r="G92" t="str">
            <v>xx AFP - Returning Applicant</v>
          </cell>
          <cell r="H92" t="str">
            <v>Awarded - Completed</v>
          </cell>
          <cell r="I92" t="str">
            <v>Medium</v>
          </cell>
          <cell r="J92">
            <v>25000</v>
          </cell>
          <cell r="K92">
            <v>0</v>
          </cell>
          <cell r="L92">
            <v>25000</v>
          </cell>
          <cell r="M92">
            <v>542921</v>
          </cell>
          <cell r="N92" t="str">
            <v>Combined</v>
          </cell>
          <cell r="O92">
            <v>703</v>
          </cell>
          <cell r="P92">
            <v>118</v>
          </cell>
          <cell r="Q92">
            <v>12</v>
          </cell>
          <cell r="R92">
            <v>0</v>
          </cell>
          <cell r="S92">
            <v>0</v>
          </cell>
          <cell r="T92">
            <v>0</v>
          </cell>
          <cell r="U92">
            <v>46561</v>
          </cell>
          <cell r="V92">
            <v>0</v>
          </cell>
          <cell r="W92">
            <v>3800</v>
          </cell>
          <cell r="X92">
            <v>0</v>
          </cell>
          <cell r="Y92">
            <v>12000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cell r="FZ92">
            <v>0</v>
          </cell>
        </row>
        <row r="93">
          <cell r="A93" t="str">
            <v>The Contemporary Music Centre Ltd</v>
          </cell>
          <cell r="B93">
            <v>1</v>
          </cell>
          <cell r="C93">
            <v>31834</v>
          </cell>
          <cell r="D93" t="str">
            <v>Lottery</v>
          </cell>
          <cell r="E93" t="str">
            <v>ACNI/10872</v>
          </cell>
          <cell r="F93" t="str">
            <v>Ciaran Scullion</v>
          </cell>
          <cell r="G93" t="str">
            <v>AFP - Core</v>
          </cell>
          <cell r="H93" t="str">
            <v>Awarded - Completed</v>
          </cell>
          <cell r="I93" t="str">
            <v>Medium</v>
          </cell>
          <cell r="J93">
            <v>23557</v>
          </cell>
          <cell r="K93">
            <v>0</v>
          </cell>
          <cell r="L93">
            <v>30710</v>
          </cell>
          <cell r="M93">
            <v>388335</v>
          </cell>
          <cell r="N93" t="str">
            <v>Music</v>
          </cell>
          <cell r="O93">
            <v>16</v>
          </cell>
          <cell r="P93">
            <v>27</v>
          </cell>
          <cell r="Q93">
            <v>3</v>
          </cell>
          <cell r="R93">
            <v>0</v>
          </cell>
          <cell r="S93">
            <v>0</v>
          </cell>
          <cell r="T93">
            <v>1500</v>
          </cell>
          <cell r="U93">
            <v>1000</v>
          </cell>
          <cell r="V93">
            <v>550</v>
          </cell>
          <cell r="W93">
            <v>120</v>
          </cell>
          <cell r="X93">
            <v>80</v>
          </cell>
          <cell r="Y93">
            <v>2000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1700</v>
          </cell>
          <cell r="BS93">
            <v>0</v>
          </cell>
          <cell r="BT93">
            <v>1500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cell r="FZ93">
            <v>0</v>
          </cell>
        </row>
        <row r="94">
          <cell r="A94" t="str">
            <v>The Grand Opera House Trust</v>
          </cell>
          <cell r="B94">
            <v>1</v>
          </cell>
          <cell r="C94">
            <v>31785</v>
          </cell>
          <cell r="D94" t="str">
            <v>Exchequer</v>
          </cell>
          <cell r="E94" t="str">
            <v>ACNI/10823</v>
          </cell>
          <cell r="F94" t="str">
            <v>Sonya Whitefield</v>
          </cell>
          <cell r="G94" t="str">
            <v>xx AFP - Returning Applicant</v>
          </cell>
          <cell r="H94" t="str">
            <v>Awarded - Completed</v>
          </cell>
          <cell r="I94" t="str">
            <v>Medium</v>
          </cell>
          <cell r="J94">
            <v>594610</v>
          </cell>
          <cell r="K94">
            <v>0</v>
          </cell>
          <cell r="L94">
            <v>594610</v>
          </cell>
          <cell r="M94">
            <v>0</v>
          </cell>
          <cell r="N94" t="str">
            <v>Combined</v>
          </cell>
          <cell r="O94">
            <v>505</v>
          </cell>
          <cell r="P94">
            <v>50</v>
          </cell>
          <cell r="Q94">
            <v>0</v>
          </cell>
          <cell r="R94">
            <v>0</v>
          </cell>
          <cell r="S94">
            <v>0</v>
          </cell>
          <cell r="T94">
            <v>286320</v>
          </cell>
          <cell r="U94">
            <v>0</v>
          </cell>
          <cell r="V94">
            <v>0</v>
          </cell>
          <cell r="W94">
            <v>3664</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392724</v>
          </cell>
          <cell r="BS94">
            <v>270221</v>
          </cell>
          <cell r="BT94">
            <v>16099</v>
          </cell>
          <cell r="BU94">
            <v>84495</v>
          </cell>
          <cell r="BV94">
            <v>7348540.2999999998</v>
          </cell>
          <cell r="BW94">
            <v>27.19</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cell r="FZ94">
            <v>0</v>
          </cell>
        </row>
        <row r="95">
          <cell r="A95" t="str">
            <v>The John Hewitt Society</v>
          </cell>
          <cell r="B95">
            <v>1</v>
          </cell>
          <cell r="C95">
            <v>31787</v>
          </cell>
          <cell r="D95" t="str">
            <v>Lottery</v>
          </cell>
          <cell r="E95" t="str">
            <v>ACNI/10825</v>
          </cell>
          <cell r="F95" t="str">
            <v>Damian Smyth</v>
          </cell>
          <cell r="G95" t="str">
            <v>xx AFP - Returning Applicant</v>
          </cell>
          <cell r="H95" t="str">
            <v>Awarded - Completed</v>
          </cell>
          <cell r="I95" t="str">
            <v>Small</v>
          </cell>
          <cell r="J95">
            <v>30754</v>
          </cell>
          <cell r="K95">
            <v>0</v>
          </cell>
          <cell r="L95">
            <v>30754.25</v>
          </cell>
          <cell r="M95">
            <v>87880</v>
          </cell>
          <cell r="N95" t="str">
            <v>Literature</v>
          </cell>
          <cell r="O95">
            <v>53</v>
          </cell>
          <cell r="P95">
            <v>49</v>
          </cell>
          <cell r="Q95">
            <v>0</v>
          </cell>
          <cell r="R95">
            <v>0</v>
          </cell>
          <cell r="S95">
            <v>0</v>
          </cell>
          <cell r="T95">
            <v>5042</v>
          </cell>
          <cell r="U95">
            <v>0</v>
          </cell>
          <cell r="V95">
            <v>192</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7347</v>
          </cell>
          <cell r="BS95">
            <v>0</v>
          </cell>
          <cell r="BT95">
            <v>0</v>
          </cell>
          <cell r="BU95">
            <v>0</v>
          </cell>
          <cell r="BV95">
            <v>0</v>
          </cell>
          <cell r="BW95">
            <v>5</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row>
        <row r="96">
          <cell r="A96" t="str">
            <v>The Lyric Theatre (NI)</v>
          </cell>
          <cell r="B96">
            <v>1</v>
          </cell>
          <cell r="C96">
            <v>31757</v>
          </cell>
          <cell r="D96" t="str">
            <v>Exchequer</v>
          </cell>
          <cell r="E96" t="str">
            <v>ACNI/10795</v>
          </cell>
          <cell r="F96" t="str">
            <v>Gilly Campbell</v>
          </cell>
          <cell r="G96" t="str">
            <v>xx AFP - Returning Applicant</v>
          </cell>
          <cell r="H96" t="str">
            <v>Awarded - Completed</v>
          </cell>
          <cell r="I96" t="str">
            <v>Large</v>
          </cell>
          <cell r="J96">
            <v>1018500</v>
          </cell>
          <cell r="K96">
            <v>0</v>
          </cell>
          <cell r="L96">
            <v>0</v>
          </cell>
          <cell r="M96">
            <v>0</v>
          </cell>
          <cell r="N96" t="str">
            <v>Drama</v>
          </cell>
          <cell r="O96">
            <v>394</v>
          </cell>
          <cell r="P96">
            <v>431</v>
          </cell>
          <cell r="Q96">
            <v>0</v>
          </cell>
          <cell r="R96">
            <v>0</v>
          </cell>
          <cell r="S96">
            <v>0</v>
          </cell>
          <cell r="T96">
            <v>69907</v>
          </cell>
          <cell r="U96">
            <v>0</v>
          </cell>
          <cell r="V96">
            <v>10638</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115698</v>
          </cell>
          <cell r="BS96">
            <v>61142</v>
          </cell>
          <cell r="BT96">
            <v>8765</v>
          </cell>
          <cell r="BU96">
            <v>8350</v>
          </cell>
          <cell r="BV96">
            <v>13.09</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cell r="FZ96">
            <v>0</v>
          </cell>
        </row>
        <row r="97">
          <cell r="A97" t="str">
            <v>The MAC</v>
          </cell>
          <cell r="B97">
            <v>1</v>
          </cell>
          <cell r="C97">
            <v>31763</v>
          </cell>
          <cell r="D97" t="str">
            <v>Exchequer</v>
          </cell>
          <cell r="E97" t="str">
            <v>ACNI/10801</v>
          </cell>
          <cell r="F97" t="str">
            <v>Sonya Whitefield</v>
          </cell>
          <cell r="G97" t="str">
            <v>xx AFP - Returning Applicant</v>
          </cell>
          <cell r="H97" t="str">
            <v>Awarded - Completed</v>
          </cell>
          <cell r="I97" t="str">
            <v>Large</v>
          </cell>
          <cell r="J97">
            <v>1000000</v>
          </cell>
          <cell r="K97">
            <v>0</v>
          </cell>
          <cell r="L97">
            <v>1000000</v>
          </cell>
          <cell r="M97">
            <v>2598250</v>
          </cell>
          <cell r="N97" t="str">
            <v>Combined</v>
          </cell>
          <cell r="O97">
            <v>1628</v>
          </cell>
          <cell r="P97">
            <v>639</v>
          </cell>
          <cell r="Q97">
            <v>0</v>
          </cell>
          <cell r="R97">
            <v>0</v>
          </cell>
          <cell r="S97">
            <v>0</v>
          </cell>
          <cell r="T97">
            <v>49314</v>
          </cell>
          <cell r="U97">
            <v>56274</v>
          </cell>
          <cell r="V97">
            <v>24855</v>
          </cell>
          <cell r="W97">
            <v>2000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73474</v>
          </cell>
          <cell r="BS97">
            <v>49314</v>
          </cell>
          <cell r="BT97">
            <v>0</v>
          </cell>
          <cell r="BU97">
            <v>9991</v>
          </cell>
          <cell r="BV97">
            <v>621122.77</v>
          </cell>
          <cell r="BW97">
            <v>12.57</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cell r="FZ97">
            <v>0</v>
          </cell>
        </row>
        <row r="98">
          <cell r="A98" t="str">
            <v>The Nerve Centre</v>
          </cell>
          <cell r="B98">
            <v>1</v>
          </cell>
          <cell r="C98">
            <v>31743</v>
          </cell>
          <cell r="D98" t="str">
            <v>Exchequer</v>
          </cell>
          <cell r="E98" t="str">
            <v>ACNI/10781</v>
          </cell>
          <cell r="F98" t="str">
            <v>Sonya Whitefield</v>
          </cell>
          <cell r="G98" t="str">
            <v>xx AFP - Returning Applicant</v>
          </cell>
          <cell r="H98" t="str">
            <v>Awarded - Completed</v>
          </cell>
          <cell r="I98" t="str">
            <v>Large</v>
          </cell>
          <cell r="J98">
            <v>154255</v>
          </cell>
          <cell r="K98">
            <v>0</v>
          </cell>
          <cell r="L98">
            <v>154255</v>
          </cell>
          <cell r="M98">
            <v>1951538</v>
          </cell>
          <cell r="N98" t="str">
            <v>Music</v>
          </cell>
          <cell r="O98">
            <v>138</v>
          </cell>
          <cell r="P98">
            <v>97</v>
          </cell>
          <cell r="Q98">
            <v>0</v>
          </cell>
          <cell r="R98">
            <v>0</v>
          </cell>
          <cell r="S98">
            <v>0</v>
          </cell>
          <cell r="T98">
            <v>3285</v>
          </cell>
          <cell r="U98">
            <v>10755</v>
          </cell>
          <cell r="V98">
            <v>1337</v>
          </cell>
          <cell r="W98">
            <v>1500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6340</v>
          </cell>
          <cell r="BS98">
            <v>2624</v>
          </cell>
          <cell r="BT98">
            <v>661</v>
          </cell>
          <cell r="BU98">
            <v>0</v>
          </cell>
          <cell r="BV98">
            <v>48911</v>
          </cell>
          <cell r="BW98">
            <v>18.63</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row>
        <row r="99">
          <cell r="A99" t="str">
            <v>The Royal Scottish Pipe Band Association</v>
          </cell>
          <cell r="B99">
            <v>1</v>
          </cell>
          <cell r="C99">
            <v>31839</v>
          </cell>
          <cell r="D99" t="str">
            <v>Lottery</v>
          </cell>
          <cell r="E99" t="str">
            <v>ACNI/10877</v>
          </cell>
          <cell r="F99" t="str">
            <v>Jane Cassidy</v>
          </cell>
          <cell r="G99" t="str">
            <v>AFP - Core</v>
          </cell>
          <cell r="H99" t="str">
            <v>Awarded - Completed</v>
          </cell>
          <cell r="I99" t="str">
            <v>Small</v>
          </cell>
          <cell r="J99">
            <v>35890</v>
          </cell>
          <cell r="K99">
            <v>0</v>
          </cell>
          <cell r="L99">
            <v>35890</v>
          </cell>
          <cell r="M99">
            <v>241723.32</v>
          </cell>
          <cell r="N99" t="str">
            <v>Traditional Arts</v>
          </cell>
          <cell r="O99">
            <v>10</v>
          </cell>
          <cell r="P99">
            <v>11</v>
          </cell>
          <cell r="Q99">
            <v>0</v>
          </cell>
          <cell r="R99">
            <v>0</v>
          </cell>
          <cell r="S99">
            <v>0</v>
          </cell>
          <cell r="T99">
            <v>0</v>
          </cell>
          <cell r="U99">
            <v>45000</v>
          </cell>
          <cell r="V99">
            <v>0</v>
          </cell>
          <cell r="W99">
            <v>2500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300</v>
          </cell>
          <cell r="BS99">
            <v>300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cell r="FZ99">
            <v>0</v>
          </cell>
        </row>
        <row r="100">
          <cell r="A100" t="str">
            <v>The Sculptors Society of Ireland T/A Visual Artists Ireland</v>
          </cell>
          <cell r="B100">
            <v>1</v>
          </cell>
          <cell r="C100">
            <v>31821</v>
          </cell>
          <cell r="D100" t="str">
            <v>Lottery</v>
          </cell>
          <cell r="E100" t="str">
            <v>ACNI/10859</v>
          </cell>
          <cell r="F100" t="str">
            <v>Deirdre Robb</v>
          </cell>
          <cell r="G100" t="str">
            <v>AFP - Core</v>
          </cell>
          <cell r="H100" t="str">
            <v>Awarded - Completed</v>
          </cell>
          <cell r="I100" t="str">
            <v>Medium</v>
          </cell>
          <cell r="J100">
            <v>66660</v>
          </cell>
          <cell r="K100">
            <v>0</v>
          </cell>
          <cell r="L100">
            <v>89486</v>
          </cell>
          <cell r="M100">
            <v>417906</v>
          </cell>
          <cell r="N100" t="str">
            <v>Visual Arts</v>
          </cell>
          <cell r="O100">
            <v>0</v>
          </cell>
          <cell r="P100">
            <v>35</v>
          </cell>
          <cell r="Q100">
            <v>0</v>
          </cell>
          <cell r="R100">
            <v>0</v>
          </cell>
          <cell r="S100">
            <v>0</v>
          </cell>
          <cell r="T100">
            <v>0</v>
          </cell>
          <cell r="U100">
            <v>0</v>
          </cell>
          <cell r="V100">
            <v>3294</v>
          </cell>
          <cell r="W100">
            <v>300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row>
        <row r="101">
          <cell r="A101" t="str">
            <v>The Void Art Centre</v>
          </cell>
          <cell r="B101">
            <v>1</v>
          </cell>
          <cell r="C101">
            <v>31742</v>
          </cell>
          <cell r="D101" t="str">
            <v>Exchequer</v>
          </cell>
          <cell r="E101" t="str">
            <v>ACNI/10780</v>
          </cell>
          <cell r="F101" t="str">
            <v>Deirdre Robb</v>
          </cell>
          <cell r="G101" t="str">
            <v>xx AFP - Returning Applicant</v>
          </cell>
          <cell r="H101" t="str">
            <v>Awarded - Completed</v>
          </cell>
          <cell r="I101" t="str">
            <v>Medium</v>
          </cell>
          <cell r="J101">
            <v>142768</v>
          </cell>
          <cell r="K101">
            <v>0</v>
          </cell>
          <cell r="L101">
            <v>142768</v>
          </cell>
          <cell r="M101">
            <v>732768</v>
          </cell>
          <cell r="N101" t="str">
            <v>Visual Arts</v>
          </cell>
          <cell r="O101">
            <v>0</v>
          </cell>
          <cell r="P101">
            <v>94</v>
          </cell>
          <cell r="Q101">
            <v>11</v>
          </cell>
          <cell r="R101">
            <v>0</v>
          </cell>
          <cell r="S101">
            <v>0</v>
          </cell>
          <cell r="T101">
            <v>0</v>
          </cell>
          <cell r="U101">
            <v>0</v>
          </cell>
          <cell r="V101">
            <v>2105</v>
          </cell>
          <cell r="W101">
            <v>2050</v>
          </cell>
          <cell r="X101">
            <v>0</v>
          </cell>
          <cell r="Y101">
            <v>7956</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row>
        <row r="102">
          <cell r="A102" t="str">
            <v>Tinderbox Theatre Company</v>
          </cell>
          <cell r="B102">
            <v>1</v>
          </cell>
          <cell r="C102">
            <v>31768</v>
          </cell>
          <cell r="D102" t="str">
            <v>Exchequer</v>
          </cell>
          <cell r="E102" t="str">
            <v>ACNI/10806</v>
          </cell>
          <cell r="F102" t="str">
            <v>Damian Smyth</v>
          </cell>
          <cell r="G102" t="str">
            <v>xx AFP - Returning Applicant</v>
          </cell>
          <cell r="H102" t="str">
            <v>Awarded - Completed</v>
          </cell>
          <cell r="I102" t="str">
            <v>Medium</v>
          </cell>
          <cell r="J102">
            <v>213400</v>
          </cell>
          <cell r="K102">
            <v>0</v>
          </cell>
          <cell r="L102">
            <v>213400</v>
          </cell>
          <cell r="M102">
            <v>432833</v>
          </cell>
          <cell r="N102" t="str">
            <v>Drama</v>
          </cell>
          <cell r="O102">
            <v>16</v>
          </cell>
          <cell r="P102">
            <v>89</v>
          </cell>
          <cell r="Q102">
            <v>0</v>
          </cell>
          <cell r="R102">
            <v>0</v>
          </cell>
          <cell r="S102">
            <v>0</v>
          </cell>
          <cell r="T102">
            <v>1081</v>
          </cell>
          <cell r="U102">
            <v>0</v>
          </cell>
          <cell r="V102">
            <v>706</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1801</v>
          </cell>
          <cell r="BS102">
            <v>1081</v>
          </cell>
          <cell r="BT102">
            <v>322</v>
          </cell>
          <cell r="BU102">
            <v>625</v>
          </cell>
          <cell r="BV102">
            <v>8188</v>
          </cell>
          <cell r="BW102">
            <v>7.57</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cell r="FZ102">
            <v>0</v>
          </cell>
        </row>
        <row r="103">
          <cell r="A103" t="str">
            <v>Tyrone Guthrie Centre at Annaghmakerrig</v>
          </cell>
          <cell r="B103">
            <v>1</v>
          </cell>
          <cell r="C103">
            <v>31744</v>
          </cell>
          <cell r="D103" t="str">
            <v>Lottery</v>
          </cell>
          <cell r="E103" t="str">
            <v>ACNI/10782</v>
          </cell>
          <cell r="F103" t="str">
            <v>Suzanne Lyle</v>
          </cell>
          <cell r="G103" t="str">
            <v>AFP - Core</v>
          </cell>
          <cell r="H103" t="str">
            <v>Awarded - Completed</v>
          </cell>
          <cell r="I103" t="str">
            <v>Medium</v>
          </cell>
          <cell r="J103">
            <v>81674</v>
          </cell>
          <cell r="K103">
            <v>0</v>
          </cell>
          <cell r="L103">
            <v>81674</v>
          </cell>
          <cell r="M103">
            <v>456494</v>
          </cell>
          <cell r="N103" t="str">
            <v>Combined</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0</v>
          </cell>
          <cell r="DO103">
            <v>0</v>
          </cell>
          <cell r="DP103">
            <v>0</v>
          </cell>
          <cell r="DQ103">
            <v>0</v>
          </cell>
          <cell r="DR103">
            <v>0</v>
          </cell>
          <cell r="DS103">
            <v>0</v>
          </cell>
          <cell r="DT103">
            <v>0</v>
          </cell>
          <cell r="DU103">
            <v>0</v>
          </cell>
          <cell r="DV103">
            <v>0</v>
          </cell>
          <cell r="DW103">
            <v>0</v>
          </cell>
          <cell r="DX103">
            <v>0</v>
          </cell>
          <cell r="DY103">
            <v>0</v>
          </cell>
          <cell r="DZ103">
            <v>0</v>
          </cell>
          <cell r="EA103">
            <v>0</v>
          </cell>
          <cell r="EB103">
            <v>0</v>
          </cell>
          <cell r="EC103">
            <v>0</v>
          </cell>
          <cell r="ED103">
            <v>0</v>
          </cell>
          <cell r="EE103">
            <v>0</v>
          </cell>
          <cell r="EF103">
            <v>0</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row>
        <row r="104">
          <cell r="A104" t="str">
            <v>Ulster Association of Youth Drama</v>
          </cell>
          <cell r="B104">
            <v>1</v>
          </cell>
          <cell r="C104">
            <v>31822</v>
          </cell>
          <cell r="D104" t="str">
            <v>Lottery</v>
          </cell>
          <cell r="E104" t="str">
            <v>ACNI/10860</v>
          </cell>
          <cell r="F104" t="str">
            <v>Gilly Campbell</v>
          </cell>
          <cell r="G104" t="str">
            <v>AFP - Core</v>
          </cell>
          <cell r="H104" t="str">
            <v>Awarded - Completed</v>
          </cell>
          <cell r="I104" t="str">
            <v>Small</v>
          </cell>
          <cell r="J104">
            <v>33600</v>
          </cell>
          <cell r="K104">
            <v>0</v>
          </cell>
          <cell r="L104">
            <v>33600</v>
          </cell>
          <cell r="M104">
            <v>0</v>
          </cell>
          <cell r="N104" t="str">
            <v>Drama</v>
          </cell>
          <cell r="O104">
            <v>0</v>
          </cell>
          <cell r="P104">
            <v>40</v>
          </cell>
          <cell r="Q104">
            <v>0</v>
          </cell>
          <cell r="R104">
            <v>0</v>
          </cell>
          <cell r="S104">
            <v>0</v>
          </cell>
          <cell r="T104">
            <v>0</v>
          </cell>
          <cell r="U104">
            <v>0</v>
          </cell>
          <cell r="V104">
            <v>326</v>
          </cell>
          <cell r="W104">
            <v>500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row>
        <row r="105">
          <cell r="A105" t="str">
            <v>Ulster Orchestra Society Ltd</v>
          </cell>
          <cell r="B105">
            <v>1</v>
          </cell>
          <cell r="C105">
            <v>31767</v>
          </cell>
          <cell r="D105" t="str">
            <v>Exchequer</v>
          </cell>
          <cell r="E105" t="str">
            <v>ACNI/10805</v>
          </cell>
          <cell r="F105" t="str">
            <v>Ciaran Scullion</v>
          </cell>
          <cell r="G105" t="str">
            <v>xx AFP - Returning Applicant</v>
          </cell>
          <cell r="H105" t="str">
            <v>Awarded - Completed</v>
          </cell>
          <cell r="I105" t="str">
            <v>Large</v>
          </cell>
          <cell r="J105">
            <v>1879568</v>
          </cell>
          <cell r="K105">
            <v>0</v>
          </cell>
          <cell r="L105">
            <v>1879568</v>
          </cell>
          <cell r="M105">
            <v>3954556</v>
          </cell>
          <cell r="N105" t="str">
            <v>Music</v>
          </cell>
          <cell r="O105">
            <v>62</v>
          </cell>
          <cell r="P105">
            <v>127</v>
          </cell>
          <cell r="Q105">
            <v>0</v>
          </cell>
          <cell r="R105">
            <v>0</v>
          </cell>
          <cell r="S105">
            <v>0</v>
          </cell>
          <cell r="T105">
            <v>48059</v>
          </cell>
          <cell r="U105">
            <v>0</v>
          </cell>
          <cell r="V105">
            <v>12836</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82711</v>
          </cell>
          <cell r="BS105">
            <v>48059</v>
          </cell>
          <cell r="BT105">
            <v>4419</v>
          </cell>
          <cell r="BU105">
            <v>4971</v>
          </cell>
          <cell r="BV105">
            <v>405599</v>
          </cell>
          <cell r="BW105">
            <v>8</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row>
        <row r="106">
          <cell r="A106" t="str">
            <v>Ulster Youth Choir</v>
          </cell>
          <cell r="B106">
            <v>1</v>
          </cell>
          <cell r="C106">
            <v>31838</v>
          </cell>
          <cell r="D106" t="str">
            <v>Lottery</v>
          </cell>
          <cell r="E106" t="str">
            <v>ACNI/10876</v>
          </cell>
          <cell r="F106" t="str">
            <v>Jane Cassidy</v>
          </cell>
          <cell r="G106" t="str">
            <v>AFP - Core</v>
          </cell>
          <cell r="H106" t="str">
            <v>Awarded - Completed</v>
          </cell>
          <cell r="I106" t="str">
            <v>Small</v>
          </cell>
          <cell r="J106">
            <v>44632</v>
          </cell>
          <cell r="K106">
            <v>0</v>
          </cell>
          <cell r="L106">
            <v>44923</v>
          </cell>
          <cell r="M106">
            <v>189746</v>
          </cell>
          <cell r="N106" t="str">
            <v>Music</v>
          </cell>
          <cell r="O106">
            <v>4</v>
          </cell>
          <cell r="P106">
            <v>46</v>
          </cell>
          <cell r="Q106">
            <v>0</v>
          </cell>
          <cell r="R106">
            <v>0</v>
          </cell>
          <cell r="S106">
            <v>0</v>
          </cell>
          <cell r="T106">
            <v>0</v>
          </cell>
          <cell r="U106">
            <v>3220</v>
          </cell>
          <cell r="V106">
            <v>0</v>
          </cell>
          <cell r="W106">
            <v>2580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900</v>
          </cell>
          <cell r="BS106">
            <v>720</v>
          </cell>
          <cell r="BT106">
            <v>25</v>
          </cell>
          <cell r="BU106">
            <v>150</v>
          </cell>
          <cell r="BV106">
            <v>7261</v>
          </cell>
          <cell r="BW106">
            <v>10.08</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cell r="FZ106">
            <v>0</v>
          </cell>
        </row>
        <row r="107">
          <cell r="A107" t="str">
            <v>Ulster Youth Orchestra</v>
          </cell>
          <cell r="B107">
            <v>1</v>
          </cell>
          <cell r="C107">
            <v>31727</v>
          </cell>
          <cell r="D107" t="str">
            <v>Lottery</v>
          </cell>
          <cell r="E107" t="str">
            <v>ACNI/10765</v>
          </cell>
          <cell r="F107" t="str">
            <v>Ciaran Scullion</v>
          </cell>
          <cell r="G107" t="str">
            <v>xx AFP - Returning Applicant</v>
          </cell>
          <cell r="H107" t="str">
            <v>Awarded - Completed</v>
          </cell>
          <cell r="I107" t="str">
            <v>Small</v>
          </cell>
          <cell r="J107">
            <v>35206</v>
          </cell>
          <cell r="K107">
            <v>0</v>
          </cell>
          <cell r="L107">
            <v>35206</v>
          </cell>
          <cell r="M107">
            <v>179606</v>
          </cell>
          <cell r="N107" t="str">
            <v>Music</v>
          </cell>
          <cell r="O107">
            <v>8</v>
          </cell>
          <cell r="P107">
            <v>6</v>
          </cell>
          <cell r="Q107">
            <v>0</v>
          </cell>
          <cell r="R107">
            <v>0</v>
          </cell>
          <cell r="S107">
            <v>0</v>
          </cell>
          <cell r="T107">
            <v>756</v>
          </cell>
          <cell r="U107">
            <v>1030</v>
          </cell>
          <cell r="V107">
            <v>502</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1126</v>
          </cell>
          <cell r="BS107">
            <v>585</v>
          </cell>
          <cell r="BT107">
            <v>171</v>
          </cell>
          <cell r="BU107">
            <v>0</v>
          </cell>
          <cell r="BV107">
            <v>4722</v>
          </cell>
          <cell r="BW107">
            <v>8.07</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cell r="FZ107">
            <v>0</v>
          </cell>
        </row>
        <row r="108">
          <cell r="A108" t="str">
            <v>Ulster-Scots Community Network</v>
          </cell>
          <cell r="B108">
            <v>1</v>
          </cell>
          <cell r="C108">
            <v>31721</v>
          </cell>
          <cell r="D108" t="str">
            <v>Lottery</v>
          </cell>
          <cell r="E108" t="str">
            <v>ACNI/10759</v>
          </cell>
          <cell r="F108" t="str">
            <v>Joan Dempster</v>
          </cell>
          <cell r="G108" t="str">
            <v>xx AFP - Returning Applicant</v>
          </cell>
          <cell r="H108" t="str">
            <v>Awarded - Completed</v>
          </cell>
          <cell r="I108" t="str">
            <v>Medium</v>
          </cell>
          <cell r="J108">
            <v>25000</v>
          </cell>
          <cell r="K108">
            <v>0</v>
          </cell>
          <cell r="L108">
            <v>25000</v>
          </cell>
          <cell r="M108">
            <v>274000</v>
          </cell>
          <cell r="N108" t="str">
            <v>Traditional Arts</v>
          </cell>
          <cell r="O108">
            <v>0</v>
          </cell>
          <cell r="P108">
            <v>49</v>
          </cell>
          <cell r="Q108">
            <v>14</v>
          </cell>
          <cell r="R108">
            <v>0</v>
          </cell>
          <cell r="S108">
            <v>0</v>
          </cell>
          <cell r="T108">
            <v>0</v>
          </cell>
          <cell r="U108">
            <v>0</v>
          </cell>
          <cell r="V108">
            <v>0</v>
          </cell>
          <cell r="W108">
            <v>2500</v>
          </cell>
          <cell r="X108">
            <v>0</v>
          </cell>
          <cell r="Y108">
            <v>2300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row>
        <row r="109">
          <cell r="A109" t="str">
            <v>Verbal Arts Centre</v>
          </cell>
          <cell r="B109">
            <v>1</v>
          </cell>
          <cell r="C109">
            <v>31764</v>
          </cell>
          <cell r="D109" t="str">
            <v>Exchequer</v>
          </cell>
          <cell r="E109" t="str">
            <v>ACNI/10802</v>
          </cell>
          <cell r="F109" t="str">
            <v>Damian Smyth</v>
          </cell>
          <cell r="G109" t="str">
            <v>xx AFP - Returning Applicant</v>
          </cell>
          <cell r="H109" t="str">
            <v>Awarded - Completed</v>
          </cell>
          <cell r="I109" t="str">
            <v>Medium</v>
          </cell>
          <cell r="J109">
            <v>255496</v>
          </cell>
          <cell r="K109">
            <v>0</v>
          </cell>
          <cell r="L109">
            <v>255496</v>
          </cell>
          <cell r="M109">
            <v>1082164</v>
          </cell>
          <cell r="N109" t="str">
            <v>Literature</v>
          </cell>
          <cell r="O109">
            <v>30</v>
          </cell>
          <cell r="P109">
            <v>207</v>
          </cell>
          <cell r="Q109">
            <v>15</v>
          </cell>
          <cell r="R109">
            <v>0</v>
          </cell>
          <cell r="S109">
            <v>0</v>
          </cell>
          <cell r="T109">
            <v>1169</v>
          </cell>
          <cell r="U109">
            <v>360</v>
          </cell>
          <cell r="V109">
            <v>10352</v>
          </cell>
          <cell r="W109">
            <v>2930</v>
          </cell>
          <cell r="X109">
            <v>0</v>
          </cell>
          <cell r="Y109">
            <v>19520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2970</v>
          </cell>
          <cell r="BS109">
            <v>1151</v>
          </cell>
          <cell r="BT109">
            <v>461</v>
          </cell>
          <cell r="BU109">
            <v>0</v>
          </cell>
          <cell r="BV109">
            <v>11924.3</v>
          </cell>
          <cell r="BW109">
            <v>10.35</v>
          </cell>
          <cell r="BX109">
            <v>0</v>
          </cell>
          <cell r="BY109">
            <v>0</v>
          </cell>
          <cell r="BZ109">
            <v>0</v>
          </cell>
          <cell r="CA109">
            <v>0</v>
          </cell>
          <cell r="CB109">
            <v>0</v>
          </cell>
          <cell r="CC109">
            <v>0</v>
          </cell>
          <cell r="CD109">
            <v>0</v>
          </cell>
          <cell r="CE109">
            <v>0</v>
          </cell>
          <cell r="CF109">
            <v>0</v>
          </cell>
          <cell r="CG109">
            <v>0</v>
          </cell>
          <cell r="CH109">
            <v>0</v>
          </cell>
          <cell r="CI109">
            <v>0</v>
          </cell>
          <cell r="CJ109">
            <v>0</v>
          </cell>
          <cell r="CK109">
            <v>0</v>
          </cell>
          <cell r="CL109">
            <v>0</v>
          </cell>
          <cell r="CM109">
            <v>0</v>
          </cell>
          <cell r="CN109">
            <v>0</v>
          </cell>
          <cell r="CO109">
            <v>0</v>
          </cell>
          <cell r="CP109">
            <v>0</v>
          </cell>
          <cell r="CQ109">
            <v>0</v>
          </cell>
          <cell r="CR109">
            <v>0</v>
          </cell>
          <cell r="CS109">
            <v>0</v>
          </cell>
          <cell r="CT109">
            <v>0</v>
          </cell>
          <cell r="CU109">
            <v>0</v>
          </cell>
          <cell r="CV109">
            <v>0</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cell r="FZ109">
            <v>0</v>
          </cell>
        </row>
        <row r="110">
          <cell r="A110" t="str">
            <v>Voluntary Arts Network (for Voluntary Arts Ireland)</v>
          </cell>
          <cell r="B110">
            <v>1</v>
          </cell>
          <cell r="C110">
            <v>31741</v>
          </cell>
          <cell r="D110" t="str">
            <v>Lottery</v>
          </cell>
          <cell r="E110" t="str">
            <v>ACNI/10779</v>
          </cell>
          <cell r="F110" t="str">
            <v>Fionnuala Walsh</v>
          </cell>
          <cell r="G110" t="str">
            <v>xx AFP - Returning Applicant</v>
          </cell>
          <cell r="H110" t="str">
            <v>Awarded - Completed</v>
          </cell>
          <cell r="I110" t="str">
            <v>Medium</v>
          </cell>
          <cell r="J110">
            <v>95632</v>
          </cell>
          <cell r="K110">
            <v>0</v>
          </cell>
          <cell r="L110">
            <v>95632</v>
          </cell>
          <cell r="M110">
            <v>171455</v>
          </cell>
          <cell r="N110" t="str">
            <v>Combined</v>
          </cell>
          <cell r="O110">
            <v>2</v>
          </cell>
          <cell r="P110">
            <v>24</v>
          </cell>
          <cell r="Q110">
            <v>45</v>
          </cell>
          <cell r="R110">
            <v>0</v>
          </cell>
          <cell r="S110">
            <v>0</v>
          </cell>
          <cell r="T110">
            <v>0</v>
          </cell>
          <cell r="U110">
            <v>320</v>
          </cell>
          <cell r="V110">
            <v>0</v>
          </cell>
          <cell r="W110">
            <v>3988</v>
          </cell>
          <cell r="X110">
            <v>0</v>
          </cell>
          <cell r="Y110">
            <v>38111</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0</v>
          </cell>
          <cell r="FV110">
            <v>0</v>
          </cell>
          <cell r="FW110">
            <v>0</v>
          </cell>
          <cell r="FX110">
            <v>0</v>
          </cell>
          <cell r="FY110">
            <v>0</v>
          </cell>
          <cell r="FZ110">
            <v>0</v>
          </cell>
        </row>
        <row r="111">
          <cell r="A111" t="str">
            <v>Walled City Music Trust</v>
          </cell>
          <cell r="B111">
            <v>1</v>
          </cell>
          <cell r="C111">
            <v>31740</v>
          </cell>
          <cell r="D111" t="str">
            <v>Lottery</v>
          </cell>
          <cell r="E111" t="str">
            <v>ACNI/10778</v>
          </cell>
          <cell r="F111" t="str">
            <v>Ciaran Scullion</v>
          </cell>
          <cell r="G111" t="str">
            <v>xx AFP - Returning Applicant</v>
          </cell>
          <cell r="H111" t="str">
            <v>Awarded - Completed</v>
          </cell>
          <cell r="I111" t="str">
            <v>Medium</v>
          </cell>
          <cell r="J111">
            <v>115000</v>
          </cell>
          <cell r="K111">
            <v>0</v>
          </cell>
          <cell r="L111">
            <v>115000</v>
          </cell>
          <cell r="M111">
            <v>351964</v>
          </cell>
          <cell r="N111" t="str">
            <v>Music</v>
          </cell>
          <cell r="O111">
            <v>59</v>
          </cell>
          <cell r="P111">
            <v>41</v>
          </cell>
          <cell r="Q111">
            <v>0</v>
          </cell>
          <cell r="R111">
            <v>0</v>
          </cell>
          <cell r="S111">
            <v>0</v>
          </cell>
          <cell r="T111">
            <v>8210</v>
          </cell>
          <cell r="U111">
            <v>5000</v>
          </cell>
          <cell r="V111">
            <v>1600</v>
          </cell>
          <cell r="W111">
            <v>500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3900</v>
          </cell>
          <cell r="BS111">
            <v>1750</v>
          </cell>
          <cell r="BT111">
            <v>150</v>
          </cell>
          <cell r="BU111">
            <v>500</v>
          </cell>
          <cell r="BV111">
            <v>13694</v>
          </cell>
          <cell r="BW111">
            <v>7.83</v>
          </cell>
          <cell r="BX111">
            <v>0</v>
          </cell>
          <cell r="BY111">
            <v>0</v>
          </cell>
          <cell r="BZ111">
            <v>0</v>
          </cell>
          <cell r="CA111">
            <v>0</v>
          </cell>
          <cell r="CB111">
            <v>0</v>
          </cell>
          <cell r="CC111">
            <v>0</v>
          </cell>
          <cell r="CD111">
            <v>0</v>
          </cell>
          <cell r="CE111">
            <v>0</v>
          </cell>
          <cell r="CF111">
            <v>0</v>
          </cell>
          <cell r="CG111">
            <v>0</v>
          </cell>
          <cell r="CH111">
            <v>0</v>
          </cell>
          <cell r="CI111">
            <v>0</v>
          </cell>
          <cell r="CJ111">
            <v>0</v>
          </cell>
          <cell r="CK111">
            <v>0</v>
          </cell>
          <cell r="CL111">
            <v>0</v>
          </cell>
          <cell r="CM111">
            <v>0</v>
          </cell>
          <cell r="CN111">
            <v>0</v>
          </cell>
          <cell r="CO111">
            <v>0</v>
          </cell>
          <cell r="CP111">
            <v>0</v>
          </cell>
          <cell r="CQ111">
            <v>0</v>
          </cell>
          <cell r="CR111">
            <v>0</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v>
          </cell>
          <cell r="DN111">
            <v>0</v>
          </cell>
          <cell r="DO111">
            <v>0</v>
          </cell>
          <cell r="DP111">
            <v>0</v>
          </cell>
          <cell r="DQ111">
            <v>0</v>
          </cell>
          <cell r="DR111">
            <v>0</v>
          </cell>
          <cell r="DS111">
            <v>0</v>
          </cell>
          <cell r="DT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H111">
            <v>0</v>
          </cell>
          <cell r="EI111">
            <v>0</v>
          </cell>
          <cell r="EJ111">
            <v>0</v>
          </cell>
          <cell r="EK111">
            <v>0</v>
          </cell>
          <cell r="EL111">
            <v>0</v>
          </cell>
          <cell r="EM111">
            <v>0</v>
          </cell>
          <cell r="EN111">
            <v>0</v>
          </cell>
          <cell r="EO111">
            <v>0</v>
          </cell>
          <cell r="EP111">
            <v>0</v>
          </cell>
          <cell r="EQ111">
            <v>0</v>
          </cell>
          <cell r="ER111">
            <v>0</v>
          </cell>
          <cell r="ES111">
            <v>0</v>
          </cell>
          <cell r="ET111">
            <v>0</v>
          </cell>
          <cell r="EU111">
            <v>0</v>
          </cell>
          <cell r="EV111">
            <v>0</v>
          </cell>
          <cell r="EW111">
            <v>0</v>
          </cell>
          <cell r="EX111">
            <v>0</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row>
        <row r="112">
          <cell r="A112" t="str">
            <v>Waterside Theatre Company Ltd</v>
          </cell>
          <cell r="B112">
            <v>1</v>
          </cell>
          <cell r="C112">
            <v>31765</v>
          </cell>
          <cell r="D112" t="str">
            <v>Exchequer</v>
          </cell>
          <cell r="E112" t="str">
            <v>ACNI/10803</v>
          </cell>
          <cell r="F112" t="str">
            <v>Gavin O'Connor</v>
          </cell>
          <cell r="G112" t="str">
            <v>xx AFP - Returning Applicant</v>
          </cell>
          <cell r="H112" t="str">
            <v>Awarded - Completed</v>
          </cell>
          <cell r="I112" t="str">
            <v>Medium</v>
          </cell>
          <cell r="J112">
            <v>130930</v>
          </cell>
          <cell r="K112">
            <v>0</v>
          </cell>
          <cell r="L112">
            <v>130930</v>
          </cell>
          <cell r="M112">
            <v>528305</v>
          </cell>
          <cell r="N112" t="str">
            <v>Combined</v>
          </cell>
          <cell r="O112">
            <v>156</v>
          </cell>
          <cell r="P112">
            <v>449</v>
          </cell>
          <cell r="Q112">
            <v>7</v>
          </cell>
          <cell r="R112">
            <v>0</v>
          </cell>
          <cell r="S112">
            <v>0</v>
          </cell>
          <cell r="T112">
            <v>14276</v>
          </cell>
          <cell r="U112">
            <v>18428</v>
          </cell>
          <cell r="V112">
            <v>7590</v>
          </cell>
          <cell r="W112">
            <v>0</v>
          </cell>
          <cell r="X112">
            <v>7478</v>
          </cell>
          <cell r="Y112">
            <v>10255</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48972</v>
          </cell>
          <cell r="BS112">
            <v>11980</v>
          </cell>
          <cell r="BT112">
            <v>20649</v>
          </cell>
          <cell r="BU112">
            <v>5661</v>
          </cell>
          <cell r="BV112">
            <v>81042</v>
          </cell>
          <cell r="BW112">
            <v>6.76</v>
          </cell>
          <cell r="BX112">
            <v>0</v>
          </cell>
          <cell r="BY112">
            <v>0</v>
          </cell>
          <cell r="BZ112">
            <v>0</v>
          </cell>
          <cell r="CA112">
            <v>0</v>
          </cell>
          <cell r="CB112">
            <v>0</v>
          </cell>
          <cell r="CC112">
            <v>0</v>
          </cell>
          <cell r="CD112">
            <v>0</v>
          </cell>
          <cell r="CE112">
            <v>0</v>
          </cell>
          <cell r="CF112">
            <v>0</v>
          </cell>
          <cell r="CG112">
            <v>0</v>
          </cell>
          <cell r="CH112">
            <v>0</v>
          </cell>
          <cell r="CI112">
            <v>0</v>
          </cell>
          <cell r="CJ112">
            <v>0</v>
          </cell>
          <cell r="CK112">
            <v>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cell r="DS112">
            <v>0</v>
          </cell>
          <cell r="DT112">
            <v>0</v>
          </cell>
          <cell r="DU112">
            <v>0</v>
          </cell>
          <cell r="DV112">
            <v>0</v>
          </cell>
          <cell r="DW112">
            <v>0</v>
          </cell>
          <cell r="DX112">
            <v>0</v>
          </cell>
          <cell r="DY112">
            <v>0</v>
          </cell>
          <cell r="DZ112">
            <v>0</v>
          </cell>
          <cell r="EA112">
            <v>0</v>
          </cell>
          <cell r="EB112">
            <v>0</v>
          </cell>
          <cell r="EC112">
            <v>0</v>
          </cell>
          <cell r="ED112">
            <v>0</v>
          </cell>
          <cell r="EE112">
            <v>0</v>
          </cell>
          <cell r="EF112">
            <v>0</v>
          </cell>
          <cell r="EG112">
            <v>0</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row>
        <row r="113">
          <cell r="A113" t="str">
            <v>Wheelworks</v>
          </cell>
          <cell r="B113">
            <v>1</v>
          </cell>
          <cell r="C113">
            <v>31739</v>
          </cell>
          <cell r="D113" t="str">
            <v>Lottery</v>
          </cell>
          <cell r="E113" t="str">
            <v>ACNI/10777</v>
          </cell>
          <cell r="F113" t="str">
            <v>Gavin O'Connor</v>
          </cell>
          <cell r="G113" t="str">
            <v>xx AFP - Returning Applicant</v>
          </cell>
          <cell r="H113" t="str">
            <v>Awarded - Completed</v>
          </cell>
          <cell r="I113" t="str">
            <v>Medium</v>
          </cell>
          <cell r="J113">
            <v>82450</v>
          </cell>
          <cell r="K113">
            <v>0</v>
          </cell>
          <cell r="L113">
            <v>82400</v>
          </cell>
          <cell r="M113">
            <v>176270</v>
          </cell>
          <cell r="N113" t="str">
            <v>Combined</v>
          </cell>
          <cell r="O113">
            <v>12</v>
          </cell>
          <cell r="P113">
            <v>126</v>
          </cell>
          <cell r="Q113">
            <v>0</v>
          </cell>
          <cell r="R113">
            <v>0</v>
          </cell>
          <cell r="S113">
            <v>0</v>
          </cell>
          <cell r="T113">
            <v>1484</v>
          </cell>
          <cell r="U113">
            <v>0</v>
          </cell>
          <cell r="V113">
            <v>2341</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row>
        <row r="114">
          <cell r="A114" t="str">
            <v>Young at Art</v>
          </cell>
          <cell r="B114">
            <v>1</v>
          </cell>
          <cell r="C114">
            <v>31789</v>
          </cell>
          <cell r="D114" t="str">
            <v>Exchequer</v>
          </cell>
          <cell r="E114" t="str">
            <v>ACNI/10827</v>
          </cell>
          <cell r="F114" t="str">
            <v>Gavin O'Connor</v>
          </cell>
          <cell r="G114" t="str">
            <v>xx AFP - Returning Applicant</v>
          </cell>
          <cell r="H114" t="str">
            <v>Awarded - Completed</v>
          </cell>
          <cell r="I114" t="str">
            <v>Medium</v>
          </cell>
          <cell r="J114">
            <v>167416</v>
          </cell>
          <cell r="K114">
            <v>0</v>
          </cell>
          <cell r="L114">
            <v>167416</v>
          </cell>
          <cell r="M114">
            <v>0</v>
          </cell>
          <cell r="N114" t="str">
            <v>Combined</v>
          </cell>
          <cell r="O114">
            <v>162</v>
          </cell>
          <cell r="P114">
            <v>297</v>
          </cell>
          <cell r="Q114">
            <v>3</v>
          </cell>
          <cell r="R114">
            <v>0</v>
          </cell>
          <cell r="S114">
            <v>0</v>
          </cell>
          <cell r="T114">
            <v>0</v>
          </cell>
          <cell r="U114">
            <v>5588</v>
          </cell>
          <cell r="V114">
            <v>0</v>
          </cell>
          <cell r="W114">
            <v>21549</v>
          </cell>
          <cell r="X114">
            <v>0</v>
          </cell>
          <cell r="Y114">
            <v>1489</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6003</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row>
        <row r="115">
          <cell r="A115" t="str">
            <v>Youth Action Northern Ireland</v>
          </cell>
          <cell r="B115">
            <v>1</v>
          </cell>
          <cell r="C115">
            <v>31725</v>
          </cell>
          <cell r="D115" t="str">
            <v>Lottery</v>
          </cell>
          <cell r="E115" t="str">
            <v>ACNI/10763</v>
          </cell>
          <cell r="F115" t="str">
            <v>Gavin O'Connor</v>
          </cell>
          <cell r="G115" t="str">
            <v>xx AFP - Returning Applicant</v>
          </cell>
          <cell r="H115" t="str">
            <v>Awarded - Completed</v>
          </cell>
          <cell r="I115" t="str">
            <v>Medium</v>
          </cell>
          <cell r="J115">
            <v>60009</v>
          </cell>
          <cell r="K115">
            <v>0</v>
          </cell>
          <cell r="L115">
            <v>60009</v>
          </cell>
          <cell r="M115">
            <v>60009</v>
          </cell>
          <cell r="N115" t="str">
            <v>Drama</v>
          </cell>
          <cell r="O115">
            <v>73</v>
          </cell>
          <cell r="P115">
            <v>3575</v>
          </cell>
          <cell r="Q115">
            <v>0</v>
          </cell>
          <cell r="R115">
            <v>0</v>
          </cell>
          <cell r="S115">
            <v>0</v>
          </cell>
          <cell r="T115">
            <v>10769</v>
          </cell>
          <cell r="U115">
            <v>0</v>
          </cell>
          <cell r="V115">
            <v>8753</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12600</v>
          </cell>
          <cell r="BS115">
            <v>8615</v>
          </cell>
          <cell r="BT115">
            <v>2154</v>
          </cell>
          <cell r="BU115">
            <v>5599</v>
          </cell>
          <cell r="BV115">
            <v>0</v>
          </cell>
          <cell r="BW115">
            <v>0</v>
          </cell>
          <cell r="BX115">
            <v>0</v>
          </cell>
          <cell r="BY115">
            <v>0</v>
          </cell>
          <cell r="BZ115">
            <v>0</v>
          </cell>
          <cell r="CA115">
            <v>0</v>
          </cell>
          <cell r="CB115">
            <v>0</v>
          </cell>
          <cell r="CC115">
            <v>0</v>
          </cell>
          <cell r="CD115">
            <v>0</v>
          </cell>
          <cell r="CE115">
            <v>0</v>
          </cell>
          <cell r="CF115">
            <v>0</v>
          </cell>
          <cell r="CG115">
            <v>0</v>
          </cell>
          <cell r="CH115">
            <v>0</v>
          </cell>
          <cell r="CI115">
            <v>0</v>
          </cell>
          <cell r="CJ115">
            <v>0</v>
          </cell>
          <cell r="CK115">
            <v>0</v>
          </cell>
          <cell r="CL115">
            <v>0</v>
          </cell>
          <cell r="CM115">
            <v>0</v>
          </cell>
          <cell r="CN115">
            <v>0</v>
          </cell>
          <cell r="CO115">
            <v>0</v>
          </cell>
          <cell r="CP115">
            <v>0</v>
          </cell>
          <cell r="CQ115">
            <v>0</v>
          </cell>
          <cell r="CR115">
            <v>0</v>
          </cell>
          <cell r="CS115">
            <v>0</v>
          </cell>
          <cell r="CT115">
            <v>0</v>
          </cell>
          <cell r="CU115">
            <v>0</v>
          </cell>
          <cell r="CV115">
            <v>0</v>
          </cell>
          <cell r="CW115">
            <v>0</v>
          </cell>
          <cell r="CX115">
            <v>0</v>
          </cell>
          <cell r="CY115">
            <v>0</v>
          </cell>
          <cell r="CZ115">
            <v>0</v>
          </cell>
          <cell r="DA115">
            <v>0</v>
          </cell>
          <cell r="DB115">
            <v>0</v>
          </cell>
          <cell r="DC115">
            <v>0</v>
          </cell>
          <cell r="DD115">
            <v>0</v>
          </cell>
          <cell r="DE115">
            <v>0</v>
          </cell>
          <cell r="DF115">
            <v>0</v>
          </cell>
          <cell r="DG115">
            <v>0</v>
          </cell>
          <cell r="DH115">
            <v>0</v>
          </cell>
          <cell r="DI115">
            <v>0</v>
          </cell>
          <cell r="DJ115">
            <v>0</v>
          </cell>
          <cell r="DK115">
            <v>0</v>
          </cell>
          <cell r="DL115">
            <v>0</v>
          </cell>
          <cell r="DM115">
            <v>0</v>
          </cell>
          <cell r="DN115">
            <v>0</v>
          </cell>
          <cell r="DO115">
            <v>0</v>
          </cell>
          <cell r="DP115">
            <v>0</v>
          </cell>
          <cell r="DQ115">
            <v>0</v>
          </cell>
          <cell r="DR115">
            <v>0</v>
          </cell>
          <cell r="DS115">
            <v>0</v>
          </cell>
          <cell r="DT115">
            <v>0</v>
          </cell>
          <cell r="DU115">
            <v>0</v>
          </cell>
          <cell r="DV115">
            <v>0</v>
          </cell>
          <cell r="DW115">
            <v>0</v>
          </cell>
          <cell r="DX115">
            <v>0</v>
          </cell>
          <cell r="DY115">
            <v>0</v>
          </cell>
          <cell r="DZ115">
            <v>0</v>
          </cell>
          <cell r="EA115">
            <v>0</v>
          </cell>
          <cell r="EB115">
            <v>0</v>
          </cell>
          <cell r="EC115">
            <v>0</v>
          </cell>
          <cell r="ED115">
            <v>0</v>
          </cell>
          <cell r="EE115">
            <v>0</v>
          </cell>
          <cell r="EF115">
            <v>0</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0</v>
          </cell>
          <cell r="FM115">
            <v>0</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row>
        <row r="116">
          <cell r="A116" t="str">
            <v>All organisations</v>
          </cell>
          <cell r="B116">
            <v>114</v>
          </cell>
          <cell r="C116">
            <v>0</v>
          </cell>
          <cell r="D116">
            <v>0</v>
          </cell>
          <cell r="E116">
            <v>0</v>
          </cell>
          <cell r="F116">
            <v>0</v>
          </cell>
          <cell r="G116">
            <v>0</v>
          </cell>
          <cell r="H116">
            <v>0</v>
          </cell>
          <cell r="I116">
            <v>0</v>
          </cell>
          <cell r="J116">
            <v>14086575</v>
          </cell>
          <cell r="K116">
            <v>0</v>
          </cell>
          <cell r="L116">
            <v>0</v>
          </cell>
          <cell r="M116">
            <v>0</v>
          </cell>
          <cell r="N116">
            <v>0</v>
          </cell>
          <cell r="O116">
            <v>9501</v>
          </cell>
          <cell r="P116">
            <v>37553</v>
          </cell>
          <cell r="Q116">
            <v>589</v>
          </cell>
          <cell r="T116">
            <v>1039917</v>
          </cell>
          <cell r="U116">
            <v>2286673</v>
          </cell>
          <cell r="V116">
            <v>311053</v>
          </cell>
          <cell r="W116">
            <v>173908</v>
          </cell>
          <cell r="X116">
            <v>308525</v>
          </cell>
          <cell r="Y116">
            <v>1053242</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1185621</v>
          </cell>
          <cell r="BS116">
            <v>736804</v>
          </cell>
          <cell r="BT116">
            <v>106066</v>
          </cell>
          <cell r="BU116">
            <v>155910</v>
          </cell>
          <cell r="BV116">
            <v>11745444.33</v>
          </cell>
          <cell r="BW116">
            <v>3.8650943396226416</v>
          </cell>
          <cell r="BX116">
            <v>0</v>
          </cell>
          <cell r="BY116">
            <v>0</v>
          </cell>
          <cell r="BZ116">
            <v>0</v>
          </cell>
          <cell r="CA116">
            <v>0</v>
          </cell>
          <cell r="CB116">
            <v>0</v>
          </cell>
          <cell r="CC116">
            <v>0</v>
          </cell>
          <cell r="CD116">
            <v>0</v>
          </cell>
          <cell r="CE116">
            <v>0</v>
          </cell>
          <cell r="CF116">
            <v>0</v>
          </cell>
          <cell r="CG116">
            <v>0</v>
          </cell>
          <cell r="CH116">
            <v>0</v>
          </cell>
          <cell r="CI116">
            <v>0</v>
          </cell>
          <cell r="CJ116">
            <v>0</v>
          </cell>
          <cell r="CK116">
            <v>0</v>
          </cell>
          <cell r="CL116">
            <v>0</v>
          </cell>
          <cell r="CM116">
            <v>0</v>
          </cell>
          <cell r="CN116">
            <v>0</v>
          </cell>
          <cell r="CO116">
            <v>0</v>
          </cell>
          <cell r="CP116">
            <v>0</v>
          </cell>
          <cell r="CQ116">
            <v>0</v>
          </cell>
          <cell r="CR116">
            <v>0</v>
          </cell>
          <cell r="CS116">
            <v>0</v>
          </cell>
          <cell r="CT116">
            <v>0</v>
          </cell>
          <cell r="CU116">
            <v>0</v>
          </cell>
          <cell r="CV116">
            <v>0</v>
          </cell>
          <cell r="CW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cell r="DK116">
            <v>0</v>
          </cell>
          <cell r="DL116">
            <v>0</v>
          </cell>
          <cell r="DM116">
            <v>0</v>
          </cell>
          <cell r="DN116">
            <v>0</v>
          </cell>
          <cell r="DO116">
            <v>0</v>
          </cell>
          <cell r="DP116">
            <v>0</v>
          </cell>
          <cell r="DQ116">
            <v>0</v>
          </cell>
          <cell r="DR116">
            <v>0</v>
          </cell>
          <cell r="DS116">
            <v>0</v>
          </cell>
          <cell r="DT116">
            <v>0</v>
          </cell>
          <cell r="DU116">
            <v>0</v>
          </cell>
          <cell r="DV116">
            <v>0</v>
          </cell>
          <cell r="DW116">
            <v>0</v>
          </cell>
          <cell r="DX116">
            <v>0</v>
          </cell>
          <cell r="DY116">
            <v>0</v>
          </cell>
          <cell r="DZ116">
            <v>0</v>
          </cell>
          <cell r="EA116">
            <v>0</v>
          </cell>
          <cell r="EB116">
            <v>0</v>
          </cell>
          <cell r="EC116">
            <v>0</v>
          </cell>
          <cell r="ED116">
            <v>0</v>
          </cell>
          <cell r="EE116">
            <v>0</v>
          </cell>
          <cell r="EF116">
            <v>0</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0</v>
          </cell>
          <cell r="FM116">
            <v>0</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row>
        <row r="117">
          <cell r="A117" t="str">
            <v>Small</v>
          </cell>
          <cell r="B117">
            <v>41</v>
          </cell>
          <cell r="C117">
            <v>0</v>
          </cell>
          <cell r="D117">
            <v>0</v>
          </cell>
          <cell r="E117">
            <v>0</v>
          </cell>
          <cell r="F117">
            <v>0</v>
          </cell>
          <cell r="G117">
            <v>0</v>
          </cell>
          <cell r="H117">
            <v>0</v>
          </cell>
          <cell r="I117">
            <v>0</v>
          </cell>
          <cell r="J117">
            <v>1591549</v>
          </cell>
          <cell r="K117">
            <v>0</v>
          </cell>
          <cell r="L117">
            <v>0</v>
          </cell>
          <cell r="M117">
            <v>0</v>
          </cell>
          <cell r="N117">
            <v>0</v>
          </cell>
          <cell r="O117">
            <v>1244</v>
          </cell>
          <cell r="P117">
            <v>13060</v>
          </cell>
          <cell r="Q117">
            <v>129</v>
          </cell>
          <cell r="T117">
            <v>216556</v>
          </cell>
          <cell r="U117">
            <v>921718</v>
          </cell>
          <cell r="V117">
            <v>64262</v>
          </cell>
          <cell r="W117">
            <v>53811</v>
          </cell>
          <cell r="X117">
            <v>203158</v>
          </cell>
          <cell r="Y117">
            <v>227418</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89840</v>
          </cell>
          <cell r="BS117">
            <v>52281</v>
          </cell>
          <cell r="BT117">
            <v>17819</v>
          </cell>
          <cell r="BU117">
            <v>8075</v>
          </cell>
          <cell r="BV117">
            <v>441089.16</v>
          </cell>
          <cell r="BW117">
            <v>2.7248780487804876</v>
          </cell>
          <cell r="BX117">
            <v>0</v>
          </cell>
          <cell r="BY117">
            <v>0</v>
          </cell>
          <cell r="BZ117">
            <v>0</v>
          </cell>
          <cell r="CA117">
            <v>0</v>
          </cell>
          <cell r="CB117">
            <v>0</v>
          </cell>
          <cell r="CC117">
            <v>0</v>
          </cell>
          <cell r="CD117">
            <v>0</v>
          </cell>
          <cell r="CE117">
            <v>0</v>
          </cell>
          <cell r="CF117">
            <v>0</v>
          </cell>
          <cell r="CG117">
            <v>0</v>
          </cell>
          <cell r="CH117">
            <v>0</v>
          </cell>
          <cell r="CI117">
            <v>0</v>
          </cell>
          <cell r="CJ117">
            <v>0</v>
          </cell>
          <cell r="CK117">
            <v>0</v>
          </cell>
          <cell r="CL117">
            <v>0</v>
          </cell>
          <cell r="CM117">
            <v>0</v>
          </cell>
          <cell r="CN117">
            <v>0</v>
          </cell>
          <cell r="CO117">
            <v>0</v>
          </cell>
          <cell r="CP117">
            <v>0</v>
          </cell>
          <cell r="CQ117">
            <v>0</v>
          </cell>
          <cell r="CR117">
            <v>0</v>
          </cell>
          <cell r="CS117">
            <v>0</v>
          </cell>
          <cell r="CT117">
            <v>0</v>
          </cell>
          <cell r="CU117">
            <v>0</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0</v>
          </cell>
          <cell r="FM117">
            <v>0</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row>
        <row r="118">
          <cell r="A118" t="str">
            <v>Medium</v>
          </cell>
          <cell r="B118">
            <v>68</v>
          </cell>
          <cell r="C118">
            <v>0</v>
          </cell>
          <cell r="D118">
            <v>0</v>
          </cell>
          <cell r="E118">
            <v>0</v>
          </cell>
          <cell r="F118">
            <v>0</v>
          </cell>
          <cell r="G118">
            <v>0</v>
          </cell>
          <cell r="H118">
            <v>0</v>
          </cell>
          <cell r="I118">
            <v>0</v>
          </cell>
          <cell r="J118">
            <v>8651361</v>
          </cell>
          <cell r="K118">
            <v>0</v>
          </cell>
          <cell r="L118">
            <v>0</v>
          </cell>
          <cell r="M118">
            <v>0</v>
          </cell>
          <cell r="N118">
            <v>0</v>
          </cell>
          <cell r="O118">
            <v>6006</v>
          </cell>
          <cell r="P118">
            <v>23161</v>
          </cell>
          <cell r="Q118">
            <v>460</v>
          </cell>
          <cell r="T118">
            <v>646952</v>
          </cell>
          <cell r="U118">
            <v>1297926</v>
          </cell>
          <cell r="V118">
            <v>193964</v>
          </cell>
          <cell r="W118">
            <v>116597</v>
          </cell>
          <cell r="X118">
            <v>105367</v>
          </cell>
          <cell r="Y118">
            <v>825824</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811308</v>
          </cell>
          <cell r="BS118">
            <v>517943</v>
          </cell>
          <cell r="BT118">
            <v>73999</v>
          </cell>
          <cell r="BU118">
            <v>124523</v>
          </cell>
          <cell r="BV118">
            <v>10187592.310000001</v>
          </cell>
          <cell r="BW118">
            <v>4.2565</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cell r="CP118">
            <v>0</v>
          </cell>
          <cell r="CQ118">
            <v>0</v>
          </cell>
          <cell r="CR118">
            <v>0</v>
          </cell>
          <cell r="CS118">
            <v>0</v>
          </cell>
          <cell r="CT118">
            <v>0</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0</v>
          </cell>
          <cell r="DN118">
            <v>0</v>
          </cell>
          <cell r="DO118">
            <v>0</v>
          </cell>
          <cell r="DP118">
            <v>0</v>
          </cell>
          <cell r="DQ118">
            <v>0</v>
          </cell>
          <cell r="DR118">
            <v>0</v>
          </cell>
          <cell r="DS118">
            <v>0</v>
          </cell>
          <cell r="DT118">
            <v>0</v>
          </cell>
          <cell r="DU118">
            <v>0</v>
          </cell>
          <cell r="DV118">
            <v>0</v>
          </cell>
          <cell r="DW118">
            <v>0</v>
          </cell>
          <cell r="DX118">
            <v>0</v>
          </cell>
          <cell r="DY118">
            <v>0</v>
          </cell>
          <cell r="DZ118">
            <v>0</v>
          </cell>
          <cell r="EA118">
            <v>0</v>
          </cell>
          <cell r="EB118">
            <v>0</v>
          </cell>
          <cell r="EC118">
            <v>0</v>
          </cell>
          <cell r="ED118">
            <v>0</v>
          </cell>
          <cell r="EE118">
            <v>0</v>
          </cell>
          <cell r="EF118">
            <v>0</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0</v>
          </cell>
          <cell r="FI118">
            <v>0</v>
          </cell>
          <cell r="FJ118">
            <v>0</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row>
        <row r="119">
          <cell r="A119" t="str">
            <v>Large</v>
          </cell>
          <cell r="B119">
            <v>5</v>
          </cell>
          <cell r="C119">
            <v>0</v>
          </cell>
          <cell r="D119">
            <v>0</v>
          </cell>
          <cell r="E119">
            <v>0</v>
          </cell>
          <cell r="F119">
            <v>0</v>
          </cell>
          <cell r="G119">
            <v>0</v>
          </cell>
          <cell r="H119">
            <v>0</v>
          </cell>
          <cell r="I119">
            <v>0</v>
          </cell>
          <cell r="J119">
            <v>4191858</v>
          </cell>
          <cell r="K119">
            <v>0</v>
          </cell>
          <cell r="L119">
            <v>0</v>
          </cell>
          <cell r="M119">
            <v>0</v>
          </cell>
          <cell r="N119">
            <v>0</v>
          </cell>
          <cell r="O119">
            <v>2251</v>
          </cell>
          <cell r="P119">
            <v>1332</v>
          </cell>
          <cell r="Q119">
            <v>0</v>
          </cell>
          <cell r="T119">
            <v>176409</v>
          </cell>
          <cell r="U119">
            <v>67029</v>
          </cell>
          <cell r="V119">
            <v>52827</v>
          </cell>
          <cell r="W119">
            <v>3500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284473</v>
          </cell>
          <cell r="BS119">
            <v>166580</v>
          </cell>
          <cell r="BT119">
            <v>14248</v>
          </cell>
          <cell r="BU119">
            <v>23312</v>
          </cell>
          <cell r="BV119">
            <v>1116762.8599999999</v>
          </cell>
          <cell r="BW119">
            <v>291.40600000000001</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0</v>
          </cell>
          <cell r="CQ119">
            <v>0</v>
          </cell>
          <cell r="CR119">
            <v>0</v>
          </cell>
          <cell r="CS119">
            <v>0</v>
          </cell>
          <cell r="CT119">
            <v>0</v>
          </cell>
          <cell r="CU119">
            <v>0</v>
          </cell>
          <cell r="CV119">
            <v>0</v>
          </cell>
          <cell r="CW119">
            <v>0</v>
          </cell>
          <cell r="CX119">
            <v>0</v>
          </cell>
          <cell r="CY119">
            <v>0</v>
          </cell>
          <cell r="CZ119">
            <v>0</v>
          </cell>
          <cell r="DA119">
            <v>0</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0</v>
          </cell>
          <cell r="DQ119">
            <v>0</v>
          </cell>
          <cell r="DR119">
            <v>0</v>
          </cell>
          <cell r="DS119">
            <v>0</v>
          </cell>
          <cell r="DT119">
            <v>0</v>
          </cell>
          <cell r="DU119">
            <v>0</v>
          </cell>
          <cell r="DV119">
            <v>0</v>
          </cell>
          <cell r="DW119">
            <v>0</v>
          </cell>
          <cell r="DX119">
            <v>0</v>
          </cell>
          <cell r="DY119">
            <v>0</v>
          </cell>
          <cell r="DZ119">
            <v>0</v>
          </cell>
          <cell r="EA119">
            <v>0</v>
          </cell>
          <cell r="EB119">
            <v>0</v>
          </cell>
          <cell r="EC119">
            <v>0</v>
          </cell>
          <cell r="ED119">
            <v>0</v>
          </cell>
          <cell r="EE119">
            <v>0</v>
          </cell>
          <cell r="EF119">
            <v>0</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0</v>
          </cell>
          <cell r="FM119">
            <v>0</v>
          </cell>
          <cell r="FN119">
            <v>0</v>
          </cell>
          <cell r="FO119">
            <v>0</v>
          </cell>
          <cell r="FP119">
            <v>0</v>
          </cell>
          <cell r="FQ119">
            <v>0</v>
          </cell>
          <cell r="FR119">
            <v>0</v>
          </cell>
          <cell r="FS119">
            <v>0</v>
          </cell>
          <cell r="FT119">
            <v>0</v>
          </cell>
          <cell r="FU119">
            <v>0</v>
          </cell>
          <cell r="FV119">
            <v>0</v>
          </cell>
          <cell r="FW119">
            <v>0</v>
          </cell>
          <cell r="FX119">
            <v>0</v>
          </cell>
          <cell r="FY119">
            <v>0</v>
          </cell>
          <cell r="FZ119">
            <v>0</v>
          </cell>
        </row>
        <row r="120">
          <cell r="A120" t="str">
            <v>Visual Arts</v>
          </cell>
          <cell r="B120">
            <v>21</v>
          </cell>
          <cell r="C120">
            <v>0</v>
          </cell>
          <cell r="D120">
            <v>0</v>
          </cell>
          <cell r="E120">
            <v>0</v>
          </cell>
          <cell r="F120">
            <v>0</v>
          </cell>
          <cell r="G120">
            <v>0</v>
          </cell>
          <cell r="H120">
            <v>0</v>
          </cell>
          <cell r="I120">
            <v>0</v>
          </cell>
          <cell r="J120">
            <v>1456234</v>
          </cell>
          <cell r="K120">
            <v>0</v>
          </cell>
          <cell r="L120">
            <v>0</v>
          </cell>
          <cell r="M120">
            <v>0</v>
          </cell>
          <cell r="N120">
            <v>0</v>
          </cell>
          <cell r="O120">
            <v>71</v>
          </cell>
          <cell r="P120">
            <v>1334</v>
          </cell>
          <cell r="Q120">
            <v>218</v>
          </cell>
          <cell r="T120">
            <v>62513</v>
          </cell>
          <cell r="U120">
            <v>146587</v>
          </cell>
          <cell r="V120">
            <v>39832</v>
          </cell>
          <cell r="W120">
            <v>28178</v>
          </cell>
          <cell r="X120">
            <v>202434</v>
          </cell>
          <cell r="Y120">
            <v>137257</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39118</v>
          </cell>
          <cell r="BS120">
            <v>21965</v>
          </cell>
          <cell r="BT120">
            <v>2192</v>
          </cell>
          <cell r="BU120">
            <v>3152</v>
          </cell>
          <cell r="BV120">
            <v>148240.89000000001</v>
          </cell>
          <cell r="BW120">
            <v>2.5114285714285716</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cell r="CP120">
            <v>0</v>
          </cell>
          <cell r="CQ120">
            <v>0</v>
          </cell>
          <cell r="CR120">
            <v>0</v>
          </cell>
          <cell r="CS120">
            <v>0</v>
          </cell>
          <cell r="CT120">
            <v>0</v>
          </cell>
          <cell r="CU120">
            <v>0</v>
          </cell>
          <cell r="CV120">
            <v>0</v>
          </cell>
          <cell r="CW120">
            <v>0</v>
          </cell>
          <cell r="CX120">
            <v>0</v>
          </cell>
          <cell r="CY120">
            <v>0</v>
          </cell>
          <cell r="CZ120">
            <v>0</v>
          </cell>
          <cell r="DA120">
            <v>0</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0</v>
          </cell>
          <cell r="DQ120">
            <v>0</v>
          </cell>
          <cell r="DR120">
            <v>0</v>
          </cell>
          <cell r="DS120">
            <v>0</v>
          </cell>
          <cell r="DT120">
            <v>0</v>
          </cell>
          <cell r="DU120">
            <v>0</v>
          </cell>
          <cell r="DV120">
            <v>0</v>
          </cell>
          <cell r="DW120">
            <v>0</v>
          </cell>
          <cell r="DX120">
            <v>0</v>
          </cell>
          <cell r="DY120">
            <v>0</v>
          </cell>
          <cell r="DZ120">
            <v>0</v>
          </cell>
          <cell r="EA120">
            <v>0</v>
          </cell>
          <cell r="EB120">
            <v>0</v>
          </cell>
          <cell r="EC120">
            <v>0</v>
          </cell>
          <cell r="ED120">
            <v>0</v>
          </cell>
          <cell r="EE120">
            <v>0</v>
          </cell>
          <cell r="EF120">
            <v>0</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0</v>
          </cell>
          <cell r="FI120">
            <v>0</v>
          </cell>
          <cell r="FJ120">
            <v>0</v>
          </cell>
          <cell r="FK120">
            <v>0</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0</v>
          </cell>
          <cell r="FZ120">
            <v>0</v>
          </cell>
        </row>
        <row r="121">
          <cell r="A121" t="str">
            <v>Combined</v>
          </cell>
          <cell r="B121">
            <v>33</v>
          </cell>
          <cell r="C121">
            <v>0</v>
          </cell>
          <cell r="D121">
            <v>0</v>
          </cell>
          <cell r="E121">
            <v>0</v>
          </cell>
          <cell r="F121">
            <v>0</v>
          </cell>
          <cell r="G121">
            <v>0</v>
          </cell>
          <cell r="H121">
            <v>0</v>
          </cell>
          <cell r="I121">
            <v>0</v>
          </cell>
          <cell r="J121">
            <v>5636208</v>
          </cell>
          <cell r="K121">
            <v>0</v>
          </cell>
          <cell r="L121">
            <v>0</v>
          </cell>
          <cell r="M121">
            <v>0</v>
          </cell>
          <cell r="N121">
            <v>0</v>
          </cell>
          <cell r="O121">
            <v>6323</v>
          </cell>
          <cell r="P121">
            <v>18252</v>
          </cell>
          <cell r="Q121">
            <v>308</v>
          </cell>
          <cell r="T121">
            <v>554844</v>
          </cell>
          <cell r="U121">
            <v>766059</v>
          </cell>
          <cell r="V121">
            <v>137597</v>
          </cell>
          <cell r="W121">
            <v>67477</v>
          </cell>
          <cell r="X121">
            <v>30216</v>
          </cell>
          <cell r="Y121">
            <v>730836</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741992</v>
          </cell>
          <cell r="BS121">
            <v>475368</v>
          </cell>
          <cell r="BT121">
            <v>61828</v>
          </cell>
          <cell r="BU121">
            <v>121751</v>
          </cell>
          <cell r="BV121">
            <v>10021632.129999999</v>
          </cell>
          <cell r="BW121">
            <v>4.9603448275862068</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cell r="CP121">
            <v>0</v>
          </cell>
          <cell r="CQ121">
            <v>0</v>
          </cell>
          <cell r="CR121">
            <v>0</v>
          </cell>
          <cell r="CS121">
            <v>0</v>
          </cell>
          <cell r="CT121">
            <v>0</v>
          </cell>
          <cell r="CU121">
            <v>0</v>
          </cell>
          <cell r="CV121">
            <v>0</v>
          </cell>
          <cell r="CW121">
            <v>0</v>
          </cell>
          <cell r="CX121">
            <v>0</v>
          </cell>
          <cell r="CY121">
            <v>0</v>
          </cell>
          <cell r="CZ121">
            <v>0</v>
          </cell>
          <cell r="DA121">
            <v>0</v>
          </cell>
          <cell r="DB121">
            <v>0</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cell r="FZ121">
            <v>0</v>
          </cell>
        </row>
        <row r="122">
          <cell r="A122" t="str">
            <v>Literature</v>
          </cell>
          <cell r="B122">
            <v>8</v>
          </cell>
          <cell r="C122">
            <v>0</v>
          </cell>
          <cell r="D122">
            <v>0</v>
          </cell>
          <cell r="E122">
            <v>0</v>
          </cell>
          <cell r="F122">
            <v>0</v>
          </cell>
          <cell r="G122">
            <v>0</v>
          </cell>
          <cell r="H122">
            <v>0</v>
          </cell>
          <cell r="I122">
            <v>0</v>
          </cell>
          <cell r="J122">
            <v>626954</v>
          </cell>
          <cell r="K122">
            <v>0</v>
          </cell>
          <cell r="L122">
            <v>0</v>
          </cell>
          <cell r="M122">
            <v>0</v>
          </cell>
          <cell r="N122">
            <v>0</v>
          </cell>
          <cell r="O122">
            <v>146</v>
          </cell>
          <cell r="P122">
            <v>409</v>
          </cell>
          <cell r="Q122">
            <v>27</v>
          </cell>
          <cell r="T122">
            <v>51450</v>
          </cell>
          <cell r="U122">
            <v>542355</v>
          </cell>
          <cell r="V122">
            <v>35724</v>
          </cell>
          <cell r="W122">
            <v>7330</v>
          </cell>
          <cell r="X122">
            <v>41410</v>
          </cell>
          <cell r="Y122">
            <v>42113</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37064</v>
          </cell>
          <cell r="BS122">
            <v>18694</v>
          </cell>
          <cell r="BT122">
            <v>2555</v>
          </cell>
          <cell r="BU122">
            <v>6632</v>
          </cell>
          <cell r="BV122">
            <v>144427.49</v>
          </cell>
          <cell r="BW122">
            <v>4.5928571428571434</v>
          </cell>
          <cell r="BX122">
            <v>0</v>
          </cell>
          <cell r="BY122">
            <v>0</v>
          </cell>
          <cell r="BZ122">
            <v>0</v>
          </cell>
          <cell r="CA122">
            <v>0</v>
          </cell>
          <cell r="CB122">
            <v>0</v>
          </cell>
          <cell r="CC122">
            <v>0</v>
          </cell>
          <cell r="CD122">
            <v>0</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0</v>
          </cell>
          <cell r="CT122">
            <v>0</v>
          </cell>
          <cell r="CU122">
            <v>0</v>
          </cell>
          <cell r="CV122">
            <v>0</v>
          </cell>
          <cell r="CW122">
            <v>0</v>
          </cell>
          <cell r="CX122">
            <v>0</v>
          </cell>
          <cell r="CY122">
            <v>0</v>
          </cell>
          <cell r="CZ122">
            <v>0</v>
          </cell>
          <cell r="DA122">
            <v>0</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0</v>
          </cell>
          <cell r="DQ122">
            <v>0</v>
          </cell>
          <cell r="DR122">
            <v>0</v>
          </cell>
          <cell r="DS122">
            <v>0</v>
          </cell>
          <cell r="DT122">
            <v>0</v>
          </cell>
          <cell r="DU122">
            <v>0</v>
          </cell>
          <cell r="DV122">
            <v>0</v>
          </cell>
          <cell r="DW122">
            <v>0</v>
          </cell>
          <cell r="DX122">
            <v>0</v>
          </cell>
          <cell r="DY122">
            <v>0</v>
          </cell>
          <cell r="DZ122">
            <v>0</v>
          </cell>
          <cell r="EA122">
            <v>0</v>
          </cell>
          <cell r="EB122">
            <v>0</v>
          </cell>
          <cell r="EC122">
            <v>0</v>
          </cell>
          <cell r="ED122">
            <v>0</v>
          </cell>
          <cell r="EE122">
            <v>0</v>
          </cell>
          <cell r="EF122">
            <v>0</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0</v>
          </cell>
          <cell r="FI122">
            <v>0</v>
          </cell>
          <cell r="FJ122">
            <v>0</v>
          </cell>
          <cell r="FK122">
            <v>0</v>
          </cell>
          <cell r="FL122">
            <v>0</v>
          </cell>
          <cell r="FM122">
            <v>0</v>
          </cell>
          <cell r="FN122">
            <v>0</v>
          </cell>
          <cell r="FO122">
            <v>0</v>
          </cell>
          <cell r="FP122">
            <v>0</v>
          </cell>
          <cell r="FQ122">
            <v>0</v>
          </cell>
          <cell r="FR122">
            <v>0</v>
          </cell>
          <cell r="FS122">
            <v>0</v>
          </cell>
          <cell r="FT122">
            <v>0</v>
          </cell>
          <cell r="FU122">
            <v>0</v>
          </cell>
          <cell r="FV122">
            <v>0</v>
          </cell>
          <cell r="FW122">
            <v>0</v>
          </cell>
          <cell r="FX122">
            <v>0</v>
          </cell>
          <cell r="FY122">
            <v>0</v>
          </cell>
          <cell r="FZ122">
            <v>0</v>
          </cell>
        </row>
        <row r="123">
          <cell r="A123" t="str">
            <v>Music</v>
          </cell>
          <cell r="B123">
            <v>16</v>
          </cell>
          <cell r="C123">
            <v>0</v>
          </cell>
          <cell r="D123">
            <v>0</v>
          </cell>
          <cell r="E123">
            <v>0</v>
          </cell>
          <cell r="F123">
            <v>0</v>
          </cell>
          <cell r="G123">
            <v>0</v>
          </cell>
          <cell r="H123">
            <v>0</v>
          </cell>
          <cell r="I123">
            <v>0</v>
          </cell>
          <cell r="J123">
            <v>3313522</v>
          </cell>
          <cell r="K123">
            <v>0</v>
          </cell>
          <cell r="L123">
            <v>0</v>
          </cell>
          <cell r="M123">
            <v>0</v>
          </cell>
          <cell r="N123">
            <v>0</v>
          </cell>
          <cell r="O123">
            <v>724</v>
          </cell>
          <cell r="P123">
            <v>6150</v>
          </cell>
          <cell r="Q123">
            <v>4</v>
          </cell>
          <cell r="T123">
            <v>110587</v>
          </cell>
          <cell r="U123">
            <v>115449</v>
          </cell>
          <cell r="V123">
            <v>46306</v>
          </cell>
          <cell r="W123">
            <v>9926</v>
          </cell>
          <cell r="X123">
            <v>7044</v>
          </cell>
          <cell r="Y123">
            <v>16140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148115</v>
          </cell>
          <cell r="BS123">
            <v>89593</v>
          </cell>
          <cell r="BT123">
            <v>11922</v>
          </cell>
          <cell r="BU123">
            <v>7032</v>
          </cell>
          <cell r="BV123">
            <v>913065.32000000007</v>
          </cell>
          <cell r="BW123">
            <v>6.4359999999999991</v>
          </cell>
          <cell r="BX123">
            <v>0</v>
          </cell>
          <cell r="BY123">
            <v>0</v>
          </cell>
          <cell r="BZ123">
            <v>0</v>
          </cell>
          <cell r="CA123">
            <v>0</v>
          </cell>
          <cell r="CB123">
            <v>0</v>
          </cell>
          <cell r="CC123">
            <v>0</v>
          </cell>
          <cell r="CD123">
            <v>0</v>
          </cell>
          <cell r="CE123">
            <v>0</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cell r="FZ123">
            <v>0</v>
          </cell>
        </row>
        <row r="124">
          <cell r="A124" t="str">
            <v>Traditional Arts</v>
          </cell>
          <cell r="B124">
            <v>14</v>
          </cell>
          <cell r="C124">
            <v>0</v>
          </cell>
          <cell r="D124">
            <v>0</v>
          </cell>
          <cell r="E124">
            <v>0</v>
          </cell>
          <cell r="F124">
            <v>0</v>
          </cell>
          <cell r="G124">
            <v>0</v>
          </cell>
          <cell r="H124">
            <v>0</v>
          </cell>
          <cell r="I124">
            <v>0</v>
          </cell>
          <cell r="J124">
            <v>610615</v>
          </cell>
          <cell r="K124">
            <v>0</v>
          </cell>
          <cell r="L124">
            <v>0</v>
          </cell>
          <cell r="M124">
            <v>0</v>
          </cell>
          <cell r="N124">
            <v>0</v>
          </cell>
          <cell r="O124">
            <v>577</v>
          </cell>
          <cell r="P124">
            <v>3805</v>
          </cell>
          <cell r="Q124">
            <v>22</v>
          </cell>
          <cell r="T124">
            <v>35678</v>
          </cell>
          <cell r="U124">
            <v>87912</v>
          </cell>
          <cell r="V124">
            <v>12566</v>
          </cell>
          <cell r="W124">
            <v>13872</v>
          </cell>
          <cell r="X124">
            <v>7710</v>
          </cell>
          <cell r="Y124">
            <v>11478</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20126</v>
          </cell>
          <cell r="BS124">
            <v>15163</v>
          </cell>
          <cell r="BT124">
            <v>3157</v>
          </cell>
          <cell r="BU124">
            <v>695</v>
          </cell>
          <cell r="BV124">
            <v>104695.8</v>
          </cell>
          <cell r="BW124">
            <v>110.58307692307692</v>
          </cell>
          <cell r="BX124">
            <v>0</v>
          </cell>
          <cell r="BY124">
            <v>0</v>
          </cell>
          <cell r="BZ124">
            <v>0</v>
          </cell>
          <cell r="CA124">
            <v>0</v>
          </cell>
          <cell r="CB124">
            <v>0</v>
          </cell>
          <cell r="CC124">
            <v>0</v>
          </cell>
          <cell r="CD124">
            <v>0</v>
          </cell>
          <cell r="CE124">
            <v>0</v>
          </cell>
          <cell r="CF124">
            <v>0</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0</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row>
        <row r="125">
          <cell r="A125" t="str">
            <v>Dance</v>
          </cell>
          <cell r="B125">
            <v>5</v>
          </cell>
          <cell r="C125">
            <v>0</v>
          </cell>
          <cell r="D125">
            <v>0</v>
          </cell>
          <cell r="E125">
            <v>0</v>
          </cell>
          <cell r="F125">
            <v>0</v>
          </cell>
          <cell r="G125">
            <v>0</v>
          </cell>
          <cell r="H125">
            <v>0</v>
          </cell>
          <cell r="I125">
            <v>0</v>
          </cell>
          <cell r="J125">
            <v>341053</v>
          </cell>
          <cell r="K125">
            <v>0</v>
          </cell>
          <cell r="L125">
            <v>0</v>
          </cell>
          <cell r="M125">
            <v>0</v>
          </cell>
          <cell r="N125">
            <v>0</v>
          </cell>
          <cell r="O125">
            <v>169</v>
          </cell>
          <cell r="P125">
            <v>1951</v>
          </cell>
          <cell r="Q125">
            <v>5</v>
          </cell>
          <cell r="T125">
            <v>120500</v>
          </cell>
          <cell r="U125">
            <v>29440</v>
          </cell>
          <cell r="V125">
            <v>6054</v>
          </cell>
          <cell r="W125">
            <v>1189</v>
          </cell>
          <cell r="X125">
            <v>18524</v>
          </cell>
          <cell r="Y125">
            <v>100408</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35578</v>
          </cell>
          <cell r="BS125">
            <v>24940</v>
          </cell>
          <cell r="BT125">
            <v>10000</v>
          </cell>
          <cell r="BU125">
            <v>0</v>
          </cell>
          <cell r="BV125">
            <v>182558</v>
          </cell>
          <cell r="BW125">
            <v>1.6</v>
          </cell>
          <cell r="BX125">
            <v>0</v>
          </cell>
          <cell r="BY125">
            <v>0</v>
          </cell>
          <cell r="BZ125">
            <v>0</v>
          </cell>
          <cell r="CA125">
            <v>0</v>
          </cell>
          <cell r="CB125">
            <v>0</v>
          </cell>
          <cell r="CC125">
            <v>0</v>
          </cell>
          <cell r="CD125">
            <v>0</v>
          </cell>
          <cell r="CE125">
            <v>0</v>
          </cell>
          <cell r="CF125">
            <v>0</v>
          </cell>
          <cell r="CG125">
            <v>0</v>
          </cell>
          <cell r="CH125">
            <v>0</v>
          </cell>
          <cell r="CI125">
            <v>0</v>
          </cell>
          <cell r="CJ125">
            <v>0</v>
          </cell>
          <cell r="CK125">
            <v>0</v>
          </cell>
          <cell r="CL125">
            <v>0</v>
          </cell>
          <cell r="CM125">
            <v>0</v>
          </cell>
          <cell r="CN125">
            <v>0</v>
          </cell>
          <cell r="CO125">
            <v>0</v>
          </cell>
          <cell r="CP125">
            <v>0</v>
          </cell>
          <cell r="CQ125">
            <v>0</v>
          </cell>
          <cell r="CR125">
            <v>0</v>
          </cell>
          <cell r="CS125">
            <v>0</v>
          </cell>
          <cell r="CT125">
            <v>0</v>
          </cell>
          <cell r="CU125">
            <v>0</v>
          </cell>
          <cell r="CV125">
            <v>0</v>
          </cell>
          <cell r="CW125">
            <v>0</v>
          </cell>
          <cell r="CX125">
            <v>0</v>
          </cell>
          <cell r="CY125">
            <v>0</v>
          </cell>
          <cell r="CZ125">
            <v>0</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row>
        <row r="126">
          <cell r="A126" t="str">
            <v>Drama</v>
          </cell>
          <cell r="B126">
            <v>17</v>
          </cell>
          <cell r="C126">
            <v>0</v>
          </cell>
          <cell r="D126">
            <v>0</v>
          </cell>
          <cell r="E126">
            <v>0</v>
          </cell>
          <cell r="F126">
            <v>0</v>
          </cell>
          <cell r="G126">
            <v>0</v>
          </cell>
          <cell r="H126">
            <v>0</v>
          </cell>
          <cell r="I126">
            <v>0</v>
          </cell>
          <cell r="J126">
            <v>2450182</v>
          </cell>
          <cell r="K126">
            <v>0</v>
          </cell>
          <cell r="L126">
            <v>0</v>
          </cell>
          <cell r="M126">
            <v>0</v>
          </cell>
          <cell r="N126">
            <v>0</v>
          </cell>
          <cell r="O126">
            <v>1491</v>
          </cell>
          <cell r="P126">
            <v>5652</v>
          </cell>
          <cell r="Q126">
            <v>5</v>
          </cell>
          <cell r="T126">
            <v>104345</v>
          </cell>
          <cell r="U126">
            <v>598871</v>
          </cell>
          <cell r="V126">
            <v>32974</v>
          </cell>
          <cell r="W126">
            <v>45936</v>
          </cell>
          <cell r="X126">
            <v>1187</v>
          </cell>
          <cell r="Y126">
            <v>15010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163628</v>
          </cell>
          <cell r="BS126">
            <v>91081</v>
          </cell>
          <cell r="BT126">
            <v>14412</v>
          </cell>
          <cell r="BU126">
            <v>16648</v>
          </cell>
          <cell r="BV126">
            <v>230824.69999999998</v>
          </cell>
          <cell r="BW126">
            <v>3.33</v>
          </cell>
          <cell r="BX126">
            <v>0</v>
          </cell>
          <cell r="BY126">
            <v>0</v>
          </cell>
          <cell r="BZ126">
            <v>0</v>
          </cell>
          <cell r="CA126">
            <v>0</v>
          </cell>
          <cell r="CB126">
            <v>0</v>
          </cell>
          <cell r="CC126">
            <v>0</v>
          </cell>
          <cell r="CD126">
            <v>0</v>
          </cell>
          <cell r="CE126">
            <v>0</v>
          </cell>
          <cell r="CF126">
            <v>0</v>
          </cell>
          <cell r="CG126">
            <v>0</v>
          </cell>
          <cell r="CH126">
            <v>0</v>
          </cell>
          <cell r="CI126">
            <v>0</v>
          </cell>
          <cell r="CJ126">
            <v>0</v>
          </cell>
          <cell r="CK126">
            <v>0</v>
          </cell>
          <cell r="CL126">
            <v>0</v>
          </cell>
          <cell r="CM126">
            <v>0</v>
          </cell>
          <cell r="CN126">
            <v>0</v>
          </cell>
          <cell r="CO126">
            <v>0</v>
          </cell>
          <cell r="CP126">
            <v>0</v>
          </cell>
          <cell r="CQ126">
            <v>0</v>
          </cell>
          <cell r="CR126">
            <v>0</v>
          </cell>
          <cell r="CS126">
            <v>0</v>
          </cell>
          <cell r="CT126">
            <v>0</v>
          </cell>
          <cell r="CU126">
            <v>0</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row>
        <row r="127">
          <cell r="A127" t="str">
            <v>Belfast</v>
          </cell>
          <cell r="B127">
            <v>76</v>
          </cell>
          <cell r="C127">
            <v>0</v>
          </cell>
          <cell r="D127">
            <v>0</v>
          </cell>
          <cell r="E127">
            <v>0</v>
          </cell>
          <cell r="F127">
            <v>0</v>
          </cell>
          <cell r="G127">
            <v>0</v>
          </cell>
          <cell r="H127">
            <v>0</v>
          </cell>
          <cell r="I127">
            <v>0</v>
          </cell>
          <cell r="J127">
            <v>11219562</v>
          </cell>
          <cell r="K127">
            <v>0</v>
          </cell>
          <cell r="L127">
            <v>0</v>
          </cell>
          <cell r="M127">
            <v>0</v>
          </cell>
          <cell r="N127">
            <v>0</v>
          </cell>
          <cell r="O127">
            <v>7578</v>
          </cell>
          <cell r="P127">
            <v>22433</v>
          </cell>
          <cell r="Q127">
            <v>423</v>
          </cell>
          <cell r="R127">
            <v>0</v>
          </cell>
          <cell r="S127">
            <v>0</v>
          </cell>
          <cell r="T127">
            <v>821577</v>
          </cell>
          <cell r="U127">
            <v>1527317</v>
          </cell>
          <cell r="V127">
            <v>232111</v>
          </cell>
          <cell r="W127">
            <v>110589</v>
          </cell>
          <cell r="X127">
            <v>245340</v>
          </cell>
          <cell r="Y127">
            <v>816853</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1035770</v>
          </cell>
          <cell r="BS127">
            <v>655312</v>
          </cell>
          <cell r="BT127">
            <v>67882</v>
          </cell>
          <cell r="BU127">
            <v>146995</v>
          </cell>
          <cell r="BV127">
            <v>10959599.469999999</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0</v>
          </cell>
          <cell r="CK127">
            <v>0</v>
          </cell>
          <cell r="CL127">
            <v>0</v>
          </cell>
          <cell r="CM127">
            <v>0</v>
          </cell>
          <cell r="CN127">
            <v>0</v>
          </cell>
          <cell r="CO127">
            <v>0</v>
          </cell>
          <cell r="CP127">
            <v>0</v>
          </cell>
          <cell r="CQ127">
            <v>0</v>
          </cell>
          <cell r="CR127">
            <v>0</v>
          </cell>
          <cell r="CS127">
            <v>0</v>
          </cell>
          <cell r="CT127">
            <v>0</v>
          </cell>
          <cell r="CU127">
            <v>0</v>
          </cell>
          <cell r="CV127">
            <v>0</v>
          </cell>
          <cell r="CW127">
            <v>0</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0</v>
          </cell>
          <cell r="EG127">
            <v>0</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cell r="FZ127">
            <v>0</v>
          </cell>
        </row>
        <row r="128">
          <cell r="A128" t="str">
            <v>Mid Ulster</v>
          </cell>
          <cell r="B128">
            <v>1</v>
          </cell>
          <cell r="C128">
            <v>0</v>
          </cell>
          <cell r="D128">
            <v>0</v>
          </cell>
          <cell r="E128">
            <v>0</v>
          </cell>
          <cell r="F128">
            <v>0</v>
          </cell>
          <cell r="G128">
            <v>0</v>
          </cell>
          <cell r="H128">
            <v>0</v>
          </cell>
          <cell r="I128">
            <v>0</v>
          </cell>
          <cell r="J128">
            <v>38204</v>
          </cell>
          <cell r="K128">
            <v>0</v>
          </cell>
          <cell r="L128">
            <v>0</v>
          </cell>
          <cell r="M128">
            <v>0</v>
          </cell>
          <cell r="N128">
            <v>0</v>
          </cell>
          <cell r="O128">
            <v>10</v>
          </cell>
          <cell r="P128">
            <v>5355</v>
          </cell>
          <cell r="Q128">
            <v>0</v>
          </cell>
          <cell r="R128">
            <v>0</v>
          </cell>
          <cell r="S128">
            <v>0</v>
          </cell>
          <cell r="T128">
            <v>0</v>
          </cell>
          <cell r="U128">
            <v>69299</v>
          </cell>
          <cell r="V128">
            <v>6539</v>
          </cell>
          <cell r="W128">
            <v>0</v>
          </cell>
          <cell r="X128">
            <v>412</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6925</v>
          </cell>
          <cell r="BS128">
            <v>2027</v>
          </cell>
          <cell r="BT128">
            <v>1300</v>
          </cell>
          <cell r="BU128">
            <v>1200</v>
          </cell>
          <cell r="BV128">
            <v>19181</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0</v>
          </cell>
          <cell r="CK128">
            <v>0</v>
          </cell>
          <cell r="CL128">
            <v>0</v>
          </cell>
          <cell r="CM128">
            <v>0</v>
          </cell>
          <cell r="CN128">
            <v>0</v>
          </cell>
          <cell r="CO128">
            <v>0</v>
          </cell>
          <cell r="CP128">
            <v>0</v>
          </cell>
          <cell r="CQ128">
            <v>0</v>
          </cell>
          <cell r="CR128">
            <v>0</v>
          </cell>
          <cell r="CS128">
            <v>0</v>
          </cell>
          <cell r="CT128">
            <v>0</v>
          </cell>
          <cell r="CU128">
            <v>0</v>
          </cell>
          <cell r="CV128">
            <v>0</v>
          </cell>
          <cell r="CW128">
            <v>0</v>
          </cell>
          <cell r="CX128">
            <v>0</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0</v>
          </cell>
          <cell r="FZ128">
            <v>0</v>
          </cell>
        </row>
        <row r="129">
          <cell r="A129" t="str">
            <v>Derry and Strabane</v>
          </cell>
          <cell r="B129">
            <v>15</v>
          </cell>
          <cell r="C129">
            <v>0</v>
          </cell>
          <cell r="D129">
            <v>0</v>
          </cell>
          <cell r="E129">
            <v>0</v>
          </cell>
          <cell r="F129">
            <v>0</v>
          </cell>
          <cell r="G129">
            <v>0</v>
          </cell>
          <cell r="H129">
            <v>0</v>
          </cell>
          <cell r="I129">
            <v>0</v>
          </cell>
          <cell r="J129">
            <v>1882639</v>
          </cell>
          <cell r="K129">
            <v>0</v>
          </cell>
          <cell r="L129">
            <v>0</v>
          </cell>
          <cell r="M129">
            <v>0</v>
          </cell>
          <cell r="N129">
            <v>0</v>
          </cell>
          <cell r="O129">
            <v>1284</v>
          </cell>
          <cell r="P129">
            <v>6847</v>
          </cell>
          <cell r="Q129">
            <v>132</v>
          </cell>
          <cell r="R129">
            <v>0</v>
          </cell>
          <cell r="S129">
            <v>0</v>
          </cell>
          <cell r="T129">
            <v>57284</v>
          </cell>
          <cell r="U129">
            <v>605915</v>
          </cell>
          <cell r="V129">
            <v>31978</v>
          </cell>
          <cell r="W129">
            <v>55213</v>
          </cell>
          <cell r="X129">
            <v>16878</v>
          </cell>
          <cell r="Y129">
            <v>96089</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68432</v>
          </cell>
          <cell r="BS129">
            <v>22946</v>
          </cell>
          <cell r="BT129">
            <v>22324</v>
          </cell>
          <cell r="BU129">
            <v>6161</v>
          </cell>
          <cell r="BV129">
            <v>196688.3</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cell r="FZ129">
            <v>0</v>
          </cell>
        </row>
        <row r="130">
          <cell r="A130" t="str">
            <v>Armagh, Banbridge and Craigavon</v>
          </cell>
          <cell r="B130">
            <v>5</v>
          </cell>
          <cell r="C130">
            <v>0</v>
          </cell>
          <cell r="D130">
            <v>0</v>
          </cell>
          <cell r="E130">
            <v>0</v>
          </cell>
          <cell r="F130">
            <v>0</v>
          </cell>
          <cell r="G130">
            <v>0</v>
          </cell>
          <cell r="H130">
            <v>0</v>
          </cell>
          <cell r="I130">
            <v>0</v>
          </cell>
          <cell r="J130">
            <v>204170</v>
          </cell>
          <cell r="K130">
            <v>0</v>
          </cell>
          <cell r="L130">
            <v>0</v>
          </cell>
          <cell r="M130">
            <v>0</v>
          </cell>
          <cell r="N130">
            <v>0</v>
          </cell>
          <cell r="O130">
            <v>257</v>
          </cell>
          <cell r="P130">
            <v>304</v>
          </cell>
          <cell r="Q130">
            <v>8</v>
          </cell>
          <cell r="R130">
            <v>0</v>
          </cell>
          <cell r="S130">
            <v>0</v>
          </cell>
          <cell r="T130">
            <v>1034</v>
          </cell>
          <cell r="U130">
            <v>6820</v>
          </cell>
          <cell r="V130">
            <v>3351</v>
          </cell>
          <cell r="W130">
            <v>2780</v>
          </cell>
          <cell r="X130">
            <v>1991</v>
          </cell>
          <cell r="Y130">
            <v>4438</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2400</v>
          </cell>
          <cell r="BS130">
            <v>1724</v>
          </cell>
          <cell r="BT130">
            <v>55</v>
          </cell>
          <cell r="BU130">
            <v>150</v>
          </cell>
          <cell r="BV130">
            <v>14867.55</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row>
        <row r="131">
          <cell r="A131" t="str">
            <v>Newry, Mourne and Down</v>
          </cell>
          <cell r="B131">
            <v>4</v>
          </cell>
          <cell r="C131">
            <v>0</v>
          </cell>
          <cell r="D131">
            <v>0</v>
          </cell>
          <cell r="E131">
            <v>0</v>
          </cell>
          <cell r="F131">
            <v>0</v>
          </cell>
          <cell r="G131">
            <v>0</v>
          </cell>
          <cell r="H131">
            <v>0</v>
          </cell>
          <cell r="I131">
            <v>0</v>
          </cell>
          <cell r="J131">
            <v>255485</v>
          </cell>
          <cell r="K131">
            <v>0</v>
          </cell>
          <cell r="L131">
            <v>0</v>
          </cell>
          <cell r="M131">
            <v>0</v>
          </cell>
          <cell r="N131">
            <v>0</v>
          </cell>
          <cell r="O131">
            <v>50</v>
          </cell>
          <cell r="P131">
            <v>1289</v>
          </cell>
          <cell r="Q131">
            <v>2</v>
          </cell>
          <cell r="R131">
            <v>0</v>
          </cell>
          <cell r="S131">
            <v>0</v>
          </cell>
          <cell r="T131">
            <v>9708</v>
          </cell>
          <cell r="U131">
            <v>27239</v>
          </cell>
          <cell r="V131">
            <v>2946</v>
          </cell>
          <cell r="W131">
            <v>616</v>
          </cell>
          <cell r="X131">
            <v>700</v>
          </cell>
          <cell r="Y131">
            <v>569</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3330</v>
          </cell>
          <cell r="BS131">
            <v>1493</v>
          </cell>
          <cell r="BT131">
            <v>318</v>
          </cell>
          <cell r="BU131">
            <v>208</v>
          </cell>
          <cell r="BV131">
            <v>10126.6</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0</v>
          </cell>
          <cell r="FY131">
            <v>0</v>
          </cell>
          <cell r="FZ131">
            <v>0</v>
          </cell>
        </row>
        <row r="132">
          <cell r="A132" t="str">
            <v>Causeway Coast and Glens</v>
          </cell>
          <cell r="B132">
            <v>1</v>
          </cell>
          <cell r="C132">
            <v>0</v>
          </cell>
          <cell r="D132">
            <v>0</v>
          </cell>
          <cell r="E132">
            <v>0</v>
          </cell>
          <cell r="F132">
            <v>0</v>
          </cell>
          <cell r="G132">
            <v>0</v>
          </cell>
          <cell r="H132">
            <v>0</v>
          </cell>
          <cell r="I132">
            <v>0</v>
          </cell>
          <cell r="J132">
            <v>150350</v>
          </cell>
          <cell r="K132">
            <v>0</v>
          </cell>
          <cell r="L132">
            <v>0</v>
          </cell>
          <cell r="M132">
            <v>0</v>
          </cell>
          <cell r="N132">
            <v>0</v>
          </cell>
          <cell r="O132">
            <v>14</v>
          </cell>
          <cell r="P132">
            <v>382</v>
          </cell>
          <cell r="Q132">
            <v>1</v>
          </cell>
          <cell r="R132">
            <v>0</v>
          </cell>
          <cell r="S132">
            <v>0</v>
          </cell>
          <cell r="T132">
            <v>6530</v>
          </cell>
          <cell r="U132">
            <v>800</v>
          </cell>
          <cell r="V132">
            <v>746</v>
          </cell>
          <cell r="W132">
            <v>900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7615</v>
          </cell>
          <cell r="BS132">
            <v>6510</v>
          </cell>
          <cell r="BT132">
            <v>1027</v>
          </cell>
          <cell r="BU132">
            <v>1027</v>
          </cell>
          <cell r="BV132">
            <v>123100.61</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cell r="FZ132">
            <v>0</v>
          </cell>
        </row>
        <row r="133">
          <cell r="A133" t="str">
            <v>Fermanagh and Omagh</v>
          </cell>
          <cell r="B133">
            <v>3</v>
          </cell>
          <cell r="C133">
            <v>0</v>
          </cell>
          <cell r="D133">
            <v>0</v>
          </cell>
          <cell r="E133">
            <v>0</v>
          </cell>
          <cell r="F133">
            <v>0</v>
          </cell>
          <cell r="G133">
            <v>0</v>
          </cell>
          <cell r="H133">
            <v>0</v>
          </cell>
          <cell r="I133">
            <v>0</v>
          </cell>
          <cell r="J133">
            <v>195967</v>
          </cell>
          <cell r="K133">
            <v>0</v>
          </cell>
          <cell r="L133">
            <v>0</v>
          </cell>
          <cell r="M133">
            <v>0</v>
          </cell>
          <cell r="N133">
            <v>0</v>
          </cell>
          <cell r="O133">
            <v>50</v>
          </cell>
          <cell r="P133">
            <v>632</v>
          </cell>
          <cell r="Q133">
            <v>0</v>
          </cell>
          <cell r="R133">
            <v>0</v>
          </cell>
          <cell r="S133">
            <v>0</v>
          </cell>
          <cell r="T133">
            <v>98138</v>
          </cell>
          <cell r="U133">
            <v>0</v>
          </cell>
          <cell r="V133">
            <v>2701</v>
          </cell>
          <cell r="W133">
            <v>0</v>
          </cell>
          <cell r="X133">
            <v>1714</v>
          </cell>
          <cell r="Y133">
            <v>100000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33000</v>
          </cell>
          <cell r="BS133">
            <v>23000</v>
          </cell>
          <cell r="BT133">
            <v>10000</v>
          </cell>
          <cell r="BU133">
            <v>0</v>
          </cell>
          <cell r="BV133">
            <v>187450.8</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row>
      </sheetData>
      <sheetData sheetId="1">
        <row r="2">
          <cell r="A2" t="str">
            <v>Aisling Ghear Theatre Company</v>
          </cell>
          <cell r="B2">
            <v>1</v>
          </cell>
          <cell r="C2">
            <v>33177</v>
          </cell>
          <cell r="D2" t="str">
            <v>Lottery</v>
          </cell>
          <cell r="E2" t="str">
            <v>ACNI/12223</v>
          </cell>
          <cell r="F2" t="str">
            <v>Gilly Campbell</v>
          </cell>
          <cell r="G2" t="str">
            <v>AFP - Core</v>
          </cell>
          <cell r="H2" t="str">
            <v>Awarded</v>
          </cell>
          <cell r="I2" t="str">
            <v>Medium</v>
          </cell>
          <cell r="J2">
            <v>77229</v>
          </cell>
          <cell r="K2">
            <v>0</v>
          </cell>
          <cell r="L2">
            <v>77229</v>
          </cell>
          <cell r="M2">
            <v>339220</v>
          </cell>
          <cell r="N2" t="str">
            <v>Drama</v>
          </cell>
          <cell r="O2">
            <v>21</v>
          </cell>
          <cell r="P2">
            <v>0</v>
          </cell>
          <cell r="Q2">
            <v>0</v>
          </cell>
          <cell r="R2">
            <v>25</v>
          </cell>
          <cell r="S2">
            <v>0</v>
          </cell>
          <cell r="T2">
            <v>5099</v>
          </cell>
          <cell r="U2">
            <v>4100</v>
          </cell>
          <cell r="V2">
            <v>0</v>
          </cell>
          <cell r="W2">
            <v>0</v>
          </cell>
          <cell r="X2">
            <v>0</v>
          </cell>
          <cell r="Y2">
            <v>0</v>
          </cell>
          <cell r="Z2">
            <v>137</v>
          </cell>
          <cell r="AA2">
            <v>600</v>
          </cell>
          <cell r="AB2">
            <v>0</v>
          </cell>
          <cell r="AC2">
            <v>0</v>
          </cell>
          <cell r="AD2">
            <v>0</v>
          </cell>
          <cell r="AE2">
            <v>0</v>
          </cell>
          <cell r="AF2">
            <v>0</v>
          </cell>
          <cell r="AG2">
            <v>0</v>
          </cell>
          <cell r="AH2">
            <v>0</v>
          </cell>
          <cell r="AI2">
            <v>0</v>
          </cell>
          <cell r="AJ2">
            <v>21</v>
          </cell>
          <cell r="AK2">
            <v>0</v>
          </cell>
          <cell r="AL2">
            <v>0</v>
          </cell>
          <cell r="AM2">
            <v>0</v>
          </cell>
          <cell r="AN2">
            <v>0</v>
          </cell>
          <cell r="AO2">
            <v>0</v>
          </cell>
          <cell r="AP2">
            <v>0</v>
          </cell>
          <cell r="AQ2">
            <v>0</v>
          </cell>
          <cell r="AR2">
            <v>5</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22</v>
          </cell>
          <cell r="BQ2">
            <v>0</v>
          </cell>
          <cell r="BR2">
            <v>5236</v>
          </cell>
          <cell r="BS2">
            <v>5116</v>
          </cell>
          <cell r="BT2">
            <v>120</v>
          </cell>
          <cell r="BU2">
            <v>0</v>
          </cell>
          <cell r="BV2">
            <v>35812</v>
          </cell>
          <cell r="BW2">
            <v>7</v>
          </cell>
          <cell r="BX2">
            <v>4</v>
          </cell>
          <cell r="BY2">
            <v>0</v>
          </cell>
          <cell r="BZ2">
            <v>0</v>
          </cell>
          <cell r="CA2">
            <v>0</v>
          </cell>
          <cell r="CB2">
            <v>0</v>
          </cell>
          <cell r="CC2">
            <v>90</v>
          </cell>
          <cell r="CD2">
            <v>0</v>
          </cell>
          <cell r="CE2">
            <v>0</v>
          </cell>
          <cell r="CF2">
            <v>1</v>
          </cell>
          <cell r="CG2">
            <v>0</v>
          </cell>
          <cell r="CH2">
            <v>0</v>
          </cell>
          <cell r="CI2">
            <v>1</v>
          </cell>
          <cell r="CJ2">
            <v>0</v>
          </cell>
          <cell r="CK2">
            <v>0</v>
          </cell>
          <cell r="CL2">
            <v>1</v>
          </cell>
          <cell r="CM2">
            <v>1</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DU2">
            <v>0</v>
          </cell>
          <cell r="DV2">
            <v>0</v>
          </cell>
          <cell r="DW2">
            <v>0</v>
          </cell>
          <cell r="DX2">
            <v>0</v>
          </cell>
          <cell r="DY2">
            <v>0</v>
          </cell>
          <cell r="DZ2">
            <v>0</v>
          </cell>
          <cell r="EA2">
            <v>0</v>
          </cell>
          <cell r="EB2">
            <v>0</v>
          </cell>
          <cell r="EC2">
            <v>0</v>
          </cell>
          <cell r="ED2">
            <v>0</v>
          </cell>
          <cell r="EE2">
            <v>0</v>
          </cell>
          <cell r="EF2">
            <v>0</v>
          </cell>
          <cell r="EG2">
            <v>0</v>
          </cell>
          <cell r="EH2">
            <v>0</v>
          </cell>
          <cell r="EI2">
            <v>0</v>
          </cell>
          <cell r="EJ2">
            <v>0</v>
          </cell>
          <cell r="EK2">
            <v>0</v>
          </cell>
          <cell r="EL2">
            <v>0</v>
          </cell>
          <cell r="EM2">
            <v>0</v>
          </cell>
          <cell r="EN2">
            <v>0</v>
          </cell>
          <cell r="EO2">
            <v>0</v>
          </cell>
          <cell r="EP2">
            <v>0</v>
          </cell>
          <cell r="EQ2">
            <v>0</v>
          </cell>
          <cell r="ER2">
            <v>0</v>
          </cell>
          <cell r="ES2">
            <v>0</v>
          </cell>
          <cell r="ET2">
            <v>0</v>
          </cell>
          <cell r="EU2">
            <v>0</v>
          </cell>
          <cell r="EV2">
            <v>0</v>
          </cell>
          <cell r="EW2">
            <v>0</v>
          </cell>
          <cell r="EX2">
            <v>0</v>
          </cell>
          <cell r="EY2">
            <v>0</v>
          </cell>
          <cell r="EZ2">
            <v>0</v>
          </cell>
          <cell r="FA2">
            <v>0</v>
          </cell>
          <cell r="FB2">
            <v>0</v>
          </cell>
          <cell r="FC2">
            <v>0</v>
          </cell>
          <cell r="FD2">
            <v>0</v>
          </cell>
          <cell r="FE2">
            <v>0</v>
          </cell>
          <cell r="FF2">
            <v>0</v>
          </cell>
          <cell r="FG2">
            <v>0</v>
          </cell>
          <cell r="FH2">
            <v>0</v>
          </cell>
          <cell r="FI2">
            <v>0</v>
          </cell>
          <cell r="FJ2">
            <v>0</v>
          </cell>
          <cell r="FK2">
            <v>0</v>
          </cell>
          <cell r="FL2">
            <v>0</v>
          </cell>
          <cell r="FM2">
            <v>0</v>
          </cell>
          <cell r="FN2">
            <v>0</v>
          </cell>
          <cell r="FO2">
            <v>0</v>
          </cell>
          <cell r="FP2">
            <v>0</v>
          </cell>
          <cell r="FQ2">
            <v>0</v>
          </cell>
          <cell r="FR2">
            <v>0</v>
          </cell>
          <cell r="FS2">
            <v>0</v>
          </cell>
          <cell r="FT2">
            <v>0</v>
          </cell>
          <cell r="FU2">
            <v>0</v>
          </cell>
          <cell r="FV2">
            <v>0</v>
          </cell>
          <cell r="FW2">
            <v>0</v>
          </cell>
          <cell r="FX2">
            <v>0</v>
          </cell>
          <cell r="FY2">
            <v>0</v>
          </cell>
        </row>
        <row r="3">
          <cell r="A3" t="str">
            <v>All Set Cross Cultural Project</v>
          </cell>
          <cell r="B3">
            <v>1</v>
          </cell>
          <cell r="C3">
            <v>33195</v>
          </cell>
          <cell r="D3" t="str">
            <v>Lottery</v>
          </cell>
          <cell r="E3" t="str">
            <v>ACNI/12241</v>
          </cell>
          <cell r="F3" t="str">
            <v>Maria McAlister</v>
          </cell>
          <cell r="G3" t="str">
            <v>AFP - Core</v>
          </cell>
          <cell r="H3" t="str">
            <v>Awarded</v>
          </cell>
          <cell r="I3" t="str">
            <v>Small</v>
          </cell>
          <cell r="J3">
            <v>27338</v>
          </cell>
          <cell r="K3">
            <v>0</v>
          </cell>
          <cell r="L3">
            <v>27603</v>
          </cell>
          <cell r="M3">
            <v>54143</v>
          </cell>
          <cell r="N3" t="str">
            <v>Traditional Arts</v>
          </cell>
          <cell r="O3">
            <v>41</v>
          </cell>
          <cell r="P3">
            <v>1</v>
          </cell>
          <cell r="Q3">
            <v>0</v>
          </cell>
          <cell r="R3">
            <v>2</v>
          </cell>
          <cell r="S3">
            <v>0</v>
          </cell>
          <cell r="T3">
            <v>0</v>
          </cell>
          <cell r="U3">
            <v>5100</v>
          </cell>
          <cell r="V3">
            <v>0</v>
          </cell>
          <cell r="W3">
            <v>218</v>
          </cell>
          <cell r="X3">
            <v>0</v>
          </cell>
          <cell r="Y3">
            <v>0</v>
          </cell>
          <cell r="Z3">
            <v>0</v>
          </cell>
          <cell r="AA3">
            <v>2</v>
          </cell>
          <cell r="AB3">
            <v>0</v>
          </cell>
          <cell r="AC3">
            <v>0</v>
          </cell>
          <cell r="AD3">
            <v>0</v>
          </cell>
          <cell r="AE3">
            <v>0</v>
          </cell>
          <cell r="AF3">
            <v>0</v>
          </cell>
          <cell r="AG3">
            <v>0</v>
          </cell>
          <cell r="AH3">
            <v>0</v>
          </cell>
          <cell r="AI3">
            <v>0</v>
          </cell>
          <cell r="AJ3">
            <v>41</v>
          </cell>
          <cell r="AK3">
            <v>12</v>
          </cell>
          <cell r="AL3">
            <v>0</v>
          </cell>
          <cell r="AM3">
            <v>0</v>
          </cell>
          <cell r="AN3">
            <v>0</v>
          </cell>
          <cell r="AO3">
            <v>0</v>
          </cell>
          <cell r="AP3">
            <v>0</v>
          </cell>
          <cell r="AQ3">
            <v>0</v>
          </cell>
          <cell r="AR3">
            <v>218</v>
          </cell>
          <cell r="AS3">
            <v>0</v>
          </cell>
          <cell r="AT3">
            <v>0</v>
          </cell>
          <cell r="AU3">
            <v>0</v>
          </cell>
          <cell r="AV3">
            <v>0</v>
          </cell>
          <cell r="AW3">
            <v>0</v>
          </cell>
          <cell r="AX3">
            <v>0</v>
          </cell>
          <cell r="AY3">
            <v>0</v>
          </cell>
          <cell r="AZ3">
            <v>6</v>
          </cell>
          <cell r="BA3">
            <v>6</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2</v>
          </cell>
          <cell r="BQ3">
            <v>0</v>
          </cell>
          <cell r="BR3">
            <v>0</v>
          </cell>
          <cell r="BS3">
            <v>0</v>
          </cell>
          <cell r="BT3">
            <v>0</v>
          </cell>
          <cell r="BU3">
            <v>0</v>
          </cell>
          <cell r="BV3">
            <v>0</v>
          </cell>
          <cell r="BW3">
            <v>0</v>
          </cell>
          <cell r="BX3">
            <v>16.170000000000002</v>
          </cell>
          <cell r="BY3">
            <v>20.170000000000002</v>
          </cell>
          <cell r="BZ3">
            <v>63.74</v>
          </cell>
          <cell r="CA3">
            <v>0</v>
          </cell>
          <cell r="CB3">
            <v>13.4</v>
          </cell>
          <cell r="CC3">
            <v>86.96</v>
          </cell>
          <cell r="CD3">
            <v>0</v>
          </cell>
          <cell r="CE3">
            <v>1</v>
          </cell>
          <cell r="CF3">
            <v>0</v>
          </cell>
          <cell r="CG3">
            <v>0</v>
          </cell>
          <cell r="CH3">
            <v>0</v>
          </cell>
          <cell r="CI3">
            <v>1</v>
          </cell>
          <cell r="CJ3">
            <v>0</v>
          </cell>
          <cell r="CK3">
            <v>0</v>
          </cell>
          <cell r="CL3">
            <v>0</v>
          </cell>
          <cell r="CM3">
            <v>1</v>
          </cell>
          <cell r="CN3">
            <v>0</v>
          </cell>
          <cell r="CO3">
            <v>0</v>
          </cell>
          <cell r="CP3">
            <v>0</v>
          </cell>
          <cell r="CQ3">
            <v>0</v>
          </cell>
          <cell r="CR3">
            <v>0</v>
          </cell>
          <cell r="CS3">
            <v>0</v>
          </cell>
          <cell r="CT3">
            <v>0</v>
          </cell>
          <cell r="CU3">
            <v>0</v>
          </cell>
          <cell r="CV3">
            <v>1</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cell r="FO3">
            <v>0</v>
          </cell>
          <cell r="FP3">
            <v>0</v>
          </cell>
          <cell r="FQ3">
            <v>0</v>
          </cell>
          <cell r="FR3">
            <v>0</v>
          </cell>
          <cell r="FS3">
            <v>0</v>
          </cell>
          <cell r="FT3">
            <v>0</v>
          </cell>
          <cell r="FU3">
            <v>0</v>
          </cell>
          <cell r="FV3">
            <v>0</v>
          </cell>
          <cell r="FW3">
            <v>0</v>
          </cell>
          <cell r="FX3">
            <v>0</v>
          </cell>
          <cell r="FY3">
            <v>0</v>
          </cell>
        </row>
        <row r="4">
          <cell r="A4" t="str">
            <v>An Droichead</v>
          </cell>
          <cell r="B4">
            <v>1</v>
          </cell>
          <cell r="C4">
            <v>33212</v>
          </cell>
          <cell r="D4" t="str">
            <v>Lottery</v>
          </cell>
          <cell r="E4" t="str">
            <v>ACNI/12258</v>
          </cell>
          <cell r="F4" t="str">
            <v>Maria McAlister</v>
          </cell>
          <cell r="G4" t="str">
            <v>AFP - Core</v>
          </cell>
          <cell r="H4" t="str">
            <v>Awarded</v>
          </cell>
          <cell r="I4" t="str">
            <v>Medium</v>
          </cell>
          <cell r="J4">
            <v>47637</v>
          </cell>
          <cell r="K4">
            <v>0</v>
          </cell>
          <cell r="L4">
            <v>47637</v>
          </cell>
          <cell r="M4">
            <v>144884</v>
          </cell>
          <cell r="N4" t="str">
            <v>Traditional Arts</v>
          </cell>
          <cell r="O4">
            <v>17</v>
          </cell>
          <cell r="P4">
            <v>558</v>
          </cell>
          <cell r="Q4">
            <v>0</v>
          </cell>
          <cell r="R4">
            <v>1</v>
          </cell>
          <cell r="S4">
            <v>0</v>
          </cell>
          <cell r="T4">
            <v>0</v>
          </cell>
          <cell r="U4">
            <v>1690</v>
          </cell>
          <cell r="V4">
            <v>0</v>
          </cell>
          <cell r="W4">
            <v>9520</v>
          </cell>
          <cell r="X4">
            <v>0</v>
          </cell>
          <cell r="Y4">
            <v>0</v>
          </cell>
          <cell r="Z4">
            <v>0</v>
          </cell>
          <cell r="AA4">
            <v>0</v>
          </cell>
          <cell r="AB4">
            <v>0</v>
          </cell>
          <cell r="AC4">
            <v>0</v>
          </cell>
          <cell r="AD4">
            <v>0</v>
          </cell>
          <cell r="AE4">
            <v>0</v>
          </cell>
          <cell r="AF4">
            <v>0</v>
          </cell>
          <cell r="AG4">
            <v>0</v>
          </cell>
          <cell r="AH4">
            <v>0</v>
          </cell>
          <cell r="AI4">
            <v>0</v>
          </cell>
          <cell r="AJ4">
            <v>17</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1</v>
          </cell>
          <cell r="BQ4">
            <v>0</v>
          </cell>
          <cell r="BR4">
            <v>1820</v>
          </cell>
          <cell r="BS4">
            <v>1690</v>
          </cell>
          <cell r="BT4">
            <v>84</v>
          </cell>
          <cell r="BU4">
            <v>0</v>
          </cell>
          <cell r="BV4">
            <v>0</v>
          </cell>
          <cell r="BW4">
            <v>0</v>
          </cell>
          <cell r="BX4">
            <v>0</v>
          </cell>
          <cell r="BY4">
            <v>5</v>
          </cell>
          <cell r="BZ4">
            <v>10</v>
          </cell>
          <cell r="CA4">
            <v>0</v>
          </cell>
          <cell r="CB4">
            <v>10</v>
          </cell>
          <cell r="CC4">
            <v>10</v>
          </cell>
          <cell r="CD4">
            <v>0</v>
          </cell>
          <cell r="CE4">
            <v>1</v>
          </cell>
          <cell r="CF4">
            <v>0</v>
          </cell>
          <cell r="CG4">
            <v>0</v>
          </cell>
          <cell r="CH4">
            <v>0</v>
          </cell>
          <cell r="CI4">
            <v>0</v>
          </cell>
          <cell r="CJ4">
            <v>0</v>
          </cell>
          <cell r="CK4">
            <v>0</v>
          </cell>
          <cell r="CL4">
            <v>0</v>
          </cell>
          <cell r="CM4">
            <v>1</v>
          </cell>
          <cell r="CN4">
            <v>0</v>
          </cell>
          <cell r="CO4">
            <v>0</v>
          </cell>
          <cell r="CP4">
            <v>0</v>
          </cell>
          <cell r="CQ4">
            <v>1</v>
          </cell>
          <cell r="CR4">
            <v>0</v>
          </cell>
          <cell r="CS4">
            <v>0</v>
          </cell>
          <cell r="CT4">
            <v>0</v>
          </cell>
          <cell r="CU4">
            <v>0</v>
          </cell>
          <cell r="CV4">
            <v>1</v>
          </cell>
          <cell r="CW4">
            <v>0</v>
          </cell>
          <cell r="CX4">
            <v>0</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0</v>
          </cell>
          <cell r="DX4">
            <v>0</v>
          </cell>
          <cell r="DY4">
            <v>0</v>
          </cell>
          <cell r="DZ4">
            <v>0</v>
          </cell>
          <cell r="EA4">
            <v>0</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0</v>
          </cell>
          <cell r="FV4">
            <v>0</v>
          </cell>
          <cell r="FW4">
            <v>0</v>
          </cell>
          <cell r="FX4">
            <v>0</v>
          </cell>
          <cell r="FY4">
            <v>0</v>
          </cell>
        </row>
        <row r="5">
          <cell r="A5" t="str">
            <v>An Gaelaras Ltd</v>
          </cell>
          <cell r="B5">
            <v>1</v>
          </cell>
          <cell r="C5">
            <v>33234</v>
          </cell>
          <cell r="D5" t="str">
            <v>Exchequer</v>
          </cell>
          <cell r="E5" t="str">
            <v>ACNI/12280</v>
          </cell>
          <cell r="F5" t="str">
            <v>Joan Dempster</v>
          </cell>
          <cell r="G5" t="str">
            <v>AFP - Core</v>
          </cell>
          <cell r="H5" t="str">
            <v>Awarded</v>
          </cell>
          <cell r="I5" t="str">
            <v>Large</v>
          </cell>
          <cell r="J5">
            <v>139535</v>
          </cell>
          <cell r="K5">
            <v>0</v>
          </cell>
          <cell r="L5">
            <v>226216</v>
          </cell>
          <cell r="M5">
            <v>975592</v>
          </cell>
          <cell r="N5" t="str">
            <v>Traditional Arts</v>
          </cell>
          <cell r="O5">
            <v>34</v>
          </cell>
          <cell r="P5">
            <v>56</v>
          </cell>
          <cell r="Q5">
            <v>0</v>
          </cell>
          <cell r="R5">
            <v>4</v>
          </cell>
          <cell r="S5">
            <v>244</v>
          </cell>
          <cell r="T5">
            <v>5271</v>
          </cell>
          <cell r="U5">
            <v>120</v>
          </cell>
          <cell r="V5">
            <v>5925</v>
          </cell>
          <cell r="W5">
            <v>0</v>
          </cell>
          <cell r="X5">
            <v>0</v>
          </cell>
          <cell r="Y5">
            <v>0</v>
          </cell>
          <cell r="Z5">
            <v>0</v>
          </cell>
          <cell r="AA5">
            <v>3180</v>
          </cell>
          <cell r="AB5">
            <v>11196</v>
          </cell>
          <cell r="AC5">
            <v>3300</v>
          </cell>
          <cell r="AD5">
            <v>0</v>
          </cell>
          <cell r="AE5">
            <v>0</v>
          </cell>
          <cell r="AF5">
            <v>0</v>
          </cell>
          <cell r="AG5">
            <v>0</v>
          </cell>
          <cell r="AH5">
            <v>34</v>
          </cell>
          <cell r="AI5">
            <v>34</v>
          </cell>
          <cell r="AJ5">
            <v>27</v>
          </cell>
          <cell r="AK5">
            <v>0</v>
          </cell>
          <cell r="AL5">
            <v>0</v>
          </cell>
          <cell r="AM5">
            <v>0</v>
          </cell>
          <cell r="AN5">
            <v>0</v>
          </cell>
          <cell r="AO5">
            <v>0</v>
          </cell>
          <cell r="AP5">
            <v>206</v>
          </cell>
          <cell r="AQ5">
            <v>206</v>
          </cell>
          <cell r="AR5">
            <v>180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4</v>
          </cell>
          <cell r="BO5">
            <v>4</v>
          </cell>
          <cell r="BP5">
            <v>4</v>
          </cell>
          <cell r="BQ5">
            <v>0</v>
          </cell>
          <cell r="BR5">
            <v>5076</v>
          </cell>
          <cell r="BS5">
            <v>4471</v>
          </cell>
          <cell r="BT5">
            <v>278</v>
          </cell>
          <cell r="BU5">
            <v>189</v>
          </cell>
          <cell r="BV5">
            <v>27435</v>
          </cell>
          <cell r="BW5">
            <v>10</v>
          </cell>
          <cell r="BX5">
            <v>0</v>
          </cell>
          <cell r="BY5">
            <v>0</v>
          </cell>
          <cell r="BZ5">
            <v>80</v>
          </cell>
          <cell r="CA5">
            <v>0</v>
          </cell>
          <cell r="CB5">
            <v>0</v>
          </cell>
          <cell r="CC5">
            <v>20</v>
          </cell>
          <cell r="CD5">
            <v>0</v>
          </cell>
          <cell r="CE5">
            <v>1</v>
          </cell>
          <cell r="CF5">
            <v>1</v>
          </cell>
          <cell r="CG5">
            <v>0</v>
          </cell>
          <cell r="CH5">
            <v>0</v>
          </cell>
          <cell r="CI5">
            <v>0</v>
          </cell>
          <cell r="CJ5">
            <v>0</v>
          </cell>
          <cell r="CK5">
            <v>0</v>
          </cell>
          <cell r="CL5">
            <v>0</v>
          </cell>
          <cell r="CM5">
            <v>0</v>
          </cell>
          <cell r="CN5">
            <v>0</v>
          </cell>
          <cell r="CO5">
            <v>0</v>
          </cell>
          <cell r="CP5">
            <v>0</v>
          </cell>
          <cell r="CQ5">
            <v>1</v>
          </cell>
          <cell r="CR5">
            <v>0</v>
          </cell>
          <cell r="CS5">
            <v>0</v>
          </cell>
          <cell r="CT5">
            <v>0</v>
          </cell>
          <cell r="CU5">
            <v>0</v>
          </cell>
          <cell r="CV5">
            <v>1</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1</v>
          </cell>
        </row>
        <row r="6">
          <cell r="A6" t="str">
            <v>Andersonstown Traditional &amp; Contemporary Music School</v>
          </cell>
          <cell r="B6">
            <v>1</v>
          </cell>
          <cell r="C6">
            <v>33203</v>
          </cell>
          <cell r="D6" t="str">
            <v>Lottery</v>
          </cell>
          <cell r="E6" t="str">
            <v>ACNI/12249</v>
          </cell>
          <cell r="F6" t="str">
            <v>Maria McAlister</v>
          </cell>
          <cell r="G6" t="str">
            <v>AFP - Core</v>
          </cell>
          <cell r="H6" t="str">
            <v>Awarded</v>
          </cell>
          <cell r="I6" t="str">
            <v>Small</v>
          </cell>
          <cell r="J6">
            <v>52000</v>
          </cell>
          <cell r="K6">
            <v>0</v>
          </cell>
          <cell r="L6">
            <v>52000</v>
          </cell>
          <cell r="M6">
            <v>161305</v>
          </cell>
          <cell r="N6" t="str">
            <v>Traditional Arts</v>
          </cell>
          <cell r="O6">
            <v>39</v>
          </cell>
          <cell r="P6">
            <v>2810</v>
          </cell>
          <cell r="Q6">
            <v>0</v>
          </cell>
          <cell r="R6">
            <v>2</v>
          </cell>
          <cell r="S6">
            <v>0</v>
          </cell>
          <cell r="T6">
            <v>5574</v>
          </cell>
          <cell r="U6">
            <v>19200</v>
          </cell>
          <cell r="V6">
            <v>3240</v>
          </cell>
          <cell r="W6">
            <v>1223</v>
          </cell>
          <cell r="X6">
            <v>0</v>
          </cell>
          <cell r="Y6">
            <v>0</v>
          </cell>
          <cell r="Z6">
            <v>0</v>
          </cell>
          <cell r="AA6">
            <v>25000</v>
          </cell>
          <cell r="AB6">
            <v>0</v>
          </cell>
          <cell r="AC6">
            <v>0</v>
          </cell>
          <cell r="AD6">
            <v>0</v>
          </cell>
          <cell r="AE6">
            <v>0</v>
          </cell>
          <cell r="AF6">
            <v>0</v>
          </cell>
          <cell r="AG6">
            <v>0</v>
          </cell>
          <cell r="AH6">
            <v>0</v>
          </cell>
          <cell r="AI6">
            <v>0</v>
          </cell>
          <cell r="AJ6">
            <v>39</v>
          </cell>
          <cell r="AK6">
            <v>0</v>
          </cell>
          <cell r="AL6">
            <v>0</v>
          </cell>
          <cell r="AM6">
            <v>0</v>
          </cell>
          <cell r="AN6">
            <v>0</v>
          </cell>
          <cell r="AO6">
            <v>0</v>
          </cell>
          <cell r="AP6">
            <v>0</v>
          </cell>
          <cell r="AQ6">
            <v>0</v>
          </cell>
          <cell r="AR6">
            <v>1880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2</v>
          </cell>
          <cell r="BQ6">
            <v>0</v>
          </cell>
          <cell r="BR6">
            <v>200</v>
          </cell>
          <cell r="BS6">
            <v>155</v>
          </cell>
          <cell r="BT6">
            <v>0</v>
          </cell>
          <cell r="BU6">
            <v>0</v>
          </cell>
          <cell r="BV6">
            <v>775</v>
          </cell>
          <cell r="BW6">
            <v>5</v>
          </cell>
          <cell r="BX6">
            <v>0</v>
          </cell>
          <cell r="BY6">
            <v>10</v>
          </cell>
          <cell r="BZ6">
            <v>100</v>
          </cell>
          <cell r="CA6">
            <v>0</v>
          </cell>
          <cell r="CB6">
            <v>5</v>
          </cell>
          <cell r="CC6">
            <v>100</v>
          </cell>
          <cell r="CD6">
            <v>0</v>
          </cell>
          <cell r="CE6">
            <v>1</v>
          </cell>
          <cell r="CF6">
            <v>1</v>
          </cell>
          <cell r="CG6">
            <v>0</v>
          </cell>
          <cell r="CH6">
            <v>0</v>
          </cell>
          <cell r="CI6">
            <v>0</v>
          </cell>
          <cell r="CJ6">
            <v>0</v>
          </cell>
          <cell r="CK6">
            <v>0</v>
          </cell>
          <cell r="CL6">
            <v>0</v>
          </cell>
          <cell r="CM6">
            <v>1</v>
          </cell>
          <cell r="CN6">
            <v>0</v>
          </cell>
          <cell r="CO6">
            <v>0</v>
          </cell>
          <cell r="CP6">
            <v>0</v>
          </cell>
          <cell r="CQ6">
            <v>0</v>
          </cell>
          <cell r="CR6">
            <v>0</v>
          </cell>
          <cell r="CS6">
            <v>0</v>
          </cell>
          <cell r="CT6">
            <v>0</v>
          </cell>
          <cell r="CU6">
            <v>0</v>
          </cell>
          <cell r="CV6">
            <v>0</v>
          </cell>
          <cell r="CW6">
            <v>1</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row>
        <row r="7">
          <cell r="A7" t="str">
            <v>The Armagh Rhymers Educational &amp; Cultural Organisation</v>
          </cell>
          <cell r="B7">
            <v>1</v>
          </cell>
          <cell r="C7">
            <v>33210</v>
          </cell>
          <cell r="D7" t="str">
            <v>Lottery</v>
          </cell>
          <cell r="E7" t="str">
            <v>ACNI/12256</v>
          </cell>
          <cell r="F7" t="str">
            <v>Maria McAlister</v>
          </cell>
          <cell r="G7" t="str">
            <v>AFP - Core</v>
          </cell>
          <cell r="H7" t="str">
            <v>Awarded</v>
          </cell>
          <cell r="I7" t="str">
            <v>Medium</v>
          </cell>
          <cell r="J7">
            <v>58200</v>
          </cell>
          <cell r="K7">
            <v>0</v>
          </cell>
          <cell r="L7">
            <v>65350</v>
          </cell>
          <cell r="M7">
            <v>104620</v>
          </cell>
          <cell r="N7" t="str">
            <v>Traditional Arts</v>
          </cell>
          <cell r="O7">
            <v>314</v>
          </cell>
          <cell r="P7">
            <v>0</v>
          </cell>
          <cell r="Q7">
            <v>0</v>
          </cell>
          <cell r="R7">
            <v>28</v>
          </cell>
          <cell r="S7">
            <v>4</v>
          </cell>
          <cell r="T7">
            <v>0</v>
          </cell>
          <cell r="U7">
            <v>305831</v>
          </cell>
          <cell r="V7">
            <v>0</v>
          </cell>
          <cell r="W7">
            <v>0</v>
          </cell>
          <cell r="X7">
            <v>0</v>
          </cell>
          <cell r="Y7">
            <v>0</v>
          </cell>
          <cell r="Z7">
            <v>0</v>
          </cell>
          <cell r="AA7">
            <v>128496</v>
          </cell>
          <cell r="AB7">
            <v>0</v>
          </cell>
          <cell r="AC7">
            <v>106200</v>
          </cell>
          <cell r="AD7">
            <v>0</v>
          </cell>
          <cell r="AE7">
            <v>0</v>
          </cell>
          <cell r="AF7">
            <v>0</v>
          </cell>
          <cell r="AG7">
            <v>0</v>
          </cell>
          <cell r="AH7">
            <v>0</v>
          </cell>
          <cell r="AI7">
            <v>0</v>
          </cell>
          <cell r="AJ7">
            <v>266</v>
          </cell>
          <cell r="AK7">
            <v>100</v>
          </cell>
          <cell r="AL7">
            <v>0</v>
          </cell>
          <cell r="AM7">
            <v>0</v>
          </cell>
          <cell r="AN7">
            <v>0</v>
          </cell>
          <cell r="AO7">
            <v>0</v>
          </cell>
          <cell r="AP7">
            <v>0</v>
          </cell>
          <cell r="AQ7">
            <v>0</v>
          </cell>
          <cell r="AR7">
            <v>266</v>
          </cell>
          <cell r="AS7">
            <v>100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28</v>
          </cell>
          <cell r="BQ7">
            <v>10</v>
          </cell>
          <cell r="BR7">
            <v>0</v>
          </cell>
          <cell r="BS7">
            <v>0</v>
          </cell>
          <cell r="BT7">
            <v>0</v>
          </cell>
          <cell r="BU7">
            <v>0</v>
          </cell>
          <cell r="BV7">
            <v>0</v>
          </cell>
          <cell r="BW7">
            <v>0</v>
          </cell>
          <cell r="BX7">
            <v>50</v>
          </cell>
          <cell r="BY7">
            <v>20</v>
          </cell>
          <cell r="BZ7">
            <v>70</v>
          </cell>
          <cell r="CA7">
            <v>2</v>
          </cell>
          <cell r="CB7">
            <v>60</v>
          </cell>
          <cell r="CC7">
            <v>88</v>
          </cell>
          <cell r="CD7">
            <v>2</v>
          </cell>
          <cell r="CE7">
            <v>1</v>
          </cell>
          <cell r="CF7">
            <v>0</v>
          </cell>
          <cell r="CG7">
            <v>0</v>
          </cell>
          <cell r="CH7">
            <v>0</v>
          </cell>
          <cell r="CI7">
            <v>1</v>
          </cell>
          <cell r="CJ7">
            <v>0</v>
          </cell>
          <cell r="CK7">
            <v>0</v>
          </cell>
          <cell r="CL7">
            <v>0</v>
          </cell>
          <cell r="CM7">
            <v>1</v>
          </cell>
          <cell r="CN7">
            <v>0</v>
          </cell>
          <cell r="CO7">
            <v>0</v>
          </cell>
          <cell r="CP7">
            <v>0</v>
          </cell>
          <cell r="CQ7">
            <v>0</v>
          </cell>
          <cell r="CR7">
            <v>0</v>
          </cell>
          <cell r="CS7">
            <v>0</v>
          </cell>
          <cell r="CT7">
            <v>0</v>
          </cell>
          <cell r="CU7">
            <v>0</v>
          </cell>
          <cell r="CV7">
            <v>1</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row>
        <row r="8">
          <cell r="A8" t="str">
            <v>Array Studios</v>
          </cell>
          <cell r="B8">
            <v>1</v>
          </cell>
          <cell r="C8">
            <v>33199</v>
          </cell>
          <cell r="D8" t="str">
            <v>Lottery</v>
          </cell>
          <cell r="E8" t="str">
            <v>ACNI/12245</v>
          </cell>
          <cell r="F8" t="str">
            <v>Suzanne Lyle</v>
          </cell>
          <cell r="G8" t="str">
            <v>AFP - Core</v>
          </cell>
          <cell r="H8" t="str">
            <v>Awarded</v>
          </cell>
          <cell r="I8" t="str">
            <v>Small</v>
          </cell>
          <cell r="J8">
            <v>7945</v>
          </cell>
          <cell r="K8">
            <v>0</v>
          </cell>
          <cell r="L8">
            <v>7945</v>
          </cell>
          <cell r="M8">
            <v>10845</v>
          </cell>
          <cell r="N8" t="str">
            <v>Visual Arts</v>
          </cell>
          <cell r="O8">
            <v>0</v>
          </cell>
          <cell r="P8">
            <v>8</v>
          </cell>
          <cell r="Q8">
            <v>2</v>
          </cell>
          <cell r="R8">
            <v>0</v>
          </cell>
          <cell r="S8">
            <v>0</v>
          </cell>
          <cell r="T8">
            <v>0</v>
          </cell>
          <cell r="U8">
            <v>0</v>
          </cell>
          <cell r="V8">
            <v>0</v>
          </cell>
          <cell r="W8">
            <v>100</v>
          </cell>
          <cell r="X8">
            <v>0</v>
          </cell>
          <cell r="Y8">
            <v>200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40</v>
          </cell>
          <cell r="CA8">
            <v>10</v>
          </cell>
          <cell r="CB8">
            <v>20</v>
          </cell>
          <cell r="CC8">
            <v>0</v>
          </cell>
          <cell r="CD8">
            <v>0</v>
          </cell>
          <cell r="CE8">
            <v>1</v>
          </cell>
          <cell r="CF8">
            <v>0</v>
          </cell>
          <cell r="CG8">
            <v>0</v>
          </cell>
          <cell r="CH8">
            <v>0</v>
          </cell>
          <cell r="CI8">
            <v>0</v>
          </cell>
          <cell r="CJ8">
            <v>0</v>
          </cell>
          <cell r="CK8">
            <v>1</v>
          </cell>
          <cell r="CL8">
            <v>0</v>
          </cell>
          <cell r="CM8">
            <v>1</v>
          </cell>
          <cell r="CN8">
            <v>0</v>
          </cell>
          <cell r="CO8">
            <v>0</v>
          </cell>
          <cell r="CP8">
            <v>0</v>
          </cell>
          <cell r="CQ8">
            <v>0</v>
          </cell>
          <cell r="CR8">
            <v>0</v>
          </cell>
          <cell r="CS8">
            <v>0</v>
          </cell>
          <cell r="CT8">
            <v>0</v>
          </cell>
          <cell r="CU8">
            <v>0</v>
          </cell>
          <cell r="CV8">
            <v>1</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1</v>
          </cell>
          <cell r="FM8">
            <v>0</v>
          </cell>
          <cell r="FN8">
            <v>0</v>
          </cell>
          <cell r="FO8">
            <v>0</v>
          </cell>
          <cell r="FP8">
            <v>0</v>
          </cell>
          <cell r="FQ8">
            <v>0</v>
          </cell>
          <cell r="FR8">
            <v>0</v>
          </cell>
          <cell r="FS8">
            <v>0</v>
          </cell>
          <cell r="FT8">
            <v>0</v>
          </cell>
          <cell r="FU8">
            <v>0</v>
          </cell>
          <cell r="FV8">
            <v>0</v>
          </cell>
          <cell r="FW8">
            <v>0</v>
          </cell>
          <cell r="FX8">
            <v>0</v>
          </cell>
          <cell r="FY8">
            <v>1</v>
          </cell>
        </row>
        <row r="9">
          <cell r="A9" t="str">
            <v>Arts &amp; Business Northern Ireland</v>
          </cell>
          <cell r="B9">
            <v>1</v>
          </cell>
          <cell r="C9">
            <v>33388</v>
          </cell>
          <cell r="D9" t="str">
            <v>Lottery</v>
          </cell>
          <cell r="E9" t="str">
            <v>ACNI/12434</v>
          </cell>
          <cell r="F9" t="str">
            <v>Ashleigh Lilley</v>
          </cell>
          <cell r="G9" t="str">
            <v>AFP - Core</v>
          </cell>
          <cell r="H9" t="str">
            <v>Awarded</v>
          </cell>
          <cell r="I9" t="str">
            <v>Medium</v>
          </cell>
          <cell r="J9">
            <v>370735</v>
          </cell>
          <cell r="K9">
            <v>0</v>
          </cell>
          <cell r="L9">
            <v>463418</v>
          </cell>
          <cell r="M9">
            <v>463418</v>
          </cell>
          <cell r="N9" t="str">
            <v>Combined</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1</v>
          </cell>
          <cell r="DK9">
            <v>0</v>
          </cell>
          <cell r="DL9">
            <v>3</v>
          </cell>
          <cell r="DM9">
            <v>0</v>
          </cell>
          <cell r="DN9">
            <v>162</v>
          </cell>
          <cell r="DO9">
            <v>9</v>
          </cell>
          <cell r="DP9">
            <v>1</v>
          </cell>
          <cell r="DQ9">
            <v>0</v>
          </cell>
          <cell r="DR9">
            <v>0</v>
          </cell>
          <cell r="DS9">
            <v>1</v>
          </cell>
          <cell r="DT9">
            <v>0</v>
          </cell>
          <cell r="DU9">
            <v>1</v>
          </cell>
          <cell r="DV9">
            <v>0</v>
          </cell>
          <cell r="DW9">
            <v>1</v>
          </cell>
          <cell r="DX9">
            <v>0</v>
          </cell>
          <cell r="DY9">
            <v>1</v>
          </cell>
          <cell r="DZ9">
            <v>1</v>
          </cell>
          <cell r="EA9">
            <v>0</v>
          </cell>
          <cell r="EB9">
            <v>1</v>
          </cell>
          <cell r="EC9">
            <v>0</v>
          </cell>
          <cell r="ED9">
            <v>1</v>
          </cell>
          <cell r="EE9">
            <v>0</v>
          </cell>
          <cell r="EF9">
            <v>0</v>
          </cell>
          <cell r="EG9">
            <v>1</v>
          </cell>
          <cell r="EH9">
            <v>0</v>
          </cell>
          <cell r="EI9">
            <v>1</v>
          </cell>
          <cell r="EJ9">
            <v>0</v>
          </cell>
          <cell r="EK9">
            <v>1</v>
          </cell>
          <cell r="EL9">
            <v>1</v>
          </cell>
          <cell r="EM9">
            <v>0</v>
          </cell>
          <cell r="EN9">
            <v>67</v>
          </cell>
          <cell r="EO9">
            <v>0</v>
          </cell>
          <cell r="EP9">
            <v>0</v>
          </cell>
          <cell r="EQ9">
            <v>0</v>
          </cell>
          <cell r="ER9">
            <v>0</v>
          </cell>
          <cell r="ES9">
            <v>19</v>
          </cell>
          <cell r="ET9">
            <v>102</v>
          </cell>
          <cell r="EU9">
            <v>1</v>
          </cell>
          <cell r="EV9">
            <v>0</v>
          </cell>
          <cell r="EW9">
            <v>0</v>
          </cell>
          <cell r="EX9">
            <v>0</v>
          </cell>
          <cell r="EY9">
            <v>1</v>
          </cell>
          <cell r="EZ9">
            <v>254</v>
          </cell>
          <cell r="FA9">
            <v>0</v>
          </cell>
          <cell r="FB9">
            <v>0</v>
          </cell>
          <cell r="FC9">
            <v>0</v>
          </cell>
          <cell r="FD9">
            <v>0</v>
          </cell>
          <cell r="FE9">
            <v>104</v>
          </cell>
          <cell r="FF9">
            <v>250</v>
          </cell>
          <cell r="FG9">
            <v>16</v>
          </cell>
          <cell r="FH9">
            <v>0</v>
          </cell>
          <cell r="FI9">
            <v>0</v>
          </cell>
          <cell r="FJ9">
            <v>0</v>
          </cell>
          <cell r="FK9">
            <v>1</v>
          </cell>
          <cell r="FL9">
            <v>0</v>
          </cell>
          <cell r="FM9">
            <v>0</v>
          </cell>
          <cell r="FN9">
            <v>0</v>
          </cell>
          <cell r="FO9">
            <v>0</v>
          </cell>
          <cell r="FP9">
            <v>0</v>
          </cell>
          <cell r="FQ9">
            <v>0</v>
          </cell>
          <cell r="FR9">
            <v>0</v>
          </cell>
          <cell r="FS9">
            <v>0</v>
          </cell>
          <cell r="FT9">
            <v>0</v>
          </cell>
          <cell r="FU9">
            <v>0</v>
          </cell>
          <cell r="FV9">
            <v>0</v>
          </cell>
          <cell r="FW9">
            <v>0</v>
          </cell>
          <cell r="FX9">
            <v>0</v>
          </cell>
          <cell r="FY9">
            <v>0</v>
          </cell>
        </row>
        <row r="10">
          <cell r="A10" t="str">
            <v>Arts and Disability Forum</v>
          </cell>
          <cell r="B10">
            <v>1</v>
          </cell>
          <cell r="C10">
            <v>33233</v>
          </cell>
          <cell r="D10" t="str">
            <v>Lottery</v>
          </cell>
          <cell r="E10" t="str">
            <v>ACNI/12279</v>
          </cell>
          <cell r="F10" t="str">
            <v>Fionnuala Walsh</v>
          </cell>
          <cell r="G10" t="str">
            <v>AFP - Core</v>
          </cell>
          <cell r="H10" t="str">
            <v>Awarded</v>
          </cell>
          <cell r="I10" t="str">
            <v>Medium</v>
          </cell>
          <cell r="J10">
            <v>107946</v>
          </cell>
          <cell r="K10">
            <v>0</v>
          </cell>
          <cell r="L10">
            <v>164822</v>
          </cell>
          <cell r="M10">
            <v>233796</v>
          </cell>
          <cell r="N10" t="str">
            <v>Combined</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10</v>
          </cell>
          <cell r="AE10">
            <v>10</v>
          </cell>
          <cell r="AF10">
            <v>10</v>
          </cell>
          <cell r="AG10">
            <v>10</v>
          </cell>
          <cell r="AH10">
            <v>10</v>
          </cell>
          <cell r="AI10">
            <v>10</v>
          </cell>
          <cell r="AJ10">
            <v>10</v>
          </cell>
          <cell r="AK10">
            <v>10</v>
          </cell>
          <cell r="AL10">
            <v>8</v>
          </cell>
          <cell r="AM10">
            <v>8</v>
          </cell>
          <cell r="AN10">
            <v>8</v>
          </cell>
          <cell r="AO10">
            <v>8</v>
          </cell>
          <cell r="AP10">
            <v>8</v>
          </cell>
          <cell r="AQ10">
            <v>8</v>
          </cell>
          <cell r="AR10">
            <v>8</v>
          </cell>
          <cell r="AS10">
            <v>8</v>
          </cell>
          <cell r="AT10">
            <v>0</v>
          </cell>
          <cell r="AU10">
            <v>0</v>
          </cell>
          <cell r="AV10">
            <v>0</v>
          </cell>
          <cell r="AW10">
            <v>0</v>
          </cell>
          <cell r="AX10">
            <v>0</v>
          </cell>
          <cell r="AY10">
            <v>0</v>
          </cell>
          <cell r="AZ10">
            <v>0</v>
          </cell>
          <cell r="BA10">
            <v>0</v>
          </cell>
          <cell r="BB10">
            <v>0</v>
          </cell>
          <cell r="BC10">
            <v>2</v>
          </cell>
          <cell r="BD10">
            <v>0</v>
          </cell>
          <cell r="BE10">
            <v>0</v>
          </cell>
          <cell r="BF10">
            <v>0</v>
          </cell>
          <cell r="BG10">
            <v>0</v>
          </cell>
          <cell r="BH10">
            <v>0</v>
          </cell>
          <cell r="BI10">
            <v>0</v>
          </cell>
          <cell r="BJ10">
            <v>1</v>
          </cell>
          <cell r="BK10">
            <v>1</v>
          </cell>
          <cell r="BL10">
            <v>1</v>
          </cell>
          <cell r="BM10">
            <v>1</v>
          </cell>
          <cell r="BN10">
            <v>1</v>
          </cell>
          <cell r="BO10">
            <v>1</v>
          </cell>
          <cell r="BP10">
            <v>1</v>
          </cell>
          <cell r="BQ10">
            <v>1</v>
          </cell>
          <cell r="BR10">
            <v>0</v>
          </cell>
          <cell r="BS10">
            <v>0</v>
          </cell>
          <cell r="BT10">
            <v>0</v>
          </cell>
          <cell r="BU10">
            <v>0</v>
          </cell>
          <cell r="BV10">
            <v>0</v>
          </cell>
          <cell r="BW10">
            <v>0</v>
          </cell>
          <cell r="BX10">
            <v>65</v>
          </cell>
          <cell r="BY10">
            <v>5</v>
          </cell>
          <cell r="BZ10">
            <v>60</v>
          </cell>
          <cell r="CA10">
            <v>20</v>
          </cell>
          <cell r="CB10">
            <v>10</v>
          </cell>
          <cell r="CC10">
            <v>40</v>
          </cell>
          <cell r="CD10">
            <v>0</v>
          </cell>
          <cell r="CE10">
            <v>1</v>
          </cell>
          <cell r="CF10">
            <v>0</v>
          </cell>
          <cell r="CG10">
            <v>1</v>
          </cell>
          <cell r="CH10">
            <v>0</v>
          </cell>
          <cell r="CI10">
            <v>1</v>
          </cell>
          <cell r="CJ10">
            <v>0</v>
          </cell>
          <cell r="CK10">
            <v>0</v>
          </cell>
          <cell r="CL10">
            <v>0</v>
          </cell>
          <cell r="CM10">
            <v>0</v>
          </cell>
          <cell r="CN10">
            <v>0</v>
          </cell>
          <cell r="CO10">
            <v>0</v>
          </cell>
          <cell r="CP10">
            <v>0</v>
          </cell>
          <cell r="CQ10">
            <v>0</v>
          </cell>
          <cell r="CR10">
            <v>0</v>
          </cell>
          <cell r="CS10">
            <v>0</v>
          </cell>
          <cell r="CT10">
            <v>0</v>
          </cell>
          <cell r="CU10">
            <v>0</v>
          </cell>
          <cell r="CV10">
            <v>1</v>
          </cell>
          <cell r="CW10">
            <v>0</v>
          </cell>
          <cell r="CX10">
            <v>0</v>
          </cell>
          <cell r="CY10">
            <v>0</v>
          </cell>
          <cell r="CZ10">
            <v>0</v>
          </cell>
          <cell r="DA10">
            <v>0</v>
          </cell>
          <cell r="DB10">
            <v>0</v>
          </cell>
          <cell r="DC10">
            <v>1</v>
          </cell>
          <cell r="DD10">
            <v>1</v>
          </cell>
          <cell r="DE10">
            <v>1</v>
          </cell>
          <cell r="DF10">
            <v>1</v>
          </cell>
          <cell r="DG10">
            <v>1</v>
          </cell>
          <cell r="DH10">
            <v>1</v>
          </cell>
          <cell r="DI10">
            <v>1</v>
          </cell>
          <cell r="DJ10">
            <v>1</v>
          </cell>
          <cell r="DK10">
            <v>0</v>
          </cell>
          <cell r="DL10">
            <v>0</v>
          </cell>
          <cell r="DM10">
            <v>300</v>
          </cell>
          <cell r="DN10">
            <v>4</v>
          </cell>
          <cell r="DO10">
            <v>0</v>
          </cell>
          <cell r="DP10">
            <v>1</v>
          </cell>
          <cell r="DQ10">
            <v>0</v>
          </cell>
          <cell r="DR10">
            <v>1</v>
          </cell>
          <cell r="DS10">
            <v>0</v>
          </cell>
          <cell r="DT10">
            <v>1</v>
          </cell>
          <cell r="DU10">
            <v>0</v>
          </cell>
          <cell r="DV10">
            <v>1</v>
          </cell>
          <cell r="DW10">
            <v>0</v>
          </cell>
          <cell r="DX10">
            <v>0</v>
          </cell>
          <cell r="DY10">
            <v>1</v>
          </cell>
          <cell r="DZ10">
            <v>1</v>
          </cell>
          <cell r="EA10">
            <v>0</v>
          </cell>
          <cell r="EB10">
            <v>1</v>
          </cell>
          <cell r="EC10">
            <v>0</v>
          </cell>
          <cell r="ED10">
            <v>0</v>
          </cell>
          <cell r="EE10">
            <v>1</v>
          </cell>
          <cell r="EF10">
            <v>1</v>
          </cell>
          <cell r="EG10">
            <v>0</v>
          </cell>
          <cell r="EH10">
            <v>1</v>
          </cell>
          <cell r="EI10">
            <v>0</v>
          </cell>
          <cell r="EJ10">
            <v>1</v>
          </cell>
          <cell r="EK10">
            <v>0</v>
          </cell>
          <cell r="EL10">
            <v>0</v>
          </cell>
          <cell r="EM10">
            <v>0</v>
          </cell>
          <cell r="EN10">
            <v>1</v>
          </cell>
          <cell r="EO10">
            <v>1</v>
          </cell>
          <cell r="EP10">
            <v>1</v>
          </cell>
          <cell r="EQ10">
            <v>1</v>
          </cell>
          <cell r="ER10">
            <v>0</v>
          </cell>
          <cell r="ES10">
            <v>1</v>
          </cell>
          <cell r="ET10">
            <v>3</v>
          </cell>
          <cell r="EU10">
            <v>0</v>
          </cell>
          <cell r="EV10">
            <v>1</v>
          </cell>
          <cell r="EW10">
            <v>1</v>
          </cell>
          <cell r="EX10">
            <v>0</v>
          </cell>
          <cell r="EY10">
            <v>0</v>
          </cell>
          <cell r="EZ10">
            <v>25</v>
          </cell>
          <cell r="FA10">
            <v>7</v>
          </cell>
          <cell r="FB10">
            <v>6</v>
          </cell>
          <cell r="FC10">
            <v>6</v>
          </cell>
          <cell r="FD10">
            <v>0</v>
          </cell>
          <cell r="FE10">
            <v>14</v>
          </cell>
          <cell r="FF10">
            <v>15</v>
          </cell>
          <cell r="FG10">
            <v>0</v>
          </cell>
          <cell r="FH10">
            <v>2</v>
          </cell>
          <cell r="FI10">
            <v>0</v>
          </cell>
          <cell r="FJ10">
            <v>1</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row>
        <row r="11">
          <cell r="A11" t="str">
            <v>Arts Care</v>
          </cell>
          <cell r="B11">
            <v>1</v>
          </cell>
          <cell r="C11">
            <v>33251</v>
          </cell>
          <cell r="D11" t="str">
            <v>Lottery</v>
          </cell>
          <cell r="E11" t="str">
            <v>ACNI/12297</v>
          </cell>
          <cell r="F11" t="str">
            <v>Lizzie Devlin</v>
          </cell>
          <cell r="G11" t="str">
            <v>AFP - Core</v>
          </cell>
          <cell r="H11" t="str">
            <v>Awarded</v>
          </cell>
          <cell r="I11" t="str">
            <v>Medium</v>
          </cell>
          <cell r="J11">
            <v>87876</v>
          </cell>
          <cell r="K11">
            <v>0</v>
          </cell>
          <cell r="L11">
            <v>147979.20000000001</v>
          </cell>
          <cell r="M11">
            <v>853456</v>
          </cell>
          <cell r="N11" t="str">
            <v>Combined</v>
          </cell>
          <cell r="O11">
            <v>20</v>
          </cell>
          <cell r="P11">
            <v>1286</v>
          </cell>
          <cell r="Q11">
            <v>8</v>
          </cell>
          <cell r="R11">
            <v>4</v>
          </cell>
          <cell r="S11">
            <v>0</v>
          </cell>
          <cell r="T11">
            <v>2000</v>
          </cell>
          <cell r="U11">
            <v>0</v>
          </cell>
          <cell r="V11">
            <v>24647</v>
          </cell>
          <cell r="W11">
            <v>0</v>
          </cell>
          <cell r="X11">
            <v>0</v>
          </cell>
          <cell r="Y11">
            <v>400000</v>
          </cell>
          <cell r="Z11">
            <v>0</v>
          </cell>
          <cell r="AA11">
            <v>500000</v>
          </cell>
          <cell r="AB11">
            <v>0</v>
          </cell>
          <cell r="AC11">
            <v>0</v>
          </cell>
          <cell r="AD11">
            <v>0</v>
          </cell>
          <cell r="AE11">
            <v>0</v>
          </cell>
          <cell r="AF11">
            <v>0</v>
          </cell>
          <cell r="AG11">
            <v>0</v>
          </cell>
          <cell r="AH11">
            <v>0</v>
          </cell>
          <cell r="AI11">
            <v>0</v>
          </cell>
          <cell r="AJ11">
            <v>20</v>
          </cell>
          <cell r="AK11">
            <v>20</v>
          </cell>
          <cell r="AL11">
            <v>0</v>
          </cell>
          <cell r="AM11">
            <v>0</v>
          </cell>
          <cell r="AN11">
            <v>0</v>
          </cell>
          <cell r="AO11">
            <v>0</v>
          </cell>
          <cell r="AP11">
            <v>0</v>
          </cell>
          <cell r="AQ11">
            <v>0</v>
          </cell>
          <cell r="AR11">
            <v>641</v>
          </cell>
          <cell r="AS11">
            <v>641</v>
          </cell>
          <cell r="AT11">
            <v>0</v>
          </cell>
          <cell r="AU11">
            <v>0</v>
          </cell>
          <cell r="AV11">
            <v>0</v>
          </cell>
          <cell r="AW11">
            <v>0</v>
          </cell>
          <cell r="AX11">
            <v>0</v>
          </cell>
          <cell r="AY11">
            <v>0</v>
          </cell>
          <cell r="AZ11">
            <v>8</v>
          </cell>
          <cell r="BA11">
            <v>8</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4</v>
          </cell>
          <cell r="BQ11">
            <v>4</v>
          </cell>
          <cell r="BR11">
            <v>180</v>
          </cell>
          <cell r="BS11">
            <v>180</v>
          </cell>
          <cell r="BT11">
            <v>28</v>
          </cell>
          <cell r="BU11">
            <v>0</v>
          </cell>
          <cell r="BV11">
            <v>540</v>
          </cell>
          <cell r="BW11">
            <v>3</v>
          </cell>
          <cell r="BX11">
            <v>70</v>
          </cell>
          <cell r="BY11">
            <v>5</v>
          </cell>
          <cell r="BZ11">
            <v>20</v>
          </cell>
          <cell r="CA11">
            <v>5</v>
          </cell>
          <cell r="CB11">
            <v>40</v>
          </cell>
          <cell r="CC11">
            <v>20</v>
          </cell>
          <cell r="CD11">
            <v>5</v>
          </cell>
          <cell r="CE11">
            <v>1</v>
          </cell>
          <cell r="CF11">
            <v>0</v>
          </cell>
          <cell r="CG11">
            <v>1</v>
          </cell>
          <cell r="CH11">
            <v>0</v>
          </cell>
          <cell r="CI11">
            <v>1</v>
          </cell>
          <cell r="CJ11">
            <v>0</v>
          </cell>
          <cell r="CK11">
            <v>0</v>
          </cell>
          <cell r="CL11">
            <v>0</v>
          </cell>
          <cell r="CM11">
            <v>0</v>
          </cell>
          <cell r="CN11">
            <v>0</v>
          </cell>
          <cell r="CO11">
            <v>0</v>
          </cell>
          <cell r="CP11">
            <v>0</v>
          </cell>
          <cell r="CQ11">
            <v>0</v>
          </cell>
          <cell r="CR11">
            <v>0</v>
          </cell>
          <cell r="CS11">
            <v>0</v>
          </cell>
          <cell r="CT11">
            <v>0</v>
          </cell>
          <cell r="CU11">
            <v>1</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1</v>
          </cell>
        </row>
        <row r="12">
          <cell r="A12" t="str">
            <v>Arts for All</v>
          </cell>
          <cell r="B12">
            <v>1</v>
          </cell>
          <cell r="C12">
            <v>33249</v>
          </cell>
          <cell r="D12" t="str">
            <v>Lottery</v>
          </cell>
          <cell r="E12" t="str">
            <v>ACNI/12295</v>
          </cell>
          <cell r="F12" t="str">
            <v>Joan Dempster</v>
          </cell>
          <cell r="G12" t="str">
            <v>AFP - Core</v>
          </cell>
          <cell r="H12" t="str">
            <v>Awarded</v>
          </cell>
          <cell r="I12" t="str">
            <v>Small</v>
          </cell>
          <cell r="J12">
            <v>56758</v>
          </cell>
          <cell r="K12">
            <v>0</v>
          </cell>
          <cell r="L12">
            <v>66277</v>
          </cell>
          <cell r="M12">
            <v>241504</v>
          </cell>
          <cell r="N12" t="str">
            <v>Combined</v>
          </cell>
          <cell r="O12">
            <v>0</v>
          </cell>
          <cell r="P12">
            <v>103</v>
          </cell>
          <cell r="Q12">
            <v>13</v>
          </cell>
          <cell r="R12">
            <v>0</v>
          </cell>
          <cell r="S12">
            <v>2</v>
          </cell>
          <cell r="T12">
            <v>0</v>
          </cell>
          <cell r="U12">
            <v>0</v>
          </cell>
          <cell r="V12">
            <v>647</v>
          </cell>
          <cell r="W12">
            <v>0</v>
          </cell>
          <cell r="X12">
            <v>0</v>
          </cell>
          <cell r="Y12">
            <v>1000</v>
          </cell>
          <cell r="Z12">
            <v>0</v>
          </cell>
          <cell r="AA12">
            <v>0</v>
          </cell>
          <cell r="AB12">
            <v>0</v>
          </cell>
          <cell r="AC12">
            <v>1000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103</v>
          </cell>
          <cell r="AS12">
            <v>0</v>
          </cell>
          <cell r="AT12">
            <v>0</v>
          </cell>
          <cell r="AU12">
            <v>0</v>
          </cell>
          <cell r="AV12">
            <v>0</v>
          </cell>
          <cell r="AW12">
            <v>0</v>
          </cell>
          <cell r="AX12">
            <v>0</v>
          </cell>
          <cell r="AY12">
            <v>0</v>
          </cell>
          <cell r="AZ12">
            <v>13</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15</v>
          </cell>
          <cell r="BZ12">
            <v>80</v>
          </cell>
          <cell r="CA12">
            <v>0</v>
          </cell>
          <cell r="CB12">
            <v>25</v>
          </cell>
          <cell r="CC12">
            <v>25</v>
          </cell>
          <cell r="CD12">
            <v>0</v>
          </cell>
          <cell r="CE12">
            <v>1</v>
          </cell>
          <cell r="CF12">
            <v>0</v>
          </cell>
          <cell r="CG12">
            <v>0</v>
          </cell>
          <cell r="CH12">
            <v>0</v>
          </cell>
          <cell r="CI12">
            <v>1</v>
          </cell>
          <cell r="CJ12">
            <v>0</v>
          </cell>
          <cell r="CK12">
            <v>0</v>
          </cell>
          <cell r="CL12">
            <v>0</v>
          </cell>
          <cell r="CM12">
            <v>1</v>
          </cell>
          <cell r="CN12">
            <v>0</v>
          </cell>
          <cell r="CO12">
            <v>0</v>
          </cell>
          <cell r="CP12">
            <v>0</v>
          </cell>
          <cell r="CQ12">
            <v>0</v>
          </cell>
          <cell r="CR12">
            <v>0</v>
          </cell>
          <cell r="CS12">
            <v>0</v>
          </cell>
          <cell r="CT12">
            <v>0</v>
          </cell>
          <cell r="CU12">
            <v>0</v>
          </cell>
          <cell r="CV12">
            <v>1</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row>
        <row r="13">
          <cell r="A13" t="str">
            <v>ArtsEkta</v>
          </cell>
          <cell r="B13">
            <v>1</v>
          </cell>
          <cell r="C13">
            <v>33214</v>
          </cell>
          <cell r="D13" t="str">
            <v>Lottery</v>
          </cell>
          <cell r="E13" t="str">
            <v>ACNI/12260</v>
          </cell>
          <cell r="F13" t="str">
            <v>Lizzie Devlin</v>
          </cell>
          <cell r="G13" t="str">
            <v>AFP - Core</v>
          </cell>
          <cell r="H13" t="str">
            <v>Awarded</v>
          </cell>
          <cell r="I13" t="str">
            <v>Medium</v>
          </cell>
          <cell r="J13">
            <v>55844</v>
          </cell>
          <cell r="K13">
            <v>0</v>
          </cell>
          <cell r="L13">
            <v>65000</v>
          </cell>
          <cell r="M13">
            <v>78689</v>
          </cell>
          <cell r="N13" t="str">
            <v>Combined</v>
          </cell>
          <cell r="O13">
            <v>236</v>
          </cell>
          <cell r="P13">
            <v>151</v>
          </cell>
          <cell r="Q13">
            <v>3</v>
          </cell>
          <cell r="R13">
            <v>2</v>
          </cell>
          <cell r="S13">
            <v>0</v>
          </cell>
          <cell r="T13">
            <v>0</v>
          </cell>
          <cell r="U13">
            <v>45000</v>
          </cell>
          <cell r="V13">
            <v>5524</v>
          </cell>
          <cell r="W13">
            <v>0</v>
          </cell>
          <cell r="X13">
            <v>0</v>
          </cell>
          <cell r="Y13">
            <v>4000</v>
          </cell>
          <cell r="Z13">
            <v>34145</v>
          </cell>
          <cell r="AA13">
            <v>0</v>
          </cell>
          <cell r="AB13">
            <v>0</v>
          </cell>
          <cell r="AC13">
            <v>0</v>
          </cell>
          <cell r="AD13">
            <v>0</v>
          </cell>
          <cell r="AE13">
            <v>0</v>
          </cell>
          <cell r="AF13">
            <v>0</v>
          </cell>
          <cell r="AG13">
            <v>0</v>
          </cell>
          <cell r="AH13">
            <v>0</v>
          </cell>
          <cell r="AI13">
            <v>0</v>
          </cell>
          <cell r="AJ13">
            <v>236</v>
          </cell>
          <cell r="AK13">
            <v>0</v>
          </cell>
          <cell r="AL13">
            <v>0</v>
          </cell>
          <cell r="AM13">
            <v>0</v>
          </cell>
          <cell r="AN13">
            <v>0</v>
          </cell>
          <cell r="AO13">
            <v>0</v>
          </cell>
          <cell r="AP13">
            <v>0</v>
          </cell>
          <cell r="AQ13">
            <v>0</v>
          </cell>
          <cell r="AR13">
            <v>151</v>
          </cell>
          <cell r="AS13">
            <v>0</v>
          </cell>
          <cell r="AT13">
            <v>0</v>
          </cell>
          <cell r="AU13">
            <v>0</v>
          </cell>
          <cell r="AV13">
            <v>0</v>
          </cell>
          <cell r="AW13">
            <v>3</v>
          </cell>
          <cell r="AX13">
            <v>0</v>
          </cell>
          <cell r="AY13">
            <v>0</v>
          </cell>
          <cell r="AZ13">
            <v>3</v>
          </cell>
          <cell r="BA13">
            <v>0</v>
          </cell>
          <cell r="BB13">
            <v>0</v>
          </cell>
          <cell r="BC13">
            <v>0</v>
          </cell>
          <cell r="BD13">
            <v>0</v>
          </cell>
          <cell r="BE13">
            <v>0</v>
          </cell>
          <cell r="BF13">
            <v>0</v>
          </cell>
          <cell r="BG13">
            <v>0</v>
          </cell>
          <cell r="BH13">
            <v>0</v>
          </cell>
          <cell r="BI13">
            <v>0</v>
          </cell>
          <cell r="BJ13">
            <v>0</v>
          </cell>
          <cell r="BK13">
            <v>1</v>
          </cell>
          <cell r="BL13">
            <v>0</v>
          </cell>
          <cell r="BM13">
            <v>0</v>
          </cell>
          <cell r="BN13">
            <v>0</v>
          </cell>
          <cell r="BO13">
            <v>0</v>
          </cell>
          <cell r="BP13">
            <v>2</v>
          </cell>
          <cell r="BQ13">
            <v>0</v>
          </cell>
          <cell r="BR13">
            <v>40000</v>
          </cell>
          <cell r="BS13">
            <v>34145</v>
          </cell>
          <cell r="BT13">
            <v>12141</v>
          </cell>
          <cell r="BU13">
            <v>6829</v>
          </cell>
          <cell r="BV13">
            <v>51599</v>
          </cell>
          <cell r="BW13">
            <v>1.51</v>
          </cell>
          <cell r="BX13">
            <v>5</v>
          </cell>
          <cell r="BY13">
            <v>80</v>
          </cell>
          <cell r="BZ13">
            <v>60</v>
          </cell>
          <cell r="CA13">
            <v>5</v>
          </cell>
          <cell r="CB13">
            <v>10</v>
          </cell>
          <cell r="CC13">
            <v>80</v>
          </cell>
          <cell r="CD13">
            <v>0</v>
          </cell>
          <cell r="CE13">
            <v>1</v>
          </cell>
          <cell r="CF13">
            <v>1</v>
          </cell>
          <cell r="CG13">
            <v>0</v>
          </cell>
          <cell r="CH13">
            <v>0</v>
          </cell>
          <cell r="CI13">
            <v>0</v>
          </cell>
          <cell r="CJ13">
            <v>0</v>
          </cell>
          <cell r="CK13">
            <v>0</v>
          </cell>
          <cell r="CL13">
            <v>0</v>
          </cell>
          <cell r="CM13">
            <v>1</v>
          </cell>
          <cell r="CN13">
            <v>0</v>
          </cell>
          <cell r="CO13">
            <v>0</v>
          </cell>
          <cell r="CP13">
            <v>0</v>
          </cell>
          <cell r="CQ13">
            <v>0</v>
          </cell>
          <cell r="CR13">
            <v>0</v>
          </cell>
          <cell r="CS13">
            <v>0</v>
          </cell>
          <cell r="CT13">
            <v>0</v>
          </cell>
          <cell r="CU13">
            <v>0</v>
          </cell>
          <cell r="CV13">
            <v>1</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row>
        <row r="14">
          <cell r="A14" t="str">
            <v>Audiences (NI) Services Ltd</v>
          </cell>
          <cell r="B14">
            <v>1</v>
          </cell>
          <cell r="C14">
            <v>33389</v>
          </cell>
          <cell r="D14" t="str">
            <v>Lottery</v>
          </cell>
          <cell r="E14" t="str">
            <v>ACNI/12435</v>
          </cell>
          <cell r="F14" t="str">
            <v>Ashleigh Lilley</v>
          </cell>
          <cell r="G14" t="str">
            <v>AFP - Core</v>
          </cell>
          <cell r="H14" t="str">
            <v>Awarded</v>
          </cell>
          <cell r="I14" t="str">
            <v>Medium</v>
          </cell>
          <cell r="J14">
            <v>191361</v>
          </cell>
          <cell r="K14">
            <v>0</v>
          </cell>
          <cell r="L14">
            <v>239202</v>
          </cell>
          <cell r="M14">
            <v>239202</v>
          </cell>
          <cell r="N14" t="str">
            <v>Combined</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1</v>
          </cell>
          <cell r="DK14">
            <v>0</v>
          </cell>
          <cell r="DL14">
            <v>0</v>
          </cell>
          <cell r="DM14">
            <v>0</v>
          </cell>
          <cell r="DN14">
            <v>101</v>
          </cell>
          <cell r="DO14">
            <v>5</v>
          </cell>
          <cell r="DP14">
            <v>1</v>
          </cell>
          <cell r="DQ14">
            <v>0</v>
          </cell>
          <cell r="DR14">
            <v>0</v>
          </cell>
          <cell r="DS14">
            <v>1</v>
          </cell>
          <cell r="DT14">
            <v>1</v>
          </cell>
          <cell r="DU14">
            <v>0</v>
          </cell>
          <cell r="DV14">
            <v>0</v>
          </cell>
          <cell r="DW14">
            <v>1</v>
          </cell>
          <cell r="DX14">
            <v>1</v>
          </cell>
          <cell r="DY14">
            <v>0</v>
          </cell>
          <cell r="DZ14">
            <v>0</v>
          </cell>
          <cell r="EA14">
            <v>1</v>
          </cell>
          <cell r="EB14">
            <v>1</v>
          </cell>
          <cell r="EC14">
            <v>0</v>
          </cell>
          <cell r="ED14">
            <v>1</v>
          </cell>
          <cell r="EE14">
            <v>0</v>
          </cell>
          <cell r="EF14">
            <v>0</v>
          </cell>
          <cell r="EG14">
            <v>1</v>
          </cell>
          <cell r="EH14">
            <v>0</v>
          </cell>
          <cell r="EI14">
            <v>1</v>
          </cell>
          <cell r="EJ14">
            <v>0</v>
          </cell>
          <cell r="EK14">
            <v>1</v>
          </cell>
          <cell r="EL14">
            <v>0</v>
          </cell>
          <cell r="EM14">
            <v>0</v>
          </cell>
          <cell r="EN14">
            <v>39</v>
          </cell>
          <cell r="EO14">
            <v>0</v>
          </cell>
          <cell r="EP14">
            <v>11</v>
          </cell>
          <cell r="EQ14">
            <v>0</v>
          </cell>
          <cell r="ER14">
            <v>15</v>
          </cell>
          <cell r="ES14">
            <v>0</v>
          </cell>
          <cell r="ET14">
            <v>11</v>
          </cell>
          <cell r="EU14">
            <v>6</v>
          </cell>
          <cell r="EV14">
            <v>0</v>
          </cell>
          <cell r="EW14">
            <v>0</v>
          </cell>
          <cell r="EX14">
            <v>0</v>
          </cell>
          <cell r="EY14">
            <v>0</v>
          </cell>
          <cell r="EZ14">
            <v>0</v>
          </cell>
          <cell r="FA14">
            <v>0</v>
          </cell>
          <cell r="FB14">
            <v>0</v>
          </cell>
          <cell r="FC14">
            <v>0</v>
          </cell>
          <cell r="FD14">
            <v>0</v>
          </cell>
          <cell r="FE14">
            <v>0</v>
          </cell>
          <cell r="FF14">
            <v>200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row>
        <row r="15">
          <cell r="A15" t="str">
            <v>Beat Carnival</v>
          </cell>
          <cell r="B15">
            <v>1</v>
          </cell>
          <cell r="C15">
            <v>33159</v>
          </cell>
          <cell r="D15" t="str">
            <v>Exchequer</v>
          </cell>
          <cell r="E15" t="str">
            <v>ACNI/12205</v>
          </cell>
          <cell r="F15" t="str">
            <v>Gavin O'Connor</v>
          </cell>
          <cell r="G15" t="str">
            <v>AFP - Core</v>
          </cell>
          <cell r="H15" t="str">
            <v>Awarded</v>
          </cell>
          <cell r="I15" t="str">
            <v>Medium</v>
          </cell>
          <cell r="J15">
            <v>144513</v>
          </cell>
          <cell r="K15">
            <v>0</v>
          </cell>
          <cell r="L15">
            <v>243023</v>
          </cell>
          <cell r="M15">
            <v>435535</v>
          </cell>
          <cell r="N15" t="str">
            <v>Combined</v>
          </cell>
          <cell r="O15">
            <v>13</v>
          </cell>
          <cell r="P15">
            <v>579</v>
          </cell>
          <cell r="Q15">
            <v>0</v>
          </cell>
          <cell r="R15">
            <v>19</v>
          </cell>
          <cell r="S15">
            <v>8</v>
          </cell>
          <cell r="T15">
            <v>0</v>
          </cell>
          <cell r="U15">
            <v>11650</v>
          </cell>
          <cell r="V15">
            <v>5745</v>
          </cell>
          <cell r="W15">
            <v>0</v>
          </cell>
          <cell r="X15">
            <v>0</v>
          </cell>
          <cell r="Y15">
            <v>0</v>
          </cell>
          <cell r="Z15">
            <v>0</v>
          </cell>
          <cell r="AA15">
            <v>260264</v>
          </cell>
          <cell r="AB15">
            <v>2413</v>
          </cell>
          <cell r="AC15">
            <v>0</v>
          </cell>
          <cell r="AD15">
            <v>0</v>
          </cell>
          <cell r="AE15">
            <v>0</v>
          </cell>
          <cell r="AF15">
            <v>0</v>
          </cell>
          <cell r="AG15">
            <v>0</v>
          </cell>
          <cell r="AH15">
            <v>0</v>
          </cell>
          <cell r="AI15">
            <v>0</v>
          </cell>
          <cell r="AJ15">
            <v>13</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19</v>
          </cell>
          <cell r="BQ15">
            <v>0</v>
          </cell>
          <cell r="BR15">
            <v>0</v>
          </cell>
          <cell r="BS15">
            <v>0</v>
          </cell>
          <cell r="BT15">
            <v>0</v>
          </cell>
          <cell r="BU15">
            <v>0</v>
          </cell>
          <cell r="BV15">
            <v>0</v>
          </cell>
          <cell r="BW15">
            <v>0</v>
          </cell>
          <cell r="BX15">
            <v>57</v>
          </cell>
          <cell r="BY15">
            <v>58</v>
          </cell>
          <cell r="BZ15">
            <v>90</v>
          </cell>
          <cell r="CA15">
            <v>20</v>
          </cell>
          <cell r="CB15">
            <v>64</v>
          </cell>
          <cell r="CC15">
            <v>74</v>
          </cell>
          <cell r="CD15">
            <v>0</v>
          </cell>
          <cell r="CE15">
            <v>1</v>
          </cell>
          <cell r="CF15">
            <v>1</v>
          </cell>
          <cell r="CG15">
            <v>0</v>
          </cell>
          <cell r="CH15">
            <v>0</v>
          </cell>
          <cell r="CI15">
            <v>0</v>
          </cell>
          <cell r="CJ15">
            <v>0</v>
          </cell>
          <cell r="CK15">
            <v>0</v>
          </cell>
          <cell r="CL15">
            <v>0</v>
          </cell>
          <cell r="CM15">
            <v>1</v>
          </cell>
          <cell r="CN15">
            <v>0</v>
          </cell>
          <cell r="CO15">
            <v>0</v>
          </cell>
          <cell r="CP15">
            <v>0</v>
          </cell>
          <cell r="CQ15">
            <v>1</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row>
        <row r="16">
          <cell r="A16" t="str">
            <v>Belfast Community Circus School</v>
          </cell>
          <cell r="B16">
            <v>1</v>
          </cell>
          <cell r="C16">
            <v>33236</v>
          </cell>
          <cell r="D16" t="str">
            <v>Exchequer</v>
          </cell>
          <cell r="E16" t="str">
            <v>ACNI/12282</v>
          </cell>
          <cell r="F16" t="str">
            <v>Gavin O'Connor</v>
          </cell>
          <cell r="G16" t="str">
            <v>AFP - Core</v>
          </cell>
          <cell r="H16" t="str">
            <v>Awarded</v>
          </cell>
          <cell r="I16" t="str">
            <v>Medium</v>
          </cell>
          <cell r="J16">
            <v>156699</v>
          </cell>
          <cell r="K16">
            <v>0</v>
          </cell>
          <cell r="L16">
            <v>174418</v>
          </cell>
          <cell r="M16">
            <v>691418</v>
          </cell>
          <cell r="N16" t="str">
            <v>Combined</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row>
        <row r="17">
          <cell r="A17" t="str">
            <v>Belfast Exposed Photography</v>
          </cell>
          <cell r="B17">
            <v>1</v>
          </cell>
          <cell r="C17">
            <v>33166</v>
          </cell>
          <cell r="D17" t="str">
            <v>Exchequer</v>
          </cell>
          <cell r="E17" t="str">
            <v>ACNI/12212</v>
          </cell>
          <cell r="F17" t="str">
            <v>Deirdre Robb</v>
          </cell>
          <cell r="G17" t="str">
            <v>AFP - Core</v>
          </cell>
          <cell r="H17" t="str">
            <v>Awarded</v>
          </cell>
          <cell r="I17" t="str">
            <v>Medium</v>
          </cell>
          <cell r="J17">
            <v>144087</v>
          </cell>
          <cell r="K17">
            <v>0</v>
          </cell>
          <cell r="L17">
            <v>144086.98000000001</v>
          </cell>
          <cell r="M17">
            <v>329212.53999999998</v>
          </cell>
          <cell r="N17" t="str">
            <v>Visual Arts</v>
          </cell>
          <cell r="O17">
            <v>0</v>
          </cell>
          <cell r="P17">
            <v>236</v>
          </cell>
          <cell r="Q17">
            <v>16</v>
          </cell>
          <cell r="R17">
            <v>0</v>
          </cell>
          <cell r="S17">
            <v>0</v>
          </cell>
          <cell r="T17">
            <v>0</v>
          </cell>
          <cell r="U17">
            <v>0</v>
          </cell>
          <cell r="V17">
            <v>0</v>
          </cell>
          <cell r="W17">
            <v>4720</v>
          </cell>
          <cell r="X17">
            <v>10788</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38</v>
          </cell>
          <cell r="AP17">
            <v>0</v>
          </cell>
          <cell r="AQ17">
            <v>0</v>
          </cell>
          <cell r="AR17">
            <v>38</v>
          </cell>
          <cell r="AS17">
            <v>0</v>
          </cell>
          <cell r="AT17">
            <v>0</v>
          </cell>
          <cell r="AU17">
            <v>0</v>
          </cell>
          <cell r="AV17">
            <v>0</v>
          </cell>
          <cell r="AW17">
            <v>12</v>
          </cell>
          <cell r="AX17">
            <v>0</v>
          </cell>
          <cell r="AY17">
            <v>0</v>
          </cell>
          <cell r="AZ17">
            <v>12</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14</v>
          </cell>
          <cell r="BY17">
            <v>2</v>
          </cell>
          <cell r="BZ17">
            <v>30</v>
          </cell>
          <cell r="CA17">
            <v>2</v>
          </cell>
          <cell r="CB17">
            <v>20</v>
          </cell>
          <cell r="CC17">
            <v>30</v>
          </cell>
          <cell r="CD17">
            <v>2</v>
          </cell>
          <cell r="CE17">
            <v>1</v>
          </cell>
          <cell r="CF17">
            <v>1</v>
          </cell>
          <cell r="CG17">
            <v>0</v>
          </cell>
          <cell r="CH17">
            <v>0</v>
          </cell>
          <cell r="CI17">
            <v>0</v>
          </cell>
          <cell r="CJ17">
            <v>0</v>
          </cell>
          <cell r="CK17">
            <v>0</v>
          </cell>
          <cell r="CL17">
            <v>0</v>
          </cell>
          <cell r="CM17">
            <v>1</v>
          </cell>
          <cell r="CN17">
            <v>0</v>
          </cell>
          <cell r="CO17">
            <v>0</v>
          </cell>
          <cell r="CP17">
            <v>0</v>
          </cell>
          <cell r="CQ17">
            <v>0</v>
          </cell>
          <cell r="CR17">
            <v>0</v>
          </cell>
          <cell r="CS17">
            <v>0</v>
          </cell>
          <cell r="CT17">
            <v>0</v>
          </cell>
          <cell r="CU17">
            <v>1</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row>
        <row r="18">
          <cell r="A18" t="str">
            <v>Belfast International Arts Festival</v>
          </cell>
          <cell r="B18">
            <v>1</v>
          </cell>
          <cell r="C18">
            <v>33592</v>
          </cell>
          <cell r="D18" t="str">
            <v>Exchequer</v>
          </cell>
          <cell r="E18" t="str">
            <v>ACNI/12638</v>
          </cell>
          <cell r="F18" t="str">
            <v>Sonya Whitefield</v>
          </cell>
          <cell r="G18" t="str">
            <v>AFP - Core</v>
          </cell>
          <cell r="H18" t="str">
            <v>Awarded</v>
          </cell>
          <cell r="I18" t="str">
            <v>Medium</v>
          </cell>
          <cell r="J18">
            <v>189150</v>
          </cell>
          <cell r="K18">
            <v>0</v>
          </cell>
          <cell r="L18">
            <v>189150</v>
          </cell>
          <cell r="M18">
            <v>0</v>
          </cell>
          <cell r="N18" t="str">
            <v>Combined</v>
          </cell>
          <cell r="O18">
            <v>0</v>
          </cell>
          <cell r="P18">
            <v>0</v>
          </cell>
          <cell r="Q18">
            <v>0</v>
          </cell>
          <cell r="R18">
            <v>608</v>
          </cell>
          <cell r="S18">
            <v>0</v>
          </cell>
          <cell r="T18">
            <v>0</v>
          </cell>
          <cell r="U18">
            <v>0</v>
          </cell>
          <cell r="V18">
            <v>0</v>
          </cell>
          <cell r="W18">
            <v>0</v>
          </cell>
          <cell r="X18">
            <v>0</v>
          </cell>
          <cell r="Y18">
            <v>0</v>
          </cell>
          <cell r="Z18">
            <v>27630</v>
          </cell>
          <cell r="AA18">
            <v>362355</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11</v>
          </cell>
          <cell r="BL18">
            <v>0</v>
          </cell>
          <cell r="BM18">
            <v>0</v>
          </cell>
          <cell r="BN18">
            <v>0</v>
          </cell>
          <cell r="BO18">
            <v>0</v>
          </cell>
          <cell r="BP18">
            <v>608</v>
          </cell>
          <cell r="BQ18">
            <v>0</v>
          </cell>
          <cell r="BR18">
            <v>38105</v>
          </cell>
          <cell r="BS18">
            <v>6538</v>
          </cell>
          <cell r="BT18">
            <v>608</v>
          </cell>
          <cell r="BU18">
            <v>4585</v>
          </cell>
          <cell r="BV18">
            <v>39906.660000000003</v>
          </cell>
          <cell r="BW18">
            <v>6.73</v>
          </cell>
          <cell r="BX18">
            <v>20</v>
          </cell>
          <cell r="BY18">
            <v>10</v>
          </cell>
          <cell r="BZ18">
            <v>50</v>
          </cell>
          <cell r="CA18">
            <v>10</v>
          </cell>
          <cell r="CB18">
            <v>10</v>
          </cell>
          <cell r="CC18">
            <v>30</v>
          </cell>
          <cell r="CD18">
            <v>0</v>
          </cell>
          <cell r="CE18">
            <v>1</v>
          </cell>
          <cell r="CF18">
            <v>0</v>
          </cell>
          <cell r="CG18">
            <v>0</v>
          </cell>
          <cell r="CH18">
            <v>0</v>
          </cell>
          <cell r="CI18">
            <v>1</v>
          </cell>
          <cell r="CJ18">
            <v>0</v>
          </cell>
          <cell r="CK18">
            <v>0</v>
          </cell>
          <cell r="CL18">
            <v>1</v>
          </cell>
          <cell r="CM18">
            <v>0</v>
          </cell>
          <cell r="CN18">
            <v>0</v>
          </cell>
          <cell r="CO18">
            <v>0</v>
          </cell>
          <cell r="CP18">
            <v>0</v>
          </cell>
          <cell r="CQ18">
            <v>0</v>
          </cell>
          <cell r="CR18">
            <v>0</v>
          </cell>
          <cell r="CS18">
            <v>0</v>
          </cell>
          <cell r="CT18">
            <v>1</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row>
        <row r="19">
          <cell r="A19" t="str">
            <v>Belfast Music Society</v>
          </cell>
          <cell r="B19">
            <v>1</v>
          </cell>
          <cell r="C19">
            <v>33165</v>
          </cell>
          <cell r="D19" t="str">
            <v>Lottery</v>
          </cell>
          <cell r="E19" t="str">
            <v>ACNI/12211</v>
          </cell>
          <cell r="F19" t="str">
            <v>Ciaran Scullion</v>
          </cell>
          <cell r="G19" t="str">
            <v>AFP - Core</v>
          </cell>
          <cell r="H19" t="str">
            <v>Awarded</v>
          </cell>
          <cell r="I19" t="str">
            <v>Small</v>
          </cell>
          <cell r="J19">
            <v>42583</v>
          </cell>
          <cell r="K19">
            <v>0</v>
          </cell>
          <cell r="L19">
            <v>42585</v>
          </cell>
          <cell r="M19">
            <v>81700</v>
          </cell>
          <cell r="N19" t="str">
            <v>Music</v>
          </cell>
          <cell r="O19">
            <v>19</v>
          </cell>
          <cell r="P19">
            <v>2</v>
          </cell>
          <cell r="Q19">
            <v>0</v>
          </cell>
          <cell r="R19">
            <v>0</v>
          </cell>
          <cell r="S19">
            <v>0</v>
          </cell>
          <cell r="T19">
            <v>1433</v>
          </cell>
          <cell r="U19">
            <v>0</v>
          </cell>
          <cell r="V19">
            <v>34</v>
          </cell>
          <cell r="W19">
            <v>0</v>
          </cell>
          <cell r="X19">
            <v>0</v>
          </cell>
          <cell r="Y19">
            <v>0</v>
          </cell>
          <cell r="Z19">
            <v>0</v>
          </cell>
          <cell r="AA19">
            <v>0</v>
          </cell>
          <cell r="AB19">
            <v>0</v>
          </cell>
          <cell r="AC19">
            <v>0</v>
          </cell>
          <cell r="AD19">
            <v>0</v>
          </cell>
          <cell r="AE19">
            <v>0</v>
          </cell>
          <cell r="AF19">
            <v>0</v>
          </cell>
          <cell r="AG19">
            <v>0</v>
          </cell>
          <cell r="AH19">
            <v>0</v>
          </cell>
          <cell r="AI19">
            <v>0</v>
          </cell>
          <cell r="AJ19">
            <v>27</v>
          </cell>
          <cell r="AK19">
            <v>14</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2350</v>
          </cell>
          <cell r="BS19">
            <v>1620</v>
          </cell>
          <cell r="BT19">
            <v>155</v>
          </cell>
          <cell r="BU19">
            <v>380</v>
          </cell>
          <cell r="BV19">
            <v>8715</v>
          </cell>
          <cell r="BW19">
            <v>5.38</v>
          </cell>
          <cell r="BX19">
            <v>0</v>
          </cell>
          <cell r="BY19">
            <v>0</v>
          </cell>
          <cell r="BZ19">
            <v>7</v>
          </cell>
          <cell r="CA19">
            <v>0</v>
          </cell>
          <cell r="CB19">
            <v>4</v>
          </cell>
          <cell r="CC19">
            <v>55</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row>
        <row r="20">
          <cell r="A20" t="str">
            <v>Belfast Print Workshop</v>
          </cell>
          <cell r="B20">
            <v>1</v>
          </cell>
          <cell r="C20">
            <v>33209</v>
          </cell>
          <cell r="D20" t="str">
            <v>Lottery</v>
          </cell>
          <cell r="E20" t="str">
            <v>ACNI/12255</v>
          </cell>
          <cell r="F20" t="str">
            <v>Suzanne Lyle</v>
          </cell>
          <cell r="G20" t="str">
            <v>AFP - Core</v>
          </cell>
          <cell r="H20" t="str">
            <v>Awarded</v>
          </cell>
          <cell r="I20" t="str">
            <v>Small</v>
          </cell>
          <cell r="J20">
            <v>50000</v>
          </cell>
          <cell r="K20">
            <v>0</v>
          </cell>
          <cell r="L20">
            <v>89000</v>
          </cell>
          <cell r="M20">
            <v>145075</v>
          </cell>
          <cell r="N20" t="str">
            <v>Visual Arts</v>
          </cell>
          <cell r="O20">
            <v>0</v>
          </cell>
          <cell r="P20">
            <v>30</v>
          </cell>
          <cell r="Q20">
            <v>6</v>
          </cell>
          <cell r="R20">
            <v>0</v>
          </cell>
          <cell r="S20">
            <v>0</v>
          </cell>
          <cell r="T20">
            <v>0</v>
          </cell>
          <cell r="U20">
            <v>0</v>
          </cell>
          <cell r="V20">
            <v>120</v>
          </cell>
          <cell r="W20">
            <v>300</v>
          </cell>
          <cell r="X20">
            <v>300</v>
          </cell>
          <cell r="Y20">
            <v>400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1</v>
          </cell>
          <cell r="CF20">
            <v>0</v>
          </cell>
          <cell r="CG20">
            <v>0</v>
          </cell>
          <cell r="CH20">
            <v>0</v>
          </cell>
          <cell r="CI20">
            <v>0</v>
          </cell>
          <cell r="CJ20">
            <v>0</v>
          </cell>
          <cell r="CK20">
            <v>0</v>
          </cell>
          <cell r="CL20">
            <v>0</v>
          </cell>
          <cell r="CM20">
            <v>1</v>
          </cell>
          <cell r="CN20">
            <v>0</v>
          </cell>
          <cell r="CO20">
            <v>0</v>
          </cell>
          <cell r="CP20">
            <v>0</v>
          </cell>
          <cell r="CQ20">
            <v>0</v>
          </cell>
          <cell r="CR20">
            <v>0</v>
          </cell>
          <cell r="CS20">
            <v>0</v>
          </cell>
          <cell r="CT20">
            <v>0</v>
          </cell>
          <cell r="CU20">
            <v>0</v>
          </cell>
          <cell r="CV20">
            <v>0</v>
          </cell>
          <cell r="CW20">
            <v>0</v>
          </cell>
          <cell r="CX20">
            <v>0</v>
          </cell>
          <cell r="CY20">
            <v>0</v>
          </cell>
          <cell r="CZ20">
            <v>1</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row>
        <row r="21">
          <cell r="A21" t="str">
            <v>BelfastTrad (Traditional Music and Dance Society)</v>
          </cell>
          <cell r="B21">
            <v>1</v>
          </cell>
          <cell r="C21">
            <v>33206</v>
          </cell>
          <cell r="D21" t="str">
            <v>Lottery</v>
          </cell>
          <cell r="E21" t="str">
            <v>ACNI/12252</v>
          </cell>
          <cell r="F21" t="str">
            <v>Maria McAlister</v>
          </cell>
          <cell r="G21" t="str">
            <v>AFP - Core</v>
          </cell>
          <cell r="H21" t="str">
            <v>Awarded</v>
          </cell>
          <cell r="I21" t="str">
            <v>Small</v>
          </cell>
          <cell r="J21">
            <v>33025</v>
          </cell>
          <cell r="K21">
            <v>0</v>
          </cell>
          <cell r="L21">
            <v>33025</v>
          </cell>
          <cell r="M21">
            <v>80585</v>
          </cell>
          <cell r="N21" t="str">
            <v>Traditional Arts</v>
          </cell>
          <cell r="O21">
            <v>6</v>
          </cell>
          <cell r="P21">
            <v>213</v>
          </cell>
          <cell r="Q21">
            <v>0</v>
          </cell>
          <cell r="R21">
            <v>1</v>
          </cell>
          <cell r="S21">
            <v>0</v>
          </cell>
          <cell r="T21">
            <v>130</v>
          </cell>
          <cell r="U21">
            <v>0</v>
          </cell>
          <cell r="V21">
            <v>1431</v>
          </cell>
          <cell r="W21">
            <v>1027</v>
          </cell>
          <cell r="X21">
            <v>0</v>
          </cell>
          <cell r="Y21">
            <v>0</v>
          </cell>
          <cell r="Z21">
            <v>0</v>
          </cell>
          <cell r="AA21">
            <v>200</v>
          </cell>
          <cell r="AB21">
            <v>0</v>
          </cell>
          <cell r="AC21">
            <v>0</v>
          </cell>
          <cell r="AD21">
            <v>0</v>
          </cell>
          <cell r="AE21">
            <v>0</v>
          </cell>
          <cell r="AF21">
            <v>0</v>
          </cell>
          <cell r="AG21">
            <v>6</v>
          </cell>
          <cell r="AH21">
            <v>0</v>
          </cell>
          <cell r="AI21">
            <v>0</v>
          </cell>
          <cell r="AJ21">
            <v>6</v>
          </cell>
          <cell r="AK21">
            <v>0</v>
          </cell>
          <cell r="AL21">
            <v>0</v>
          </cell>
          <cell r="AM21">
            <v>0</v>
          </cell>
          <cell r="AN21">
            <v>0</v>
          </cell>
          <cell r="AO21">
            <v>213</v>
          </cell>
          <cell r="AP21">
            <v>0</v>
          </cell>
          <cell r="AQ21">
            <v>0</v>
          </cell>
          <cell r="AR21">
            <v>213</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1</v>
          </cell>
          <cell r="BN21">
            <v>0</v>
          </cell>
          <cell r="BO21">
            <v>0</v>
          </cell>
          <cell r="BP21">
            <v>1</v>
          </cell>
          <cell r="BQ21">
            <v>0</v>
          </cell>
          <cell r="BR21">
            <v>0</v>
          </cell>
          <cell r="BS21">
            <v>0</v>
          </cell>
          <cell r="BT21">
            <v>0</v>
          </cell>
          <cell r="BU21">
            <v>0</v>
          </cell>
          <cell r="BV21">
            <v>0</v>
          </cell>
          <cell r="BW21">
            <v>0</v>
          </cell>
          <cell r="BX21">
            <v>10</v>
          </cell>
          <cell r="BY21">
            <v>0</v>
          </cell>
          <cell r="BZ21">
            <v>10</v>
          </cell>
          <cell r="CA21">
            <v>0</v>
          </cell>
          <cell r="CB21">
            <v>50</v>
          </cell>
          <cell r="CC21">
            <v>30</v>
          </cell>
          <cell r="CD21">
            <v>0</v>
          </cell>
          <cell r="CE21">
            <v>0</v>
          </cell>
          <cell r="CF21">
            <v>0</v>
          </cell>
          <cell r="CG21">
            <v>0</v>
          </cell>
          <cell r="CH21">
            <v>0</v>
          </cell>
          <cell r="CI21">
            <v>1</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row>
        <row r="22">
          <cell r="A22" t="str">
            <v>Big Telly Theatre Company</v>
          </cell>
          <cell r="B22">
            <v>1</v>
          </cell>
          <cell r="C22">
            <v>33261</v>
          </cell>
          <cell r="D22" t="str">
            <v>Exchequer</v>
          </cell>
          <cell r="E22" t="str">
            <v>ACNI/12307</v>
          </cell>
          <cell r="F22" t="str">
            <v>Gilly Campbell</v>
          </cell>
          <cell r="G22" t="str">
            <v>AFP - Core</v>
          </cell>
          <cell r="H22" t="str">
            <v>Awarded</v>
          </cell>
          <cell r="I22" t="str">
            <v>Medium</v>
          </cell>
          <cell r="J22">
            <v>150350</v>
          </cell>
          <cell r="K22">
            <v>0</v>
          </cell>
          <cell r="L22">
            <v>160489</v>
          </cell>
          <cell r="M22">
            <v>512116</v>
          </cell>
          <cell r="N22" t="str">
            <v>Drama</v>
          </cell>
          <cell r="O22">
            <v>97</v>
          </cell>
          <cell r="P22">
            <v>335</v>
          </cell>
          <cell r="Q22">
            <v>12</v>
          </cell>
          <cell r="R22">
            <v>87</v>
          </cell>
          <cell r="S22">
            <v>0</v>
          </cell>
          <cell r="T22">
            <v>4525</v>
          </cell>
          <cell r="U22">
            <v>0</v>
          </cell>
          <cell r="V22">
            <v>5332</v>
          </cell>
          <cell r="W22">
            <v>0</v>
          </cell>
          <cell r="X22">
            <v>1278</v>
          </cell>
          <cell r="Y22">
            <v>0</v>
          </cell>
          <cell r="Z22">
            <v>0</v>
          </cell>
          <cell r="AA22">
            <v>5650</v>
          </cell>
          <cell r="AB22">
            <v>0</v>
          </cell>
          <cell r="AC22">
            <v>0</v>
          </cell>
          <cell r="AD22">
            <v>1</v>
          </cell>
          <cell r="AE22">
            <v>0</v>
          </cell>
          <cell r="AF22">
            <v>0</v>
          </cell>
          <cell r="AG22">
            <v>1</v>
          </cell>
          <cell r="AH22">
            <v>0</v>
          </cell>
          <cell r="AI22">
            <v>0</v>
          </cell>
          <cell r="AJ22">
            <v>97</v>
          </cell>
          <cell r="AK22">
            <v>1</v>
          </cell>
          <cell r="AL22">
            <v>0</v>
          </cell>
          <cell r="AM22">
            <v>0</v>
          </cell>
          <cell r="AN22">
            <v>0</v>
          </cell>
          <cell r="AO22">
            <v>0</v>
          </cell>
          <cell r="AP22">
            <v>0</v>
          </cell>
          <cell r="AQ22">
            <v>0</v>
          </cell>
          <cell r="AR22">
            <v>335</v>
          </cell>
          <cell r="AS22">
            <v>0</v>
          </cell>
          <cell r="AT22">
            <v>0</v>
          </cell>
          <cell r="AU22">
            <v>0</v>
          </cell>
          <cell r="AV22">
            <v>0</v>
          </cell>
          <cell r="AW22">
            <v>0</v>
          </cell>
          <cell r="AX22">
            <v>0</v>
          </cell>
          <cell r="AY22">
            <v>0</v>
          </cell>
          <cell r="AZ22">
            <v>12</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87</v>
          </cell>
          <cell r="BQ22">
            <v>0</v>
          </cell>
          <cell r="BR22">
            <v>540</v>
          </cell>
          <cell r="BS22">
            <v>250</v>
          </cell>
          <cell r="BT22">
            <v>290</v>
          </cell>
          <cell r="BU22">
            <v>0</v>
          </cell>
          <cell r="BV22">
            <v>500</v>
          </cell>
          <cell r="BW22">
            <v>2</v>
          </cell>
          <cell r="BX22">
            <v>4</v>
          </cell>
          <cell r="BY22">
            <v>5.6</v>
          </cell>
          <cell r="BZ22">
            <v>8.5</v>
          </cell>
          <cell r="CA22">
            <v>0</v>
          </cell>
          <cell r="CB22">
            <v>30</v>
          </cell>
          <cell r="CC22">
            <v>58</v>
          </cell>
          <cell r="CD22">
            <v>0</v>
          </cell>
          <cell r="CE22">
            <v>1</v>
          </cell>
          <cell r="CF22">
            <v>1</v>
          </cell>
          <cell r="CG22">
            <v>0</v>
          </cell>
          <cell r="CH22">
            <v>0</v>
          </cell>
          <cell r="CI22">
            <v>0</v>
          </cell>
          <cell r="CJ22">
            <v>0</v>
          </cell>
          <cell r="CK22">
            <v>0</v>
          </cell>
          <cell r="CL22">
            <v>0</v>
          </cell>
          <cell r="CM22">
            <v>1</v>
          </cell>
          <cell r="CN22">
            <v>0</v>
          </cell>
          <cell r="CO22">
            <v>0</v>
          </cell>
          <cell r="CP22">
            <v>0</v>
          </cell>
          <cell r="CQ22">
            <v>0</v>
          </cell>
          <cell r="CR22">
            <v>0</v>
          </cell>
          <cell r="CS22">
            <v>0</v>
          </cell>
          <cell r="CT22">
            <v>0</v>
          </cell>
          <cell r="CU22">
            <v>0</v>
          </cell>
          <cell r="CV22">
            <v>0</v>
          </cell>
          <cell r="CW22">
            <v>1</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row>
        <row r="23">
          <cell r="A23" t="str">
            <v>Bruiser Theatre Company</v>
          </cell>
          <cell r="B23">
            <v>1</v>
          </cell>
          <cell r="C23">
            <v>33231</v>
          </cell>
          <cell r="D23" t="str">
            <v>Exchequer</v>
          </cell>
          <cell r="E23" t="str">
            <v>ACNI/12277</v>
          </cell>
          <cell r="F23" t="str">
            <v>Gilly Campbell</v>
          </cell>
          <cell r="G23" t="str">
            <v>AFP - Core</v>
          </cell>
          <cell r="H23" t="str">
            <v>Awarded</v>
          </cell>
          <cell r="I23" t="str">
            <v>Medium</v>
          </cell>
          <cell r="J23">
            <v>106703</v>
          </cell>
          <cell r="K23">
            <v>0</v>
          </cell>
          <cell r="L23">
            <v>134708</v>
          </cell>
          <cell r="M23">
            <v>379791.44</v>
          </cell>
          <cell r="N23" t="str">
            <v>Drama</v>
          </cell>
          <cell r="O23">
            <v>30</v>
          </cell>
          <cell r="P23">
            <v>217</v>
          </cell>
          <cell r="Q23">
            <v>0</v>
          </cell>
          <cell r="R23">
            <v>1</v>
          </cell>
          <cell r="S23">
            <v>0</v>
          </cell>
          <cell r="T23">
            <v>2747</v>
          </cell>
          <cell r="U23">
            <v>260</v>
          </cell>
          <cell r="V23">
            <v>1132</v>
          </cell>
          <cell r="W23">
            <v>0</v>
          </cell>
          <cell r="X23">
            <v>0</v>
          </cell>
          <cell r="Y23">
            <v>0</v>
          </cell>
          <cell r="Z23">
            <v>0</v>
          </cell>
          <cell r="AA23">
            <v>30000</v>
          </cell>
          <cell r="AB23">
            <v>0</v>
          </cell>
          <cell r="AC23">
            <v>0</v>
          </cell>
          <cell r="AD23">
            <v>1</v>
          </cell>
          <cell r="AE23">
            <v>1</v>
          </cell>
          <cell r="AF23">
            <v>0</v>
          </cell>
          <cell r="AG23">
            <v>1</v>
          </cell>
          <cell r="AH23">
            <v>0</v>
          </cell>
          <cell r="AI23">
            <v>0</v>
          </cell>
          <cell r="AJ23">
            <v>30</v>
          </cell>
          <cell r="AK23">
            <v>0</v>
          </cell>
          <cell r="AL23">
            <v>0</v>
          </cell>
          <cell r="AM23">
            <v>0</v>
          </cell>
          <cell r="AN23">
            <v>0</v>
          </cell>
          <cell r="AO23">
            <v>0</v>
          </cell>
          <cell r="AP23">
            <v>0</v>
          </cell>
          <cell r="AQ23">
            <v>0</v>
          </cell>
          <cell r="AR23">
            <v>217</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1</v>
          </cell>
          <cell r="BQ23">
            <v>0</v>
          </cell>
          <cell r="BR23">
            <v>3905</v>
          </cell>
          <cell r="BS23">
            <v>965</v>
          </cell>
          <cell r="BT23">
            <v>239</v>
          </cell>
          <cell r="BU23">
            <v>1032</v>
          </cell>
          <cell r="BV23">
            <v>23835.29</v>
          </cell>
          <cell r="BW23">
            <v>10.199999999999999</v>
          </cell>
          <cell r="BX23">
            <v>0</v>
          </cell>
          <cell r="BY23">
            <v>0</v>
          </cell>
          <cell r="BZ23">
            <v>15</v>
          </cell>
          <cell r="CA23">
            <v>0</v>
          </cell>
          <cell r="CB23">
            <v>0</v>
          </cell>
          <cell r="CC23">
            <v>85</v>
          </cell>
          <cell r="CD23">
            <v>5</v>
          </cell>
          <cell r="CE23">
            <v>0</v>
          </cell>
          <cell r="CF23">
            <v>1</v>
          </cell>
          <cell r="CG23">
            <v>0</v>
          </cell>
          <cell r="CH23">
            <v>0</v>
          </cell>
          <cell r="CI23">
            <v>0</v>
          </cell>
          <cell r="CJ23">
            <v>1</v>
          </cell>
          <cell r="CK23">
            <v>0</v>
          </cell>
          <cell r="CL23">
            <v>0</v>
          </cell>
          <cell r="CM23">
            <v>1</v>
          </cell>
          <cell r="CN23">
            <v>1</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row>
        <row r="24">
          <cell r="A24" t="str">
            <v>Cahoots NI Ltd</v>
          </cell>
          <cell r="B24">
            <v>1</v>
          </cell>
          <cell r="C24">
            <v>33263</v>
          </cell>
          <cell r="D24" t="str">
            <v>Exchequer</v>
          </cell>
          <cell r="E24" t="str">
            <v>ACNI/12309</v>
          </cell>
          <cell r="F24" t="str">
            <v>Gilly Campbell</v>
          </cell>
          <cell r="G24" t="str">
            <v>AFP - Core</v>
          </cell>
          <cell r="H24" t="str">
            <v>Awarded</v>
          </cell>
          <cell r="I24" t="str">
            <v>Small</v>
          </cell>
          <cell r="J24">
            <v>121764</v>
          </cell>
          <cell r="K24">
            <v>0</v>
          </cell>
          <cell r="L24">
            <v>144087</v>
          </cell>
          <cell r="M24">
            <v>376752.72</v>
          </cell>
          <cell r="N24" t="str">
            <v>Drama</v>
          </cell>
          <cell r="O24">
            <v>221</v>
          </cell>
          <cell r="P24">
            <v>9</v>
          </cell>
          <cell r="Q24">
            <v>0</v>
          </cell>
          <cell r="R24">
            <v>0</v>
          </cell>
          <cell r="S24">
            <v>0</v>
          </cell>
          <cell r="T24">
            <v>21550</v>
          </cell>
          <cell r="U24">
            <v>0</v>
          </cell>
          <cell r="V24">
            <v>1100</v>
          </cell>
          <cell r="W24">
            <v>0</v>
          </cell>
          <cell r="X24">
            <v>0</v>
          </cell>
          <cell r="Y24">
            <v>0</v>
          </cell>
          <cell r="Z24">
            <v>0</v>
          </cell>
          <cell r="AA24">
            <v>0</v>
          </cell>
          <cell r="AB24">
            <v>0</v>
          </cell>
          <cell r="AC24">
            <v>0</v>
          </cell>
          <cell r="AD24">
            <v>1</v>
          </cell>
          <cell r="AE24">
            <v>0</v>
          </cell>
          <cell r="AF24">
            <v>0</v>
          </cell>
          <cell r="AG24">
            <v>1</v>
          </cell>
          <cell r="AH24">
            <v>1</v>
          </cell>
          <cell r="AI24">
            <v>0</v>
          </cell>
          <cell r="AJ24">
            <v>221</v>
          </cell>
          <cell r="AK24">
            <v>12</v>
          </cell>
          <cell r="AL24">
            <v>0</v>
          </cell>
          <cell r="AM24">
            <v>0</v>
          </cell>
          <cell r="AN24">
            <v>0</v>
          </cell>
          <cell r="AO24">
            <v>0</v>
          </cell>
          <cell r="AP24">
            <v>0</v>
          </cell>
          <cell r="AQ24">
            <v>0</v>
          </cell>
          <cell r="AR24">
            <v>9</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10</v>
          </cell>
          <cell r="BY24">
            <v>0</v>
          </cell>
          <cell r="BZ24">
            <v>10</v>
          </cell>
          <cell r="CA24">
            <v>0</v>
          </cell>
          <cell r="CB24">
            <v>0</v>
          </cell>
          <cell r="CC24">
            <v>100</v>
          </cell>
          <cell r="CD24">
            <v>0</v>
          </cell>
          <cell r="CE24">
            <v>0</v>
          </cell>
          <cell r="CF24">
            <v>0</v>
          </cell>
          <cell r="CG24">
            <v>0</v>
          </cell>
          <cell r="CH24">
            <v>0</v>
          </cell>
          <cell r="CI24">
            <v>0</v>
          </cell>
          <cell r="CJ24">
            <v>0</v>
          </cell>
          <cell r="CK24">
            <v>0</v>
          </cell>
          <cell r="CL24">
            <v>0</v>
          </cell>
          <cell r="CM24">
            <v>1</v>
          </cell>
          <cell r="CN24">
            <v>0</v>
          </cell>
          <cell r="CO24">
            <v>0</v>
          </cell>
          <cell r="CP24">
            <v>0</v>
          </cell>
          <cell r="CQ24">
            <v>0</v>
          </cell>
          <cell r="CR24">
            <v>0</v>
          </cell>
          <cell r="CS24">
            <v>0</v>
          </cell>
          <cell r="CT24">
            <v>0</v>
          </cell>
          <cell r="CU24">
            <v>1</v>
          </cell>
          <cell r="CV24">
            <v>1</v>
          </cell>
          <cell r="CW24">
            <v>0</v>
          </cell>
          <cell r="CX24">
            <v>0</v>
          </cell>
          <cell r="CY24">
            <v>0</v>
          </cell>
          <cell r="CZ24">
            <v>0</v>
          </cell>
          <cell r="DA24">
            <v>0</v>
          </cell>
          <cell r="DB24">
            <v>1</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row>
        <row r="25">
          <cell r="A25" t="str">
            <v>Camerata Ireland</v>
          </cell>
          <cell r="B25">
            <v>1</v>
          </cell>
          <cell r="C25">
            <v>33190</v>
          </cell>
          <cell r="D25" t="str">
            <v>Lottery</v>
          </cell>
          <cell r="E25" t="str">
            <v>ACNI/12236</v>
          </cell>
          <cell r="F25" t="str">
            <v>Ciaran Scullion</v>
          </cell>
          <cell r="G25" t="str">
            <v>AFP - Core</v>
          </cell>
          <cell r="H25" t="str">
            <v>Awarded</v>
          </cell>
          <cell r="I25" t="str">
            <v>Medium</v>
          </cell>
          <cell r="J25">
            <v>99425</v>
          </cell>
          <cell r="K25">
            <v>0</v>
          </cell>
          <cell r="L25">
            <v>229500</v>
          </cell>
          <cell r="M25">
            <v>1099070</v>
          </cell>
          <cell r="N25" t="str">
            <v>Music</v>
          </cell>
          <cell r="O25">
            <v>20</v>
          </cell>
          <cell r="P25">
            <v>0</v>
          </cell>
          <cell r="Q25">
            <v>0</v>
          </cell>
          <cell r="R25">
            <v>1</v>
          </cell>
          <cell r="S25">
            <v>0</v>
          </cell>
          <cell r="T25">
            <v>11730</v>
          </cell>
          <cell r="U25">
            <v>0</v>
          </cell>
          <cell r="V25">
            <v>0</v>
          </cell>
          <cell r="W25">
            <v>0</v>
          </cell>
          <cell r="X25">
            <v>0</v>
          </cell>
          <cell r="Y25">
            <v>0</v>
          </cell>
          <cell r="Z25">
            <v>1391</v>
          </cell>
          <cell r="AA25">
            <v>0</v>
          </cell>
          <cell r="AB25">
            <v>0</v>
          </cell>
          <cell r="AC25">
            <v>0</v>
          </cell>
          <cell r="AD25">
            <v>0</v>
          </cell>
          <cell r="AE25">
            <v>0</v>
          </cell>
          <cell r="AF25">
            <v>0</v>
          </cell>
          <cell r="AG25">
            <v>0</v>
          </cell>
          <cell r="AH25">
            <v>0</v>
          </cell>
          <cell r="AI25">
            <v>0</v>
          </cell>
          <cell r="AJ25">
            <v>20</v>
          </cell>
          <cell r="AK25">
            <v>6</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2</v>
          </cell>
          <cell r="BJ25">
            <v>0</v>
          </cell>
          <cell r="BK25">
            <v>0</v>
          </cell>
          <cell r="BL25">
            <v>0</v>
          </cell>
          <cell r="BM25">
            <v>0</v>
          </cell>
          <cell r="BN25">
            <v>0</v>
          </cell>
          <cell r="BO25">
            <v>0</v>
          </cell>
          <cell r="BP25">
            <v>1</v>
          </cell>
          <cell r="BQ25">
            <v>1</v>
          </cell>
          <cell r="BR25">
            <v>2086</v>
          </cell>
          <cell r="BS25">
            <v>1191</v>
          </cell>
          <cell r="BT25">
            <v>200</v>
          </cell>
          <cell r="BU25">
            <v>159</v>
          </cell>
          <cell r="BV25">
            <v>19712</v>
          </cell>
          <cell r="BW25">
            <v>16.55</v>
          </cell>
          <cell r="BX25">
            <v>0</v>
          </cell>
          <cell r="BY25">
            <v>0</v>
          </cell>
          <cell r="BZ25">
            <v>5</v>
          </cell>
          <cell r="CA25">
            <v>0</v>
          </cell>
          <cell r="CB25">
            <v>0</v>
          </cell>
          <cell r="CC25">
            <v>50</v>
          </cell>
          <cell r="CD25">
            <v>0</v>
          </cell>
          <cell r="CE25">
            <v>1</v>
          </cell>
          <cell r="CF25">
            <v>1</v>
          </cell>
          <cell r="CG25">
            <v>0</v>
          </cell>
          <cell r="CH25">
            <v>0</v>
          </cell>
          <cell r="CI25">
            <v>0</v>
          </cell>
          <cell r="CJ25">
            <v>0</v>
          </cell>
          <cell r="CK25">
            <v>0</v>
          </cell>
          <cell r="CL25">
            <v>0</v>
          </cell>
          <cell r="CM25">
            <v>1</v>
          </cell>
          <cell r="CN25">
            <v>0</v>
          </cell>
          <cell r="CO25">
            <v>0</v>
          </cell>
          <cell r="CP25">
            <v>0</v>
          </cell>
          <cell r="CQ25">
            <v>0</v>
          </cell>
          <cell r="CR25">
            <v>0</v>
          </cell>
          <cell r="CS25">
            <v>0</v>
          </cell>
          <cell r="CT25">
            <v>0</v>
          </cell>
          <cell r="CU25">
            <v>0</v>
          </cell>
          <cell r="CV25">
            <v>1</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row>
        <row r="26">
          <cell r="A26" t="str">
            <v>Catalyst Arts Ltd</v>
          </cell>
          <cell r="B26">
            <v>1</v>
          </cell>
          <cell r="C26">
            <v>33258</v>
          </cell>
          <cell r="D26" t="str">
            <v>Lottery</v>
          </cell>
          <cell r="E26" t="str">
            <v>ACNI/12304</v>
          </cell>
          <cell r="F26" t="str">
            <v>Deirdre Robb</v>
          </cell>
          <cell r="G26" t="str">
            <v>AFP - Core</v>
          </cell>
          <cell r="H26" t="str">
            <v>Awarded</v>
          </cell>
          <cell r="I26" t="str">
            <v>Small</v>
          </cell>
          <cell r="J26">
            <v>40720</v>
          </cell>
          <cell r="K26">
            <v>0</v>
          </cell>
          <cell r="L26">
            <v>48238</v>
          </cell>
          <cell r="M26">
            <v>71899</v>
          </cell>
          <cell r="N26" t="str">
            <v>Visual Arts</v>
          </cell>
          <cell r="O26">
            <v>28</v>
          </cell>
          <cell r="P26">
            <v>76</v>
          </cell>
          <cell r="Q26">
            <v>15</v>
          </cell>
          <cell r="R26">
            <v>0</v>
          </cell>
          <cell r="S26">
            <v>1</v>
          </cell>
          <cell r="T26">
            <v>0</v>
          </cell>
          <cell r="U26">
            <v>3036</v>
          </cell>
          <cell r="V26">
            <v>0</v>
          </cell>
          <cell r="W26">
            <v>1175</v>
          </cell>
          <cell r="X26">
            <v>0</v>
          </cell>
          <cell r="Y26">
            <v>4110</v>
          </cell>
          <cell r="Z26">
            <v>0</v>
          </cell>
          <cell r="AA26">
            <v>0</v>
          </cell>
          <cell r="AB26">
            <v>58</v>
          </cell>
          <cell r="AC26">
            <v>500</v>
          </cell>
          <cell r="AD26">
            <v>0</v>
          </cell>
          <cell r="AE26">
            <v>0</v>
          </cell>
          <cell r="AF26">
            <v>0</v>
          </cell>
          <cell r="AG26">
            <v>0</v>
          </cell>
          <cell r="AH26">
            <v>0</v>
          </cell>
          <cell r="AI26">
            <v>0</v>
          </cell>
          <cell r="AJ26">
            <v>11</v>
          </cell>
          <cell r="AK26">
            <v>0</v>
          </cell>
          <cell r="AL26">
            <v>0</v>
          </cell>
          <cell r="AM26">
            <v>0</v>
          </cell>
          <cell r="AN26">
            <v>0</v>
          </cell>
          <cell r="AO26">
            <v>0</v>
          </cell>
          <cell r="AP26">
            <v>0</v>
          </cell>
          <cell r="AQ26">
            <v>0</v>
          </cell>
          <cell r="AR26">
            <v>58</v>
          </cell>
          <cell r="AS26">
            <v>0</v>
          </cell>
          <cell r="AT26">
            <v>0</v>
          </cell>
          <cell r="AU26">
            <v>0</v>
          </cell>
          <cell r="AV26">
            <v>0</v>
          </cell>
          <cell r="AW26">
            <v>0</v>
          </cell>
          <cell r="AX26">
            <v>0</v>
          </cell>
          <cell r="AY26">
            <v>0</v>
          </cell>
          <cell r="AZ26">
            <v>12</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0.21</v>
          </cell>
          <cell r="BY26">
            <v>1.37</v>
          </cell>
          <cell r="BZ26">
            <v>3</v>
          </cell>
          <cell r="CA26">
            <v>1.72</v>
          </cell>
          <cell r="CB26">
            <v>2.66</v>
          </cell>
          <cell r="CC26">
            <v>5.67</v>
          </cell>
          <cell r="CD26">
            <v>0.06</v>
          </cell>
          <cell r="CE26">
            <v>0</v>
          </cell>
          <cell r="CF26">
            <v>0</v>
          </cell>
          <cell r="CG26">
            <v>0</v>
          </cell>
          <cell r="CH26">
            <v>0</v>
          </cell>
          <cell r="CI26">
            <v>0</v>
          </cell>
          <cell r="CJ26">
            <v>0</v>
          </cell>
          <cell r="CK26">
            <v>1</v>
          </cell>
          <cell r="CL26">
            <v>0</v>
          </cell>
          <cell r="CM26">
            <v>0</v>
          </cell>
          <cell r="CN26">
            <v>0</v>
          </cell>
          <cell r="CO26">
            <v>0</v>
          </cell>
          <cell r="CP26">
            <v>1</v>
          </cell>
          <cell r="CQ26">
            <v>0</v>
          </cell>
          <cell r="CR26">
            <v>0</v>
          </cell>
          <cell r="CS26">
            <v>0</v>
          </cell>
          <cell r="CT26">
            <v>0</v>
          </cell>
          <cell r="CU26">
            <v>0</v>
          </cell>
          <cell r="CV26">
            <v>0</v>
          </cell>
          <cell r="CW26">
            <v>0</v>
          </cell>
          <cell r="CX26">
            <v>0</v>
          </cell>
          <cell r="CY26">
            <v>0</v>
          </cell>
          <cell r="CZ26">
            <v>1</v>
          </cell>
          <cell r="DA26">
            <v>1</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row>
        <row r="27">
          <cell r="A27" t="str">
            <v>Cathedral Quarter Arts Festival</v>
          </cell>
          <cell r="B27">
            <v>1</v>
          </cell>
          <cell r="C27">
            <v>33226</v>
          </cell>
          <cell r="D27" t="str">
            <v>Exchequer</v>
          </cell>
          <cell r="E27" t="str">
            <v>ACNI/12272</v>
          </cell>
          <cell r="F27" t="str">
            <v>Sonya Whitefield</v>
          </cell>
          <cell r="G27" t="str">
            <v>AFP - Core</v>
          </cell>
          <cell r="H27" t="str">
            <v>Awarded</v>
          </cell>
          <cell r="I27" t="str">
            <v>Medium</v>
          </cell>
          <cell r="J27">
            <v>126100</v>
          </cell>
          <cell r="K27">
            <v>0</v>
          </cell>
          <cell r="L27">
            <v>140000</v>
          </cell>
          <cell r="M27">
            <v>440000</v>
          </cell>
          <cell r="N27" t="str">
            <v>Combined</v>
          </cell>
          <cell r="O27">
            <v>142</v>
          </cell>
          <cell r="P27">
            <v>28</v>
          </cell>
          <cell r="Q27">
            <v>8</v>
          </cell>
          <cell r="R27">
            <v>0</v>
          </cell>
          <cell r="S27">
            <v>0</v>
          </cell>
          <cell r="T27">
            <v>17468</v>
          </cell>
          <cell r="U27">
            <v>0</v>
          </cell>
          <cell r="V27">
            <v>0</v>
          </cell>
          <cell r="W27">
            <v>950</v>
          </cell>
          <cell r="X27">
            <v>0</v>
          </cell>
          <cell r="Y27">
            <v>5250</v>
          </cell>
          <cell r="Z27">
            <v>0</v>
          </cell>
          <cell r="AA27">
            <v>0</v>
          </cell>
          <cell r="AB27">
            <v>0</v>
          </cell>
          <cell r="AC27">
            <v>0</v>
          </cell>
          <cell r="AD27">
            <v>0</v>
          </cell>
          <cell r="AE27">
            <v>0</v>
          </cell>
          <cell r="AF27">
            <v>0</v>
          </cell>
          <cell r="AG27">
            <v>0</v>
          </cell>
          <cell r="AH27">
            <v>11</v>
          </cell>
          <cell r="AI27">
            <v>0</v>
          </cell>
          <cell r="AJ27">
            <v>110</v>
          </cell>
          <cell r="AK27">
            <v>15</v>
          </cell>
          <cell r="AL27">
            <v>0</v>
          </cell>
          <cell r="AM27">
            <v>0</v>
          </cell>
          <cell r="AN27">
            <v>0</v>
          </cell>
          <cell r="AO27">
            <v>0</v>
          </cell>
          <cell r="AP27">
            <v>0</v>
          </cell>
          <cell r="AQ27">
            <v>0</v>
          </cell>
          <cell r="AR27">
            <v>28</v>
          </cell>
          <cell r="AS27">
            <v>18</v>
          </cell>
          <cell r="AT27">
            <v>0</v>
          </cell>
          <cell r="AU27">
            <v>0</v>
          </cell>
          <cell r="AV27">
            <v>0</v>
          </cell>
          <cell r="AW27">
            <v>0</v>
          </cell>
          <cell r="AX27">
            <v>1</v>
          </cell>
          <cell r="AY27">
            <v>0</v>
          </cell>
          <cell r="AZ27">
            <v>8</v>
          </cell>
          <cell r="BA27">
            <v>8</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18000</v>
          </cell>
          <cell r="BS27">
            <v>15483</v>
          </cell>
          <cell r="BT27">
            <v>1580</v>
          </cell>
          <cell r="BU27">
            <v>200</v>
          </cell>
          <cell r="BV27">
            <v>182080.5</v>
          </cell>
          <cell r="BW27">
            <v>18.2</v>
          </cell>
          <cell r="BX27">
            <v>5</v>
          </cell>
          <cell r="BY27">
            <v>5</v>
          </cell>
          <cell r="BZ27">
            <v>2</v>
          </cell>
          <cell r="CA27">
            <v>5</v>
          </cell>
          <cell r="CB27">
            <v>15</v>
          </cell>
          <cell r="CC27">
            <v>2</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1</v>
          </cell>
          <cell r="CU27">
            <v>0</v>
          </cell>
          <cell r="CV27">
            <v>1</v>
          </cell>
          <cell r="CW27">
            <v>0</v>
          </cell>
          <cell r="CX27">
            <v>0</v>
          </cell>
          <cell r="CY27">
            <v>0</v>
          </cell>
          <cell r="CZ27">
            <v>1</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row>
        <row r="28">
          <cell r="A28" t="str">
            <v>Centre for Contemporary Art Derry - Londonderry</v>
          </cell>
          <cell r="B28">
            <v>1</v>
          </cell>
          <cell r="C28">
            <v>33174</v>
          </cell>
          <cell r="D28" t="str">
            <v>Exchequer</v>
          </cell>
          <cell r="E28" t="str">
            <v>ACNI/12220</v>
          </cell>
          <cell r="F28" t="str">
            <v>Deirdre Robb</v>
          </cell>
          <cell r="G28" t="str">
            <v>AFP - Core</v>
          </cell>
          <cell r="H28" t="str">
            <v>Awarded</v>
          </cell>
          <cell r="I28" t="str">
            <v>Medium</v>
          </cell>
          <cell r="J28">
            <v>112000</v>
          </cell>
          <cell r="K28">
            <v>0</v>
          </cell>
          <cell r="L28">
            <v>165275</v>
          </cell>
          <cell r="M28">
            <v>240870</v>
          </cell>
          <cell r="N28" t="str">
            <v>Visual Arts</v>
          </cell>
          <cell r="O28">
            <v>0</v>
          </cell>
          <cell r="P28">
            <v>79</v>
          </cell>
          <cell r="Q28">
            <v>6</v>
          </cell>
          <cell r="R28">
            <v>0</v>
          </cell>
          <cell r="S28">
            <v>0</v>
          </cell>
          <cell r="T28">
            <v>0</v>
          </cell>
          <cell r="U28">
            <v>0</v>
          </cell>
          <cell r="V28">
            <v>1909</v>
          </cell>
          <cell r="W28">
            <v>480</v>
          </cell>
          <cell r="X28">
            <v>2380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79</v>
          </cell>
          <cell r="AR28">
            <v>79</v>
          </cell>
          <cell r="AS28">
            <v>0</v>
          </cell>
          <cell r="AT28">
            <v>0</v>
          </cell>
          <cell r="AU28">
            <v>0</v>
          </cell>
          <cell r="AV28">
            <v>0</v>
          </cell>
          <cell r="AW28">
            <v>0</v>
          </cell>
          <cell r="AX28">
            <v>0</v>
          </cell>
          <cell r="AY28">
            <v>6</v>
          </cell>
          <cell r="AZ28">
            <v>6</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0.33</v>
          </cell>
          <cell r="BY28">
            <v>0.8</v>
          </cell>
          <cell r="BZ28">
            <v>12.12</v>
          </cell>
          <cell r="CA28">
            <v>0</v>
          </cell>
          <cell r="CB28">
            <v>0</v>
          </cell>
          <cell r="CC28">
            <v>24.37</v>
          </cell>
          <cell r="CD28">
            <v>0</v>
          </cell>
          <cell r="CE28">
            <v>1</v>
          </cell>
          <cell r="CF28">
            <v>0</v>
          </cell>
          <cell r="CG28">
            <v>0</v>
          </cell>
          <cell r="CH28">
            <v>0</v>
          </cell>
          <cell r="CI28">
            <v>0</v>
          </cell>
          <cell r="CJ28">
            <v>0</v>
          </cell>
          <cell r="CK28">
            <v>0</v>
          </cell>
          <cell r="CL28">
            <v>0</v>
          </cell>
          <cell r="CM28">
            <v>1</v>
          </cell>
          <cell r="CN28">
            <v>0</v>
          </cell>
          <cell r="CO28">
            <v>0</v>
          </cell>
          <cell r="CP28">
            <v>0</v>
          </cell>
          <cell r="CQ28">
            <v>0</v>
          </cell>
          <cell r="CR28">
            <v>0</v>
          </cell>
          <cell r="CS28">
            <v>0</v>
          </cell>
          <cell r="CT28">
            <v>1</v>
          </cell>
          <cell r="CU28">
            <v>0</v>
          </cell>
          <cell r="CV28">
            <v>1</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row>
        <row r="29">
          <cell r="A29" t="str">
            <v>Comhaltas Ceoltoiri Eireann</v>
          </cell>
          <cell r="B29">
            <v>1</v>
          </cell>
          <cell r="C29">
            <v>33164</v>
          </cell>
          <cell r="D29" t="str">
            <v>Lottery</v>
          </cell>
          <cell r="E29" t="str">
            <v>ACNI/12210</v>
          </cell>
          <cell r="F29" t="str">
            <v>Maria McAlister</v>
          </cell>
          <cell r="G29" t="str">
            <v>AFP - Core</v>
          </cell>
          <cell r="H29" t="str">
            <v>Awarded</v>
          </cell>
          <cell r="I29" t="str">
            <v>Small</v>
          </cell>
          <cell r="J29">
            <v>34000</v>
          </cell>
          <cell r="K29">
            <v>0</v>
          </cell>
          <cell r="L29">
            <v>34000</v>
          </cell>
          <cell r="M29">
            <v>166650</v>
          </cell>
          <cell r="N29" t="str">
            <v>Traditional Arts</v>
          </cell>
          <cell r="O29">
            <v>103</v>
          </cell>
          <cell r="P29">
            <v>33</v>
          </cell>
          <cell r="Q29">
            <v>0</v>
          </cell>
          <cell r="R29">
            <v>0</v>
          </cell>
          <cell r="S29">
            <v>0</v>
          </cell>
          <cell r="T29">
            <v>0</v>
          </cell>
          <cell r="U29">
            <v>60049</v>
          </cell>
          <cell r="V29">
            <v>0</v>
          </cell>
          <cell r="W29">
            <v>14571</v>
          </cell>
          <cell r="X29">
            <v>0</v>
          </cell>
          <cell r="Y29">
            <v>0</v>
          </cell>
          <cell r="Z29">
            <v>0</v>
          </cell>
          <cell r="AA29">
            <v>0</v>
          </cell>
          <cell r="AB29">
            <v>0</v>
          </cell>
          <cell r="AC29">
            <v>0</v>
          </cell>
          <cell r="AD29">
            <v>0</v>
          </cell>
          <cell r="AE29">
            <v>0</v>
          </cell>
          <cell r="AF29">
            <v>0</v>
          </cell>
          <cell r="AG29">
            <v>0</v>
          </cell>
          <cell r="AH29">
            <v>0</v>
          </cell>
          <cell r="AI29">
            <v>0</v>
          </cell>
          <cell r="AJ29">
            <v>103</v>
          </cell>
          <cell r="AK29">
            <v>0</v>
          </cell>
          <cell r="AL29">
            <v>0</v>
          </cell>
          <cell r="AM29">
            <v>0</v>
          </cell>
          <cell r="AN29">
            <v>0</v>
          </cell>
          <cell r="AO29">
            <v>0</v>
          </cell>
          <cell r="AP29">
            <v>0</v>
          </cell>
          <cell r="AQ29">
            <v>0</v>
          </cell>
          <cell r="AR29">
            <v>33</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5250</v>
          </cell>
          <cell r="BS29">
            <v>3815</v>
          </cell>
          <cell r="BT29">
            <v>200</v>
          </cell>
          <cell r="BU29">
            <v>600</v>
          </cell>
          <cell r="BV29">
            <v>0</v>
          </cell>
          <cell r="BW29">
            <v>0</v>
          </cell>
          <cell r="BX29">
            <v>0</v>
          </cell>
          <cell r="BY29">
            <v>0</v>
          </cell>
          <cell r="BZ29">
            <v>0</v>
          </cell>
          <cell r="CA29">
            <v>0</v>
          </cell>
          <cell r="CB29">
            <v>20</v>
          </cell>
          <cell r="CC29">
            <v>50</v>
          </cell>
          <cell r="CD29">
            <v>0</v>
          </cell>
          <cell r="CE29">
            <v>1</v>
          </cell>
          <cell r="CF29">
            <v>0</v>
          </cell>
          <cell r="CG29">
            <v>0</v>
          </cell>
          <cell r="CH29">
            <v>0</v>
          </cell>
          <cell r="CI29">
            <v>0</v>
          </cell>
          <cell r="CJ29">
            <v>0</v>
          </cell>
          <cell r="CK29">
            <v>1</v>
          </cell>
          <cell r="CL29">
            <v>0</v>
          </cell>
          <cell r="CM29">
            <v>0</v>
          </cell>
          <cell r="CN29">
            <v>0</v>
          </cell>
          <cell r="CO29">
            <v>0</v>
          </cell>
          <cell r="CP29">
            <v>0</v>
          </cell>
          <cell r="CQ29">
            <v>0</v>
          </cell>
          <cell r="CR29">
            <v>0</v>
          </cell>
          <cell r="CS29">
            <v>0</v>
          </cell>
          <cell r="CT29">
            <v>0</v>
          </cell>
          <cell r="CU29">
            <v>0</v>
          </cell>
          <cell r="CV29">
            <v>1</v>
          </cell>
          <cell r="CW29">
            <v>0</v>
          </cell>
          <cell r="CX29">
            <v>0</v>
          </cell>
          <cell r="CY29">
            <v>0</v>
          </cell>
          <cell r="CZ29">
            <v>1</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row>
        <row r="30">
          <cell r="A30" t="str">
            <v>Craft and Design Collective</v>
          </cell>
          <cell r="B30">
            <v>1</v>
          </cell>
          <cell r="C30">
            <v>33228</v>
          </cell>
          <cell r="D30" t="str">
            <v>Lottery</v>
          </cell>
          <cell r="E30" t="str">
            <v>ACNI/12274</v>
          </cell>
          <cell r="F30" t="str">
            <v>Deirdre Robb</v>
          </cell>
          <cell r="G30" t="str">
            <v>AFP - Core</v>
          </cell>
          <cell r="H30" t="str">
            <v>Awarded</v>
          </cell>
          <cell r="I30" t="str">
            <v>Small</v>
          </cell>
          <cell r="J30">
            <v>20000</v>
          </cell>
          <cell r="K30">
            <v>0</v>
          </cell>
          <cell r="L30">
            <v>44429</v>
          </cell>
          <cell r="M30">
            <v>167625</v>
          </cell>
          <cell r="N30" t="str">
            <v>Visual Arts</v>
          </cell>
          <cell r="O30">
            <v>0</v>
          </cell>
          <cell r="P30">
            <v>3</v>
          </cell>
          <cell r="Q30">
            <v>8</v>
          </cell>
          <cell r="R30">
            <v>3</v>
          </cell>
          <cell r="S30">
            <v>4</v>
          </cell>
          <cell r="T30">
            <v>0</v>
          </cell>
          <cell r="U30">
            <v>0</v>
          </cell>
          <cell r="V30">
            <v>3787</v>
          </cell>
          <cell r="W30">
            <v>0</v>
          </cell>
          <cell r="X30">
            <v>6962</v>
          </cell>
          <cell r="Y30">
            <v>0</v>
          </cell>
          <cell r="Z30">
            <v>4764</v>
          </cell>
          <cell r="AA30">
            <v>1000</v>
          </cell>
          <cell r="AB30">
            <v>0</v>
          </cell>
          <cell r="AC30">
            <v>92000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3</v>
          </cell>
          <cell r="AS30">
            <v>0</v>
          </cell>
          <cell r="AT30">
            <v>0</v>
          </cell>
          <cell r="AU30">
            <v>0</v>
          </cell>
          <cell r="AV30">
            <v>0</v>
          </cell>
          <cell r="AW30">
            <v>0</v>
          </cell>
          <cell r="AX30">
            <v>0</v>
          </cell>
          <cell r="AY30">
            <v>0</v>
          </cell>
          <cell r="AZ30">
            <v>8</v>
          </cell>
          <cell r="BA30">
            <v>0</v>
          </cell>
          <cell r="BB30">
            <v>0</v>
          </cell>
          <cell r="BC30">
            <v>0</v>
          </cell>
          <cell r="BD30">
            <v>0</v>
          </cell>
          <cell r="BE30">
            <v>0</v>
          </cell>
          <cell r="BF30">
            <v>0</v>
          </cell>
          <cell r="BG30">
            <v>0</v>
          </cell>
          <cell r="BH30">
            <v>4</v>
          </cell>
          <cell r="BI30">
            <v>0</v>
          </cell>
          <cell r="BJ30">
            <v>0</v>
          </cell>
          <cell r="BK30">
            <v>0</v>
          </cell>
          <cell r="BL30">
            <v>0</v>
          </cell>
          <cell r="BM30">
            <v>0</v>
          </cell>
          <cell r="BN30">
            <v>0</v>
          </cell>
          <cell r="BO30">
            <v>0</v>
          </cell>
          <cell r="BP30">
            <v>3</v>
          </cell>
          <cell r="BQ30">
            <v>0</v>
          </cell>
          <cell r="BR30">
            <v>0</v>
          </cell>
          <cell r="BS30">
            <v>0</v>
          </cell>
          <cell r="BT30">
            <v>0</v>
          </cell>
          <cell r="BU30">
            <v>0</v>
          </cell>
          <cell r="BV30">
            <v>0</v>
          </cell>
          <cell r="BW30">
            <v>0</v>
          </cell>
          <cell r="BX30">
            <v>31</v>
          </cell>
          <cell r="BY30">
            <v>2</v>
          </cell>
          <cell r="BZ30">
            <v>20</v>
          </cell>
          <cell r="CA30">
            <v>2</v>
          </cell>
          <cell r="CB30">
            <v>15</v>
          </cell>
          <cell r="CC30">
            <v>34</v>
          </cell>
          <cell r="CD30">
            <v>10</v>
          </cell>
          <cell r="CE30">
            <v>0</v>
          </cell>
          <cell r="CF30">
            <v>0</v>
          </cell>
          <cell r="CG30">
            <v>0</v>
          </cell>
          <cell r="CH30">
            <v>0</v>
          </cell>
          <cell r="CI30">
            <v>0</v>
          </cell>
          <cell r="CJ30">
            <v>0</v>
          </cell>
          <cell r="CK30">
            <v>0</v>
          </cell>
          <cell r="CL30">
            <v>0</v>
          </cell>
          <cell r="CM30">
            <v>1</v>
          </cell>
          <cell r="CN30">
            <v>0</v>
          </cell>
          <cell r="CO30">
            <v>0</v>
          </cell>
          <cell r="CP30">
            <v>0</v>
          </cell>
          <cell r="CQ30">
            <v>0</v>
          </cell>
          <cell r="CR30">
            <v>0</v>
          </cell>
          <cell r="CS30">
            <v>1</v>
          </cell>
          <cell r="CT30">
            <v>0</v>
          </cell>
          <cell r="CU30">
            <v>0</v>
          </cell>
          <cell r="CV30">
            <v>0</v>
          </cell>
          <cell r="CW30">
            <v>1</v>
          </cell>
          <cell r="CX30">
            <v>0</v>
          </cell>
          <cell r="CY30">
            <v>0</v>
          </cell>
          <cell r="CZ30">
            <v>1</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row>
        <row r="31">
          <cell r="A31" t="str">
            <v>Craft Northern Ireland</v>
          </cell>
          <cell r="B31">
            <v>1</v>
          </cell>
          <cell r="C31">
            <v>33155</v>
          </cell>
          <cell r="D31" t="str">
            <v>Lottery</v>
          </cell>
          <cell r="E31" t="str">
            <v>ACNI/12201</v>
          </cell>
          <cell r="F31" t="str">
            <v>Suzanne Lyle</v>
          </cell>
          <cell r="G31" t="str">
            <v>AFP - Core</v>
          </cell>
          <cell r="H31" t="str">
            <v>Awarded</v>
          </cell>
          <cell r="I31" t="str">
            <v>Medium</v>
          </cell>
          <cell r="J31">
            <v>128270</v>
          </cell>
          <cell r="K31">
            <v>0</v>
          </cell>
          <cell r="L31">
            <v>128270</v>
          </cell>
          <cell r="M31">
            <v>188302</v>
          </cell>
          <cell r="N31" t="str">
            <v>Visual Arts</v>
          </cell>
          <cell r="O31">
            <v>0</v>
          </cell>
          <cell r="P31">
            <v>20</v>
          </cell>
          <cell r="Q31">
            <v>3</v>
          </cell>
          <cell r="R31">
            <v>1</v>
          </cell>
          <cell r="S31">
            <v>0</v>
          </cell>
          <cell r="T31">
            <v>0</v>
          </cell>
          <cell r="U31">
            <v>0</v>
          </cell>
          <cell r="V31">
            <v>1433</v>
          </cell>
          <cell r="W31">
            <v>0</v>
          </cell>
          <cell r="X31">
            <v>7600</v>
          </cell>
          <cell r="Y31">
            <v>0</v>
          </cell>
          <cell r="Z31">
            <v>0</v>
          </cell>
          <cell r="AA31">
            <v>30000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1</v>
          </cell>
          <cell r="CP31">
            <v>0</v>
          </cell>
          <cell r="CQ31">
            <v>0</v>
          </cell>
          <cell r="CR31">
            <v>0</v>
          </cell>
          <cell r="CS31">
            <v>0</v>
          </cell>
          <cell r="CT31">
            <v>0</v>
          </cell>
          <cell r="CU31">
            <v>0</v>
          </cell>
          <cell r="CV31">
            <v>0</v>
          </cell>
          <cell r="CW31">
            <v>1</v>
          </cell>
          <cell r="CX31">
            <v>0</v>
          </cell>
          <cell r="CY31">
            <v>0</v>
          </cell>
          <cell r="CZ31">
            <v>1</v>
          </cell>
          <cell r="DA31">
            <v>0</v>
          </cell>
          <cell r="DB31">
            <v>0</v>
          </cell>
          <cell r="DC31">
            <v>0</v>
          </cell>
          <cell r="DD31">
            <v>0</v>
          </cell>
          <cell r="DE31">
            <v>0</v>
          </cell>
          <cell r="DF31">
            <v>0</v>
          </cell>
          <cell r="DG31">
            <v>1</v>
          </cell>
          <cell r="DH31">
            <v>0</v>
          </cell>
          <cell r="DI31">
            <v>0</v>
          </cell>
          <cell r="DJ31">
            <v>0</v>
          </cell>
          <cell r="DK31">
            <v>0</v>
          </cell>
          <cell r="DL31">
            <v>0</v>
          </cell>
          <cell r="DM31">
            <v>0</v>
          </cell>
          <cell r="DN31">
            <v>0</v>
          </cell>
          <cell r="DO31">
            <v>0</v>
          </cell>
          <cell r="DP31">
            <v>1</v>
          </cell>
          <cell r="DQ31">
            <v>0</v>
          </cell>
          <cell r="DR31">
            <v>0</v>
          </cell>
          <cell r="DS31">
            <v>1</v>
          </cell>
          <cell r="DT31">
            <v>1</v>
          </cell>
          <cell r="DU31">
            <v>0</v>
          </cell>
          <cell r="DV31">
            <v>1</v>
          </cell>
          <cell r="DW31">
            <v>0</v>
          </cell>
          <cell r="DX31">
            <v>0</v>
          </cell>
          <cell r="DY31">
            <v>1</v>
          </cell>
          <cell r="DZ31">
            <v>1</v>
          </cell>
          <cell r="EA31">
            <v>0</v>
          </cell>
          <cell r="EB31">
            <v>1</v>
          </cell>
          <cell r="EC31">
            <v>0</v>
          </cell>
          <cell r="ED31">
            <v>0</v>
          </cell>
          <cell r="EE31">
            <v>1</v>
          </cell>
          <cell r="EF31">
            <v>0</v>
          </cell>
          <cell r="EG31">
            <v>1</v>
          </cell>
          <cell r="EH31">
            <v>0</v>
          </cell>
          <cell r="EI31">
            <v>1</v>
          </cell>
          <cell r="EJ31">
            <v>0</v>
          </cell>
          <cell r="EK31">
            <v>1</v>
          </cell>
          <cell r="EL31">
            <v>0</v>
          </cell>
          <cell r="EM31">
            <v>0</v>
          </cell>
          <cell r="EN31">
            <v>8</v>
          </cell>
          <cell r="EO31">
            <v>0</v>
          </cell>
          <cell r="EP31">
            <v>2</v>
          </cell>
          <cell r="EQ31">
            <v>4</v>
          </cell>
          <cell r="ER31">
            <v>0</v>
          </cell>
          <cell r="ES31">
            <v>9</v>
          </cell>
          <cell r="ET31">
            <v>3</v>
          </cell>
          <cell r="EU31">
            <v>0</v>
          </cell>
          <cell r="EV31">
            <v>0</v>
          </cell>
          <cell r="EW31">
            <v>0</v>
          </cell>
          <cell r="EX31">
            <v>0</v>
          </cell>
          <cell r="EY31">
            <v>0</v>
          </cell>
          <cell r="EZ31">
            <v>143</v>
          </cell>
          <cell r="FA31">
            <v>0</v>
          </cell>
          <cell r="FB31">
            <v>230</v>
          </cell>
          <cell r="FC31">
            <v>4</v>
          </cell>
          <cell r="FD31">
            <v>0</v>
          </cell>
          <cell r="FE31">
            <v>778</v>
          </cell>
          <cell r="FF31">
            <v>62</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row>
        <row r="32">
          <cell r="A32" t="str">
            <v>Creative Exchange</v>
          </cell>
          <cell r="B32">
            <v>1</v>
          </cell>
          <cell r="C32">
            <v>33216</v>
          </cell>
          <cell r="D32" t="str">
            <v>Lottery</v>
          </cell>
          <cell r="E32" t="str">
            <v>ACNI/12262</v>
          </cell>
          <cell r="F32" t="str">
            <v>Suzanne Lyle</v>
          </cell>
          <cell r="G32" t="str">
            <v>AFP - Core</v>
          </cell>
          <cell r="H32" t="str">
            <v>Awarded</v>
          </cell>
          <cell r="I32" t="str">
            <v>Small</v>
          </cell>
          <cell r="J32">
            <v>13300</v>
          </cell>
          <cell r="K32">
            <v>0</v>
          </cell>
          <cell r="L32">
            <v>18906</v>
          </cell>
          <cell r="M32">
            <v>77880</v>
          </cell>
          <cell r="N32" t="str">
            <v>Visual Arts</v>
          </cell>
          <cell r="O32">
            <v>1</v>
          </cell>
          <cell r="P32">
            <v>6</v>
          </cell>
          <cell r="Q32">
            <v>2</v>
          </cell>
          <cell r="R32">
            <v>2</v>
          </cell>
          <cell r="S32">
            <v>3</v>
          </cell>
          <cell r="T32">
            <v>17</v>
          </cell>
          <cell r="U32">
            <v>0</v>
          </cell>
          <cell r="V32">
            <v>2000</v>
          </cell>
          <cell r="W32">
            <v>130</v>
          </cell>
          <cell r="X32">
            <v>284</v>
          </cell>
          <cell r="Y32">
            <v>0</v>
          </cell>
          <cell r="Z32">
            <v>0</v>
          </cell>
          <cell r="AA32">
            <v>125</v>
          </cell>
          <cell r="AB32">
            <v>0</v>
          </cell>
          <cell r="AC32">
            <v>50000</v>
          </cell>
          <cell r="AD32">
            <v>0</v>
          </cell>
          <cell r="AE32">
            <v>0</v>
          </cell>
          <cell r="AF32">
            <v>0</v>
          </cell>
          <cell r="AG32">
            <v>0</v>
          </cell>
          <cell r="AH32">
            <v>0</v>
          </cell>
          <cell r="AI32">
            <v>0</v>
          </cell>
          <cell r="AJ32">
            <v>0</v>
          </cell>
          <cell r="AK32">
            <v>0</v>
          </cell>
          <cell r="AL32">
            <v>6</v>
          </cell>
          <cell r="AM32">
            <v>0</v>
          </cell>
          <cell r="AN32">
            <v>0</v>
          </cell>
          <cell r="AO32">
            <v>0</v>
          </cell>
          <cell r="AP32">
            <v>0</v>
          </cell>
          <cell r="AQ32">
            <v>6</v>
          </cell>
          <cell r="AR32">
            <v>3</v>
          </cell>
          <cell r="AS32">
            <v>0</v>
          </cell>
          <cell r="AT32">
            <v>2</v>
          </cell>
          <cell r="AU32">
            <v>0</v>
          </cell>
          <cell r="AV32">
            <v>0</v>
          </cell>
          <cell r="AW32">
            <v>2</v>
          </cell>
          <cell r="AX32">
            <v>0</v>
          </cell>
          <cell r="AY32">
            <v>2</v>
          </cell>
          <cell r="AZ32">
            <v>1</v>
          </cell>
          <cell r="BA32">
            <v>0</v>
          </cell>
          <cell r="BB32">
            <v>0</v>
          </cell>
          <cell r="BC32">
            <v>1</v>
          </cell>
          <cell r="BD32">
            <v>3</v>
          </cell>
          <cell r="BE32">
            <v>2</v>
          </cell>
          <cell r="BF32">
            <v>0</v>
          </cell>
          <cell r="BG32">
            <v>0</v>
          </cell>
          <cell r="BH32">
            <v>0</v>
          </cell>
          <cell r="BI32">
            <v>0</v>
          </cell>
          <cell r="BJ32">
            <v>2</v>
          </cell>
          <cell r="BK32">
            <v>0</v>
          </cell>
          <cell r="BL32">
            <v>0</v>
          </cell>
          <cell r="BM32">
            <v>0</v>
          </cell>
          <cell r="BN32">
            <v>0</v>
          </cell>
          <cell r="BO32">
            <v>1</v>
          </cell>
          <cell r="BP32">
            <v>2</v>
          </cell>
          <cell r="BQ32">
            <v>0</v>
          </cell>
          <cell r="BR32">
            <v>0</v>
          </cell>
          <cell r="BS32">
            <v>0</v>
          </cell>
          <cell r="BT32">
            <v>0</v>
          </cell>
          <cell r="BU32">
            <v>0</v>
          </cell>
          <cell r="BV32">
            <v>0</v>
          </cell>
          <cell r="BW32">
            <v>0</v>
          </cell>
          <cell r="BX32">
            <v>0</v>
          </cell>
          <cell r="BY32">
            <v>0</v>
          </cell>
          <cell r="BZ32">
            <v>0</v>
          </cell>
          <cell r="CA32">
            <v>0</v>
          </cell>
          <cell r="CB32">
            <v>10</v>
          </cell>
          <cell r="CC32">
            <v>10</v>
          </cell>
          <cell r="CD32">
            <v>0</v>
          </cell>
          <cell r="CE32">
            <v>1</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row>
        <row r="33">
          <cell r="A33" t="str">
            <v>Crescent Arts Centre</v>
          </cell>
          <cell r="B33">
            <v>1</v>
          </cell>
          <cell r="C33">
            <v>33232</v>
          </cell>
          <cell r="D33" t="str">
            <v>Exchequer</v>
          </cell>
          <cell r="E33" t="str">
            <v>ACNI/12278</v>
          </cell>
          <cell r="F33" t="str">
            <v>Sonya Whitefield</v>
          </cell>
          <cell r="G33" t="str">
            <v>AFP - Core</v>
          </cell>
          <cell r="H33" t="str">
            <v>Awarded</v>
          </cell>
          <cell r="I33" t="str">
            <v>Medium</v>
          </cell>
          <cell r="J33">
            <v>226800</v>
          </cell>
          <cell r="K33">
            <v>0</v>
          </cell>
          <cell r="L33">
            <v>238140</v>
          </cell>
          <cell r="M33">
            <v>734190</v>
          </cell>
          <cell r="N33" t="str">
            <v>Combined</v>
          </cell>
          <cell r="O33">
            <v>490</v>
          </cell>
          <cell r="P33">
            <v>7612</v>
          </cell>
          <cell r="Q33">
            <v>24</v>
          </cell>
          <cell r="R33">
            <v>2</v>
          </cell>
          <cell r="S33">
            <v>6</v>
          </cell>
          <cell r="T33">
            <v>12976</v>
          </cell>
          <cell r="U33">
            <v>5000</v>
          </cell>
          <cell r="V33">
            <v>7000</v>
          </cell>
          <cell r="W33">
            <v>867</v>
          </cell>
          <cell r="X33">
            <v>0</v>
          </cell>
          <cell r="Y33">
            <v>4000</v>
          </cell>
          <cell r="Z33">
            <v>0</v>
          </cell>
          <cell r="AA33">
            <v>21000</v>
          </cell>
          <cell r="AB33">
            <v>0</v>
          </cell>
          <cell r="AC33">
            <v>50000</v>
          </cell>
          <cell r="AD33">
            <v>490</v>
          </cell>
          <cell r="AE33">
            <v>490</v>
          </cell>
          <cell r="AF33">
            <v>490</v>
          </cell>
          <cell r="AG33">
            <v>490</v>
          </cell>
          <cell r="AH33">
            <v>490</v>
          </cell>
          <cell r="AI33">
            <v>490</v>
          </cell>
          <cell r="AJ33">
            <v>489</v>
          </cell>
          <cell r="AK33">
            <v>0</v>
          </cell>
          <cell r="AL33">
            <v>0</v>
          </cell>
          <cell r="AM33">
            <v>0</v>
          </cell>
          <cell r="AN33">
            <v>0</v>
          </cell>
          <cell r="AO33">
            <v>0</v>
          </cell>
          <cell r="AP33">
            <v>7612</v>
          </cell>
          <cell r="AQ33">
            <v>7612</v>
          </cell>
          <cell r="AR33">
            <v>7612</v>
          </cell>
          <cell r="AS33">
            <v>0</v>
          </cell>
          <cell r="AT33">
            <v>0</v>
          </cell>
          <cell r="AU33">
            <v>0</v>
          </cell>
          <cell r="AV33">
            <v>0</v>
          </cell>
          <cell r="AW33">
            <v>0</v>
          </cell>
          <cell r="AX33">
            <v>0</v>
          </cell>
          <cell r="AY33">
            <v>12</v>
          </cell>
          <cell r="AZ33">
            <v>24</v>
          </cell>
          <cell r="BA33">
            <v>0</v>
          </cell>
          <cell r="BB33">
            <v>0</v>
          </cell>
          <cell r="BC33">
            <v>0</v>
          </cell>
          <cell r="BD33">
            <v>0</v>
          </cell>
          <cell r="BE33">
            <v>0</v>
          </cell>
          <cell r="BF33">
            <v>0</v>
          </cell>
          <cell r="BG33">
            <v>0</v>
          </cell>
          <cell r="BH33">
            <v>6</v>
          </cell>
          <cell r="BI33">
            <v>0</v>
          </cell>
          <cell r="BJ33">
            <v>0</v>
          </cell>
          <cell r="BK33">
            <v>2</v>
          </cell>
          <cell r="BL33">
            <v>2</v>
          </cell>
          <cell r="BM33">
            <v>2</v>
          </cell>
          <cell r="BN33">
            <v>2</v>
          </cell>
          <cell r="BO33">
            <v>2</v>
          </cell>
          <cell r="BP33">
            <v>2</v>
          </cell>
          <cell r="BQ33">
            <v>0</v>
          </cell>
          <cell r="BR33">
            <v>20151</v>
          </cell>
          <cell r="BS33">
            <v>12976</v>
          </cell>
          <cell r="BT33">
            <v>1300</v>
          </cell>
          <cell r="BU33">
            <v>701</v>
          </cell>
          <cell r="BV33">
            <v>302062</v>
          </cell>
          <cell r="BW33">
            <v>23.31</v>
          </cell>
          <cell r="BX33">
            <v>10</v>
          </cell>
          <cell r="BY33">
            <v>10</v>
          </cell>
          <cell r="BZ33">
            <v>20</v>
          </cell>
          <cell r="CA33">
            <v>2</v>
          </cell>
          <cell r="CB33">
            <v>15</v>
          </cell>
          <cell r="CC33">
            <v>20</v>
          </cell>
          <cell r="CD33">
            <v>0</v>
          </cell>
          <cell r="CE33">
            <v>0</v>
          </cell>
          <cell r="CF33">
            <v>0</v>
          </cell>
          <cell r="CG33">
            <v>0</v>
          </cell>
          <cell r="CH33">
            <v>0</v>
          </cell>
          <cell r="CI33">
            <v>0</v>
          </cell>
          <cell r="CJ33">
            <v>0</v>
          </cell>
          <cell r="CK33">
            <v>0</v>
          </cell>
          <cell r="CL33">
            <v>1</v>
          </cell>
          <cell r="CM33">
            <v>1</v>
          </cell>
          <cell r="CN33">
            <v>0</v>
          </cell>
          <cell r="CO33">
            <v>0</v>
          </cell>
          <cell r="CP33">
            <v>0</v>
          </cell>
          <cell r="CQ33">
            <v>0</v>
          </cell>
          <cell r="CR33">
            <v>0</v>
          </cell>
          <cell r="CS33">
            <v>0</v>
          </cell>
          <cell r="CT33">
            <v>0</v>
          </cell>
          <cell r="CU33">
            <v>1</v>
          </cell>
          <cell r="CV33">
            <v>1</v>
          </cell>
          <cell r="CW33">
            <v>0</v>
          </cell>
          <cell r="CX33">
            <v>0</v>
          </cell>
          <cell r="CY33">
            <v>0</v>
          </cell>
          <cell r="CZ33">
            <v>0</v>
          </cell>
          <cell r="DA33">
            <v>1</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row>
        <row r="34">
          <cell r="A34" t="str">
            <v>Cultúrlann McAdam Ó Fiaich</v>
          </cell>
          <cell r="B34">
            <v>1</v>
          </cell>
          <cell r="C34">
            <v>33274</v>
          </cell>
          <cell r="D34" t="str">
            <v>Exchequer</v>
          </cell>
          <cell r="E34" t="str">
            <v>ACNI/12320</v>
          </cell>
          <cell r="F34" t="str">
            <v>Joan Dempster</v>
          </cell>
          <cell r="G34" t="str">
            <v>AFP - Core</v>
          </cell>
          <cell r="H34" t="str">
            <v>Awarded</v>
          </cell>
          <cell r="I34" t="str">
            <v>Medium</v>
          </cell>
          <cell r="J34">
            <v>172208</v>
          </cell>
          <cell r="K34">
            <v>0</v>
          </cell>
          <cell r="L34">
            <v>177208</v>
          </cell>
          <cell r="M34">
            <v>0</v>
          </cell>
          <cell r="N34" t="str">
            <v>Combined</v>
          </cell>
          <cell r="O34">
            <v>83</v>
          </cell>
          <cell r="P34">
            <v>690</v>
          </cell>
          <cell r="Q34">
            <v>17</v>
          </cell>
          <cell r="R34">
            <v>17</v>
          </cell>
          <cell r="S34">
            <v>0</v>
          </cell>
          <cell r="T34">
            <v>0</v>
          </cell>
          <cell r="U34">
            <v>7314</v>
          </cell>
          <cell r="V34">
            <v>0</v>
          </cell>
          <cell r="W34">
            <v>13765</v>
          </cell>
          <cell r="X34">
            <v>0</v>
          </cell>
          <cell r="Y34">
            <v>10160</v>
          </cell>
          <cell r="Z34">
            <v>0</v>
          </cell>
          <cell r="AA34">
            <v>1135</v>
          </cell>
          <cell r="AB34">
            <v>0</v>
          </cell>
          <cell r="AC34">
            <v>0</v>
          </cell>
          <cell r="AD34">
            <v>0</v>
          </cell>
          <cell r="AE34">
            <v>0</v>
          </cell>
          <cell r="AF34">
            <v>0</v>
          </cell>
          <cell r="AG34">
            <v>0</v>
          </cell>
          <cell r="AH34">
            <v>0</v>
          </cell>
          <cell r="AI34">
            <v>0</v>
          </cell>
          <cell r="AJ34">
            <v>83</v>
          </cell>
          <cell r="AK34">
            <v>0</v>
          </cell>
          <cell r="AL34">
            <v>0</v>
          </cell>
          <cell r="AM34">
            <v>0</v>
          </cell>
          <cell r="AN34">
            <v>0</v>
          </cell>
          <cell r="AO34">
            <v>0</v>
          </cell>
          <cell r="AP34">
            <v>0</v>
          </cell>
          <cell r="AQ34">
            <v>0</v>
          </cell>
          <cell r="AR34">
            <v>690</v>
          </cell>
          <cell r="AS34">
            <v>0</v>
          </cell>
          <cell r="AT34">
            <v>0</v>
          </cell>
          <cell r="AU34">
            <v>0</v>
          </cell>
          <cell r="AV34">
            <v>0</v>
          </cell>
          <cell r="AW34">
            <v>0</v>
          </cell>
          <cell r="AX34">
            <v>0</v>
          </cell>
          <cell r="AY34">
            <v>0</v>
          </cell>
          <cell r="AZ34">
            <v>17</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16</v>
          </cell>
          <cell r="BQ34">
            <v>0</v>
          </cell>
          <cell r="BR34">
            <v>1485</v>
          </cell>
          <cell r="BS34">
            <v>848</v>
          </cell>
          <cell r="BT34">
            <v>105</v>
          </cell>
          <cell r="BU34">
            <v>96</v>
          </cell>
          <cell r="BV34">
            <v>7010</v>
          </cell>
          <cell r="BW34">
            <v>8.1999999999999993</v>
          </cell>
          <cell r="BX34">
            <v>0</v>
          </cell>
          <cell r="BY34">
            <v>0</v>
          </cell>
          <cell r="BZ34">
            <v>0</v>
          </cell>
          <cell r="CA34">
            <v>0</v>
          </cell>
          <cell r="CB34">
            <v>15</v>
          </cell>
          <cell r="CC34">
            <v>32</v>
          </cell>
          <cell r="CD34">
            <v>0</v>
          </cell>
          <cell r="CE34">
            <v>1</v>
          </cell>
          <cell r="CF34">
            <v>1</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1</v>
          </cell>
          <cell r="CW34">
            <v>0</v>
          </cell>
          <cell r="CX34">
            <v>0</v>
          </cell>
          <cell r="CY34">
            <v>0</v>
          </cell>
          <cell r="CZ34">
            <v>0</v>
          </cell>
          <cell r="DA34">
            <v>0</v>
          </cell>
          <cell r="DB34">
            <v>1</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row>
        <row r="35">
          <cell r="A35" t="str">
            <v>Dance Resource Base (NI) Ltd</v>
          </cell>
          <cell r="B35">
            <v>1</v>
          </cell>
          <cell r="C35">
            <v>33196</v>
          </cell>
          <cell r="D35" t="str">
            <v>Lottery</v>
          </cell>
          <cell r="E35" t="str">
            <v>ACNI/12242</v>
          </cell>
          <cell r="F35" t="str">
            <v>Gilly Campbell</v>
          </cell>
          <cell r="G35" t="str">
            <v>AFP - Core</v>
          </cell>
          <cell r="H35" t="str">
            <v>Awarded</v>
          </cell>
          <cell r="I35" t="str">
            <v>Small</v>
          </cell>
          <cell r="J35">
            <v>39399</v>
          </cell>
          <cell r="K35">
            <v>0</v>
          </cell>
          <cell r="L35">
            <v>40995</v>
          </cell>
          <cell r="M35">
            <v>103491</v>
          </cell>
          <cell r="N35" t="str">
            <v>Dance</v>
          </cell>
          <cell r="O35">
            <v>3</v>
          </cell>
          <cell r="P35">
            <v>38</v>
          </cell>
          <cell r="Q35">
            <v>0</v>
          </cell>
          <cell r="R35">
            <v>0</v>
          </cell>
          <cell r="S35">
            <v>0</v>
          </cell>
          <cell r="T35">
            <v>140</v>
          </cell>
          <cell r="U35">
            <v>0</v>
          </cell>
          <cell r="V35">
            <v>15</v>
          </cell>
          <cell r="W35">
            <v>1060</v>
          </cell>
          <cell r="X35">
            <v>0</v>
          </cell>
          <cell r="Y35">
            <v>0</v>
          </cell>
          <cell r="Z35">
            <v>0</v>
          </cell>
          <cell r="AA35">
            <v>0</v>
          </cell>
          <cell r="AB35">
            <v>0</v>
          </cell>
          <cell r="AC35">
            <v>0</v>
          </cell>
          <cell r="AD35">
            <v>0</v>
          </cell>
          <cell r="AE35">
            <v>0</v>
          </cell>
          <cell r="AF35">
            <v>0</v>
          </cell>
          <cell r="AG35">
            <v>0</v>
          </cell>
          <cell r="AH35">
            <v>0</v>
          </cell>
          <cell r="AI35">
            <v>0</v>
          </cell>
          <cell r="AJ35">
            <v>1</v>
          </cell>
          <cell r="AK35">
            <v>0</v>
          </cell>
          <cell r="AL35">
            <v>0</v>
          </cell>
          <cell r="AM35">
            <v>0</v>
          </cell>
          <cell r="AN35">
            <v>0</v>
          </cell>
          <cell r="AO35">
            <v>0</v>
          </cell>
          <cell r="AP35">
            <v>0</v>
          </cell>
          <cell r="AQ35">
            <v>0</v>
          </cell>
          <cell r="AR35">
            <v>4</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155</v>
          </cell>
          <cell r="BS35">
            <v>78</v>
          </cell>
          <cell r="BT35">
            <v>62</v>
          </cell>
          <cell r="BU35">
            <v>0</v>
          </cell>
          <cell r="BV35">
            <v>468</v>
          </cell>
          <cell r="BW35">
            <v>3.34</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1</v>
          </cell>
          <cell r="DD35">
            <v>0</v>
          </cell>
          <cell r="DE35">
            <v>0</v>
          </cell>
          <cell r="DF35">
            <v>0</v>
          </cell>
          <cell r="DG35">
            <v>0</v>
          </cell>
          <cell r="DH35">
            <v>0</v>
          </cell>
          <cell r="DI35">
            <v>0</v>
          </cell>
          <cell r="DJ35">
            <v>0</v>
          </cell>
          <cell r="DK35">
            <v>0</v>
          </cell>
          <cell r="DL35">
            <v>66</v>
          </cell>
          <cell r="DM35">
            <v>0</v>
          </cell>
          <cell r="DN35">
            <v>36</v>
          </cell>
          <cell r="DO35">
            <v>4</v>
          </cell>
          <cell r="DP35">
            <v>1</v>
          </cell>
          <cell r="DQ35">
            <v>0</v>
          </cell>
          <cell r="DR35">
            <v>1</v>
          </cell>
          <cell r="DS35">
            <v>0</v>
          </cell>
          <cell r="DT35">
            <v>0</v>
          </cell>
          <cell r="DU35">
            <v>1</v>
          </cell>
          <cell r="DV35">
            <v>0</v>
          </cell>
          <cell r="DW35">
            <v>1</v>
          </cell>
          <cell r="DX35">
            <v>1</v>
          </cell>
          <cell r="DY35">
            <v>0</v>
          </cell>
          <cell r="DZ35">
            <v>0</v>
          </cell>
          <cell r="EA35">
            <v>1</v>
          </cell>
          <cell r="EB35">
            <v>1</v>
          </cell>
          <cell r="EC35">
            <v>0</v>
          </cell>
          <cell r="ED35">
            <v>0</v>
          </cell>
          <cell r="EE35">
            <v>1</v>
          </cell>
          <cell r="EF35">
            <v>1</v>
          </cell>
          <cell r="EG35">
            <v>0</v>
          </cell>
          <cell r="EH35">
            <v>0</v>
          </cell>
          <cell r="EI35">
            <v>1</v>
          </cell>
          <cell r="EJ35">
            <v>1</v>
          </cell>
          <cell r="EK35">
            <v>0</v>
          </cell>
          <cell r="EL35">
            <v>1</v>
          </cell>
          <cell r="EM35">
            <v>0</v>
          </cell>
          <cell r="EN35">
            <v>1644</v>
          </cell>
          <cell r="EO35">
            <v>10</v>
          </cell>
          <cell r="EP35">
            <v>0</v>
          </cell>
          <cell r="EQ35">
            <v>0</v>
          </cell>
          <cell r="ER35">
            <v>2</v>
          </cell>
          <cell r="ES35">
            <v>0</v>
          </cell>
          <cell r="ET35">
            <v>3</v>
          </cell>
          <cell r="EU35">
            <v>0</v>
          </cell>
          <cell r="EV35">
            <v>443</v>
          </cell>
          <cell r="EW35">
            <v>0</v>
          </cell>
          <cell r="EX35">
            <v>15</v>
          </cell>
          <cell r="EY35">
            <v>1509</v>
          </cell>
          <cell r="EZ35">
            <v>411</v>
          </cell>
          <cell r="FA35">
            <v>10</v>
          </cell>
          <cell r="FB35">
            <v>0</v>
          </cell>
          <cell r="FC35">
            <v>0</v>
          </cell>
          <cell r="FD35">
            <v>1</v>
          </cell>
          <cell r="FE35">
            <v>0</v>
          </cell>
          <cell r="FF35">
            <v>80</v>
          </cell>
          <cell r="FG35">
            <v>0</v>
          </cell>
          <cell r="FH35">
            <v>36</v>
          </cell>
          <cell r="FI35">
            <v>0</v>
          </cell>
          <cell r="FJ35">
            <v>9</v>
          </cell>
          <cell r="FK35">
            <v>9078</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row>
        <row r="36">
          <cell r="A36" t="str">
            <v>Derry Theatre Trust</v>
          </cell>
          <cell r="B36">
            <v>1</v>
          </cell>
          <cell r="C36">
            <v>33180</v>
          </cell>
          <cell r="D36" t="str">
            <v>Lottery</v>
          </cell>
          <cell r="E36" t="str">
            <v>ACNI/12226</v>
          </cell>
          <cell r="F36" t="str">
            <v>Sonya Whitefield</v>
          </cell>
          <cell r="G36" t="str">
            <v>AFP - Core</v>
          </cell>
          <cell r="H36" t="str">
            <v>Awarded</v>
          </cell>
          <cell r="I36" t="str">
            <v>Medium</v>
          </cell>
          <cell r="J36">
            <v>100000</v>
          </cell>
          <cell r="K36">
            <v>0</v>
          </cell>
          <cell r="L36">
            <v>125100</v>
          </cell>
          <cell r="M36">
            <v>1926500</v>
          </cell>
          <cell r="N36" t="str">
            <v>Combined</v>
          </cell>
          <cell r="O36">
            <v>200</v>
          </cell>
          <cell r="P36">
            <v>736</v>
          </cell>
          <cell r="Q36">
            <v>3</v>
          </cell>
          <cell r="R36">
            <v>1</v>
          </cell>
          <cell r="S36">
            <v>0</v>
          </cell>
          <cell r="T36">
            <v>110000</v>
          </cell>
          <cell r="U36">
            <v>205000</v>
          </cell>
          <cell r="V36">
            <v>0</v>
          </cell>
          <cell r="W36">
            <v>42550</v>
          </cell>
          <cell r="X36">
            <v>0</v>
          </cell>
          <cell r="Y36">
            <v>29000</v>
          </cell>
          <cell r="Z36">
            <v>157</v>
          </cell>
          <cell r="AA36">
            <v>757</v>
          </cell>
          <cell r="AB36">
            <v>0</v>
          </cell>
          <cell r="AC36">
            <v>0</v>
          </cell>
          <cell r="AD36">
            <v>0</v>
          </cell>
          <cell r="AE36">
            <v>1</v>
          </cell>
          <cell r="AF36">
            <v>1</v>
          </cell>
          <cell r="AG36">
            <v>0</v>
          </cell>
          <cell r="AH36">
            <v>200</v>
          </cell>
          <cell r="AI36">
            <v>200</v>
          </cell>
          <cell r="AJ36">
            <v>200</v>
          </cell>
          <cell r="AK36">
            <v>1</v>
          </cell>
          <cell r="AL36">
            <v>0</v>
          </cell>
          <cell r="AM36">
            <v>0</v>
          </cell>
          <cell r="AN36">
            <v>0</v>
          </cell>
          <cell r="AO36">
            <v>0</v>
          </cell>
          <cell r="AP36">
            <v>736</v>
          </cell>
          <cell r="AQ36">
            <v>0</v>
          </cell>
          <cell r="AR36">
            <v>736</v>
          </cell>
          <cell r="AS36">
            <v>0</v>
          </cell>
          <cell r="AT36">
            <v>0</v>
          </cell>
          <cell r="AU36">
            <v>0</v>
          </cell>
          <cell r="AV36">
            <v>0</v>
          </cell>
          <cell r="AW36">
            <v>0</v>
          </cell>
          <cell r="AX36">
            <v>3</v>
          </cell>
          <cell r="AY36">
            <v>0</v>
          </cell>
          <cell r="AZ36">
            <v>3</v>
          </cell>
          <cell r="BA36">
            <v>0</v>
          </cell>
          <cell r="BB36">
            <v>0</v>
          </cell>
          <cell r="BC36">
            <v>0</v>
          </cell>
          <cell r="BD36">
            <v>0</v>
          </cell>
          <cell r="BE36">
            <v>0</v>
          </cell>
          <cell r="BF36">
            <v>0</v>
          </cell>
          <cell r="BG36">
            <v>0</v>
          </cell>
          <cell r="BH36">
            <v>0</v>
          </cell>
          <cell r="BI36">
            <v>0</v>
          </cell>
          <cell r="BJ36">
            <v>0</v>
          </cell>
          <cell r="BK36">
            <v>0</v>
          </cell>
          <cell r="BL36">
            <v>0</v>
          </cell>
          <cell r="BM36">
            <v>0</v>
          </cell>
          <cell r="BN36">
            <v>1</v>
          </cell>
          <cell r="BO36">
            <v>2</v>
          </cell>
          <cell r="BP36">
            <v>757</v>
          </cell>
          <cell r="BQ36">
            <v>0</v>
          </cell>
          <cell r="BR36">
            <v>143264</v>
          </cell>
          <cell r="BS36">
            <v>99785</v>
          </cell>
          <cell r="BT36">
            <v>10107</v>
          </cell>
          <cell r="BU36">
            <v>0</v>
          </cell>
          <cell r="BV36">
            <v>2049296</v>
          </cell>
          <cell r="BW36">
            <v>20.54</v>
          </cell>
          <cell r="BX36">
            <v>2</v>
          </cell>
          <cell r="BY36">
            <v>2</v>
          </cell>
          <cell r="BZ36">
            <v>10</v>
          </cell>
          <cell r="CA36">
            <v>0</v>
          </cell>
          <cell r="CB36">
            <v>0</v>
          </cell>
          <cell r="CC36">
            <v>38</v>
          </cell>
          <cell r="CD36">
            <v>0</v>
          </cell>
          <cell r="CE36">
            <v>0</v>
          </cell>
          <cell r="CF36">
            <v>0</v>
          </cell>
          <cell r="CG36">
            <v>1</v>
          </cell>
          <cell r="CH36">
            <v>0</v>
          </cell>
          <cell r="CI36">
            <v>1</v>
          </cell>
          <cell r="CJ36">
            <v>0</v>
          </cell>
          <cell r="CK36">
            <v>0</v>
          </cell>
          <cell r="CL36">
            <v>1</v>
          </cell>
          <cell r="CM36">
            <v>1</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row>
        <row r="37">
          <cell r="A37" t="str">
            <v>Digital Arts Studios</v>
          </cell>
          <cell r="B37">
            <v>1</v>
          </cell>
          <cell r="C37">
            <v>33151</v>
          </cell>
          <cell r="D37" t="str">
            <v>Lottery</v>
          </cell>
          <cell r="E37" t="str">
            <v>ACNI/12197</v>
          </cell>
          <cell r="F37" t="str">
            <v>Suzanne Lyle</v>
          </cell>
          <cell r="G37" t="str">
            <v>AFP - Core</v>
          </cell>
          <cell r="H37" t="str">
            <v>Awarded</v>
          </cell>
          <cell r="I37" t="str">
            <v>Small</v>
          </cell>
          <cell r="J37">
            <v>60260</v>
          </cell>
          <cell r="K37">
            <v>0</v>
          </cell>
          <cell r="L37">
            <v>60260</v>
          </cell>
          <cell r="M37">
            <v>81210</v>
          </cell>
          <cell r="N37" t="str">
            <v>Visual Arts</v>
          </cell>
          <cell r="O37">
            <v>0</v>
          </cell>
          <cell r="P37">
            <v>18</v>
          </cell>
          <cell r="Q37">
            <v>3</v>
          </cell>
          <cell r="R37">
            <v>2</v>
          </cell>
          <cell r="S37">
            <v>0</v>
          </cell>
          <cell r="T37">
            <v>0</v>
          </cell>
          <cell r="U37">
            <v>0</v>
          </cell>
          <cell r="V37">
            <v>247</v>
          </cell>
          <cell r="W37">
            <v>0</v>
          </cell>
          <cell r="X37">
            <v>369</v>
          </cell>
          <cell r="Y37">
            <v>0</v>
          </cell>
          <cell r="Z37">
            <v>277</v>
          </cell>
          <cell r="AA37">
            <v>3000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18</v>
          </cell>
          <cell r="AS37">
            <v>0</v>
          </cell>
          <cell r="AT37">
            <v>0</v>
          </cell>
          <cell r="AU37">
            <v>0</v>
          </cell>
          <cell r="AV37">
            <v>0</v>
          </cell>
          <cell r="AW37">
            <v>0</v>
          </cell>
          <cell r="AX37">
            <v>0</v>
          </cell>
          <cell r="AY37">
            <v>0</v>
          </cell>
          <cell r="AZ37">
            <v>3</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2</v>
          </cell>
          <cell r="BQ37">
            <v>0</v>
          </cell>
          <cell r="BR37">
            <v>0</v>
          </cell>
          <cell r="BS37">
            <v>0</v>
          </cell>
          <cell r="BT37">
            <v>0</v>
          </cell>
          <cell r="BU37">
            <v>0</v>
          </cell>
          <cell r="BV37">
            <v>0</v>
          </cell>
          <cell r="BW37">
            <v>0</v>
          </cell>
          <cell r="BX37">
            <v>5.5</v>
          </cell>
          <cell r="BY37">
            <v>0</v>
          </cell>
          <cell r="BZ37">
            <v>0</v>
          </cell>
          <cell r="CA37">
            <v>0</v>
          </cell>
          <cell r="CB37">
            <v>0</v>
          </cell>
          <cell r="CC37">
            <v>0</v>
          </cell>
          <cell r="CD37">
            <v>0</v>
          </cell>
          <cell r="CE37">
            <v>0</v>
          </cell>
          <cell r="CF37">
            <v>0</v>
          </cell>
          <cell r="CG37">
            <v>0</v>
          </cell>
          <cell r="CH37">
            <v>0</v>
          </cell>
          <cell r="CI37">
            <v>1</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row>
        <row r="38">
          <cell r="A38" t="str">
            <v>Down Community Arts Ltd</v>
          </cell>
          <cell r="B38">
            <v>1</v>
          </cell>
          <cell r="C38">
            <v>33215</v>
          </cell>
          <cell r="D38" t="str">
            <v>Lottery</v>
          </cell>
          <cell r="E38" t="str">
            <v>ACNI/12261</v>
          </cell>
          <cell r="F38" t="str">
            <v>Lizzie Devlin</v>
          </cell>
          <cell r="G38" t="str">
            <v>AFP - Core</v>
          </cell>
          <cell r="H38" t="str">
            <v>Awarded</v>
          </cell>
          <cell r="I38" t="str">
            <v>Small</v>
          </cell>
          <cell r="J38">
            <v>53350</v>
          </cell>
          <cell r="K38">
            <v>0</v>
          </cell>
          <cell r="L38">
            <v>68289</v>
          </cell>
          <cell r="M38">
            <v>81085</v>
          </cell>
          <cell r="N38" t="str">
            <v>Combined</v>
          </cell>
          <cell r="O38">
            <v>0</v>
          </cell>
          <cell r="P38">
            <v>18</v>
          </cell>
          <cell r="Q38">
            <v>2</v>
          </cell>
          <cell r="R38">
            <v>0</v>
          </cell>
          <cell r="S38">
            <v>0</v>
          </cell>
          <cell r="T38">
            <v>0</v>
          </cell>
          <cell r="U38">
            <v>0</v>
          </cell>
          <cell r="V38">
            <v>476</v>
          </cell>
          <cell r="W38">
            <v>0</v>
          </cell>
          <cell r="X38">
            <v>0</v>
          </cell>
          <cell r="Y38">
            <v>180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22</v>
          </cell>
          <cell r="AS38">
            <v>0</v>
          </cell>
          <cell r="AT38">
            <v>0</v>
          </cell>
          <cell r="AU38">
            <v>0</v>
          </cell>
          <cell r="AV38">
            <v>0</v>
          </cell>
          <cell r="AW38">
            <v>0</v>
          </cell>
          <cell r="AX38">
            <v>0</v>
          </cell>
          <cell r="AY38">
            <v>0</v>
          </cell>
          <cell r="AZ38">
            <v>2</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15</v>
          </cell>
          <cell r="BY38">
            <v>0</v>
          </cell>
          <cell r="BZ38">
            <v>30</v>
          </cell>
          <cell r="CA38">
            <v>0</v>
          </cell>
          <cell r="CB38">
            <v>30</v>
          </cell>
          <cell r="CC38">
            <v>60</v>
          </cell>
          <cell r="CD38">
            <v>0</v>
          </cell>
          <cell r="CE38">
            <v>1</v>
          </cell>
          <cell r="CF38">
            <v>1</v>
          </cell>
          <cell r="CG38">
            <v>0</v>
          </cell>
          <cell r="CH38">
            <v>0</v>
          </cell>
          <cell r="CI38">
            <v>1</v>
          </cell>
          <cell r="CJ38">
            <v>0</v>
          </cell>
          <cell r="CK38">
            <v>0</v>
          </cell>
          <cell r="CL38">
            <v>0</v>
          </cell>
          <cell r="CM38">
            <v>0</v>
          </cell>
          <cell r="CN38">
            <v>0</v>
          </cell>
          <cell r="CO38">
            <v>1</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row>
        <row r="39">
          <cell r="A39" t="str">
            <v>Drake Music Project Northern Ireland</v>
          </cell>
          <cell r="B39">
            <v>1</v>
          </cell>
          <cell r="C39">
            <v>33181</v>
          </cell>
          <cell r="D39" t="str">
            <v>Lottery</v>
          </cell>
          <cell r="E39" t="str">
            <v>ACNI/12227</v>
          </cell>
          <cell r="F39" t="str">
            <v>Fionnuala Walsh</v>
          </cell>
          <cell r="G39" t="str">
            <v>AFP - Core</v>
          </cell>
          <cell r="H39" t="str">
            <v>Awarded</v>
          </cell>
          <cell r="I39" t="str">
            <v>Small</v>
          </cell>
          <cell r="J39">
            <v>52380</v>
          </cell>
          <cell r="K39">
            <v>0</v>
          </cell>
          <cell r="L39">
            <v>57590</v>
          </cell>
          <cell r="M39">
            <v>133992</v>
          </cell>
          <cell r="N39" t="str">
            <v>Music</v>
          </cell>
          <cell r="O39">
            <v>23</v>
          </cell>
          <cell r="P39">
            <v>57</v>
          </cell>
          <cell r="Q39">
            <v>0</v>
          </cell>
          <cell r="R39">
            <v>0</v>
          </cell>
          <cell r="S39">
            <v>19</v>
          </cell>
          <cell r="T39">
            <v>312</v>
          </cell>
          <cell r="U39">
            <v>1435</v>
          </cell>
          <cell r="V39">
            <v>433</v>
          </cell>
          <cell r="W39">
            <v>212</v>
          </cell>
          <cell r="X39">
            <v>0</v>
          </cell>
          <cell r="Y39">
            <v>0</v>
          </cell>
          <cell r="Z39">
            <v>0</v>
          </cell>
          <cell r="AA39">
            <v>0</v>
          </cell>
          <cell r="AB39">
            <v>0</v>
          </cell>
          <cell r="AC39">
            <v>11200</v>
          </cell>
          <cell r="AD39">
            <v>0</v>
          </cell>
          <cell r="AE39">
            <v>2</v>
          </cell>
          <cell r="AF39">
            <v>0</v>
          </cell>
          <cell r="AG39">
            <v>0</v>
          </cell>
          <cell r="AH39">
            <v>0</v>
          </cell>
          <cell r="AI39">
            <v>0</v>
          </cell>
          <cell r="AJ39">
            <v>23</v>
          </cell>
          <cell r="AK39">
            <v>23</v>
          </cell>
          <cell r="AL39">
            <v>0</v>
          </cell>
          <cell r="AM39">
            <v>18</v>
          </cell>
          <cell r="AN39">
            <v>0</v>
          </cell>
          <cell r="AO39">
            <v>0</v>
          </cell>
          <cell r="AP39">
            <v>0</v>
          </cell>
          <cell r="AQ39">
            <v>0</v>
          </cell>
          <cell r="AR39">
            <v>57</v>
          </cell>
          <cell r="AS39">
            <v>57</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100</v>
          </cell>
          <cell r="BY39">
            <v>8</v>
          </cell>
          <cell r="BZ39">
            <v>85</v>
          </cell>
          <cell r="CA39">
            <v>0</v>
          </cell>
          <cell r="CB39">
            <v>12</v>
          </cell>
          <cell r="CC39">
            <v>68</v>
          </cell>
          <cell r="CD39">
            <v>0</v>
          </cell>
          <cell r="CE39">
            <v>0</v>
          </cell>
          <cell r="CF39">
            <v>0</v>
          </cell>
          <cell r="CG39">
            <v>0</v>
          </cell>
          <cell r="CH39">
            <v>0</v>
          </cell>
          <cell r="CI39">
            <v>1</v>
          </cell>
          <cell r="CJ39">
            <v>0</v>
          </cell>
          <cell r="CK39">
            <v>0</v>
          </cell>
          <cell r="CL39">
            <v>0</v>
          </cell>
          <cell r="CM39">
            <v>1</v>
          </cell>
          <cell r="CN39">
            <v>0</v>
          </cell>
          <cell r="CO39">
            <v>0</v>
          </cell>
          <cell r="CP39">
            <v>0</v>
          </cell>
          <cell r="CQ39">
            <v>0</v>
          </cell>
          <cell r="CR39">
            <v>0</v>
          </cell>
          <cell r="CS39">
            <v>0</v>
          </cell>
          <cell r="CT39">
            <v>1</v>
          </cell>
          <cell r="CU39">
            <v>1</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row>
        <row r="40">
          <cell r="A40" t="str">
            <v>DU Dance</v>
          </cell>
          <cell r="B40">
            <v>1</v>
          </cell>
          <cell r="C40">
            <v>33207</v>
          </cell>
          <cell r="D40" t="str">
            <v>Lottery</v>
          </cell>
          <cell r="E40" t="str">
            <v>ACNI/12253</v>
          </cell>
          <cell r="F40" t="str">
            <v>Gilly Campbell</v>
          </cell>
          <cell r="G40" t="str">
            <v>AFP - Core</v>
          </cell>
          <cell r="H40" t="str">
            <v>Awarded</v>
          </cell>
          <cell r="I40" t="str">
            <v>Small</v>
          </cell>
          <cell r="J40">
            <v>46075</v>
          </cell>
          <cell r="K40">
            <v>0</v>
          </cell>
          <cell r="L40">
            <v>79303</v>
          </cell>
          <cell r="M40">
            <v>257231</v>
          </cell>
          <cell r="N40" t="str">
            <v>Dance</v>
          </cell>
          <cell r="O40">
            <v>17</v>
          </cell>
          <cell r="P40">
            <v>179</v>
          </cell>
          <cell r="Q40">
            <v>3</v>
          </cell>
          <cell r="R40">
            <v>105</v>
          </cell>
          <cell r="S40">
            <v>2</v>
          </cell>
          <cell r="T40">
            <v>1246</v>
          </cell>
          <cell r="U40">
            <v>2700</v>
          </cell>
          <cell r="V40">
            <v>1027</v>
          </cell>
          <cell r="W40">
            <v>0</v>
          </cell>
          <cell r="X40">
            <v>0</v>
          </cell>
          <cell r="Y40">
            <v>8350</v>
          </cell>
          <cell r="Z40">
            <v>672</v>
          </cell>
          <cell r="AA40">
            <v>1600</v>
          </cell>
          <cell r="AB40">
            <v>0</v>
          </cell>
          <cell r="AC40">
            <v>750000</v>
          </cell>
          <cell r="AD40">
            <v>0</v>
          </cell>
          <cell r="AE40">
            <v>0</v>
          </cell>
          <cell r="AF40">
            <v>0</v>
          </cell>
          <cell r="AG40">
            <v>0</v>
          </cell>
          <cell r="AH40">
            <v>0</v>
          </cell>
          <cell r="AI40">
            <v>0</v>
          </cell>
          <cell r="AJ40">
            <v>17</v>
          </cell>
          <cell r="AK40">
            <v>7</v>
          </cell>
          <cell r="AL40">
            <v>0</v>
          </cell>
          <cell r="AM40">
            <v>0</v>
          </cell>
          <cell r="AN40">
            <v>0</v>
          </cell>
          <cell r="AO40">
            <v>0</v>
          </cell>
          <cell r="AP40">
            <v>0</v>
          </cell>
          <cell r="AQ40">
            <v>0</v>
          </cell>
          <cell r="AR40">
            <v>174</v>
          </cell>
          <cell r="AS40">
            <v>0</v>
          </cell>
          <cell r="AT40">
            <v>0</v>
          </cell>
          <cell r="AU40">
            <v>0</v>
          </cell>
          <cell r="AV40">
            <v>0</v>
          </cell>
          <cell r="AW40">
            <v>0</v>
          </cell>
          <cell r="AX40">
            <v>0</v>
          </cell>
          <cell r="AY40">
            <v>0</v>
          </cell>
          <cell r="AZ40">
            <v>3</v>
          </cell>
          <cell r="BA40">
            <v>3</v>
          </cell>
          <cell r="BB40">
            <v>1</v>
          </cell>
          <cell r="BC40">
            <v>0</v>
          </cell>
          <cell r="BD40">
            <v>0</v>
          </cell>
          <cell r="BE40">
            <v>0</v>
          </cell>
          <cell r="BF40">
            <v>0</v>
          </cell>
          <cell r="BG40">
            <v>0</v>
          </cell>
          <cell r="BH40">
            <v>2</v>
          </cell>
          <cell r="BI40">
            <v>1</v>
          </cell>
          <cell r="BJ40">
            <v>0</v>
          </cell>
          <cell r="BK40">
            <v>0</v>
          </cell>
          <cell r="BL40">
            <v>0</v>
          </cell>
          <cell r="BM40">
            <v>0</v>
          </cell>
          <cell r="BN40">
            <v>0</v>
          </cell>
          <cell r="BO40">
            <v>0</v>
          </cell>
          <cell r="BP40">
            <v>105</v>
          </cell>
          <cell r="BQ40">
            <v>104</v>
          </cell>
          <cell r="BR40">
            <v>0</v>
          </cell>
          <cell r="BS40">
            <v>0</v>
          </cell>
          <cell r="BT40">
            <v>0</v>
          </cell>
          <cell r="BU40">
            <v>0</v>
          </cell>
          <cell r="BV40">
            <v>0</v>
          </cell>
          <cell r="BW40">
            <v>0</v>
          </cell>
          <cell r="BX40">
            <v>1.6</v>
          </cell>
          <cell r="BY40">
            <v>30</v>
          </cell>
          <cell r="BZ40">
            <v>100</v>
          </cell>
          <cell r="CA40">
            <v>0</v>
          </cell>
          <cell r="CB40">
            <v>2.4</v>
          </cell>
          <cell r="CC40">
            <v>96</v>
          </cell>
          <cell r="CD40">
            <v>0</v>
          </cell>
          <cell r="CE40">
            <v>1</v>
          </cell>
          <cell r="CF40">
            <v>1</v>
          </cell>
          <cell r="CG40">
            <v>0</v>
          </cell>
          <cell r="CH40">
            <v>0</v>
          </cell>
          <cell r="CI40">
            <v>0</v>
          </cell>
          <cell r="CJ40">
            <v>0</v>
          </cell>
          <cell r="CK40">
            <v>0</v>
          </cell>
          <cell r="CL40">
            <v>0</v>
          </cell>
          <cell r="CM40">
            <v>1</v>
          </cell>
          <cell r="CN40">
            <v>0</v>
          </cell>
          <cell r="CO40">
            <v>0</v>
          </cell>
          <cell r="CP40">
            <v>0</v>
          </cell>
          <cell r="CQ40">
            <v>0</v>
          </cell>
          <cell r="CR40">
            <v>0</v>
          </cell>
          <cell r="CS40">
            <v>0</v>
          </cell>
          <cell r="CT40">
            <v>0</v>
          </cell>
          <cell r="CU40">
            <v>0</v>
          </cell>
          <cell r="CV40">
            <v>1</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row>
        <row r="41">
          <cell r="A41" t="str">
            <v>Dumbworld Ltd</v>
          </cell>
          <cell r="B41">
            <v>1</v>
          </cell>
          <cell r="C41">
            <v>33235</v>
          </cell>
          <cell r="D41" t="str">
            <v>Lottery</v>
          </cell>
          <cell r="E41" t="str">
            <v>ACNI/12281</v>
          </cell>
          <cell r="F41" t="str">
            <v>Ciaran Scullion</v>
          </cell>
          <cell r="G41" t="str">
            <v>AFP - Core</v>
          </cell>
          <cell r="H41" t="str">
            <v>Awarded</v>
          </cell>
          <cell r="I41" t="str">
            <v>Small</v>
          </cell>
          <cell r="J41">
            <v>82000</v>
          </cell>
          <cell r="K41">
            <v>0</v>
          </cell>
          <cell r="L41">
            <v>105920</v>
          </cell>
          <cell r="M41">
            <v>345425</v>
          </cell>
          <cell r="N41" t="str">
            <v>Music</v>
          </cell>
          <cell r="O41">
            <v>8</v>
          </cell>
          <cell r="P41">
            <v>2</v>
          </cell>
          <cell r="Q41">
            <v>0</v>
          </cell>
          <cell r="R41">
            <v>0</v>
          </cell>
          <cell r="S41">
            <v>3</v>
          </cell>
          <cell r="T41">
            <v>1440</v>
          </cell>
          <cell r="U41">
            <v>660</v>
          </cell>
          <cell r="V41">
            <v>284</v>
          </cell>
          <cell r="W41">
            <v>0</v>
          </cell>
          <cell r="X41">
            <v>0</v>
          </cell>
          <cell r="Y41">
            <v>0</v>
          </cell>
          <cell r="Z41">
            <v>0</v>
          </cell>
          <cell r="AA41">
            <v>0</v>
          </cell>
          <cell r="AB41">
            <v>1724</v>
          </cell>
          <cell r="AC41">
            <v>660</v>
          </cell>
          <cell r="AD41">
            <v>0</v>
          </cell>
          <cell r="AE41">
            <v>0</v>
          </cell>
          <cell r="AF41">
            <v>0</v>
          </cell>
          <cell r="AG41">
            <v>0</v>
          </cell>
          <cell r="AH41">
            <v>0</v>
          </cell>
          <cell r="AI41">
            <v>0</v>
          </cell>
          <cell r="AJ41">
            <v>3</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1640</v>
          </cell>
          <cell r="BS41">
            <v>61</v>
          </cell>
          <cell r="BT41">
            <v>16</v>
          </cell>
          <cell r="BU41">
            <v>0</v>
          </cell>
          <cell r="BV41">
            <v>745.57</v>
          </cell>
          <cell r="BW41">
            <v>12.22</v>
          </cell>
          <cell r="BX41">
            <v>0</v>
          </cell>
          <cell r="BY41">
            <v>25</v>
          </cell>
          <cell r="BZ41">
            <v>25</v>
          </cell>
          <cell r="CA41">
            <v>0</v>
          </cell>
          <cell r="CB41">
            <v>0</v>
          </cell>
          <cell r="CC41">
            <v>66</v>
          </cell>
          <cell r="CD41">
            <v>0</v>
          </cell>
          <cell r="CE41">
            <v>1</v>
          </cell>
          <cell r="CF41">
            <v>1</v>
          </cell>
          <cell r="CG41">
            <v>0</v>
          </cell>
          <cell r="CH41">
            <v>0</v>
          </cell>
          <cell r="CI41">
            <v>0</v>
          </cell>
          <cell r="CJ41">
            <v>0</v>
          </cell>
          <cell r="CK41">
            <v>0</v>
          </cell>
          <cell r="CL41">
            <v>0</v>
          </cell>
          <cell r="CM41">
            <v>1</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row>
        <row r="42">
          <cell r="A42" t="str">
            <v>Dun Uladh Ltd</v>
          </cell>
          <cell r="B42">
            <v>1</v>
          </cell>
          <cell r="C42">
            <v>33157</v>
          </cell>
          <cell r="D42" t="str">
            <v>Lottery</v>
          </cell>
          <cell r="E42" t="str">
            <v>ACNI/12203</v>
          </cell>
          <cell r="F42" t="str">
            <v>Maria McAlister</v>
          </cell>
          <cell r="G42" t="str">
            <v>AFP - Core</v>
          </cell>
          <cell r="H42" t="str">
            <v>Awarded</v>
          </cell>
          <cell r="I42" t="str">
            <v>Medium</v>
          </cell>
          <cell r="J42">
            <v>26550</v>
          </cell>
          <cell r="K42">
            <v>0</v>
          </cell>
          <cell r="L42">
            <v>26550</v>
          </cell>
          <cell r="M42">
            <v>165952.5</v>
          </cell>
          <cell r="N42" t="str">
            <v>Traditional Arts</v>
          </cell>
          <cell r="O42">
            <v>76</v>
          </cell>
          <cell r="P42">
            <v>22</v>
          </cell>
          <cell r="Q42">
            <v>0</v>
          </cell>
          <cell r="R42">
            <v>0</v>
          </cell>
          <cell r="S42">
            <v>0</v>
          </cell>
          <cell r="T42">
            <v>5035</v>
          </cell>
          <cell r="U42">
            <v>0</v>
          </cell>
          <cell r="V42">
            <v>642</v>
          </cell>
          <cell r="W42">
            <v>0</v>
          </cell>
          <cell r="X42">
            <v>0</v>
          </cell>
          <cell r="Y42">
            <v>0</v>
          </cell>
          <cell r="Z42">
            <v>0</v>
          </cell>
          <cell r="AA42">
            <v>0</v>
          </cell>
          <cell r="AB42">
            <v>0</v>
          </cell>
          <cell r="AC42">
            <v>0</v>
          </cell>
          <cell r="AD42">
            <v>0</v>
          </cell>
          <cell r="AE42">
            <v>0</v>
          </cell>
          <cell r="AF42">
            <v>0</v>
          </cell>
          <cell r="AG42">
            <v>0</v>
          </cell>
          <cell r="AH42">
            <v>76</v>
          </cell>
          <cell r="AI42">
            <v>0</v>
          </cell>
          <cell r="AJ42">
            <v>76</v>
          </cell>
          <cell r="AK42">
            <v>76</v>
          </cell>
          <cell r="AL42">
            <v>0</v>
          </cell>
          <cell r="AM42">
            <v>0</v>
          </cell>
          <cell r="AN42">
            <v>0</v>
          </cell>
          <cell r="AO42">
            <v>0</v>
          </cell>
          <cell r="AP42">
            <v>0</v>
          </cell>
          <cell r="AQ42">
            <v>0</v>
          </cell>
          <cell r="AR42">
            <v>22</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4900</v>
          </cell>
          <cell r="BS42">
            <v>3631</v>
          </cell>
          <cell r="BT42">
            <v>233</v>
          </cell>
          <cell r="BU42">
            <v>0</v>
          </cell>
          <cell r="BV42">
            <v>0</v>
          </cell>
          <cell r="BW42">
            <v>0</v>
          </cell>
          <cell r="BX42">
            <v>0</v>
          </cell>
          <cell r="BY42">
            <v>0</v>
          </cell>
          <cell r="BZ42">
            <v>0</v>
          </cell>
          <cell r="CA42">
            <v>0</v>
          </cell>
          <cell r="CB42">
            <v>25</v>
          </cell>
          <cell r="CC42">
            <v>45</v>
          </cell>
          <cell r="CD42">
            <v>0</v>
          </cell>
          <cell r="CE42">
            <v>1</v>
          </cell>
          <cell r="CF42">
            <v>1</v>
          </cell>
          <cell r="CG42">
            <v>0</v>
          </cell>
          <cell r="CH42">
            <v>0</v>
          </cell>
          <cell r="CI42">
            <v>0</v>
          </cell>
          <cell r="CJ42">
            <v>0</v>
          </cell>
          <cell r="CK42">
            <v>0</v>
          </cell>
          <cell r="CL42">
            <v>1</v>
          </cell>
          <cell r="CM42">
            <v>1</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row>
        <row r="43">
          <cell r="A43" t="str">
            <v>Dylan Quinn Dance Theatre</v>
          </cell>
          <cell r="B43">
            <v>1</v>
          </cell>
          <cell r="C43">
            <v>33178</v>
          </cell>
          <cell r="D43" t="str">
            <v>Lottery</v>
          </cell>
          <cell r="E43" t="str">
            <v>ACNI/12224</v>
          </cell>
          <cell r="F43" t="str">
            <v>Gilly Campbell</v>
          </cell>
          <cell r="G43" t="str">
            <v>AFP - Core</v>
          </cell>
          <cell r="H43" t="str">
            <v>Awarded</v>
          </cell>
          <cell r="I43" t="str">
            <v>Small</v>
          </cell>
          <cell r="J43">
            <v>54386</v>
          </cell>
          <cell r="K43">
            <v>0</v>
          </cell>
          <cell r="L43">
            <v>73461</v>
          </cell>
          <cell r="M43">
            <v>189975</v>
          </cell>
          <cell r="N43" t="str">
            <v>Dance</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2</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10</v>
          </cell>
          <cell r="BY43">
            <v>0</v>
          </cell>
          <cell r="BZ43">
            <v>30</v>
          </cell>
          <cell r="CA43">
            <v>0</v>
          </cell>
          <cell r="CB43">
            <v>30</v>
          </cell>
          <cell r="CC43">
            <v>60</v>
          </cell>
          <cell r="CD43">
            <v>0</v>
          </cell>
          <cell r="CE43">
            <v>0</v>
          </cell>
          <cell r="CF43">
            <v>1</v>
          </cell>
          <cell r="CG43">
            <v>0</v>
          </cell>
          <cell r="CH43">
            <v>0</v>
          </cell>
          <cell r="CI43">
            <v>1</v>
          </cell>
          <cell r="CJ43">
            <v>0</v>
          </cell>
          <cell r="CK43">
            <v>0</v>
          </cell>
          <cell r="CL43">
            <v>0</v>
          </cell>
          <cell r="CM43">
            <v>1</v>
          </cell>
          <cell r="CN43">
            <v>0</v>
          </cell>
          <cell r="CO43">
            <v>0</v>
          </cell>
          <cell r="CP43">
            <v>0</v>
          </cell>
          <cell r="CQ43">
            <v>0</v>
          </cell>
          <cell r="CR43">
            <v>0</v>
          </cell>
          <cell r="CS43">
            <v>0</v>
          </cell>
          <cell r="CT43">
            <v>0</v>
          </cell>
          <cell r="CU43">
            <v>0</v>
          </cell>
          <cell r="CV43">
            <v>0</v>
          </cell>
          <cell r="CW43">
            <v>0</v>
          </cell>
          <cell r="CX43">
            <v>1</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1</v>
          </cell>
        </row>
        <row r="44">
          <cell r="A44" t="str">
            <v>East Belfast Partnership</v>
          </cell>
          <cell r="B44">
            <v>1</v>
          </cell>
          <cell r="C44">
            <v>33182</v>
          </cell>
          <cell r="D44" t="str">
            <v>Lottery</v>
          </cell>
          <cell r="E44" t="str">
            <v>ACNI/12228</v>
          </cell>
          <cell r="F44" t="str">
            <v>Damian Smyth</v>
          </cell>
          <cell r="G44" t="str">
            <v>AFP - Core</v>
          </cell>
          <cell r="H44" t="str">
            <v>Awarded</v>
          </cell>
          <cell r="I44" t="str">
            <v>Medium</v>
          </cell>
          <cell r="J44">
            <v>94000</v>
          </cell>
          <cell r="K44">
            <v>0</v>
          </cell>
          <cell r="L44">
            <v>136443.63</v>
          </cell>
          <cell r="M44">
            <v>1003104.94</v>
          </cell>
          <cell r="N44" t="str">
            <v>Combined</v>
          </cell>
          <cell r="O44">
            <v>3</v>
          </cell>
          <cell r="P44">
            <v>5</v>
          </cell>
          <cell r="Q44">
            <v>1</v>
          </cell>
          <cell r="R44">
            <v>2</v>
          </cell>
          <cell r="S44">
            <v>0</v>
          </cell>
          <cell r="T44">
            <v>165</v>
          </cell>
          <cell r="U44">
            <v>120</v>
          </cell>
          <cell r="V44">
            <v>25</v>
          </cell>
          <cell r="W44">
            <v>15</v>
          </cell>
          <cell r="X44">
            <v>15</v>
          </cell>
          <cell r="Y44">
            <v>0</v>
          </cell>
          <cell r="Z44">
            <v>10595</v>
          </cell>
          <cell r="AA44">
            <v>5597</v>
          </cell>
          <cell r="AB44">
            <v>0</v>
          </cell>
          <cell r="AC44">
            <v>0</v>
          </cell>
          <cell r="AD44">
            <v>0</v>
          </cell>
          <cell r="AE44">
            <v>0</v>
          </cell>
          <cell r="AF44">
            <v>0</v>
          </cell>
          <cell r="AG44">
            <v>0</v>
          </cell>
          <cell r="AH44">
            <v>0</v>
          </cell>
          <cell r="AI44">
            <v>0</v>
          </cell>
          <cell r="AJ44">
            <v>34</v>
          </cell>
          <cell r="AK44">
            <v>0</v>
          </cell>
          <cell r="AL44">
            <v>0</v>
          </cell>
          <cell r="AM44">
            <v>0</v>
          </cell>
          <cell r="AN44">
            <v>0</v>
          </cell>
          <cell r="AO44">
            <v>0</v>
          </cell>
          <cell r="AP44">
            <v>0</v>
          </cell>
          <cell r="AQ44">
            <v>0</v>
          </cell>
          <cell r="AR44">
            <v>21</v>
          </cell>
          <cell r="AS44">
            <v>0</v>
          </cell>
          <cell r="AT44">
            <v>0</v>
          </cell>
          <cell r="AU44">
            <v>0</v>
          </cell>
          <cell r="AV44">
            <v>0</v>
          </cell>
          <cell r="AW44">
            <v>0</v>
          </cell>
          <cell r="AX44">
            <v>0</v>
          </cell>
          <cell r="AY44">
            <v>0</v>
          </cell>
          <cell r="AZ44">
            <v>1</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55</v>
          </cell>
          <cell r="BQ44">
            <v>0</v>
          </cell>
          <cell r="BR44">
            <v>10572</v>
          </cell>
          <cell r="BS44">
            <v>5115</v>
          </cell>
          <cell r="BT44">
            <v>722</v>
          </cell>
          <cell r="BU44">
            <v>374</v>
          </cell>
          <cell r="BV44">
            <v>43264</v>
          </cell>
          <cell r="BW44">
            <v>8.4600000000000009</v>
          </cell>
          <cell r="BX44">
            <v>0.97</v>
          </cell>
          <cell r="BY44">
            <v>0</v>
          </cell>
          <cell r="BZ44">
            <v>16.5</v>
          </cell>
          <cell r="CA44">
            <v>0</v>
          </cell>
          <cell r="CB44">
            <v>7.78</v>
          </cell>
          <cell r="CC44">
            <v>20.39</v>
          </cell>
          <cell r="CD44">
            <v>0</v>
          </cell>
          <cell r="CE44">
            <v>1</v>
          </cell>
          <cell r="CF44">
            <v>0</v>
          </cell>
          <cell r="CG44">
            <v>0</v>
          </cell>
          <cell r="CH44">
            <v>0</v>
          </cell>
          <cell r="CI44">
            <v>0</v>
          </cell>
          <cell r="CJ44">
            <v>0</v>
          </cell>
          <cell r="CK44">
            <v>0</v>
          </cell>
          <cell r="CL44">
            <v>1</v>
          </cell>
          <cell r="CM44">
            <v>0</v>
          </cell>
          <cell r="CN44">
            <v>0</v>
          </cell>
          <cell r="CO44">
            <v>0</v>
          </cell>
          <cell r="CP44">
            <v>1</v>
          </cell>
          <cell r="CQ44">
            <v>0</v>
          </cell>
          <cell r="CR44">
            <v>0</v>
          </cell>
          <cell r="CS44">
            <v>0</v>
          </cell>
          <cell r="CT44">
            <v>0</v>
          </cell>
          <cell r="CU44">
            <v>0</v>
          </cell>
          <cell r="CV44">
            <v>0</v>
          </cell>
          <cell r="CW44">
            <v>0</v>
          </cell>
          <cell r="CX44">
            <v>0</v>
          </cell>
          <cell r="CY44">
            <v>0</v>
          </cell>
          <cell r="CZ44">
            <v>1</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row>
        <row r="45">
          <cell r="A45" t="str">
            <v>Echo Echo Dance Theatre Company</v>
          </cell>
          <cell r="B45">
            <v>1</v>
          </cell>
          <cell r="C45">
            <v>33241</v>
          </cell>
          <cell r="D45" t="str">
            <v>Exchequer</v>
          </cell>
          <cell r="E45" t="str">
            <v>ACNI/12287</v>
          </cell>
          <cell r="F45" t="str">
            <v>Gilly Campbell</v>
          </cell>
          <cell r="G45" t="str">
            <v>AFP - Core</v>
          </cell>
          <cell r="H45" t="str">
            <v>Awarded</v>
          </cell>
          <cell r="I45" t="str">
            <v>Medium</v>
          </cell>
          <cell r="J45">
            <v>109758</v>
          </cell>
          <cell r="K45">
            <v>0</v>
          </cell>
          <cell r="L45">
            <v>149758</v>
          </cell>
          <cell r="M45">
            <v>489855</v>
          </cell>
          <cell r="N45" t="str">
            <v>Dance</v>
          </cell>
          <cell r="O45">
            <v>66</v>
          </cell>
          <cell r="P45">
            <v>1089</v>
          </cell>
          <cell r="Q45">
            <v>2</v>
          </cell>
          <cell r="R45">
            <v>1</v>
          </cell>
          <cell r="S45">
            <v>6</v>
          </cell>
          <cell r="T45">
            <v>2581</v>
          </cell>
          <cell r="U45">
            <v>0</v>
          </cell>
          <cell r="V45">
            <v>1923</v>
          </cell>
          <cell r="W45">
            <v>0</v>
          </cell>
          <cell r="X45">
            <v>730</v>
          </cell>
          <cell r="Y45">
            <v>200</v>
          </cell>
          <cell r="Z45">
            <v>853</v>
          </cell>
          <cell r="AA45">
            <v>0</v>
          </cell>
          <cell r="AB45">
            <v>7462</v>
          </cell>
          <cell r="AC45">
            <v>10000</v>
          </cell>
          <cell r="AD45">
            <v>0</v>
          </cell>
          <cell r="AE45">
            <v>0</v>
          </cell>
          <cell r="AF45">
            <v>0</v>
          </cell>
          <cell r="AG45">
            <v>0</v>
          </cell>
          <cell r="AH45">
            <v>0</v>
          </cell>
          <cell r="AI45">
            <v>0</v>
          </cell>
          <cell r="AJ45">
            <v>66</v>
          </cell>
          <cell r="AK45">
            <v>66</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2</v>
          </cell>
          <cell r="BA45">
            <v>2</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1</v>
          </cell>
          <cell r="BQ45">
            <v>1</v>
          </cell>
          <cell r="BR45">
            <v>1960</v>
          </cell>
          <cell r="BS45">
            <v>984</v>
          </cell>
          <cell r="BT45">
            <v>316</v>
          </cell>
          <cell r="BU45">
            <v>293</v>
          </cell>
          <cell r="BV45">
            <v>7323.6</v>
          </cell>
          <cell r="BW45">
            <v>7.44</v>
          </cell>
          <cell r="BX45">
            <v>18</v>
          </cell>
          <cell r="BY45">
            <v>0</v>
          </cell>
          <cell r="BZ45">
            <v>30</v>
          </cell>
          <cell r="CA45">
            <v>0</v>
          </cell>
          <cell r="CB45">
            <v>4</v>
          </cell>
          <cell r="CC45">
            <v>30</v>
          </cell>
          <cell r="CD45">
            <v>0</v>
          </cell>
          <cell r="CE45">
            <v>1</v>
          </cell>
          <cell r="CF45">
            <v>1</v>
          </cell>
          <cell r="CG45">
            <v>0</v>
          </cell>
          <cell r="CH45">
            <v>0</v>
          </cell>
          <cell r="CI45">
            <v>0</v>
          </cell>
          <cell r="CJ45">
            <v>0</v>
          </cell>
          <cell r="CK45">
            <v>0</v>
          </cell>
          <cell r="CL45">
            <v>1</v>
          </cell>
          <cell r="CM45">
            <v>1</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row>
        <row r="46">
          <cell r="A46" t="str">
            <v>Feile an Phobail</v>
          </cell>
          <cell r="B46">
            <v>1</v>
          </cell>
          <cell r="C46">
            <v>33201</v>
          </cell>
          <cell r="D46" t="str">
            <v>Exchequer</v>
          </cell>
          <cell r="E46" t="str">
            <v>ACNI/12247</v>
          </cell>
          <cell r="F46" t="str">
            <v>Sonya Whitefield</v>
          </cell>
          <cell r="G46" t="str">
            <v>AFP - Core</v>
          </cell>
          <cell r="H46" t="str">
            <v>Awarded</v>
          </cell>
          <cell r="I46" t="str">
            <v>Medium</v>
          </cell>
          <cell r="J46">
            <v>142590</v>
          </cell>
          <cell r="K46">
            <v>0</v>
          </cell>
          <cell r="L46">
            <v>155270</v>
          </cell>
          <cell r="M46">
            <v>988607</v>
          </cell>
          <cell r="N46" t="str">
            <v>Combined</v>
          </cell>
          <cell r="O46">
            <v>506</v>
          </cell>
          <cell r="P46">
            <v>151</v>
          </cell>
          <cell r="Q46">
            <v>0</v>
          </cell>
          <cell r="R46">
            <v>0</v>
          </cell>
          <cell r="S46">
            <v>0</v>
          </cell>
          <cell r="T46">
            <v>102438</v>
          </cell>
          <cell r="U46">
            <v>0</v>
          </cell>
          <cell r="V46">
            <v>1563</v>
          </cell>
          <cell r="W46">
            <v>0</v>
          </cell>
          <cell r="X46">
            <v>0</v>
          </cell>
          <cell r="Y46">
            <v>0</v>
          </cell>
          <cell r="Z46">
            <v>0</v>
          </cell>
          <cell r="AA46">
            <v>0</v>
          </cell>
          <cell r="AB46">
            <v>0</v>
          </cell>
          <cell r="AC46">
            <v>0</v>
          </cell>
          <cell r="AD46">
            <v>0</v>
          </cell>
          <cell r="AE46">
            <v>10</v>
          </cell>
          <cell r="AF46">
            <v>0</v>
          </cell>
          <cell r="AG46">
            <v>0</v>
          </cell>
          <cell r="AH46">
            <v>0</v>
          </cell>
          <cell r="AI46">
            <v>0</v>
          </cell>
          <cell r="AJ46">
            <v>400</v>
          </cell>
          <cell r="AK46">
            <v>0</v>
          </cell>
          <cell r="AL46">
            <v>0</v>
          </cell>
          <cell r="AM46">
            <v>0</v>
          </cell>
          <cell r="AN46">
            <v>0</v>
          </cell>
          <cell r="AO46">
            <v>0</v>
          </cell>
          <cell r="AP46">
            <v>0</v>
          </cell>
          <cell r="AQ46">
            <v>0</v>
          </cell>
          <cell r="AR46">
            <v>100</v>
          </cell>
          <cell r="AS46">
            <v>0</v>
          </cell>
          <cell r="AT46">
            <v>0</v>
          </cell>
          <cell r="AU46">
            <v>0</v>
          </cell>
          <cell r="AV46">
            <v>0</v>
          </cell>
          <cell r="AW46">
            <v>0</v>
          </cell>
          <cell r="AX46">
            <v>0</v>
          </cell>
          <cell r="AY46">
            <v>0</v>
          </cell>
          <cell r="AZ46">
            <v>30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35000</v>
          </cell>
          <cell r="BS46">
            <v>25000</v>
          </cell>
          <cell r="BT46">
            <v>10000</v>
          </cell>
          <cell r="BU46">
            <v>0</v>
          </cell>
          <cell r="BV46">
            <v>200839</v>
          </cell>
          <cell r="BW46">
            <v>8</v>
          </cell>
          <cell r="BX46">
            <v>5</v>
          </cell>
          <cell r="BY46">
            <v>5</v>
          </cell>
          <cell r="BZ46">
            <v>90</v>
          </cell>
          <cell r="CA46">
            <v>5</v>
          </cell>
          <cell r="CB46">
            <v>5</v>
          </cell>
          <cell r="CC46">
            <v>25</v>
          </cell>
          <cell r="CD46">
            <v>0</v>
          </cell>
          <cell r="CE46">
            <v>1</v>
          </cell>
          <cell r="CF46">
            <v>1</v>
          </cell>
          <cell r="CG46">
            <v>0</v>
          </cell>
          <cell r="CH46">
            <v>0</v>
          </cell>
          <cell r="CI46">
            <v>1</v>
          </cell>
          <cell r="CJ46">
            <v>0</v>
          </cell>
          <cell r="CK46">
            <v>0</v>
          </cell>
          <cell r="CL46">
            <v>0</v>
          </cell>
          <cell r="CM46">
            <v>0</v>
          </cell>
          <cell r="CN46">
            <v>0</v>
          </cell>
          <cell r="CO46">
            <v>0</v>
          </cell>
          <cell r="CP46">
            <v>0</v>
          </cell>
          <cell r="CQ46">
            <v>0</v>
          </cell>
          <cell r="CR46">
            <v>0</v>
          </cell>
          <cell r="CS46">
            <v>0</v>
          </cell>
          <cell r="CT46">
            <v>0</v>
          </cell>
          <cell r="CU46">
            <v>0</v>
          </cell>
          <cell r="CV46">
            <v>1</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row>
        <row r="47">
          <cell r="A47" t="str">
            <v>Flaxart Studios</v>
          </cell>
          <cell r="B47">
            <v>1</v>
          </cell>
          <cell r="C47">
            <v>33271</v>
          </cell>
          <cell r="D47" t="str">
            <v>Lottery</v>
          </cell>
          <cell r="E47" t="str">
            <v>ACNI/12317</v>
          </cell>
          <cell r="F47" t="str">
            <v>Deirdre Robb</v>
          </cell>
          <cell r="G47" t="str">
            <v>AFP - Core</v>
          </cell>
          <cell r="H47" t="str">
            <v>Awarded</v>
          </cell>
          <cell r="I47" t="str">
            <v>Small</v>
          </cell>
          <cell r="J47">
            <v>39396</v>
          </cell>
          <cell r="K47">
            <v>0</v>
          </cell>
          <cell r="L47">
            <v>53252</v>
          </cell>
          <cell r="M47">
            <v>101448</v>
          </cell>
          <cell r="N47" t="str">
            <v>Visual Arts</v>
          </cell>
          <cell r="O47">
            <v>0</v>
          </cell>
          <cell r="P47">
            <v>4</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1</v>
          </cell>
          <cell r="AS47">
            <v>0</v>
          </cell>
          <cell r="AT47">
            <v>0</v>
          </cell>
          <cell r="AU47">
            <v>0</v>
          </cell>
          <cell r="AV47">
            <v>0</v>
          </cell>
          <cell r="AW47">
            <v>0</v>
          </cell>
          <cell r="AX47">
            <v>1</v>
          </cell>
          <cell r="AY47">
            <v>0</v>
          </cell>
          <cell r="AZ47">
            <v>1</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60</v>
          </cell>
          <cell r="CA47">
            <v>0</v>
          </cell>
          <cell r="CB47">
            <v>20</v>
          </cell>
          <cell r="CC47">
            <v>20</v>
          </cell>
          <cell r="CD47">
            <v>0</v>
          </cell>
          <cell r="CE47">
            <v>1</v>
          </cell>
          <cell r="CF47">
            <v>0</v>
          </cell>
          <cell r="CG47">
            <v>0</v>
          </cell>
          <cell r="CH47">
            <v>0</v>
          </cell>
          <cell r="CI47">
            <v>0</v>
          </cell>
          <cell r="CJ47">
            <v>0</v>
          </cell>
          <cell r="CK47">
            <v>1</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1</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1</v>
          </cell>
        </row>
        <row r="48">
          <cell r="A48" t="str">
            <v>Glasgowbury</v>
          </cell>
          <cell r="B48">
            <v>1</v>
          </cell>
          <cell r="C48">
            <v>33160</v>
          </cell>
          <cell r="D48" t="str">
            <v>Lottery</v>
          </cell>
          <cell r="E48" t="str">
            <v>ACNI/12206</v>
          </cell>
          <cell r="F48" t="str">
            <v>Maria McAlister</v>
          </cell>
          <cell r="G48" t="str">
            <v>AFP - Core</v>
          </cell>
          <cell r="H48" t="str">
            <v>Awarded</v>
          </cell>
          <cell r="I48" t="str">
            <v>Small</v>
          </cell>
          <cell r="J48">
            <v>38204</v>
          </cell>
          <cell r="K48">
            <v>0</v>
          </cell>
          <cell r="L48">
            <v>43750</v>
          </cell>
          <cell r="M48">
            <v>524006</v>
          </cell>
          <cell r="N48" t="str">
            <v>Music</v>
          </cell>
          <cell r="O48">
            <v>18</v>
          </cell>
          <cell r="P48">
            <v>3381</v>
          </cell>
          <cell r="Q48">
            <v>0</v>
          </cell>
          <cell r="R48">
            <v>0</v>
          </cell>
          <cell r="S48">
            <v>1</v>
          </cell>
          <cell r="T48">
            <v>1047</v>
          </cell>
          <cell r="U48">
            <v>650</v>
          </cell>
          <cell r="V48">
            <v>5403</v>
          </cell>
          <cell r="W48">
            <v>0</v>
          </cell>
          <cell r="X48">
            <v>0</v>
          </cell>
          <cell r="Y48">
            <v>0</v>
          </cell>
          <cell r="Z48">
            <v>0</v>
          </cell>
          <cell r="AA48">
            <v>0</v>
          </cell>
          <cell r="AB48">
            <v>0</v>
          </cell>
          <cell r="AC48">
            <v>20000</v>
          </cell>
          <cell r="AD48">
            <v>0</v>
          </cell>
          <cell r="AE48">
            <v>0</v>
          </cell>
          <cell r="AF48">
            <v>0</v>
          </cell>
          <cell r="AG48">
            <v>0</v>
          </cell>
          <cell r="AH48">
            <v>0</v>
          </cell>
          <cell r="AI48">
            <v>0</v>
          </cell>
          <cell r="AJ48">
            <v>10</v>
          </cell>
          <cell r="AK48">
            <v>0</v>
          </cell>
          <cell r="AL48">
            <v>0</v>
          </cell>
          <cell r="AM48">
            <v>0</v>
          </cell>
          <cell r="AN48">
            <v>0</v>
          </cell>
          <cell r="AO48">
            <v>0</v>
          </cell>
          <cell r="AP48">
            <v>0</v>
          </cell>
          <cell r="AQ48">
            <v>0</v>
          </cell>
          <cell r="AR48">
            <v>3381</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810</v>
          </cell>
          <cell r="BS48">
            <v>482</v>
          </cell>
          <cell r="BT48">
            <v>245</v>
          </cell>
          <cell r="BU48">
            <v>0</v>
          </cell>
          <cell r="BV48">
            <v>2566</v>
          </cell>
          <cell r="BW48">
            <v>5.32</v>
          </cell>
          <cell r="BX48">
            <v>10.53</v>
          </cell>
          <cell r="BY48">
            <v>0</v>
          </cell>
          <cell r="BZ48">
            <v>0</v>
          </cell>
          <cell r="CA48">
            <v>0</v>
          </cell>
          <cell r="CB48">
            <v>7.13</v>
          </cell>
          <cell r="CC48">
            <v>46.5</v>
          </cell>
          <cell r="CD48">
            <v>0</v>
          </cell>
          <cell r="CE48">
            <v>0</v>
          </cell>
          <cell r="CF48">
            <v>0</v>
          </cell>
          <cell r="CG48">
            <v>0</v>
          </cell>
          <cell r="CH48">
            <v>0</v>
          </cell>
          <cell r="CI48">
            <v>0</v>
          </cell>
          <cell r="CJ48">
            <v>0</v>
          </cell>
          <cell r="CK48">
            <v>0</v>
          </cell>
          <cell r="CL48">
            <v>0</v>
          </cell>
          <cell r="CM48">
            <v>1</v>
          </cell>
          <cell r="CN48">
            <v>0</v>
          </cell>
          <cell r="CO48">
            <v>0</v>
          </cell>
          <cell r="CP48">
            <v>0</v>
          </cell>
          <cell r="CQ48">
            <v>1</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row>
        <row r="49">
          <cell r="A49" t="str">
            <v>Golden Thread Gallery</v>
          </cell>
          <cell r="B49">
            <v>1</v>
          </cell>
          <cell r="C49">
            <v>33262</v>
          </cell>
          <cell r="D49" t="str">
            <v>Exchequer</v>
          </cell>
          <cell r="E49" t="str">
            <v>ACNI/12308</v>
          </cell>
          <cell r="F49" t="str">
            <v>Deirdre Robb</v>
          </cell>
          <cell r="G49" t="str">
            <v>AFP - Core</v>
          </cell>
          <cell r="H49" t="str">
            <v>Awarded</v>
          </cell>
          <cell r="I49" t="str">
            <v>Medium</v>
          </cell>
          <cell r="J49">
            <v>180019</v>
          </cell>
          <cell r="K49">
            <v>0</v>
          </cell>
          <cell r="L49">
            <v>212398.07999999999</v>
          </cell>
          <cell r="M49">
            <v>132586.14000000001</v>
          </cell>
          <cell r="N49" t="str">
            <v>Visual Arts</v>
          </cell>
          <cell r="O49">
            <v>0</v>
          </cell>
          <cell r="P49">
            <v>84</v>
          </cell>
          <cell r="Q49">
            <v>29</v>
          </cell>
          <cell r="R49">
            <v>0</v>
          </cell>
          <cell r="S49">
            <v>0</v>
          </cell>
          <cell r="T49">
            <v>0</v>
          </cell>
          <cell r="U49">
            <v>0</v>
          </cell>
          <cell r="V49">
            <v>2729</v>
          </cell>
          <cell r="W49">
            <v>0</v>
          </cell>
          <cell r="X49">
            <v>38455</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54</v>
          </cell>
          <cell r="AQ49">
            <v>0</v>
          </cell>
          <cell r="AR49">
            <v>54</v>
          </cell>
          <cell r="AS49">
            <v>0</v>
          </cell>
          <cell r="AT49">
            <v>0</v>
          </cell>
          <cell r="AU49">
            <v>0</v>
          </cell>
          <cell r="AV49">
            <v>0</v>
          </cell>
          <cell r="AW49">
            <v>19</v>
          </cell>
          <cell r="AX49">
            <v>19</v>
          </cell>
          <cell r="AY49">
            <v>0</v>
          </cell>
          <cell r="AZ49">
            <v>19</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2</v>
          </cell>
          <cell r="BY49">
            <v>2</v>
          </cell>
          <cell r="BZ49">
            <v>30</v>
          </cell>
          <cell r="CA49">
            <v>0</v>
          </cell>
          <cell r="CB49">
            <v>2</v>
          </cell>
          <cell r="CC49">
            <v>15</v>
          </cell>
          <cell r="CD49">
            <v>1</v>
          </cell>
          <cell r="CE49">
            <v>1</v>
          </cell>
          <cell r="CF49">
            <v>1</v>
          </cell>
          <cell r="CG49">
            <v>0</v>
          </cell>
          <cell r="CH49">
            <v>0</v>
          </cell>
          <cell r="CI49">
            <v>0</v>
          </cell>
          <cell r="CJ49">
            <v>0</v>
          </cell>
          <cell r="CK49">
            <v>0</v>
          </cell>
          <cell r="CL49">
            <v>1</v>
          </cell>
          <cell r="CM49">
            <v>0</v>
          </cell>
          <cell r="CN49">
            <v>0</v>
          </cell>
          <cell r="CO49">
            <v>0</v>
          </cell>
          <cell r="CP49">
            <v>0</v>
          </cell>
          <cell r="CQ49">
            <v>0</v>
          </cell>
          <cell r="CR49">
            <v>0</v>
          </cell>
          <cell r="CS49">
            <v>0</v>
          </cell>
          <cell r="CT49">
            <v>1</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row>
        <row r="50">
          <cell r="A50" t="str">
            <v>Greater Shantallow Community Arts</v>
          </cell>
          <cell r="B50">
            <v>1</v>
          </cell>
          <cell r="C50">
            <v>33252</v>
          </cell>
          <cell r="D50" t="str">
            <v>Lottery</v>
          </cell>
          <cell r="E50" t="str">
            <v>ACNI/12298</v>
          </cell>
          <cell r="F50" t="str">
            <v>Lizzie Devlin</v>
          </cell>
          <cell r="G50" t="str">
            <v>AFP - Core</v>
          </cell>
          <cell r="H50" t="str">
            <v>Awarded</v>
          </cell>
          <cell r="I50" t="str">
            <v>Medium</v>
          </cell>
          <cell r="J50">
            <v>102551</v>
          </cell>
          <cell r="K50">
            <v>0</v>
          </cell>
          <cell r="L50">
            <v>113996.7</v>
          </cell>
          <cell r="M50">
            <v>420373.5</v>
          </cell>
          <cell r="N50" t="str">
            <v>Combined</v>
          </cell>
          <cell r="O50">
            <v>45</v>
          </cell>
          <cell r="P50">
            <v>500</v>
          </cell>
          <cell r="Q50">
            <v>2</v>
          </cell>
          <cell r="R50">
            <v>5</v>
          </cell>
          <cell r="S50">
            <v>6</v>
          </cell>
          <cell r="T50">
            <v>0</v>
          </cell>
          <cell r="U50">
            <v>69475</v>
          </cell>
          <cell r="V50">
            <v>7223</v>
          </cell>
          <cell r="W50">
            <v>0</v>
          </cell>
          <cell r="X50">
            <v>0</v>
          </cell>
          <cell r="Y50">
            <v>600</v>
          </cell>
          <cell r="Z50">
            <v>0</v>
          </cell>
          <cell r="AA50">
            <v>59000</v>
          </cell>
          <cell r="AB50">
            <v>0</v>
          </cell>
          <cell r="AC50">
            <v>200000</v>
          </cell>
          <cell r="AD50">
            <v>0</v>
          </cell>
          <cell r="AE50">
            <v>1</v>
          </cell>
          <cell r="AF50">
            <v>0</v>
          </cell>
          <cell r="AG50">
            <v>0</v>
          </cell>
          <cell r="AH50">
            <v>0</v>
          </cell>
          <cell r="AI50">
            <v>0</v>
          </cell>
          <cell r="AJ50">
            <v>45</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1</v>
          </cell>
          <cell r="BL50">
            <v>0</v>
          </cell>
          <cell r="BM50">
            <v>0</v>
          </cell>
          <cell r="BN50">
            <v>0</v>
          </cell>
          <cell r="BO50">
            <v>0</v>
          </cell>
          <cell r="BP50">
            <v>5</v>
          </cell>
          <cell r="BQ50">
            <v>0</v>
          </cell>
          <cell r="BR50">
            <v>0</v>
          </cell>
          <cell r="BS50">
            <v>0</v>
          </cell>
          <cell r="BT50">
            <v>0</v>
          </cell>
          <cell r="BU50">
            <v>0</v>
          </cell>
          <cell r="BV50">
            <v>0</v>
          </cell>
          <cell r="BW50">
            <v>0</v>
          </cell>
          <cell r="BX50">
            <v>5</v>
          </cell>
          <cell r="BY50">
            <v>10</v>
          </cell>
          <cell r="BZ50">
            <v>95</v>
          </cell>
          <cell r="CA50">
            <v>5</v>
          </cell>
          <cell r="CB50">
            <v>10</v>
          </cell>
          <cell r="CC50">
            <v>40</v>
          </cell>
          <cell r="CD50">
            <v>2</v>
          </cell>
          <cell r="CE50">
            <v>1</v>
          </cell>
          <cell r="CF50">
            <v>1</v>
          </cell>
          <cell r="CG50">
            <v>0</v>
          </cell>
          <cell r="CH50">
            <v>0</v>
          </cell>
          <cell r="CI50">
            <v>0</v>
          </cell>
          <cell r="CJ50">
            <v>0</v>
          </cell>
          <cell r="CK50">
            <v>1</v>
          </cell>
          <cell r="CL50">
            <v>0</v>
          </cell>
          <cell r="CM50">
            <v>1</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1</v>
          </cell>
          <cell r="FM50">
            <v>0</v>
          </cell>
          <cell r="FN50">
            <v>150</v>
          </cell>
          <cell r="FO50">
            <v>0</v>
          </cell>
          <cell r="FP50">
            <v>0</v>
          </cell>
          <cell r="FQ50">
            <v>0</v>
          </cell>
          <cell r="FR50">
            <v>0</v>
          </cell>
          <cell r="FS50">
            <v>0</v>
          </cell>
          <cell r="FT50">
            <v>0</v>
          </cell>
          <cell r="FU50">
            <v>1</v>
          </cell>
          <cell r="FV50">
            <v>0</v>
          </cell>
          <cell r="FW50">
            <v>0</v>
          </cell>
          <cell r="FX50">
            <v>0</v>
          </cell>
          <cell r="FY50">
            <v>0</v>
          </cell>
        </row>
        <row r="51">
          <cell r="A51" t="str">
            <v>Happy Days EIBF</v>
          </cell>
          <cell r="B51">
            <v>1</v>
          </cell>
          <cell r="C51">
            <v>33175</v>
          </cell>
          <cell r="D51" t="str">
            <v>Exchequer</v>
          </cell>
          <cell r="E51" t="str">
            <v>ACNI/12221</v>
          </cell>
          <cell r="F51" t="str">
            <v>Damian Smyth</v>
          </cell>
          <cell r="G51" t="str">
            <v>AFP - Core</v>
          </cell>
          <cell r="H51" t="str">
            <v>Awarded</v>
          </cell>
          <cell r="I51" t="str">
            <v>Medium</v>
          </cell>
          <cell r="J51">
            <v>115000</v>
          </cell>
          <cell r="K51">
            <v>0</v>
          </cell>
          <cell r="L51">
            <v>230000</v>
          </cell>
          <cell r="M51">
            <v>1200927</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row>
        <row r="52">
          <cell r="A52" t="str">
            <v>In Your Space (NI) Ltd</v>
          </cell>
          <cell r="B52">
            <v>1</v>
          </cell>
          <cell r="C52">
            <v>33179</v>
          </cell>
          <cell r="D52" t="str">
            <v>Lottery</v>
          </cell>
          <cell r="E52" t="str">
            <v>ACNI/12225</v>
          </cell>
          <cell r="F52" t="str">
            <v>Gavin O'Connor</v>
          </cell>
          <cell r="G52" t="str">
            <v>AFP - Core</v>
          </cell>
          <cell r="H52" t="str">
            <v>Awarded</v>
          </cell>
          <cell r="I52" t="str">
            <v>Small</v>
          </cell>
          <cell r="J52">
            <v>43705</v>
          </cell>
          <cell r="K52">
            <v>0</v>
          </cell>
          <cell r="L52">
            <v>70169</v>
          </cell>
          <cell r="M52">
            <v>344475</v>
          </cell>
          <cell r="N52" t="str">
            <v>Combined</v>
          </cell>
          <cell r="O52">
            <v>219</v>
          </cell>
          <cell r="P52">
            <v>259</v>
          </cell>
          <cell r="Q52">
            <v>0</v>
          </cell>
          <cell r="R52">
            <v>19</v>
          </cell>
          <cell r="S52">
            <v>0</v>
          </cell>
          <cell r="T52">
            <v>0</v>
          </cell>
          <cell r="U52">
            <v>336643</v>
          </cell>
          <cell r="V52">
            <v>2604</v>
          </cell>
          <cell r="W52">
            <v>0</v>
          </cell>
          <cell r="X52">
            <v>0</v>
          </cell>
          <cell r="Y52">
            <v>0</v>
          </cell>
          <cell r="Z52">
            <v>0</v>
          </cell>
          <cell r="AA52">
            <v>48450</v>
          </cell>
          <cell r="AB52">
            <v>0</v>
          </cell>
          <cell r="AC52">
            <v>0</v>
          </cell>
          <cell r="AD52">
            <v>0</v>
          </cell>
          <cell r="AE52">
            <v>0</v>
          </cell>
          <cell r="AF52">
            <v>0</v>
          </cell>
          <cell r="AG52">
            <v>0</v>
          </cell>
          <cell r="AH52">
            <v>0</v>
          </cell>
          <cell r="AI52">
            <v>0</v>
          </cell>
          <cell r="AJ52">
            <v>219</v>
          </cell>
          <cell r="AK52">
            <v>200</v>
          </cell>
          <cell r="AL52">
            <v>0</v>
          </cell>
          <cell r="AM52">
            <v>0</v>
          </cell>
          <cell r="AN52">
            <v>0</v>
          </cell>
          <cell r="AO52">
            <v>0</v>
          </cell>
          <cell r="AP52">
            <v>0</v>
          </cell>
          <cell r="AQ52">
            <v>0</v>
          </cell>
          <cell r="AR52">
            <v>259</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19</v>
          </cell>
          <cell r="BR52">
            <v>400</v>
          </cell>
          <cell r="BS52">
            <v>236</v>
          </cell>
          <cell r="BT52">
            <v>50</v>
          </cell>
          <cell r="BU52">
            <v>61</v>
          </cell>
          <cell r="BV52">
            <v>2056</v>
          </cell>
          <cell r="BW52">
            <v>8.7100000000000009</v>
          </cell>
          <cell r="BX52">
            <v>8</v>
          </cell>
          <cell r="BY52">
            <v>0</v>
          </cell>
          <cell r="BZ52">
            <v>25</v>
          </cell>
          <cell r="CA52">
            <v>5</v>
          </cell>
          <cell r="CB52">
            <v>0</v>
          </cell>
          <cell r="CC52">
            <v>60</v>
          </cell>
          <cell r="CD52">
            <v>0</v>
          </cell>
          <cell r="CE52">
            <v>0</v>
          </cell>
          <cell r="CF52">
            <v>1</v>
          </cell>
          <cell r="CG52">
            <v>1</v>
          </cell>
          <cell r="CH52">
            <v>0</v>
          </cell>
          <cell r="CI52">
            <v>1</v>
          </cell>
          <cell r="CJ52">
            <v>0</v>
          </cell>
          <cell r="CK52">
            <v>0</v>
          </cell>
          <cell r="CL52">
            <v>0</v>
          </cell>
          <cell r="CM52">
            <v>0</v>
          </cell>
          <cell r="CN52">
            <v>0</v>
          </cell>
          <cell r="CO52">
            <v>0</v>
          </cell>
          <cell r="CP52">
            <v>0</v>
          </cell>
          <cell r="CQ52">
            <v>1</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row>
        <row r="53">
          <cell r="A53" t="str">
            <v>Irish Pages Ltd.</v>
          </cell>
          <cell r="B53">
            <v>1</v>
          </cell>
          <cell r="C53">
            <v>33176</v>
          </cell>
          <cell r="D53" t="str">
            <v>Lottery</v>
          </cell>
          <cell r="E53" t="str">
            <v>ACNI/12222</v>
          </cell>
          <cell r="F53" t="str">
            <v>Damian Smyth</v>
          </cell>
          <cell r="G53" t="str">
            <v>AFP - Core</v>
          </cell>
          <cell r="H53" t="str">
            <v>Awarded</v>
          </cell>
          <cell r="I53" t="str">
            <v>Small</v>
          </cell>
          <cell r="J53">
            <v>29000</v>
          </cell>
          <cell r="K53">
            <v>0</v>
          </cell>
          <cell r="L53">
            <v>29000</v>
          </cell>
          <cell r="M53">
            <v>61200</v>
          </cell>
          <cell r="N53" t="str">
            <v>Literature</v>
          </cell>
          <cell r="O53">
            <v>5</v>
          </cell>
          <cell r="P53">
            <v>1</v>
          </cell>
          <cell r="Q53">
            <v>0</v>
          </cell>
          <cell r="R53">
            <v>5</v>
          </cell>
          <cell r="S53">
            <v>1</v>
          </cell>
          <cell r="T53">
            <v>295</v>
          </cell>
          <cell r="U53">
            <v>0</v>
          </cell>
          <cell r="V53">
            <v>35</v>
          </cell>
          <cell r="W53">
            <v>0</v>
          </cell>
          <cell r="X53">
            <v>0</v>
          </cell>
          <cell r="Y53">
            <v>0</v>
          </cell>
          <cell r="Z53">
            <v>290</v>
          </cell>
          <cell r="AA53">
            <v>100</v>
          </cell>
          <cell r="AB53">
            <v>0</v>
          </cell>
          <cell r="AC53">
            <v>10000</v>
          </cell>
          <cell r="AD53">
            <v>0</v>
          </cell>
          <cell r="AE53">
            <v>0</v>
          </cell>
          <cell r="AF53">
            <v>0</v>
          </cell>
          <cell r="AG53">
            <v>0</v>
          </cell>
          <cell r="AH53">
            <v>0</v>
          </cell>
          <cell r="AI53">
            <v>0</v>
          </cell>
          <cell r="AJ53">
            <v>5</v>
          </cell>
          <cell r="AK53">
            <v>0</v>
          </cell>
          <cell r="AL53">
            <v>0</v>
          </cell>
          <cell r="AM53">
            <v>0</v>
          </cell>
          <cell r="AN53">
            <v>0</v>
          </cell>
          <cell r="AO53">
            <v>0</v>
          </cell>
          <cell r="AP53">
            <v>0</v>
          </cell>
          <cell r="AQ53">
            <v>0</v>
          </cell>
          <cell r="AR53">
            <v>1</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5</v>
          </cell>
          <cell r="BQ53">
            <v>0</v>
          </cell>
          <cell r="BR53">
            <v>0</v>
          </cell>
          <cell r="BS53">
            <v>0</v>
          </cell>
          <cell r="BT53">
            <v>0</v>
          </cell>
          <cell r="BU53">
            <v>0</v>
          </cell>
          <cell r="BV53">
            <v>0</v>
          </cell>
          <cell r="BW53">
            <v>0</v>
          </cell>
          <cell r="BX53">
            <v>0</v>
          </cell>
          <cell r="BY53">
            <v>24</v>
          </cell>
          <cell r="BZ53">
            <v>0</v>
          </cell>
          <cell r="CA53">
            <v>12</v>
          </cell>
          <cell r="CB53">
            <v>0</v>
          </cell>
          <cell r="CC53">
            <v>0</v>
          </cell>
          <cell r="CD53">
            <v>0</v>
          </cell>
          <cell r="CE53">
            <v>0</v>
          </cell>
          <cell r="CF53">
            <v>0</v>
          </cell>
          <cell r="CG53">
            <v>0</v>
          </cell>
          <cell r="CH53">
            <v>0</v>
          </cell>
          <cell r="CI53">
            <v>0</v>
          </cell>
          <cell r="CJ53">
            <v>0</v>
          </cell>
          <cell r="CK53">
            <v>0</v>
          </cell>
          <cell r="CL53">
            <v>1</v>
          </cell>
          <cell r="CM53">
            <v>0</v>
          </cell>
          <cell r="CN53">
            <v>0</v>
          </cell>
          <cell r="CO53">
            <v>0</v>
          </cell>
          <cell r="CP53">
            <v>0</v>
          </cell>
          <cell r="CQ53">
            <v>0</v>
          </cell>
          <cell r="CR53">
            <v>0</v>
          </cell>
          <cell r="CS53">
            <v>0</v>
          </cell>
          <cell r="CT53">
            <v>1</v>
          </cell>
          <cell r="CU53">
            <v>0</v>
          </cell>
          <cell r="CV53">
            <v>1</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2</v>
          </cell>
          <cell r="FM53">
            <v>3800</v>
          </cell>
          <cell r="FN53">
            <v>4000</v>
          </cell>
          <cell r="FO53">
            <v>0</v>
          </cell>
          <cell r="FP53">
            <v>0</v>
          </cell>
          <cell r="FQ53">
            <v>0</v>
          </cell>
          <cell r="FR53">
            <v>0</v>
          </cell>
          <cell r="FS53">
            <v>0</v>
          </cell>
          <cell r="FT53">
            <v>0</v>
          </cell>
          <cell r="FU53">
            <v>0</v>
          </cell>
          <cell r="FV53">
            <v>0</v>
          </cell>
          <cell r="FW53">
            <v>0</v>
          </cell>
          <cell r="FX53">
            <v>1</v>
          </cell>
          <cell r="FY53">
            <v>0</v>
          </cell>
        </row>
        <row r="54">
          <cell r="A54" t="str">
            <v>Irish Traditional Music Archive</v>
          </cell>
          <cell r="B54">
            <v>1</v>
          </cell>
          <cell r="C54">
            <v>33158</v>
          </cell>
          <cell r="D54" t="str">
            <v>Lottery</v>
          </cell>
          <cell r="E54" t="str">
            <v>ACNI/12204</v>
          </cell>
          <cell r="F54" t="str">
            <v>Maria McAlister</v>
          </cell>
          <cell r="G54" t="str">
            <v>AFP - Core</v>
          </cell>
          <cell r="H54" t="str">
            <v>Awarded</v>
          </cell>
          <cell r="I54" t="str">
            <v>Medium</v>
          </cell>
          <cell r="J54">
            <v>30000</v>
          </cell>
          <cell r="K54">
            <v>0</v>
          </cell>
          <cell r="L54">
            <v>35000</v>
          </cell>
          <cell r="M54">
            <v>575750</v>
          </cell>
          <cell r="N54" t="str">
            <v>Traditional Arts</v>
          </cell>
          <cell r="O54">
            <v>26</v>
          </cell>
          <cell r="P54">
            <v>9</v>
          </cell>
          <cell r="Q54">
            <v>24</v>
          </cell>
          <cell r="R54">
            <v>0</v>
          </cell>
          <cell r="S54">
            <v>507</v>
          </cell>
          <cell r="T54">
            <v>6065</v>
          </cell>
          <cell r="U54">
            <v>0</v>
          </cell>
          <cell r="V54">
            <v>112083</v>
          </cell>
          <cell r="W54">
            <v>0</v>
          </cell>
          <cell r="X54">
            <v>45720</v>
          </cell>
          <cell r="Y54">
            <v>0</v>
          </cell>
          <cell r="Z54">
            <v>0</v>
          </cell>
          <cell r="AA54">
            <v>0</v>
          </cell>
          <cell r="AB54">
            <v>608095</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115</v>
          </cell>
          <cell r="BS54">
            <v>0</v>
          </cell>
          <cell r="BT54">
            <v>115</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1</v>
          </cell>
          <cell r="CN54">
            <v>0</v>
          </cell>
          <cell r="CO54">
            <v>0</v>
          </cell>
          <cell r="CP54">
            <v>0</v>
          </cell>
          <cell r="CQ54">
            <v>0</v>
          </cell>
          <cell r="CR54">
            <v>0</v>
          </cell>
          <cell r="CS54">
            <v>0</v>
          </cell>
          <cell r="CT54">
            <v>0</v>
          </cell>
          <cell r="CU54">
            <v>0</v>
          </cell>
          <cell r="CV54">
            <v>1</v>
          </cell>
          <cell r="CW54">
            <v>0</v>
          </cell>
          <cell r="CX54">
            <v>0</v>
          </cell>
          <cell r="CY54">
            <v>0</v>
          </cell>
          <cell r="CZ54">
            <v>1</v>
          </cell>
          <cell r="DA54">
            <v>0</v>
          </cell>
          <cell r="DB54">
            <v>0</v>
          </cell>
          <cell r="DC54">
            <v>1</v>
          </cell>
          <cell r="DD54">
            <v>0</v>
          </cell>
          <cell r="DE54">
            <v>1</v>
          </cell>
          <cell r="DF54">
            <v>0</v>
          </cell>
          <cell r="DG54">
            <v>0</v>
          </cell>
          <cell r="DH54">
            <v>0</v>
          </cell>
          <cell r="DI54">
            <v>0</v>
          </cell>
          <cell r="DJ54">
            <v>0</v>
          </cell>
          <cell r="DK54">
            <v>0</v>
          </cell>
          <cell r="DL54">
            <v>0</v>
          </cell>
          <cell r="DM54">
            <v>0</v>
          </cell>
          <cell r="DN54">
            <v>0</v>
          </cell>
          <cell r="DO54">
            <v>0</v>
          </cell>
          <cell r="DP54">
            <v>1</v>
          </cell>
          <cell r="DQ54">
            <v>0</v>
          </cell>
          <cell r="DR54">
            <v>0</v>
          </cell>
          <cell r="DS54">
            <v>0</v>
          </cell>
          <cell r="DT54">
            <v>0</v>
          </cell>
          <cell r="DU54">
            <v>0</v>
          </cell>
          <cell r="DV54">
            <v>1</v>
          </cell>
          <cell r="DW54">
            <v>0</v>
          </cell>
          <cell r="DX54">
            <v>1</v>
          </cell>
          <cell r="DY54">
            <v>0</v>
          </cell>
          <cell r="DZ54">
            <v>1</v>
          </cell>
          <cell r="EA54">
            <v>0</v>
          </cell>
          <cell r="EB54">
            <v>1</v>
          </cell>
          <cell r="EC54">
            <v>0</v>
          </cell>
          <cell r="ED54">
            <v>1</v>
          </cell>
          <cell r="EE54">
            <v>0</v>
          </cell>
          <cell r="EF54">
            <v>1</v>
          </cell>
          <cell r="EG54">
            <v>0</v>
          </cell>
          <cell r="EH54">
            <v>0</v>
          </cell>
          <cell r="EI54">
            <v>1</v>
          </cell>
          <cell r="EJ54">
            <v>0</v>
          </cell>
          <cell r="EK54">
            <v>0</v>
          </cell>
          <cell r="EL54">
            <v>0</v>
          </cell>
          <cell r="EM54">
            <v>0</v>
          </cell>
          <cell r="EN54">
            <v>0</v>
          </cell>
          <cell r="EO54">
            <v>0</v>
          </cell>
          <cell r="EP54">
            <v>0</v>
          </cell>
          <cell r="EQ54">
            <v>1</v>
          </cell>
          <cell r="ER54">
            <v>9</v>
          </cell>
          <cell r="ES54">
            <v>2</v>
          </cell>
          <cell r="ET54">
            <v>0</v>
          </cell>
          <cell r="EU54">
            <v>3</v>
          </cell>
          <cell r="EV54">
            <v>7</v>
          </cell>
          <cell r="EW54">
            <v>0</v>
          </cell>
          <cell r="EX54">
            <v>0</v>
          </cell>
          <cell r="EY54">
            <v>0</v>
          </cell>
          <cell r="EZ54">
            <v>0</v>
          </cell>
          <cell r="FA54">
            <v>0</v>
          </cell>
          <cell r="FB54">
            <v>0</v>
          </cell>
          <cell r="FC54">
            <v>22</v>
          </cell>
          <cell r="FD54">
            <v>163868</v>
          </cell>
          <cell r="FE54">
            <v>0</v>
          </cell>
          <cell r="FF54">
            <v>0</v>
          </cell>
          <cell r="FG54">
            <v>0</v>
          </cell>
          <cell r="FH54">
            <v>7</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row>
        <row r="55">
          <cell r="A55" t="str">
            <v>Kabosh Theatre Ltd</v>
          </cell>
          <cell r="B55">
            <v>1</v>
          </cell>
          <cell r="C55">
            <v>33243</v>
          </cell>
          <cell r="D55" t="str">
            <v>Lottery</v>
          </cell>
          <cell r="E55" t="str">
            <v>ACNI/12289</v>
          </cell>
          <cell r="F55" t="str">
            <v>Gilly Campbell</v>
          </cell>
          <cell r="G55" t="str">
            <v>AFP - Core</v>
          </cell>
          <cell r="H55" t="str">
            <v>Awarded</v>
          </cell>
          <cell r="I55" t="str">
            <v>Medium</v>
          </cell>
          <cell r="J55">
            <v>60000</v>
          </cell>
          <cell r="K55">
            <v>0</v>
          </cell>
          <cell r="L55">
            <v>115394</v>
          </cell>
          <cell r="M55">
            <v>216012</v>
          </cell>
          <cell r="N55" t="str">
            <v>Drama</v>
          </cell>
          <cell r="O55">
            <v>102</v>
          </cell>
          <cell r="P55">
            <v>127</v>
          </cell>
          <cell r="Q55">
            <v>0</v>
          </cell>
          <cell r="R55">
            <v>4</v>
          </cell>
          <cell r="S55">
            <v>0</v>
          </cell>
          <cell r="T55">
            <v>2459</v>
          </cell>
          <cell r="U55">
            <v>0</v>
          </cell>
          <cell r="V55">
            <v>1710</v>
          </cell>
          <cell r="W55">
            <v>0</v>
          </cell>
          <cell r="X55">
            <v>0</v>
          </cell>
          <cell r="Y55">
            <v>0</v>
          </cell>
          <cell r="Z55">
            <v>824</v>
          </cell>
          <cell r="AA55">
            <v>0</v>
          </cell>
          <cell r="AB55">
            <v>0</v>
          </cell>
          <cell r="AC55">
            <v>0</v>
          </cell>
          <cell r="AD55">
            <v>0</v>
          </cell>
          <cell r="AE55">
            <v>0</v>
          </cell>
          <cell r="AF55">
            <v>0</v>
          </cell>
          <cell r="AG55">
            <v>0</v>
          </cell>
          <cell r="AH55">
            <v>26</v>
          </cell>
          <cell r="AI55">
            <v>0</v>
          </cell>
          <cell r="AJ55">
            <v>86</v>
          </cell>
          <cell r="AK55">
            <v>40</v>
          </cell>
          <cell r="AL55">
            <v>0</v>
          </cell>
          <cell r="AM55">
            <v>0</v>
          </cell>
          <cell r="AN55">
            <v>0</v>
          </cell>
          <cell r="AO55">
            <v>0</v>
          </cell>
          <cell r="AP55">
            <v>47</v>
          </cell>
          <cell r="AQ55">
            <v>0</v>
          </cell>
          <cell r="AR55">
            <v>66</v>
          </cell>
          <cell r="AS55">
            <v>15</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3</v>
          </cell>
          <cell r="BO55">
            <v>1</v>
          </cell>
          <cell r="BP55">
            <v>4</v>
          </cell>
          <cell r="BQ55">
            <v>36</v>
          </cell>
          <cell r="BR55">
            <v>2170</v>
          </cell>
          <cell r="BS55">
            <v>1089</v>
          </cell>
          <cell r="BT55">
            <v>555</v>
          </cell>
          <cell r="BU55">
            <v>0</v>
          </cell>
          <cell r="BV55">
            <v>7649.61</v>
          </cell>
          <cell r="BW55">
            <v>7.02</v>
          </cell>
          <cell r="BX55">
            <v>0</v>
          </cell>
          <cell r="BY55">
            <v>0</v>
          </cell>
          <cell r="BZ55">
            <v>35</v>
          </cell>
          <cell r="CA55">
            <v>10</v>
          </cell>
          <cell r="CB55">
            <v>25</v>
          </cell>
          <cell r="CC55">
            <v>15</v>
          </cell>
          <cell r="CD55">
            <v>35</v>
          </cell>
          <cell r="CE55">
            <v>1</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1</v>
          </cell>
          <cell r="CU55">
            <v>0</v>
          </cell>
          <cell r="CV55">
            <v>1</v>
          </cell>
          <cell r="CW55">
            <v>0</v>
          </cell>
          <cell r="CX55">
            <v>0</v>
          </cell>
          <cell r="CY55">
            <v>0</v>
          </cell>
          <cell r="CZ55">
            <v>1</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row>
        <row r="56">
          <cell r="A56" t="str">
            <v>Kids in Control</v>
          </cell>
          <cell r="B56">
            <v>1</v>
          </cell>
          <cell r="C56">
            <v>33229</v>
          </cell>
          <cell r="D56" t="str">
            <v>Lottery</v>
          </cell>
          <cell r="E56" t="str">
            <v>ACNI/12275</v>
          </cell>
          <cell r="F56" t="str">
            <v>Gavin O'Connor</v>
          </cell>
          <cell r="G56" t="str">
            <v>AFP - Core</v>
          </cell>
          <cell r="H56" t="str">
            <v>Awarded</v>
          </cell>
          <cell r="I56" t="str">
            <v>Small</v>
          </cell>
          <cell r="J56">
            <v>50704</v>
          </cell>
          <cell r="K56">
            <v>0</v>
          </cell>
          <cell r="L56">
            <v>68494</v>
          </cell>
          <cell r="M56">
            <v>167315</v>
          </cell>
          <cell r="N56" t="str">
            <v>Drama</v>
          </cell>
          <cell r="O56">
            <v>76</v>
          </cell>
          <cell r="P56">
            <v>414</v>
          </cell>
          <cell r="Q56">
            <v>0</v>
          </cell>
          <cell r="R56">
            <v>0</v>
          </cell>
          <cell r="S56">
            <v>0</v>
          </cell>
          <cell r="T56">
            <v>0</v>
          </cell>
          <cell r="U56">
            <v>5426</v>
          </cell>
          <cell r="V56">
            <v>1661</v>
          </cell>
          <cell r="W56">
            <v>0</v>
          </cell>
          <cell r="X56">
            <v>0</v>
          </cell>
          <cell r="Y56">
            <v>0</v>
          </cell>
          <cell r="Z56">
            <v>0</v>
          </cell>
          <cell r="AA56">
            <v>0</v>
          </cell>
          <cell r="AB56">
            <v>0</v>
          </cell>
          <cell r="AC56">
            <v>0</v>
          </cell>
          <cell r="AD56">
            <v>0</v>
          </cell>
          <cell r="AE56">
            <v>2</v>
          </cell>
          <cell r="AF56">
            <v>0</v>
          </cell>
          <cell r="AG56">
            <v>0</v>
          </cell>
          <cell r="AH56">
            <v>0</v>
          </cell>
          <cell r="AI56">
            <v>0</v>
          </cell>
          <cell r="AJ56">
            <v>7</v>
          </cell>
          <cell r="AK56">
            <v>0</v>
          </cell>
          <cell r="AL56">
            <v>0</v>
          </cell>
          <cell r="AM56">
            <v>7</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60</v>
          </cell>
          <cell r="BY56">
            <v>0</v>
          </cell>
          <cell r="BZ56">
            <v>80</v>
          </cell>
          <cell r="CA56">
            <v>0</v>
          </cell>
          <cell r="CB56">
            <v>0</v>
          </cell>
          <cell r="CC56">
            <v>90</v>
          </cell>
          <cell r="CD56">
            <v>0</v>
          </cell>
          <cell r="CE56">
            <v>1</v>
          </cell>
          <cell r="CF56">
            <v>1</v>
          </cell>
          <cell r="CG56">
            <v>0</v>
          </cell>
          <cell r="CH56">
            <v>0</v>
          </cell>
          <cell r="CI56">
            <v>1</v>
          </cell>
          <cell r="CJ56">
            <v>0</v>
          </cell>
          <cell r="CK56">
            <v>0</v>
          </cell>
          <cell r="CL56">
            <v>0</v>
          </cell>
          <cell r="CM56">
            <v>1</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row>
        <row r="57">
          <cell r="A57" t="str">
            <v>Maiden Voyage (NI) Ltd</v>
          </cell>
          <cell r="B57">
            <v>1</v>
          </cell>
          <cell r="C57">
            <v>33156</v>
          </cell>
          <cell r="D57" t="str">
            <v>Lottery</v>
          </cell>
          <cell r="E57" t="str">
            <v>ACNI/12202</v>
          </cell>
          <cell r="F57" t="str">
            <v>Gilly Campbell</v>
          </cell>
          <cell r="G57" t="str">
            <v>AFP - Core</v>
          </cell>
          <cell r="H57" t="str">
            <v>Awarded</v>
          </cell>
          <cell r="I57" t="str">
            <v>Medium</v>
          </cell>
          <cell r="J57">
            <v>91435</v>
          </cell>
          <cell r="K57">
            <v>0</v>
          </cell>
          <cell r="L57">
            <v>115000</v>
          </cell>
          <cell r="M57">
            <v>161513</v>
          </cell>
          <cell r="N57" t="str">
            <v>Dance</v>
          </cell>
          <cell r="O57">
            <v>14</v>
          </cell>
          <cell r="P57">
            <v>68</v>
          </cell>
          <cell r="Q57">
            <v>0</v>
          </cell>
          <cell r="R57">
            <v>0</v>
          </cell>
          <cell r="S57">
            <v>0</v>
          </cell>
          <cell r="T57">
            <v>643</v>
          </cell>
          <cell r="U57">
            <v>1250</v>
          </cell>
          <cell r="V57">
            <v>558</v>
          </cell>
          <cell r="W57">
            <v>0</v>
          </cell>
          <cell r="X57">
            <v>0</v>
          </cell>
          <cell r="Y57">
            <v>0</v>
          </cell>
          <cell r="Z57">
            <v>0</v>
          </cell>
          <cell r="AA57">
            <v>0</v>
          </cell>
          <cell r="AB57">
            <v>0</v>
          </cell>
          <cell r="AC57">
            <v>0</v>
          </cell>
          <cell r="AD57">
            <v>0</v>
          </cell>
          <cell r="AE57">
            <v>0</v>
          </cell>
          <cell r="AF57">
            <v>0</v>
          </cell>
          <cell r="AG57">
            <v>4</v>
          </cell>
          <cell r="AH57">
            <v>0</v>
          </cell>
          <cell r="AI57">
            <v>4</v>
          </cell>
          <cell r="AJ57">
            <v>14</v>
          </cell>
          <cell r="AK57">
            <v>1</v>
          </cell>
          <cell r="AL57">
            <v>0</v>
          </cell>
          <cell r="AM57">
            <v>0</v>
          </cell>
          <cell r="AN57">
            <v>0</v>
          </cell>
          <cell r="AO57">
            <v>4</v>
          </cell>
          <cell r="AP57">
            <v>0</v>
          </cell>
          <cell r="AQ57">
            <v>4</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665</v>
          </cell>
          <cell r="BS57">
            <v>643</v>
          </cell>
          <cell r="BT57">
            <v>0</v>
          </cell>
          <cell r="BU57">
            <v>0</v>
          </cell>
          <cell r="BV57">
            <v>0</v>
          </cell>
          <cell r="BW57">
            <v>0</v>
          </cell>
          <cell r="BX57">
            <v>10</v>
          </cell>
          <cell r="BY57">
            <v>0</v>
          </cell>
          <cell r="BZ57">
            <v>0</v>
          </cell>
          <cell r="CA57">
            <v>0</v>
          </cell>
          <cell r="CB57">
            <v>10</v>
          </cell>
          <cell r="CC57">
            <v>35</v>
          </cell>
          <cell r="CD57">
            <v>0</v>
          </cell>
          <cell r="CE57">
            <v>0</v>
          </cell>
          <cell r="CF57">
            <v>0</v>
          </cell>
          <cell r="CG57">
            <v>0</v>
          </cell>
          <cell r="CH57">
            <v>0</v>
          </cell>
          <cell r="CI57">
            <v>1</v>
          </cell>
          <cell r="CJ57">
            <v>0</v>
          </cell>
          <cell r="CK57">
            <v>0</v>
          </cell>
          <cell r="CL57">
            <v>0</v>
          </cell>
          <cell r="CM57">
            <v>1</v>
          </cell>
          <cell r="CN57">
            <v>0</v>
          </cell>
          <cell r="CO57">
            <v>0</v>
          </cell>
          <cell r="CP57">
            <v>0</v>
          </cell>
          <cell r="CQ57">
            <v>1</v>
          </cell>
          <cell r="CR57">
            <v>0</v>
          </cell>
          <cell r="CS57">
            <v>0</v>
          </cell>
          <cell r="CT57">
            <v>0</v>
          </cell>
          <cell r="CU57">
            <v>0</v>
          </cell>
          <cell r="CV57">
            <v>0</v>
          </cell>
          <cell r="CW57">
            <v>0</v>
          </cell>
          <cell r="CX57">
            <v>0</v>
          </cell>
          <cell r="CY57">
            <v>0</v>
          </cell>
          <cell r="CZ57">
            <v>1</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row>
        <row r="58">
          <cell r="A58" t="str">
            <v>Millennium Court Arts Centre (Portadown 2000)</v>
          </cell>
          <cell r="B58">
            <v>1</v>
          </cell>
          <cell r="C58">
            <v>33218</v>
          </cell>
          <cell r="D58" t="str">
            <v>Lottery</v>
          </cell>
          <cell r="E58" t="str">
            <v>ACNI/12264</v>
          </cell>
          <cell r="F58" t="str">
            <v>Deirdre Robb</v>
          </cell>
          <cell r="G58" t="str">
            <v>AFP - Core</v>
          </cell>
          <cell r="H58" t="str">
            <v>Awarded</v>
          </cell>
          <cell r="I58" t="str">
            <v>Medium</v>
          </cell>
          <cell r="J58">
            <v>40000</v>
          </cell>
          <cell r="K58">
            <v>0</v>
          </cell>
          <cell r="L58">
            <v>40000</v>
          </cell>
          <cell r="M58">
            <v>250308</v>
          </cell>
          <cell r="N58" t="str">
            <v>Visual Arts</v>
          </cell>
          <cell r="O58">
            <v>0</v>
          </cell>
          <cell r="P58">
            <v>105</v>
          </cell>
          <cell r="Q58">
            <v>10</v>
          </cell>
          <cell r="R58">
            <v>0</v>
          </cell>
          <cell r="S58">
            <v>0</v>
          </cell>
          <cell r="T58">
            <v>0</v>
          </cell>
          <cell r="U58">
            <v>0</v>
          </cell>
          <cell r="V58">
            <v>6018</v>
          </cell>
          <cell r="W58">
            <v>0</v>
          </cell>
          <cell r="X58">
            <v>17595</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83</v>
          </cell>
          <cell r="AQ58">
            <v>0</v>
          </cell>
          <cell r="AR58">
            <v>83</v>
          </cell>
          <cell r="AS58">
            <v>0</v>
          </cell>
          <cell r="AT58">
            <v>0</v>
          </cell>
          <cell r="AU58">
            <v>0</v>
          </cell>
          <cell r="AV58">
            <v>0</v>
          </cell>
          <cell r="AW58">
            <v>0</v>
          </cell>
          <cell r="AX58">
            <v>10</v>
          </cell>
          <cell r="AY58">
            <v>0</v>
          </cell>
          <cell r="AZ58">
            <v>10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35</v>
          </cell>
          <cell r="BY58">
            <v>5</v>
          </cell>
          <cell r="BZ58">
            <v>15</v>
          </cell>
          <cell r="CA58">
            <v>0</v>
          </cell>
          <cell r="CB58">
            <v>20</v>
          </cell>
          <cell r="CC58">
            <v>80</v>
          </cell>
          <cell r="CD58">
            <v>0</v>
          </cell>
          <cell r="CE58">
            <v>0</v>
          </cell>
          <cell r="CF58">
            <v>1</v>
          </cell>
          <cell r="CG58">
            <v>0</v>
          </cell>
          <cell r="CH58">
            <v>0</v>
          </cell>
          <cell r="CI58">
            <v>1</v>
          </cell>
          <cell r="CJ58">
            <v>0</v>
          </cell>
          <cell r="CK58">
            <v>0</v>
          </cell>
          <cell r="CL58">
            <v>0</v>
          </cell>
          <cell r="CM58">
            <v>0</v>
          </cell>
          <cell r="CN58">
            <v>0</v>
          </cell>
          <cell r="CO58">
            <v>1</v>
          </cell>
          <cell r="CP58">
            <v>1</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row>
        <row r="59">
          <cell r="A59" t="str">
            <v>Moving on Music</v>
          </cell>
          <cell r="B59">
            <v>1</v>
          </cell>
          <cell r="C59">
            <v>33211</v>
          </cell>
          <cell r="D59" t="str">
            <v>Exchequer</v>
          </cell>
          <cell r="E59" t="str">
            <v>ACNI/12257</v>
          </cell>
          <cell r="F59" t="str">
            <v>Ciaran Scullion</v>
          </cell>
          <cell r="G59" t="str">
            <v>AFP - Core</v>
          </cell>
          <cell r="H59" t="str">
            <v>Awarded</v>
          </cell>
          <cell r="I59" t="str">
            <v>Medium</v>
          </cell>
          <cell r="J59">
            <v>110726</v>
          </cell>
          <cell r="K59">
            <v>0</v>
          </cell>
          <cell r="L59">
            <v>130000</v>
          </cell>
          <cell r="M59">
            <v>366547</v>
          </cell>
          <cell r="N59" t="str">
            <v>Music</v>
          </cell>
          <cell r="O59">
            <v>101</v>
          </cell>
          <cell r="P59">
            <v>30</v>
          </cell>
          <cell r="Q59">
            <v>0</v>
          </cell>
          <cell r="R59">
            <v>1</v>
          </cell>
          <cell r="S59">
            <v>30</v>
          </cell>
          <cell r="T59">
            <v>9803</v>
          </cell>
          <cell r="U59">
            <v>0</v>
          </cell>
          <cell r="V59">
            <v>956</v>
          </cell>
          <cell r="W59">
            <v>0</v>
          </cell>
          <cell r="X59">
            <v>0</v>
          </cell>
          <cell r="Y59">
            <v>0</v>
          </cell>
          <cell r="Z59">
            <v>895</v>
          </cell>
          <cell r="AA59">
            <v>0</v>
          </cell>
          <cell r="AB59">
            <v>0</v>
          </cell>
          <cell r="AC59">
            <v>400000</v>
          </cell>
          <cell r="AD59">
            <v>0</v>
          </cell>
          <cell r="AE59">
            <v>0</v>
          </cell>
          <cell r="AF59">
            <v>0</v>
          </cell>
          <cell r="AG59">
            <v>0</v>
          </cell>
          <cell r="AH59">
            <v>0</v>
          </cell>
          <cell r="AI59">
            <v>0</v>
          </cell>
          <cell r="AJ59">
            <v>101</v>
          </cell>
          <cell r="AK59">
            <v>0</v>
          </cell>
          <cell r="AL59">
            <v>0</v>
          </cell>
          <cell r="AM59">
            <v>0</v>
          </cell>
          <cell r="AN59">
            <v>0</v>
          </cell>
          <cell r="AO59">
            <v>0</v>
          </cell>
          <cell r="AP59">
            <v>0</v>
          </cell>
          <cell r="AQ59">
            <v>0</v>
          </cell>
          <cell r="AR59">
            <v>30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1</v>
          </cell>
          <cell r="BQ59">
            <v>0</v>
          </cell>
          <cell r="BR59">
            <v>2191</v>
          </cell>
          <cell r="BS59">
            <v>1819</v>
          </cell>
          <cell r="BT59">
            <v>372</v>
          </cell>
          <cell r="BU59">
            <v>471</v>
          </cell>
          <cell r="BV59">
            <v>17722</v>
          </cell>
          <cell r="BW59">
            <v>6.79</v>
          </cell>
          <cell r="BX59">
            <v>10</v>
          </cell>
          <cell r="BY59">
            <v>10</v>
          </cell>
          <cell r="BZ59">
            <v>30</v>
          </cell>
          <cell r="CA59">
            <v>10</v>
          </cell>
          <cell r="CB59">
            <v>30</v>
          </cell>
          <cell r="CC59">
            <v>30</v>
          </cell>
          <cell r="CD59">
            <v>0</v>
          </cell>
          <cell r="CE59">
            <v>1</v>
          </cell>
          <cell r="CF59">
            <v>0</v>
          </cell>
          <cell r="CG59">
            <v>0</v>
          </cell>
          <cell r="CH59">
            <v>0</v>
          </cell>
          <cell r="CI59">
            <v>0</v>
          </cell>
          <cell r="CJ59">
            <v>0</v>
          </cell>
          <cell r="CK59">
            <v>1</v>
          </cell>
          <cell r="CL59">
            <v>0</v>
          </cell>
          <cell r="CM59">
            <v>1</v>
          </cell>
          <cell r="CN59">
            <v>0</v>
          </cell>
          <cell r="CO59">
            <v>0</v>
          </cell>
          <cell r="CP59">
            <v>0</v>
          </cell>
          <cell r="CQ59">
            <v>0</v>
          </cell>
          <cell r="CR59">
            <v>0</v>
          </cell>
          <cell r="CS59">
            <v>0</v>
          </cell>
          <cell r="CT59">
            <v>0</v>
          </cell>
          <cell r="CU59">
            <v>0</v>
          </cell>
          <cell r="CV59">
            <v>1</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row>
        <row r="60">
          <cell r="A60" t="str">
            <v>New Belfast Community Arts Initiative T/A Community Arts Partnership</v>
          </cell>
          <cell r="B60">
            <v>1</v>
          </cell>
          <cell r="C60">
            <v>33250</v>
          </cell>
          <cell r="D60" t="str">
            <v>Lottery</v>
          </cell>
          <cell r="E60" t="str">
            <v>ACNI/12296</v>
          </cell>
          <cell r="F60" t="str">
            <v>Joan Dempster</v>
          </cell>
          <cell r="G60" t="str">
            <v>AFP - Core</v>
          </cell>
          <cell r="H60" t="str">
            <v>Awarded</v>
          </cell>
          <cell r="I60" t="str">
            <v>Medium</v>
          </cell>
          <cell r="J60">
            <v>179311</v>
          </cell>
          <cell r="K60">
            <v>0</v>
          </cell>
          <cell r="L60">
            <v>181517.54</v>
          </cell>
          <cell r="M60">
            <v>372939.59</v>
          </cell>
          <cell r="N60" t="str">
            <v>Combined</v>
          </cell>
          <cell r="O60">
            <v>14</v>
          </cell>
          <cell r="P60">
            <v>456</v>
          </cell>
          <cell r="Q60">
            <v>20</v>
          </cell>
          <cell r="R60">
            <v>0</v>
          </cell>
          <cell r="S60">
            <v>3</v>
          </cell>
          <cell r="T60">
            <v>2746</v>
          </cell>
          <cell r="U60">
            <v>0</v>
          </cell>
          <cell r="V60">
            <v>4886</v>
          </cell>
          <cell r="W60">
            <v>0</v>
          </cell>
          <cell r="X60">
            <v>881</v>
          </cell>
          <cell r="Y60">
            <v>24021</v>
          </cell>
          <cell r="Z60">
            <v>0</v>
          </cell>
          <cell r="AA60">
            <v>0</v>
          </cell>
          <cell r="AB60">
            <v>0</v>
          </cell>
          <cell r="AC60">
            <v>553500</v>
          </cell>
          <cell r="AD60">
            <v>0</v>
          </cell>
          <cell r="AE60">
            <v>0</v>
          </cell>
          <cell r="AF60">
            <v>0</v>
          </cell>
          <cell r="AG60">
            <v>0</v>
          </cell>
          <cell r="AH60">
            <v>0</v>
          </cell>
          <cell r="AI60">
            <v>0</v>
          </cell>
          <cell r="AJ60">
            <v>8</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19</v>
          </cell>
          <cell r="BA60">
            <v>0</v>
          </cell>
          <cell r="BB60">
            <v>0</v>
          </cell>
          <cell r="BC60">
            <v>2</v>
          </cell>
          <cell r="BD60">
            <v>0</v>
          </cell>
          <cell r="BE60">
            <v>0</v>
          </cell>
          <cell r="BF60">
            <v>0</v>
          </cell>
          <cell r="BG60">
            <v>0</v>
          </cell>
          <cell r="BH60">
            <v>0</v>
          </cell>
          <cell r="BI60">
            <v>0</v>
          </cell>
          <cell r="BJ60">
            <v>0</v>
          </cell>
          <cell r="BK60">
            <v>0</v>
          </cell>
          <cell r="BL60">
            <v>0</v>
          </cell>
          <cell r="BM60">
            <v>0</v>
          </cell>
          <cell r="BN60">
            <v>0</v>
          </cell>
          <cell r="BO60">
            <v>0</v>
          </cell>
          <cell r="BP60">
            <v>1</v>
          </cell>
          <cell r="BQ60">
            <v>0</v>
          </cell>
          <cell r="BR60">
            <v>0</v>
          </cell>
          <cell r="BS60">
            <v>0</v>
          </cell>
          <cell r="BT60">
            <v>0</v>
          </cell>
          <cell r="BU60">
            <v>0</v>
          </cell>
          <cell r="BV60">
            <v>0</v>
          </cell>
          <cell r="BW60">
            <v>0</v>
          </cell>
          <cell r="BX60">
            <v>21</v>
          </cell>
          <cell r="BY60">
            <v>14</v>
          </cell>
          <cell r="BZ60">
            <v>75</v>
          </cell>
          <cell r="CA60">
            <v>2</v>
          </cell>
          <cell r="CB60">
            <v>9</v>
          </cell>
          <cell r="CC60">
            <v>56</v>
          </cell>
          <cell r="CD60">
            <v>0</v>
          </cell>
          <cell r="CE60">
            <v>1</v>
          </cell>
          <cell r="CF60">
            <v>1</v>
          </cell>
          <cell r="CG60">
            <v>0</v>
          </cell>
          <cell r="CH60">
            <v>0</v>
          </cell>
          <cell r="CI60">
            <v>1</v>
          </cell>
          <cell r="CJ60">
            <v>0</v>
          </cell>
          <cell r="CK60">
            <v>0</v>
          </cell>
          <cell r="CL60">
            <v>0</v>
          </cell>
          <cell r="CM60">
            <v>0</v>
          </cell>
          <cell r="CN60">
            <v>0</v>
          </cell>
          <cell r="CO60">
            <v>1</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1</v>
          </cell>
          <cell r="DK60">
            <v>0</v>
          </cell>
          <cell r="DL60">
            <v>0</v>
          </cell>
          <cell r="DM60">
            <v>0</v>
          </cell>
          <cell r="DN60">
            <v>0</v>
          </cell>
          <cell r="DO60">
            <v>0</v>
          </cell>
          <cell r="DP60">
            <v>1</v>
          </cell>
          <cell r="DQ60">
            <v>0</v>
          </cell>
          <cell r="DR60">
            <v>0</v>
          </cell>
          <cell r="DS60">
            <v>1</v>
          </cell>
          <cell r="DT60">
            <v>1</v>
          </cell>
          <cell r="DU60">
            <v>0</v>
          </cell>
          <cell r="DV60">
            <v>1</v>
          </cell>
          <cell r="DW60">
            <v>0</v>
          </cell>
          <cell r="DX60">
            <v>1</v>
          </cell>
          <cell r="DY60">
            <v>0</v>
          </cell>
          <cell r="DZ60">
            <v>1</v>
          </cell>
          <cell r="EA60">
            <v>0</v>
          </cell>
          <cell r="EB60">
            <v>1</v>
          </cell>
          <cell r="EC60">
            <v>0</v>
          </cell>
          <cell r="ED60">
            <v>1</v>
          </cell>
          <cell r="EE60">
            <v>0</v>
          </cell>
          <cell r="EF60">
            <v>1</v>
          </cell>
          <cell r="EG60">
            <v>0</v>
          </cell>
          <cell r="EH60">
            <v>1</v>
          </cell>
          <cell r="EI60">
            <v>0</v>
          </cell>
          <cell r="EJ60">
            <v>1</v>
          </cell>
          <cell r="EK60">
            <v>0</v>
          </cell>
          <cell r="EL60">
            <v>0</v>
          </cell>
          <cell r="EM60">
            <v>0</v>
          </cell>
          <cell r="EN60">
            <v>50</v>
          </cell>
          <cell r="EO60">
            <v>0</v>
          </cell>
          <cell r="EP60">
            <v>12016</v>
          </cell>
          <cell r="EQ60">
            <v>10</v>
          </cell>
          <cell r="ER60">
            <v>1</v>
          </cell>
          <cell r="ES60">
            <v>2</v>
          </cell>
          <cell r="ET60">
            <v>11</v>
          </cell>
          <cell r="EU60">
            <v>3</v>
          </cell>
          <cell r="EV60">
            <v>10</v>
          </cell>
          <cell r="EW60">
            <v>136</v>
          </cell>
          <cell r="EX60">
            <v>20</v>
          </cell>
          <cell r="EY60">
            <v>0</v>
          </cell>
          <cell r="EZ60">
            <v>0</v>
          </cell>
          <cell r="FA60">
            <v>0</v>
          </cell>
          <cell r="FB60">
            <v>9553778</v>
          </cell>
          <cell r="FC60">
            <v>1219</v>
          </cell>
          <cell r="FD60">
            <v>9530000</v>
          </cell>
          <cell r="FE60">
            <v>160</v>
          </cell>
          <cell r="FF60">
            <v>171</v>
          </cell>
          <cell r="FG60">
            <v>3410</v>
          </cell>
          <cell r="FH60">
            <v>111</v>
          </cell>
          <cell r="FI60">
            <v>5022</v>
          </cell>
          <cell r="FJ60">
            <v>91</v>
          </cell>
          <cell r="FK60">
            <v>0</v>
          </cell>
          <cell r="FL60">
            <v>3</v>
          </cell>
          <cell r="FM60">
            <v>116</v>
          </cell>
          <cell r="FN60">
            <v>0</v>
          </cell>
          <cell r="FO60">
            <v>0</v>
          </cell>
          <cell r="FP60">
            <v>0</v>
          </cell>
          <cell r="FQ60">
            <v>0</v>
          </cell>
          <cell r="FR60">
            <v>0</v>
          </cell>
          <cell r="FS60">
            <v>0</v>
          </cell>
          <cell r="FT60">
            <v>0</v>
          </cell>
          <cell r="FU60">
            <v>0</v>
          </cell>
          <cell r="FV60">
            <v>1</v>
          </cell>
          <cell r="FW60">
            <v>0</v>
          </cell>
          <cell r="FX60">
            <v>1</v>
          </cell>
          <cell r="FY60">
            <v>0</v>
          </cell>
        </row>
        <row r="61">
          <cell r="A61" t="str">
            <v>New Lodge Arts</v>
          </cell>
          <cell r="B61">
            <v>1</v>
          </cell>
          <cell r="C61">
            <v>33204</v>
          </cell>
          <cell r="D61" t="str">
            <v>Lottery</v>
          </cell>
          <cell r="E61" t="str">
            <v>ACNI/12250</v>
          </cell>
          <cell r="F61" t="str">
            <v>Gavin O'Connor</v>
          </cell>
          <cell r="G61" t="str">
            <v>AFP - Core</v>
          </cell>
          <cell r="H61" t="str">
            <v>Awarded</v>
          </cell>
          <cell r="I61" t="str">
            <v>Medium</v>
          </cell>
          <cell r="J61">
            <v>77600</v>
          </cell>
          <cell r="K61">
            <v>0</v>
          </cell>
          <cell r="L61">
            <v>85360</v>
          </cell>
          <cell r="M61">
            <v>285028</v>
          </cell>
          <cell r="N61" t="str">
            <v>Combined</v>
          </cell>
          <cell r="O61">
            <v>15</v>
          </cell>
          <cell r="P61">
            <v>1051</v>
          </cell>
          <cell r="Q61">
            <v>0</v>
          </cell>
          <cell r="R61">
            <v>4</v>
          </cell>
          <cell r="S61">
            <v>0</v>
          </cell>
          <cell r="T61">
            <v>1656</v>
          </cell>
          <cell r="U61">
            <v>250</v>
          </cell>
          <cell r="V61">
            <v>3747</v>
          </cell>
          <cell r="W61">
            <v>0</v>
          </cell>
          <cell r="X61">
            <v>0</v>
          </cell>
          <cell r="Y61">
            <v>0</v>
          </cell>
          <cell r="Z61">
            <v>4202</v>
          </cell>
          <cell r="AA61">
            <v>4300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4850</v>
          </cell>
          <cell r="BS61">
            <v>3028</v>
          </cell>
          <cell r="BT61">
            <v>1822</v>
          </cell>
          <cell r="BU61">
            <v>0</v>
          </cell>
          <cell r="BV61">
            <v>4695</v>
          </cell>
          <cell r="BW61">
            <v>1.5</v>
          </cell>
          <cell r="BX61">
            <v>3</v>
          </cell>
          <cell r="BY61">
            <v>0</v>
          </cell>
          <cell r="BZ61">
            <v>0</v>
          </cell>
          <cell r="CA61">
            <v>0</v>
          </cell>
          <cell r="CB61">
            <v>1</v>
          </cell>
          <cell r="CC61">
            <v>99</v>
          </cell>
          <cell r="CD61">
            <v>0</v>
          </cell>
          <cell r="CE61">
            <v>1</v>
          </cell>
          <cell r="CF61">
            <v>1</v>
          </cell>
          <cell r="CG61">
            <v>0</v>
          </cell>
          <cell r="CH61">
            <v>0</v>
          </cell>
          <cell r="CI61">
            <v>1</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row>
        <row r="62">
          <cell r="A62" t="str">
            <v>NI Opera</v>
          </cell>
          <cell r="B62">
            <v>1</v>
          </cell>
          <cell r="C62">
            <v>33173</v>
          </cell>
          <cell r="D62" t="str">
            <v>Exchequer</v>
          </cell>
          <cell r="E62" t="str">
            <v>ACNI/12219</v>
          </cell>
          <cell r="F62" t="str">
            <v>Ciaran Scullion</v>
          </cell>
          <cell r="G62" t="str">
            <v>AFP - Core</v>
          </cell>
          <cell r="H62" t="str">
            <v>Awarded</v>
          </cell>
          <cell r="I62" t="str">
            <v>Medium</v>
          </cell>
          <cell r="J62">
            <v>561569</v>
          </cell>
          <cell r="K62">
            <v>0</v>
          </cell>
          <cell r="L62">
            <v>593174.65</v>
          </cell>
          <cell r="M62">
            <v>690234.5</v>
          </cell>
          <cell r="N62" t="str">
            <v>Music</v>
          </cell>
          <cell r="O62">
            <v>18</v>
          </cell>
          <cell r="P62">
            <v>10</v>
          </cell>
          <cell r="Q62">
            <v>0</v>
          </cell>
          <cell r="R62">
            <v>0</v>
          </cell>
          <cell r="S62">
            <v>0</v>
          </cell>
          <cell r="T62">
            <v>4402</v>
          </cell>
          <cell r="U62">
            <v>1310</v>
          </cell>
          <cell r="V62">
            <v>240</v>
          </cell>
          <cell r="W62">
            <v>140</v>
          </cell>
          <cell r="X62">
            <v>0</v>
          </cell>
          <cell r="Y62">
            <v>0</v>
          </cell>
          <cell r="Z62">
            <v>0</v>
          </cell>
          <cell r="AA62">
            <v>0</v>
          </cell>
          <cell r="AB62">
            <v>0</v>
          </cell>
          <cell r="AC62">
            <v>0</v>
          </cell>
          <cell r="AD62">
            <v>0</v>
          </cell>
          <cell r="AE62">
            <v>0</v>
          </cell>
          <cell r="AF62">
            <v>0</v>
          </cell>
          <cell r="AG62">
            <v>0</v>
          </cell>
          <cell r="AH62">
            <v>0</v>
          </cell>
          <cell r="AI62">
            <v>0</v>
          </cell>
          <cell r="AJ62">
            <v>1</v>
          </cell>
          <cell r="AK62">
            <v>0</v>
          </cell>
          <cell r="AL62">
            <v>0</v>
          </cell>
          <cell r="AM62">
            <v>0</v>
          </cell>
          <cell r="AN62">
            <v>0</v>
          </cell>
          <cell r="AO62">
            <v>0</v>
          </cell>
          <cell r="AP62">
            <v>0</v>
          </cell>
          <cell r="AQ62">
            <v>0</v>
          </cell>
          <cell r="AR62">
            <v>1</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6587</v>
          </cell>
          <cell r="BS62">
            <v>5052</v>
          </cell>
          <cell r="BT62">
            <v>264</v>
          </cell>
          <cell r="BU62">
            <v>300</v>
          </cell>
          <cell r="BV62">
            <v>0</v>
          </cell>
          <cell r="BW62">
            <v>0</v>
          </cell>
          <cell r="BX62">
            <v>0</v>
          </cell>
          <cell r="BY62">
            <v>0</v>
          </cell>
          <cell r="BZ62">
            <v>0</v>
          </cell>
          <cell r="CA62">
            <v>0</v>
          </cell>
          <cell r="CB62">
            <v>0</v>
          </cell>
          <cell r="CC62">
            <v>60</v>
          </cell>
          <cell r="CD62">
            <v>0</v>
          </cell>
          <cell r="CE62">
            <v>1</v>
          </cell>
          <cell r="CF62">
            <v>0</v>
          </cell>
          <cell r="CG62">
            <v>0</v>
          </cell>
          <cell r="CH62">
            <v>0</v>
          </cell>
          <cell r="CI62">
            <v>0</v>
          </cell>
          <cell r="CJ62">
            <v>0</v>
          </cell>
          <cell r="CK62">
            <v>0</v>
          </cell>
          <cell r="CL62">
            <v>0</v>
          </cell>
          <cell r="CM62">
            <v>0</v>
          </cell>
          <cell r="CN62">
            <v>0</v>
          </cell>
          <cell r="CO62">
            <v>1</v>
          </cell>
          <cell r="CP62">
            <v>0</v>
          </cell>
          <cell r="CQ62">
            <v>1</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row>
        <row r="63">
          <cell r="A63" t="str">
            <v>North West Play Resource Centre (The Playhouse)</v>
          </cell>
          <cell r="B63">
            <v>1</v>
          </cell>
          <cell r="C63">
            <v>33257</v>
          </cell>
          <cell r="D63" t="str">
            <v>Exchequer</v>
          </cell>
          <cell r="E63" t="str">
            <v>ACNI/12303</v>
          </cell>
          <cell r="F63" t="str">
            <v>Gavin O'Connor</v>
          </cell>
          <cell r="G63" t="str">
            <v>AFP - Core</v>
          </cell>
          <cell r="H63" t="str">
            <v>Awarded</v>
          </cell>
          <cell r="I63" t="str">
            <v>Medium</v>
          </cell>
          <cell r="J63">
            <v>249012</v>
          </cell>
          <cell r="K63">
            <v>0</v>
          </cell>
          <cell r="L63">
            <v>279001</v>
          </cell>
          <cell r="M63">
            <v>1222596</v>
          </cell>
          <cell r="N63" t="str">
            <v>Combined</v>
          </cell>
          <cell r="O63">
            <v>144</v>
          </cell>
          <cell r="P63">
            <v>806</v>
          </cell>
          <cell r="Q63">
            <v>33</v>
          </cell>
          <cell r="R63">
            <v>8</v>
          </cell>
          <cell r="S63">
            <v>0</v>
          </cell>
          <cell r="T63">
            <v>9917</v>
          </cell>
          <cell r="U63">
            <v>0</v>
          </cell>
          <cell r="V63">
            <v>1400</v>
          </cell>
          <cell r="W63">
            <v>0</v>
          </cell>
          <cell r="X63">
            <v>0</v>
          </cell>
          <cell r="Y63">
            <v>7630</v>
          </cell>
          <cell r="Z63">
            <v>0</v>
          </cell>
          <cell r="AA63">
            <v>4061</v>
          </cell>
          <cell r="AB63">
            <v>0</v>
          </cell>
          <cell r="AC63">
            <v>0</v>
          </cell>
          <cell r="AD63">
            <v>20</v>
          </cell>
          <cell r="AE63">
            <v>20</v>
          </cell>
          <cell r="AF63">
            <v>20</v>
          </cell>
          <cell r="AG63">
            <v>10</v>
          </cell>
          <cell r="AH63">
            <v>144</v>
          </cell>
          <cell r="AI63">
            <v>0</v>
          </cell>
          <cell r="AJ63">
            <v>144</v>
          </cell>
          <cell r="AK63">
            <v>0</v>
          </cell>
          <cell r="AL63">
            <v>5</v>
          </cell>
          <cell r="AM63">
            <v>30</v>
          </cell>
          <cell r="AN63">
            <v>30</v>
          </cell>
          <cell r="AO63">
            <v>0</v>
          </cell>
          <cell r="AP63">
            <v>40</v>
          </cell>
          <cell r="AQ63">
            <v>0</v>
          </cell>
          <cell r="AR63">
            <v>806</v>
          </cell>
          <cell r="AS63">
            <v>0</v>
          </cell>
          <cell r="AT63">
            <v>0</v>
          </cell>
          <cell r="AU63">
            <v>0</v>
          </cell>
          <cell r="AV63">
            <v>0</v>
          </cell>
          <cell r="AW63">
            <v>0</v>
          </cell>
          <cell r="AX63">
            <v>0</v>
          </cell>
          <cell r="AY63">
            <v>0</v>
          </cell>
          <cell r="AZ63">
            <v>33</v>
          </cell>
          <cell r="BA63">
            <v>0</v>
          </cell>
          <cell r="BB63">
            <v>0</v>
          </cell>
          <cell r="BC63">
            <v>0</v>
          </cell>
          <cell r="BD63">
            <v>0</v>
          </cell>
          <cell r="BE63">
            <v>0</v>
          </cell>
          <cell r="BF63">
            <v>2</v>
          </cell>
          <cell r="BG63">
            <v>0</v>
          </cell>
          <cell r="BH63">
            <v>2</v>
          </cell>
          <cell r="BI63">
            <v>0</v>
          </cell>
          <cell r="BJ63">
            <v>0</v>
          </cell>
          <cell r="BK63">
            <v>0</v>
          </cell>
          <cell r="BL63">
            <v>0</v>
          </cell>
          <cell r="BM63">
            <v>0</v>
          </cell>
          <cell r="BN63">
            <v>8</v>
          </cell>
          <cell r="BO63">
            <v>0</v>
          </cell>
          <cell r="BP63">
            <v>8</v>
          </cell>
          <cell r="BQ63">
            <v>0</v>
          </cell>
          <cell r="BR63">
            <v>11845</v>
          </cell>
          <cell r="BS63">
            <v>5830</v>
          </cell>
          <cell r="BT63">
            <v>905</v>
          </cell>
          <cell r="BU63">
            <v>1136</v>
          </cell>
          <cell r="BV63">
            <v>50772</v>
          </cell>
          <cell r="BW63">
            <v>7.54</v>
          </cell>
          <cell r="BX63">
            <v>15</v>
          </cell>
          <cell r="BY63">
            <v>5</v>
          </cell>
          <cell r="BZ63">
            <v>60</v>
          </cell>
          <cell r="CA63">
            <v>10</v>
          </cell>
          <cell r="CB63">
            <v>35</v>
          </cell>
          <cell r="CC63">
            <v>40</v>
          </cell>
          <cell r="CD63">
            <v>10</v>
          </cell>
          <cell r="CE63">
            <v>0</v>
          </cell>
          <cell r="CF63">
            <v>0</v>
          </cell>
          <cell r="CG63">
            <v>0</v>
          </cell>
          <cell r="CH63">
            <v>0</v>
          </cell>
          <cell r="CI63">
            <v>1</v>
          </cell>
          <cell r="CJ63">
            <v>0</v>
          </cell>
          <cell r="CK63">
            <v>0</v>
          </cell>
          <cell r="CL63">
            <v>0</v>
          </cell>
          <cell r="CM63">
            <v>1</v>
          </cell>
          <cell r="CN63">
            <v>1</v>
          </cell>
          <cell r="CO63">
            <v>0</v>
          </cell>
          <cell r="CP63">
            <v>0</v>
          </cell>
          <cell r="CQ63">
            <v>0</v>
          </cell>
          <cell r="CR63">
            <v>0</v>
          </cell>
          <cell r="CS63">
            <v>0</v>
          </cell>
          <cell r="CT63">
            <v>0</v>
          </cell>
          <cell r="CU63">
            <v>0</v>
          </cell>
          <cell r="CV63">
            <v>1</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row>
        <row r="64">
          <cell r="A64" t="str">
            <v>Northern Ireland Piping &amp; Drumming School</v>
          </cell>
          <cell r="B64">
            <v>1</v>
          </cell>
          <cell r="C64">
            <v>33222</v>
          </cell>
          <cell r="D64" t="str">
            <v>Lottery</v>
          </cell>
          <cell r="E64" t="str">
            <v>ACNI/12268</v>
          </cell>
          <cell r="F64" t="str">
            <v>Maria McAlister</v>
          </cell>
          <cell r="G64" t="str">
            <v>AFP - Core</v>
          </cell>
          <cell r="H64" t="str">
            <v>Awarded</v>
          </cell>
          <cell r="I64" t="str">
            <v>Small</v>
          </cell>
          <cell r="J64">
            <v>35890</v>
          </cell>
          <cell r="K64">
            <v>0</v>
          </cell>
          <cell r="L64">
            <v>42515</v>
          </cell>
          <cell r="M64">
            <v>47169</v>
          </cell>
          <cell r="N64" t="str">
            <v>Traditional Arts</v>
          </cell>
          <cell r="O64">
            <v>3</v>
          </cell>
          <cell r="P64">
            <v>12</v>
          </cell>
          <cell r="Q64">
            <v>0</v>
          </cell>
          <cell r="R64">
            <v>1</v>
          </cell>
          <cell r="S64">
            <v>0</v>
          </cell>
          <cell r="T64">
            <v>0</v>
          </cell>
          <cell r="U64">
            <v>200</v>
          </cell>
          <cell r="V64">
            <v>0</v>
          </cell>
          <cell r="W64">
            <v>700</v>
          </cell>
          <cell r="X64">
            <v>0</v>
          </cell>
          <cell r="Y64">
            <v>0</v>
          </cell>
          <cell r="Z64">
            <v>0</v>
          </cell>
          <cell r="AA64">
            <v>395</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8</v>
          </cell>
          <cell r="BY64">
            <v>0</v>
          </cell>
          <cell r="BZ64">
            <v>0</v>
          </cell>
          <cell r="CA64">
            <v>0</v>
          </cell>
          <cell r="CB64">
            <v>0</v>
          </cell>
          <cell r="CC64">
            <v>0</v>
          </cell>
          <cell r="CD64">
            <v>0</v>
          </cell>
          <cell r="CE64">
            <v>0</v>
          </cell>
          <cell r="CF64">
            <v>1</v>
          </cell>
          <cell r="CG64">
            <v>0</v>
          </cell>
          <cell r="CH64">
            <v>0</v>
          </cell>
          <cell r="CI64">
            <v>0</v>
          </cell>
          <cell r="CJ64">
            <v>0</v>
          </cell>
          <cell r="CK64">
            <v>0</v>
          </cell>
          <cell r="CL64">
            <v>0</v>
          </cell>
          <cell r="CM64">
            <v>1</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row>
        <row r="65">
          <cell r="A65" t="str">
            <v>Northern Visions Ltd.</v>
          </cell>
          <cell r="B65">
            <v>1</v>
          </cell>
          <cell r="C65">
            <v>33248</v>
          </cell>
          <cell r="D65" t="str">
            <v>Lottery</v>
          </cell>
          <cell r="E65" t="str">
            <v>ACNI/12294</v>
          </cell>
          <cell r="F65" t="str">
            <v>Lizzie Devlin</v>
          </cell>
          <cell r="G65" t="str">
            <v>AFP - Core</v>
          </cell>
          <cell r="H65" t="str">
            <v>Awarded</v>
          </cell>
          <cell r="I65" t="str">
            <v>Medium</v>
          </cell>
          <cell r="J65">
            <v>97146</v>
          </cell>
          <cell r="K65">
            <v>0</v>
          </cell>
          <cell r="L65">
            <v>102258</v>
          </cell>
          <cell r="M65">
            <v>519198.89</v>
          </cell>
          <cell r="N65" t="str">
            <v>Combined</v>
          </cell>
          <cell r="O65">
            <v>0</v>
          </cell>
          <cell r="P65">
            <v>425</v>
          </cell>
          <cell r="Q65">
            <v>0</v>
          </cell>
          <cell r="R65">
            <v>0</v>
          </cell>
          <cell r="S65">
            <v>806</v>
          </cell>
          <cell r="T65">
            <v>0</v>
          </cell>
          <cell r="U65">
            <v>0</v>
          </cell>
          <cell r="V65">
            <v>1967</v>
          </cell>
          <cell r="W65">
            <v>0</v>
          </cell>
          <cell r="X65">
            <v>0</v>
          </cell>
          <cell r="Y65">
            <v>0</v>
          </cell>
          <cell r="Z65">
            <v>0</v>
          </cell>
          <cell r="AA65">
            <v>0</v>
          </cell>
          <cell r="AB65">
            <v>1000000</v>
          </cell>
          <cell r="AC65">
            <v>0</v>
          </cell>
          <cell r="AD65">
            <v>0</v>
          </cell>
          <cell r="AE65">
            <v>0</v>
          </cell>
          <cell r="AF65">
            <v>0</v>
          </cell>
          <cell r="AG65">
            <v>0</v>
          </cell>
          <cell r="AH65">
            <v>0</v>
          </cell>
          <cell r="AI65">
            <v>0</v>
          </cell>
          <cell r="AJ65">
            <v>0</v>
          </cell>
          <cell r="AK65">
            <v>0</v>
          </cell>
          <cell r="AL65">
            <v>2</v>
          </cell>
          <cell r="AM65">
            <v>1</v>
          </cell>
          <cell r="AN65">
            <v>0</v>
          </cell>
          <cell r="AO65">
            <v>0</v>
          </cell>
          <cell r="AP65">
            <v>0</v>
          </cell>
          <cell r="AQ65">
            <v>0</v>
          </cell>
          <cell r="AR65">
            <v>208</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5</v>
          </cell>
          <cell r="BY65">
            <v>10</v>
          </cell>
          <cell r="BZ65">
            <v>70</v>
          </cell>
          <cell r="CA65">
            <v>5</v>
          </cell>
          <cell r="CB65">
            <v>20</v>
          </cell>
          <cell r="CC65">
            <v>20</v>
          </cell>
          <cell r="CD65">
            <v>0</v>
          </cell>
          <cell r="CE65">
            <v>1</v>
          </cell>
          <cell r="CF65">
            <v>0</v>
          </cell>
          <cell r="CG65">
            <v>0</v>
          </cell>
          <cell r="CH65">
            <v>0</v>
          </cell>
          <cell r="CI65">
            <v>0</v>
          </cell>
          <cell r="CJ65">
            <v>0</v>
          </cell>
          <cell r="CK65">
            <v>0</v>
          </cell>
          <cell r="CL65">
            <v>0</v>
          </cell>
          <cell r="CM65">
            <v>1</v>
          </cell>
          <cell r="CN65">
            <v>0</v>
          </cell>
          <cell r="CO65">
            <v>0</v>
          </cell>
          <cell r="CP65">
            <v>0</v>
          </cell>
          <cell r="CQ65">
            <v>0</v>
          </cell>
          <cell r="CR65">
            <v>0</v>
          </cell>
          <cell r="CS65">
            <v>1</v>
          </cell>
          <cell r="CT65">
            <v>0</v>
          </cell>
          <cell r="CU65">
            <v>0</v>
          </cell>
          <cell r="CV65">
            <v>0</v>
          </cell>
          <cell r="CW65">
            <v>0</v>
          </cell>
          <cell r="CX65">
            <v>0</v>
          </cell>
          <cell r="CY65">
            <v>0</v>
          </cell>
          <cell r="CZ65">
            <v>1</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row>
        <row r="66">
          <cell r="A66" t="str">
            <v>Oh Yeah Music Centre</v>
          </cell>
          <cell r="B66">
            <v>1</v>
          </cell>
          <cell r="C66">
            <v>33205</v>
          </cell>
          <cell r="D66" t="str">
            <v>Lottery</v>
          </cell>
          <cell r="E66" t="str">
            <v>ACNI/12251</v>
          </cell>
          <cell r="F66" t="str">
            <v>Maria McAlister</v>
          </cell>
          <cell r="G66" t="str">
            <v>AFP - Core</v>
          </cell>
          <cell r="H66" t="str">
            <v>Awarded</v>
          </cell>
          <cell r="I66" t="str">
            <v>Small</v>
          </cell>
          <cell r="J66">
            <v>55000</v>
          </cell>
          <cell r="K66">
            <v>0</v>
          </cell>
          <cell r="L66">
            <v>55000</v>
          </cell>
          <cell r="M66">
            <v>442000</v>
          </cell>
          <cell r="N66" t="str">
            <v>Music</v>
          </cell>
          <cell r="O66">
            <v>122</v>
          </cell>
          <cell r="P66">
            <v>254</v>
          </cell>
          <cell r="Q66">
            <v>4</v>
          </cell>
          <cell r="R66">
            <v>27</v>
          </cell>
          <cell r="S66">
            <v>46</v>
          </cell>
          <cell r="T66">
            <v>1233</v>
          </cell>
          <cell r="U66">
            <v>15000</v>
          </cell>
          <cell r="V66">
            <v>2230</v>
          </cell>
          <cell r="W66">
            <v>3000</v>
          </cell>
          <cell r="X66">
            <v>0</v>
          </cell>
          <cell r="Y66">
            <v>5000</v>
          </cell>
          <cell r="Z66">
            <v>1500</v>
          </cell>
          <cell r="AA66">
            <v>3500</v>
          </cell>
          <cell r="AB66">
            <v>1000000</v>
          </cell>
          <cell r="AC66">
            <v>0</v>
          </cell>
          <cell r="AD66">
            <v>0</v>
          </cell>
          <cell r="AE66">
            <v>0</v>
          </cell>
          <cell r="AF66">
            <v>0</v>
          </cell>
          <cell r="AG66">
            <v>0</v>
          </cell>
          <cell r="AH66">
            <v>0</v>
          </cell>
          <cell r="AI66">
            <v>1</v>
          </cell>
          <cell r="AJ66">
            <v>122</v>
          </cell>
          <cell r="AK66">
            <v>40</v>
          </cell>
          <cell r="AL66">
            <v>0</v>
          </cell>
          <cell r="AM66">
            <v>0</v>
          </cell>
          <cell r="AN66">
            <v>0</v>
          </cell>
          <cell r="AO66">
            <v>0</v>
          </cell>
          <cell r="AP66">
            <v>0</v>
          </cell>
          <cell r="AQ66">
            <v>1</v>
          </cell>
          <cell r="AR66">
            <v>254</v>
          </cell>
          <cell r="AS66">
            <v>200</v>
          </cell>
          <cell r="AT66">
            <v>4</v>
          </cell>
          <cell r="AU66">
            <v>0</v>
          </cell>
          <cell r="AV66">
            <v>0</v>
          </cell>
          <cell r="AW66">
            <v>0</v>
          </cell>
          <cell r="AX66">
            <v>0</v>
          </cell>
          <cell r="AY66">
            <v>0</v>
          </cell>
          <cell r="AZ66">
            <v>4</v>
          </cell>
          <cell r="BA66">
            <v>4</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27</v>
          </cell>
          <cell r="BQ66">
            <v>12</v>
          </cell>
          <cell r="BR66">
            <v>12500</v>
          </cell>
          <cell r="BS66">
            <v>4117</v>
          </cell>
          <cell r="BT66">
            <v>2000</v>
          </cell>
          <cell r="BU66">
            <v>0</v>
          </cell>
          <cell r="BV66">
            <v>14117</v>
          </cell>
          <cell r="BW66">
            <v>0</v>
          </cell>
          <cell r="BX66">
            <v>6</v>
          </cell>
          <cell r="BY66">
            <v>3</v>
          </cell>
          <cell r="BZ66">
            <v>10</v>
          </cell>
          <cell r="CA66">
            <v>5</v>
          </cell>
          <cell r="CB66">
            <v>16</v>
          </cell>
          <cell r="CC66">
            <v>35</v>
          </cell>
          <cell r="CD66">
            <v>2</v>
          </cell>
          <cell r="CE66">
            <v>1</v>
          </cell>
          <cell r="CF66">
            <v>1</v>
          </cell>
          <cell r="CG66">
            <v>0</v>
          </cell>
          <cell r="CH66">
            <v>0</v>
          </cell>
          <cell r="CI66">
            <v>0</v>
          </cell>
          <cell r="CJ66">
            <v>0</v>
          </cell>
          <cell r="CK66">
            <v>0</v>
          </cell>
          <cell r="CL66">
            <v>1</v>
          </cell>
          <cell r="CM66">
            <v>1</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row>
        <row r="67">
          <cell r="A67" t="str">
            <v>Open Arts</v>
          </cell>
          <cell r="B67">
            <v>1</v>
          </cell>
          <cell r="C67">
            <v>33223</v>
          </cell>
          <cell r="D67" t="str">
            <v>Lottery</v>
          </cell>
          <cell r="E67" t="str">
            <v>ACNI/12269</v>
          </cell>
          <cell r="F67" t="str">
            <v>Fionnuala Walsh</v>
          </cell>
          <cell r="G67" t="str">
            <v>AFP - Core</v>
          </cell>
          <cell r="H67" t="str">
            <v>Awarded</v>
          </cell>
          <cell r="I67" t="str">
            <v>Medium</v>
          </cell>
          <cell r="J67">
            <v>98042</v>
          </cell>
          <cell r="K67">
            <v>0</v>
          </cell>
          <cell r="L67">
            <v>101074</v>
          </cell>
          <cell r="M67">
            <v>177539.6</v>
          </cell>
          <cell r="N67" t="str">
            <v>Combined</v>
          </cell>
          <cell r="O67">
            <v>11</v>
          </cell>
          <cell r="P67">
            <v>451</v>
          </cell>
          <cell r="Q67">
            <v>3</v>
          </cell>
          <cell r="R67">
            <v>0</v>
          </cell>
          <cell r="S67">
            <v>0</v>
          </cell>
          <cell r="T67">
            <v>0</v>
          </cell>
          <cell r="U67">
            <v>2000</v>
          </cell>
          <cell r="V67">
            <v>5233</v>
          </cell>
          <cell r="W67">
            <v>0</v>
          </cell>
          <cell r="X67">
            <v>0</v>
          </cell>
          <cell r="Y67">
            <v>1000</v>
          </cell>
          <cell r="Z67">
            <v>0</v>
          </cell>
          <cell r="AA67">
            <v>0</v>
          </cell>
          <cell r="AB67">
            <v>0</v>
          </cell>
          <cell r="AC67">
            <v>0</v>
          </cell>
          <cell r="AD67">
            <v>0</v>
          </cell>
          <cell r="AE67">
            <v>1</v>
          </cell>
          <cell r="AF67">
            <v>0</v>
          </cell>
          <cell r="AG67">
            <v>1</v>
          </cell>
          <cell r="AH67">
            <v>0</v>
          </cell>
          <cell r="AI67">
            <v>1</v>
          </cell>
          <cell r="AJ67">
            <v>11</v>
          </cell>
          <cell r="AK67">
            <v>0</v>
          </cell>
          <cell r="AL67">
            <v>0</v>
          </cell>
          <cell r="AM67">
            <v>451</v>
          </cell>
          <cell r="AN67">
            <v>451</v>
          </cell>
          <cell r="AO67">
            <v>451</v>
          </cell>
          <cell r="AP67">
            <v>89</v>
          </cell>
          <cell r="AQ67">
            <v>451</v>
          </cell>
          <cell r="AR67">
            <v>451</v>
          </cell>
          <cell r="AS67">
            <v>12</v>
          </cell>
          <cell r="AT67">
            <v>0</v>
          </cell>
          <cell r="AU67">
            <v>0</v>
          </cell>
          <cell r="AV67">
            <v>0</v>
          </cell>
          <cell r="AW67">
            <v>3</v>
          </cell>
          <cell r="AX67">
            <v>0</v>
          </cell>
          <cell r="AY67">
            <v>3</v>
          </cell>
          <cell r="AZ67">
            <v>3</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100</v>
          </cell>
          <cell r="BY67">
            <v>0</v>
          </cell>
          <cell r="BZ67">
            <v>0</v>
          </cell>
          <cell r="CA67">
            <v>0</v>
          </cell>
          <cell r="CB67">
            <v>0</v>
          </cell>
          <cell r="CC67">
            <v>0</v>
          </cell>
          <cell r="CD67">
            <v>0</v>
          </cell>
          <cell r="CE67">
            <v>0</v>
          </cell>
          <cell r="CF67">
            <v>0</v>
          </cell>
          <cell r="CG67">
            <v>0</v>
          </cell>
          <cell r="CH67">
            <v>0</v>
          </cell>
          <cell r="CI67">
            <v>1</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row>
        <row r="68">
          <cell r="A68" t="str">
            <v>Open House Traditional Arts Festival Ltd</v>
          </cell>
          <cell r="B68">
            <v>1</v>
          </cell>
          <cell r="C68">
            <v>33161</v>
          </cell>
          <cell r="D68" t="str">
            <v>Lottery</v>
          </cell>
          <cell r="E68" t="str">
            <v>ACNI/12207</v>
          </cell>
          <cell r="F68" t="str">
            <v>Maria McAlister</v>
          </cell>
          <cell r="G68" t="str">
            <v>AFP - Core</v>
          </cell>
          <cell r="H68" t="str">
            <v>Awarded</v>
          </cell>
          <cell r="I68" t="str">
            <v>Medium</v>
          </cell>
          <cell r="J68">
            <v>52000</v>
          </cell>
          <cell r="K68">
            <v>0</v>
          </cell>
          <cell r="L68">
            <v>70000</v>
          </cell>
          <cell r="M68">
            <v>326946</v>
          </cell>
          <cell r="N68" t="str">
            <v>Traditional Arts</v>
          </cell>
          <cell r="O68">
            <v>20</v>
          </cell>
          <cell r="P68">
            <v>1</v>
          </cell>
          <cell r="Q68">
            <v>0</v>
          </cell>
          <cell r="R68">
            <v>1</v>
          </cell>
          <cell r="S68">
            <v>0</v>
          </cell>
          <cell r="T68">
            <v>4641</v>
          </cell>
          <cell r="U68">
            <v>0</v>
          </cell>
          <cell r="V68">
            <v>85</v>
          </cell>
          <cell r="W68">
            <v>0</v>
          </cell>
          <cell r="X68">
            <v>0</v>
          </cell>
          <cell r="Y68">
            <v>0</v>
          </cell>
          <cell r="Z68">
            <v>6843</v>
          </cell>
          <cell r="AA68">
            <v>13360</v>
          </cell>
          <cell r="AB68">
            <v>0</v>
          </cell>
          <cell r="AC68">
            <v>0</v>
          </cell>
          <cell r="AD68">
            <v>0</v>
          </cell>
          <cell r="AE68">
            <v>0</v>
          </cell>
          <cell r="AF68">
            <v>0</v>
          </cell>
          <cell r="AG68">
            <v>0</v>
          </cell>
          <cell r="AH68">
            <v>0</v>
          </cell>
          <cell r="AI68">
            <v>0</v>
          </cell>
          <cell r="AJ68">
            <v>19</v>
          </cell>
          <cell r="AK68">
            <v>0</v>
          </cell>
          <cell r="AL68">
            <v>0</v>
          </cell>
          <cell r="AM68">
            <v>0</v>
          </cell>
          <cell r="AN68">
            <v>0</v>
          </cell>
          <cell r="AO68">
            <v>0</v>
          </cell>
          <cell r="AP68">
            <v>0</v>
          </cell>
          <cell r="AQ68">
            <v>0</v>
          </cell>
          <cell r="AR68">
            <v>1</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1</v>
          </cell>
          <cell r="BQ68">
            <v>0</v>
          </cell>
          <cell r="BR68">
            <v>12370</v>
          </cell>
          <cell r="BS68">
            <v>11117</v>
          </cell>
          <cell r="BT68">
            <v>305</v>
          </cell>
          <cell r="BU68">
            <v>45</v>
          </cell>
          <cell r="BV68">
            <v>246107</v>
          </cell>
          <cell r="BW68">
            <v>22</v>
          </cell>
          <cell r="BX68">
            <v>0</v>
          </cell>
          <cell r="BY68">
            <v>0</v>
          </cell>
          <cell r="BZ68">
            <v>0</v>
          </cell>
          <cell r="CA68">
            <v>0</v>
          </cell>
          <cell r="CB68">
            <v>0</v>
          </cell>
          <cell r="CC68">
            <v>19</v>
          </cell>
          <cell r="CD68">
            <v>0</v>
          </cell>
          <cell r="CE68">
            <v>1</v>
          </cell>
          <cell r="CF68">
            <v>0</v>
          </cell>
          <cell r="CG68">
            <v>0</v>
          </cell>
          <cell r="CH68">
            <v>0</v>
          </cell>
          <cell r="CI68">
            <v>0</v>
          </cell>
          <cell r="CJ68">
            <v>0</v>
          </cell>
          <cell r="CK68">
            <v>1</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row>
        <row r="69">
          <cell r="A69" t="str">
            <v>Orchid Studios Association</v>
          </cell>
          <cell r="B69">
            <v>1</v>
          </cell>
          <cell r="C69">
            <v>33254</v>
          </cell>
          <cell r="D69" t="str">
            <v>Lottery</v>
          </cell>
          <cell r="E69" t="str">
            <v>ACNI/12300</v>
          </cell>
          <cell r="F69" t="str">
            <v>Suzanne Lyle</v>
          </cell>
          <cell r="G69" t="str">
            <v>AFP - Core</v>
          </cell>
          <cell r="H69" t="str">
            <v>Awarded</v>
          </cell>
          <cell r="I69" t="str">
            <v>Small</v>
          </cell>
          <cell r="J69">
            <v>14790</v>
          </cell>
          <cell r="K69">
            <v>0</v>
          </cell>
          <cell r="L69">
            <v>14790</v>
          </cell>
          <cell r="M69">
            <v>24267</v>
          </cell>
          <cell r="N69" t="str">
            <v>Visual Arts</v>
          </cell>
          <cell r="O69">
            <v>0</v>
          </cell>
          <cell r="P69">
            <v>0</v>
          </cell>
          <cell r="Q69">
            <v>1</v>
          </cell>
          <cell r="R69">
            <v>0</v>
          </cell>
          <cell r="S69">
            <v>0</v>
          </cell>
          <cell r="T69">
            <v>0</v>
          </cell>
          <cell r="U69">
            <v>0</v>
          </cell>
          <cell r="V69">
            <v>0</v>
          </cell>
          <cell r="W69">
            <v>0</v>
          </cell>
          <cell r="X69">
            <v>0</v>
          </cell>
          <cell r="Y69">
            <v>250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1</v>
          </cell>
          <cell r="AZ69">
            <v>1</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10</v>
          </cell>
          <cell r="BY69">
            <v>10</v>
          </cell>
          <cell r="BZ69">
            <v>50</v>
          </cell>
          <cell r="CA69">
            <v>10</v>
          </cell>
          <cell r="CB69">
            <v>50</v>
          </cell>
          <cell r="CC69">
            <v>50</v>
          </cell>
          <cell r="CD69">
            <v>10</v>
          </cell>
          <cell r="CE69">
            <v>1</v>
          </cell>
          <cell r="CF69">
            <v>1</v>
          </cell>
          <cell r="CG69">
            <v>0</v>
          </cell>
          <cell r="CH69">
            <v>0</v>
          </cell>
          <cell r="CI69">
            <v>0</v>
          </cell>
          <cell r="CJ69">
            <v>0</v>
          </cell>
          <cell r="CK69">
            <v>0</v>
          </cell>
          <cell r="CL69">
            <v>0</v>
          </cell>
          <cell r="CM69">
            <v>1</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row>
        <row r="70">
          <cell r="A70" t="str">
            <v>Panarts</v>
          </cell>
          <cell r="B70">
            <v>1</v>
          </cell>
          <cell r="C70">
            <v>33194</v>
          </cell>
          <cell r="D70" t="str">
            <v>Lottery</v>
          </cell>
          <cell r="E70" t="str">
            <v>ACNI/12240</v>
          </cell>
          <cell r="F70" t="str">
            <v>Maria McAlister</v>
          </cell>
          <cell r="G70" t="str">
            <v>AFP - Core</v>
          </cell>
          <cell r="H70" t="str">
            <v>Awarded</v>
          </cell>
          <cell r="I70" t="str">
            <v>Small</v>
          </cell>
          <cell r="J70">
            <v>33555</v>
          </cell>
          <cell r="K70">
            <v>0</v>
          </cell>
          <cell r="L70">
            <v>33555</v>
          </cell>
          <cell r="M70">
            <v>173215</v>
          </cell>
          <cell r="N70" t="str">
            <v>Music</v>
          </cell>
          <cell r="O70">
            <v>15</v>
          </cell>
          <cell r="P70">
            <v>59</v>
          </cell>
          <cell r="Q70">
            <v>0</v>
          </cell>
          <cell r="R70">
            <v>1</v>
          </cell>
          <cell r="S70">
            <v>0</v>
          </cell>
          <cell r="T70">
            <v>0</v>
          </cell>
          <cell r="U70">
            <v>1500</v>
          </cell>
          <cell r="V70">
            <v>100</v>
          </cell>
          <cell r="W70">
            <v>0</v>
          </cell>
          <cell r="X70">
            <v>0</v>
          </cell>
          <cell r="Y70">
            <v>0</v>
          </cell>
          <cell r="Z70">
            <v>0</v>
          </cell>
          <cell r="AA70">
            <v>10000</v>
          </cell>
          <cell r="AB70">
            <v>0</v>
          </cell>
          <cell r="AC70">
            <v>0</v>
          </cell>
          <cell r="AD70">
            <v>0</v>
          </cell>
          <cell r="AE70">
            <v>0</v>
          </cell>
          <cell r="AF70">
            <v>0</v>
          </cell>
          <cell r="AG70">
            <v>0</v>
          </cell>
          <cell r="AH70">
            <v>0</v>
          </cell>
          <cell r="AI70">
            <v>15</v>
          </cell>
          <cell r="AJ70">
            <v>15</v>
          </cell>
          <cell r="AK70">
            <v>0</v>
          </cell>
          <cell r="AL70">
            <v>0</v>
          </cell>
          <cell r="AM70">
            <v>0</v>
          </cell>
          <cell r="AN70">
            <v>0</v>
          </cell>
          <cell r="AO70">
            <v>0</v>
          </cell>
          <cell r="AP70">
            <v>0</v>
          </cell>
          <cell r="AQ70">
            <v>59</v>
          </cell>
          <cell r="AR70">
            <v>1</v>
          </cell>
          <cell r="AS70">
            <v>0</v>
          </cell>
          <cell r="AT70">
            <v>0</v>
          </cell>
          <cell r="AU70">
            <v>0</v>
          </cell>
          <cell r="AV70">
            <v>0</v>
          </cell>
          <cell r="AW70">
            <v>0</v>
          </cell>
          <cell r="AX70">
            <v>0</v>
          </cell>
          <cell r="AY70">
            <v>0</v>
          </cell>
          <cell r="AZ70">
            <v>0</v>
          </cell>
          <cell r="BA70">
            <v>0</v>
          </cell>
          <cell r="BB70">
            <v>0</v>
          </cell>
          <cell r="BC70">
            <v>0</v>
          </cell>
          <cell r="BD70">
            <v>0</v>
          </cell>
          <cell r="BE70">
            <v>60</v>
          </cell>
          <cell r="BF70">
            <v>0</v>
          </cell>
          <cell r="BG70">
            <v>0</v>
          </cell>
          <cell r="BH70">
            <v>0</v>
          </cell>
          <cell r="BI70">
            <v>0</v>
          </cell>
          <cell r="BJ70">
            <v>0</v>
          </cell>
          <cell r="BK70">
            <v>0</v>
          </cell>
          <cell r="BL70">
            <v>0</v>
          </cell>
          <cell r="BM70">
            <v>0</v>
          </cell>
          <cell r="BN70">
            <v>0</v>
          </cell>
          <cell r="BO70">
            <v>1</v>
          </cell>
          <cell r="BP70">
            <v>1</v>
          </cell>
          <cell r="BQ70">
            <v>0</v>
          </cell>
          <cell r="BR70">
            <v>4000</v>
          </cell>
          <cell r="BS70">
            <v>2500</v>
          </cell>
          <cell r="BT70">
            <v>1180</v>
          </cell>
          <cell r="BU70">
            <v>0</v>
          </cell>
          <cell r="BV70">
            <v>19618</v>
          </cell>
          <cell r="BW70">
            <v>7.84</v>
          </cell>
          <cell r="BX70">
            <v>0</v>
          </cell>
          <cell r="BY70">
            <v>0</v>
          </cell>
          <cell r="BZ70">
            <v>20</v>
          </cell>
          <cell r="CA70">
            <v>0</v>
          </cell>
          <cell r="CB70">
            <v>0</v>
          </cell>
          <cell r="CC70">
            <v>20</v>
          </cell>
          <cell r="CD70">
            <v>0</v>
          </cell>
          <cell r="CE70">
            <v>1</v>
          </cell>
          <cell r="CF70">
            <v>1</v>
          </cell>
          <cell r="CG70">
            <v>0</v>
          </cell>
          <cell r="CH70">
            <v>0</v>
          </cell>
          <cell r="CI70">
            <v>0</v>
          </cell>
          <cell r="CJ70">
            <v>0</v>
          </cell>
          <cell r="CK70">
            <v>0</v>
          </cell>
          <cell r="CL70">
            <v>0</v>
          </cell>
          <cell r="CM70">
            <v>1</v>
          </cell>
          <cell r="CN70">
            <v>0</v>
          </cell>
          <cell r="CO70">
            <v>0</v>
          </cell>
          <cell r="CP70">
            <v>0</v>
          </cell>
          <cell r="CQ70">
            <v>0</v>
          </cell>
          <cell r="CR70">
            <v>0</v>
          </cell>
          <cell r="CS70">
            <v>0</v>
          </cell>
          <cell r="CT70">
            <v>0</v>
          </cell>
          <cell r="CU70">
            <v>0</v>
          </cell>
          <cell r="CV70">
            <v>0</v>
          </cell>
          <cell r="CW70">
            <v>0</v>
          </cell>
          <cell r="CX70">
            <v>0</v>
          </cell>
          <cell r="CY70">
            <v>0</v>
          </cell>
          <cell r="CZ70">
            <v>1</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row>
        <row r="71">
          <cell r="A71" t="str">
            <v>Paragon Studios</v>
          </cell>
          <cell r="B71">
            <v>1</v>
          </cell>
          <cell r="C71">
            <v>33197</v>
          </cell>
          <cell r="D71" t="str">
            <v>Lottery</v>
          </cell>
          <cell r="E71" t="str">
            <v>ACNI/12243</v>
          </cell>
          <cell r="F71" t="str">
            <v>Deirdre Robb</v>
          </cell>
          <cell r="G71" t="str">
            <v>AFP - Core</v>
          </cell>
          <cell r="H71" t="str">
            <v>Awarded</v>
          </cell>
          <cell r="I71" t="str">
            <v>Small</v>
          </cell>
          <cell r="J71">
            <v>20370</v>
          </cell>
          <cell r="K71">
            <v>0</v>
          </cell>
          <cell r="L71">
            <v>22520</v>
          </cell>
          <cell r="M71">
            <v>35830</v>
          </cell>
          <cell r="N71" t="str">
            <v>Visual Arts</v>
          </cell>
          <cell r="O71">
            <v>1</v>
          </cell>
          <cell r="P71">
            <v>11</v>
          </cell>
          <cell r="Q71">
            <v>14</v>
          </cell>
          <cell r="R71">
            <v>2</v>
          </cell>
          <cell r="S71">
            <v>0</v>
          </cell>
          <cell r="T71">
            <v>83</v>
          </cell>
          <cell r="U71">
            <v>0</v>
          </cell>
          <cell r="V71">
            <v>525</v>
          </cell>
          <cell r="W71">
            <v>4000</v>
          </cell>
          <cell r="X71">
            <v>1643</v>
          </cell>
          <cell r="Y71">
            <v>0</v>
          </cell>
          <cell r="Z71">
            <v>1255</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11</v>
          </cell>
          <cell r="CA71">
            <v>19</v>
          </cell>
          <cell r="CB71">
            <v>0</v>
          </cell>
          <cell r="CC71">
            <v>7</v>
          </cell>
          <cell r="CD71">
            <v>4</v>
          </cell>
          <cell r="CE71">
            <v>0</v>
          </cell>
          <cell r="CF71">
            <v>0</v>
          </cell>
          <cell r="CG71">
            <v>1</v>
          </cell>
          <cell r="CH71">
            <v>0</v>
          </cell>
          <cell r="CI71">
            <v>0</v>
          </cell>
          <cell r="CJ71">
            <v>1</v>
          </cell>
          <cell r="CK71">
            <v>0</v>
          </cell>
          <cell r="CL71">
            <v>0</v>
          </cell>
          <cell r="CM71">
            <v>0</v>
          </cell>
          <cell r="CN71">
            <v>0</v>
          </cell>
          <cell r="CO71">
            <v>0</v>
          </cell>
          <cell r="CP71">
            <v>1</v>
          </cell>
          <cell r="CQ71">
            <v>0</v>
          </cell>
          <cell r="CR71">
            <v>0</v>
          </cell>
          <cell r="CS71">
            <v>0</v>
          </cell>
          <cell r="CT71">
            <v>0</v>
          </cell>
          <cell r="CU71">
            <v>0</v>
          </cell>
          <cell r="CV71">
            <v>1</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row>
        <row r="72">
          <cell r="A72" t="str">
            <v>Partisan Productions</v>
          </cell>
          <cell r="B72">
            <v>1</v>
          </cell>
          <cell r="C72">
            <v>33239</v>
          </cell>
          <cell r="D72" t="str">
            <v>Lottery</v>
          </cell>
          <cell r="E72" t="str">
            <v>ACNI/12285</v>
          </cell>
          <cell r="F72" t="str">
            <v>Lizzie Devlin</v>
          </cell>
          <cell r="G72" t="str">
            <v>AFP - Core</v>
          </cell>
          <cell r="H72" t="str">
            <v>Awarded</v>
          </cell>
          <cell r="I72" t="str">
            <v>Medium</v>
          </cell>
          <cell r="J72">
            <v>37500</v>
          </cell>
          <cell r="K72">
            <v>0</v>
          </cell>
          <cell r="L72">
            <v>180361</v>
          </cell>
          <cell r="M72">
            <v>472531</v>
          </cell>
          <cell r="N72" t="str">
            <v>Drama</v>
          </cell>
          <cell r="O72">
            <v>7</v>
          </cell>
          <cell r="P72">
            <v>61</v>
          </cell>
          <cell r="Q72">
            <v>0</v>
          </cell>
          <cell r="R72">
            <v>0</v>
          </cell>
          <cell r="S72">
            <v>0</v>
          </cell>
          <cell r="T72">
            <v>27</v>
          </cell>
          <cell r="U72">
            <v>895</v>
          </cell>
          <cell r="V72">
            <v>276</v>
          </cell>
          <cell r="W72">
            <v>0</v>
          </cell>
          <cell r="X72">
            <v>0</v>
          </cell>
          <cell r="Y72">
            <v>0</v>
          </cell>
          <cell r="Z72">
            <v>0</v>
          </cell>
          <cell r="AA72">
            <v>0</v>
          </cell>
          <cell r="AB72">
            <v>0</v>
          </cell>
          <cell r="AC72">
            <v>0</v>
          </cell>
          <cell r="AD72">
            <v>0</v>
          </cell>
          <cell r="AE72">
            <v>0</v>
          </cell>
          <cell r="AF72">
            <v>0</v>
          </cell>
          <cell r="AG72">
            <v>0</v>
          </cell>
          <cell r="AH72">
            <v>0</v>
          </cell>
          <cell r="AI72">
            <v>0</v>
          </cell>
          <cell r="AJ72">
            <v>7</v>
          </cell>
          <cell r="AK72">
            <v>7</v>
          </cell>
          <cell r="AL72">
            <v>0</v>
          </cell>
          <cell r="AM72">
            <v>0</v>
          </cell>
          <cell r="AN72">
            <v>0</v>
          </cell>
          <cell r="AO72">
            <v>0</v>
          </cell>
          <cell r="AP72">
            <v>0</v>
          </cell>
          <cell r="AQ72">
            <v>0</v>
          </cell>
          <cell r="AR72">
            <v>61</v>
          </cell>
          <cell r="AS72">
            <v>61</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20</v>
          </cell>
          <cell r="BY72">
            <v>35</v>
          </cell>
          <cell r="BZ72">
            <v>100</v>
          </cell>
          <cell r="CA72">
            <v>0</v>
          </cell>
          <cell r="CB72">
            <v>20</v>
          </cell>
          <cell r="CC72">
            <v>65</v>
          </cell>
          <cell r="CD72">
            <v>15</v>
          </cell>
          <cell r="CE72">
            <v>1</v>
          </cell>
          <cell r="CF72">
            <v>1</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1</v>
          </cell>
          <cell r="CW72">
            <v>1</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row>
        <row r="73">
          <cell r="A73" t="str">
            <v>Photo Works North / Source Magazine</v>
          </cell>
          <cell r="B73">
            <v>1</v>
          </cell>
          <cell r="C73">
            <v>33269</v>
          </cell>
          <cell r="D73" t="str">
            <v>Lottery</v>
          </cell>
          <cell r="E73" t="str">
            <v>ACNI/12315</v>
          </cell>
          <cell r="F73" t="str">
            <v>Suzanne Lyle</v>
          </cell>
          <cell r="G73" t="str">
            <v>AFP - Core</v>
          </cell>
          <cell r="H73" t="str">
            <v>Awarded</v>
          </cell>
          <cell r="I73" t="str">
            <v>Small</v>
          </cell>
          <cell r="J73">
            <v>48352</v>
          </cell>
          <cell r="K73">
            <v>0</v>
          </cell>
          <cell r="L73">
            <v>48352</v>
          </cell>
          <cell r="M73">
            <v>115818</v>
          </cell>
          <cell r="N73" t="str">
            <v>Visual Arts</v>
          </cell>
          <cell r="O73">
            <v>40</v>
          </cell>
          <cell r="P73">
            <v>0</v>
          </cell>
          <cell r="Q73">
            <v>0</v>
          </cell>
          <cell r="R73">
            <v>0</v>
          </cell>
          <cell r="S73">
            <v>0</v>
          </cell>
          <cell r="T73">
            <v>6924</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20</v>
          </cell>
          <cell r="CD73">
            <v>0</v>
          </cell>
          <cell r="CE73">
            <v>0</v>
          </cell>
          <cell r="CF73">
            <v>0</v>
          </cell>
          <cell r="CG73">
            <v>0</v>
          </cell>
          <cell r="CH73">
            <v>0</v>
          </cell>
          <cell r="CI73">
            <v>0</v>
          </cell>
          <cell r="CJ73">
            <v>0</v>
          </cell>
          <cell r="CK73">
            <v>0</v>
          </cell>
          <cell r="CL73">
            <v>0</v>
          </cell>
          <cell r="CM73">
            <v>1</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4</v>
          </cell>
          <cell r="FM73">
            <v>0</v>
          </cell>
          <cell r="FN73">
            <v>0</v>
          </cell>
          <cell r="FO73">
            <v>0</v>
          </cell>
          <cell r="FP73">
            <v>0</v>
          </cell>
          <cell r="FQ73">
            <v>0</v>
          </cell>
          <cell r="FR73">
            <v>4</v>
          </cell>
          <cell r="FS73">
            <v>0</v>
          </cell>
          <cell r="FT73">
            <v>2079</v>
          </cell>
          <cell r="FU73">
            <v>0</v>
          </cell>
          <cell r="FV73">
            <v>0</v>
          </cell>
          <cell r="FW73">
            <v>0</v>
          </cell>
          <cell r="FX73">
            <v>0</v>
          </cell>
          <cell r="FY73">
            <v>1</v>
          </cell>
        </row>
        <row r="74">
          <cell r="A74" t="str">
            <v>PLACE</v>
          </cell>
          <cell r="B74">
            <v>1</v>
          </cell>
          <cell r="C74">
            <v>33186</v>
          </cell>
          <cell r="D74" t="str">
            <v>Lottery</v>
          </cell>
          <cell r="E74" t="str">
            <v>ACNI/12232</v>
          </cell>
          <cell r="F74" t="str">
            <v>Deirdre Robb</v>
          </cell>
          <cell r="G74" t="str">
            <v>AFP - Core</v>
          </cell>
          <cell r="H74" t="str">
            <v>Awarded</v>
          </cell>
          <cell r="I74" t="str">
            <v>Medium</v>
          </cell>
          <cell r="J74">
            <v>90157</v>
          </cell>
          <cell r="K74">
            <v>0</v>
          </cell>
          <cell r="L74">
            <v>103684</v>
          </cell>
          <cell r="M74">
            <v>270156</v>
          </cell>
          <cell r="N74" t="str">
            <v>Visual Arts</v>
          </cell>
          <cell r="O74">
            <v>0</v>
          </cell>
          <cell r="P74">
            <v>80</v>
          </cell>
          <cell r="Q74">
            <v>4</v>
          </cell>
          <cell r="R74">
            <v>78</v>
          </cell>
          <cell r="S74">
            <v>0</v>
          </cell>
          <cell r="T74">
            <v>0</v>
          </cell>
          <cell r="U74">
            <v>0</v>
          </cell>
          <cell r="V74">
            <v>1760</v>
          </cell>
          <cell r="W74">
            <v>14235</v>
          </cell>
          <cell r="X74">
            <v>322</v>
          </cell>
          <cell r="Y74">
            <v>1370</v>
          </cell>
          <cell r="Z74">
            <v>1250</v>
          </cell>
          <cell r="AA74">
            <v>1900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80</v>
          </cell>
          <cell r="AS74">
            <v>0</v>
          </cell>
          <cell r="AT74">
            <v>0</v>
          </cell>
          <cell r="AU74">
            <v>0</v>
          </cell>
          <cell r="AV74">
            <v>0</v>
          </cell>
          <cell r="AW74">
            <v>0</v>
          </cell>
          <cell r="AX74">
            <v>0</v>
          </cell>
          <cell r="AY74">
            <v>0</v>
          </cell>
          <cell r="AZ74">
            <v>4</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60</v>
          </cell>
          <cell r="BQ74">
            <v>0</v>
          </cell>
          <cell r="BR74">
            <v>1617</v>
          </cell>
          <cell r="BS74">
            <v>95</v>
          </cell>
          <cell r="BT74">
            <v>1477</v>
          </cell>
          <cell r="BU74">
            <v>0</v>
          </cell>
          <cell r="BV74">
            <v>0</v>
          </cell>
          <cell r="BW74">
            <v>5</v>
          </cell>
          <cell r="BX74">
            <v>0</v>
          </cell>
          <cell r="BY74">
            <v>5</v>
          </cell>
          <cell r="BZ74">
            <v>50</v>
          </cell>
          <cell r="CA74">
            <v>0</v>
          </cell>
          <cell r="CB74">
            <v>5</v>
          </cell>
          <cell r="CC74">
            <v>10</v>
          </cell>
          <cell r="CD74">
            <v>1</v>
          </cell>
          <cell r="CE74">
            <v>1</v>
          </cell>
          <cell r="CF74">
            <v>0</v>
          </cell>
          <cell r="CG74">
            <v>0</v>
          </cell>
          <cell r="CH74">
            <v>0</v>
          </cell>
          <cell r="CI74">
            <v>0</v>
          </cell>
          <cell r="CJ74">
            <v>0</v>
          </cell>
          <cell r="CK74">
            <v>0</v>
          </cell>
          <cell r="CL74">
            <v>0</v>
          </cell>
          <cell r="CM74">
            <v>1</v>
          </cell>
          <cell r="CN74">
            <v>0</v>
          </cell>
          <cell r="CO74">
            <v>0</v>
          </cell>
          <cell r="CP74">
            <v>0</v>
          </cell>
          <cell r="CQ74">
            <v>0</v>
          </cell>
          <cell r="CR74">
            <v>0</v>
          </cell>
          <cell r="CS74">
            <v>0</v>
          </cell>
          <cell r="CT74">
            <v>0</v>
          </cell>
          <cell r="CU74">
            <v>0</v>
          </cell>
          <cell r="CV74">
            <v>1</v>
          </cell>
          <cell r="CW74">
            <v>0</v>
          </cell>
          <cell r="CX74">
            <v>0</v>
          </cell>
          <cell r="CY74">
            <v>0</v>
          </cell>
          <cell r="CZ74">
            <v>1</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row>
        <row r="75">
          <cell r="A75" t="str">
            <v>Play Resource Warehouse</v>
          </cell>
          <cell r="B75">
            <v>1</v>
          </cell>
          <cell r="C75">
            <v>33242</v>
          </cell>
          <cell r="D75" t="str">
            <v>Lottery</v>
          </cell>
          <cell r="E75" t="str">
            <v>ACNI/12288</v>
          </cell>
          <cell r="F75" t="str">
            <v>Gavin O'Connor</v>
          </cell>
          <cell r="G75" t="str">
            <v>AFP - Core</v>
          </cell>
          <cell r="H75" t="str">
            <v>Awarded</v>
          </cell>
          <cell r="I75" t="str">
            <v>Medium</v>
          </cell>
          <cell r="J75">
            <v>99000</v>
          </cell>
          <cell r="K75">
            <v>0</v>
          </cell>
          <cell r="L75">
            <v>362392.61</v>
          </cell>
          <cell r="M75">
            <v>362392.61</v>
          </cell>
          <cell r="N75" t="str">
            <v>Visual Arts</v>
          </cell>
          <cell r="O75">
            <v>0</v>
          </cell>
          <cell r="P75">
            <v>69</v>
          </cell>
          <cell r="Q75">
            <v>0</v>
          </cell>
          <cell r="R75">
            <v>17</v>
          </cell>
          <cell r="S75">
            <v>0</v>
          </cell>
          <cell r="T75">
            <v>0</v>
          </cell>
          <cell r="U75">
            <v>0</v>
          </cell>
          <cell r="V75">
            <v>2135</v>
          </cell>
          <cell r="W75">
            <v>0</v>
          </cell>
          <cell r="X75">
            <v>0</v>
          </cell>
          <cell r="Y75">
            <v>0</v>
          </cell>
          <cell r="Z75">
            <v>0</v>
          </cell>
          <cell r="AA75">
            <v>35000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95</v>
          </cell>
          <cell r="CA75">
            <v>0</v>
          </cell>
          <cell r="CB75">
            <v>10</v>
          </cell>
          <cell r="CC75">
            <v>90</v>
          </cell>
          <cell r="CD75">
            <v>0</v>
          </cell>
          <cell r="CE75">
            <v>1</v>
          </cell>
          <cell r="CF75">
            <v>1</v>
          </cell>
          <cell r="CG75">
            <v>0</v>
          </cell>
          <cell r="CH75">
            <v>0</v>
          </cell>
          <cell r="CI75">
            <v>0</v>
          </cell>
          <cell r="CJ75">
            <v>0</v>
          </cell>
          <cell r="CK75">
            <v>0</v>
          </cell>
          <cell r="CL75">
            <v>0</v>
          </cell>
          <cell r="CM75">
            <v>1</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row>
        <row r="76">
          <cell r="A76" t="str">
            <v>Poetry Ireland</v>
          </cell>
          <cell r="B76">
            <v>1</v>
          </cell>
          <cell r="C76">
            <v>33170</v>
          </cell>
          <cell r="D76" t="str">
            <v>Lottery</v>
          </cell>
          <cell r="E76" t="str">
            <v>ACNI/12216</v>
          </cell>
          <cell r="F76" t="str">
            <v>Damian Smyth</v>
          </cell>
          <cell r="G76" t="str">
            <v>AFP - Core</v>
          </cell>
          <cell r="H76" t="str">
            <v>Awarded</v>
          </cell>
          <cell r="I76" t="str">
            <v>Medium</v>
          </cell>
          <cell r="J76">
            <v>41499</v>
          </cell>
          <cell r="K76">
            <v>0</v>
          </cell>
          <cell r="L76">
            <v>49244.04</v>
          </cell>
          <cell r="M76">
            <v>462262.44</v>
          </cell>
          <cell r="N76" t="str">
            <v>Literature</v>
          </cell>
          <cell r="O76">
            <v>3</v>
          </cell>
          <cell r="P76">
            <v>58</v>
          </cell>
          <cell r="Q76">
            <v>0</v>
          </cell>
          <cell r="R76">
            <v>0</v>
          </cell>
          <cell r="S76">
            <v>0</v>
          </cell>
          <cell r="T76">
            <v>320</v>
          </cell>
          <cell r="U76">
            <v>0</v>
          </cell>
          <cell r="V76">
            <v>5200</v>
          </cell>
          <cell r="W76">
            <v>0</v>
          </cell>
          <cell r="X76">
            <v>0</v>
          </cell>
          <cell r="Y76">
            <v>0</v>
          </cell>
          <cell r="Z76">
            <v>0</v>
          </cell>
          <cell r="AA76">
            <v>0</v>
          </cell>
          <cell r="AB76">
            <v>0</v>
          </cell>
          <cell r="AC76">
            <v>25000</v>
          </cell>
          <cell r="AD76">
            <v>0</v>
          </cell>
          <cell r="AE76">
            <v>0</v>
          </cell>
          <cell r="AF76">
            <v>0</v>
          </cell>
          <cell r="AG76">
            <v>0</v>
          </cell>
          <cell r="AH76">
            <v>0</v>
          </cell>
          <cell r="AI76">
            <v>0</v>
          </cell>
          <cell r="AJ76">
            <v>3</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500</v>
          </cell>
          <cell r="BS76">
            <v>320</v>
          </cell>
          <cell r="BT76">
            <v>30</v>
          </cell>
          <cell r="BU76">
            <v>30</v>
          </cell>
          <cell r="BV76">
            <v>0</v>
          </cell>
          <cell r="BW76">
            <v>0</v>
          </cell>
          <cell r="BX76">
            <v>0</v>
          </cell>
          <cell r="BY76">
            <v>0</v>
          </cell>
          <cell r="BZ76">
            <v>5</v>
          </cell>
          <cell r="CA76">
            <v>0</v>
          </cell>
          <cell r="CB76">
            <v>0</v>
          </cell>
          <cell r="CC76">
            <v>90</v>
          </cell>
          <cell r="CD76">
            <v>0</v>
          </cell>
          <cell r="CE76">
            <v>1</v>
          </cell>
          <cell r="CF76">
            <v>1</v>
          </cell>
          <cell r="CG76">
            <v>0</v>
          </cell>
          <cell r="CH76">
            <v>0</v>
          </cell>
          <cell r="CI76">
            <v>0</v>
          </cell>
          <cell r="CJ76">
            <v>0</v>
          </cell>
          <cell r="CK76">
            <v>0</v>
          </cell>
          <cell r="CL76">
            <v>0</v>
          </cell>
          <cell r="CM76">
            <v>1</v>
          </cell>
          <cell r="CN76">
            <v>0</v>
          </cell>
          <cell r="CO76">
            <v>0</v>
          </cell>
          <cell r="CP76">
            <v>0</v>
          </cell>
          <cell r="CQ76">
            <v>0</v>
          </cell>
          <cell r="CR76">
            <v>0</v>
          </cell>
          <cell r="CS76">
            <v>0</v>
          </cell>
          <cell r="CT76">
            <v>0</v>
          </cell>
          <cell r="CU76">
            <v>0</v>
          </cell>
          <cell r="CV76">
            <v>1</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5</v>
          </cell>
          <cell r="FM76">
            <v>5800</v>
          </cell>
          <cell r="FN76">
            <v>0</v>
          </cell>
          <cell r="FO76">
            <v>2</v>
          </cell>
          <cell r="FP76">
            <v>640</v>
          </cell>
          <cell r="FQ76">
            <v>0</v>
          </cell>
          <cell r="FR76">
            <v>1</v>
          </cell>
          <cell r="FS76">
            <v>10</v>
          </cell>
          <cell r="FT76">
            <v>0</v>
          </cell>
          <cell r="FU76">
            <v>0</v>
          </cell>
          <cell r="FV76">
            <v>0</v>
          </cell>
          <cell r="FW76">
            <v>0</v>
          </cell>
          <cell r="FX76">
            <v>0</v>
          </cell>
          <cell r="FY76">
            <v>0</v>
          </cell>
        </row>
        <row r="77">
          <cell r="A77" t="str">
            <v>Prime Cut Productions Ltd</v>
          </cell>
          <cell r="B77">
            <v>1</v>
          </cell>
          <cell r="C77">
            <v>33264</v>
          </cell>
          <cell r="D77" t="str">
            <v>Exchequer</v>
          </cell>
          <cell r="E77" t="str">
            <v>ACNI/12310</v>
          </cell>
          <cell r="F77" t="str">
            <v>Gilly Campbell</v>
          </cell>
          <cell r="G77" t="str">
            <v>AFP - Core</v>
          </cell>
          <cell r="H77" t="str">
            <v>Awarded</v>
          </cell>
          <cell r="I77" t="str">
            <v>Medium</v>
          </cell>
          <cell r="J77">
            <v>155249</v>
          </cell>
          <cell r="K77">
            <v>0</v>
          </cell>
          <cell r="L77">
            <v>168900</v>
          </cell>
          <cell r="M77">
            <v>639825</v>
          </cell>
          <cell r="N77" t="str">
            <v>Drama</v>
          </cell>
          <cell r="O77">
            <v>44</v>
          </cell>
          <cell r="P77">
            <v>247</v>
          </cell>
          <cell r="Q77">
            <v>0</v>
          </cell>
          <cell r="R77">
            <v>0</v>
          </cell>
          <cell r="S77">
            <v>0</v>
          </cell>
          <cell r="T77">
            <v>5020</v>
          </cell>
          <cell r="U77">
            <v>0</v>
          </cell>
          <cell r="V77">
            <v>729</v>
          </cell>
          <cell r="W77">
            <v>0</v>
          </cell>
          <cell r="X77">
            <v>0</v>
          </cell>
          <cell r="Y77">
            <v>0</v>
          </cell>
          <cell r="Z77">
            <v>0</v>
          </cell>
          <cell r="AA77">
            <v>0</v>
          </cell>
          <cell r="AB77">
            <v>0</v>
          </cell>
          <cell r="AC77">
            <v>0</v>
          </cell>
          <cell r="AD77">
            <v>1</v>
          </cell>
          <cell r="AE77">
            <v>0</v>
          </cell>
          <cell r="AF77">
            <v>0</v>
          </cell>
          <cell r="AG77">
            <v>1</v>
          </cell>
          <cell r="AH77">
            <v>0</v>
          </cell>
          <cell r="AI77">
            <v>0</v>
          </cell>
          <cell r="AJ77">
            <v>3</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7803</v>
          </cell>
          <cell r="BS77">
            <v>0</v>
          </cell>
          <cell r="BT77">
            <v>0</v>
          </cell>
          <cell r="BU77">
            <v>0</v>
          </cell>
          <cell r="BV77">
            <v>0</v>
          </cell>
          <cell r="BW77">
            <v>0</v>
          </cell>
          <cell r="BX77">
            <v>20</v>
          </cell>
          <cell r="BY77">
            <v>7</v>
          </cell>
          <cell r="BZ77">
            <v>75</v>
          </cell>
          <cell r="CA77">
            <v>30</v>
          </cell>
          <cell r="CB77">
            <v>40</v>
          </cell>
          <cell r="CC77">
            <v>25</v>
          </cell>
          <cell r="CD77">
            <v>0</v>
          </cell>
          <cell r="CE77">
            <v>0</v>
          </cell>
          <cell r="CF77">
            <v>0</v>
          </cell>
          <cell r="CG77">
            <v>1</v>
          </cell>
          <cell r="CH77">
            <v>0</v>
          </cell>
          <cell r="CI77">
            <v>1</v>
          </cell>
          <cell r="CJ77">
            <v>0</v>
          </cell>
          <cell r="CK77">
            <v>0</v>
          </cell>
          <cell r="CL77">
            <v>0</v>
          </cell>
          <cell r="CM77">
            <v>0</v>
          </cell>
          <cell r="CN77">
            <v>0</v>
          </cell>
          <cell r="CO77">
            <v>0</v>
          </cell>
          <cell r="CP77">
            <v>0</v>
          </cell>
          <cell r="CQ77">
            <v>0</v>
          </cell>
          <cell r="CR77">
            <v>0</v>
          </cell>
          <cell r="CS77">
            <v>0</v>
          </cell>
          <cell r="CT77">
            <v>0</v>
          </cell>
          <cell r="CU77">
            <v>0</v>
          </cell>
          <cell r="CV77">
            <v>1</v>
          </cell>
          <cell r="CW77">
            <v>0</v>
          </cell>
          <cell r="CX77">
            <v>0</v>
          </cell>
          <cell r="CY77">
            <v>1</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row>
        <row r="78">
          <cell r="A78" t="str">
            <v>Prison Arts Foundation</v>
          </cell>
          <cell r="B78">
            <v>1</v>
          </cell>
          <cell r="C78">
            <v>33162</v>
          </cell>
          <cell r="D78" t="str">
            <v>Lottery</v>
          </cell>
          <cell r="E78" t="str">
            <v>ACNI/12208</v>
          </cell>
          <cell r="F78" t="str">
            <v>Joan Dempster</v>
          </cell>
          <cell r="G78" t="str">
            <v>AFP - Core</v>
          </cell>
          <cell r="H78" t="str">
            <v>Awarded</v>
          </cell>
          <cell r="I78" t="str">
            <v>Medium</v>
          </cell>
          <cell r="J78">
            <v>48500</v>
          </cell>
          <cell r="K78">
            <v>0</v>
          </cell>
          <cell r="L78">
            <v>79100</v>
          </cell>
          <cell r="M78">
            <v>374026</v>
          </cell>
          <cell r="N78" t="str">
            <v>Combined</v>
          </cell>
          <cell r="O78">
            <v>84</v>
          </cell>
          <cell r="P78">
            <v>1223</v>
          </cell>
          <cell r="Q78">
            <v>19</v>
          </cell>
          <cell r="R78">
            <v>0</v>
          </cell>
          <cell r="S78">
            <v>0</v>
          </cell>
          <cell r="T78">
            <v>976</v>
          </cell>
          <cell r="U78">
            <v>0</v>
          </cell>
          <cell r="V78">
            <v>6802</v>
          </cell>
          <cell r="W78">
            <v>0</v>
          </cell>
          <cell r="X78">
            <v>510</v>
          </cell>
          <cell r="Y78">
            <v>19110</v>
          </cell>
          <cell r="Z78">
            <v>0</v>
          </cell>
          <cell r="AA78">
            <v>0</v>
          </cell>
          <cell r="AB78">
            <v>0</v>
          </cell>
          <cell r="AC78">
            <v>0</v>
          </cell>
          <cell r="AD78">
            <v>0</v>
          </cell>
          <cell r="AE78">
            <v>0</v>
          </cell>
          <cell r="AF78">
            <v>0</v>
          </cell>
          <cell r="AG78">
            <v>0</v>
          </cell>
          <cell r="AH78">
            <v>0</v>
          </cell>
          <cell r="AI78">
            <v>0</v>
          </cell>
          <cell r="AJ78">
            <v>84</v>
          </cell>
          <cell r="AK78">
            <v>0</v>
          </cell>
          <cell r="AL78">
            <v>0</v>
          </cell>
          <cell r="AM78">
            <v>0</v>
          </cell>
          <cell r="AN78">
            <v>0</v>
          </cell>
          <cell r="AO78">
            <v>0</v>
          </cell>
          <cell r="AP78">
            <v>0</v>
          </cell>
          <cell r="AQ78">
            <v>1</v>
          </cell>
          <cell r="AR78">
            <v>1223</v>
          </cell>
          <cell r="AS78">
            <v>0</v>
          </cell>
          <cell r="AT78">
            <v>0</v>
          </cell>
          <cell r="AU78">
            <v>0</v>
          </cell>
          <cell r="AV78">
            <v>0</v>
          </cell>
          <cell r="AW78">
            <v>0</v>
          </cell>
          <cell r="AX78">
            <v>0</v>
          </cell>
          <cell r="AY78">
            <v>0</v>
          </cell>
          <cell r="AZ78">
            <v>19</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30</v>
          </cell>
          <cell r="BZ78">
            <v>0</v>
          </cell>
          <cell r="CA78">
            <v>0</v>
          </cell>
          <cell r="CB78">
            <v>0</v>
          </cell>
          <cell r="CC78">
            <v>21</v>
          </cell>
          <cell r="CD78">
            <v>100</v>
          </cell>
          <cell r="CE78">
            <v>1</v>
          </cell>
          <cell r="CF78">
            <v>0</v>
          </cell>
          <cell r="CG78">
            <v>0</v>
          </cell>
          <cell r="CH78">
            <v>0</v>
          </cell>
          <cell r="CI78">
            <v>0</v>
          </cell>
          <cell r="CJ78">
            <v>1</v>
          </cell>
          <cell r="CK78">
            <v>0</v>
          </cell>
          <cell r="CL78">
            <v>0</v>
          </cell>
          <cell r="CM78">
            <v>0</v>
          </cell>
          <cell r="CN78">
            <v>1</v>
          </cell>
          <cell r="CO78">
            <v>0</v>
          </cell>
          <cell r="CP78">
            <v>0</v>
          </cell>
          <cell r="CQ78">
            <v>0</v>
          </cell>
          <cell r="CR78">
            <v>0</v>
          </cell>
          <cell r="CS78">
            <v>0</v>
          </cell>
          <cell r="CT78">
            <v>0</v>
          </cell>
          <cell r="CU78">
            <v>0</v>
          </cell>
          <cell r="CV78">
            <v>0</v>
          </cell>
          <cell r="CW78">
            <v>0</v>
          </cell>
          <cell r="CX78">
            <v>0</v>
          </cell>
          <cell r="CY78">
            <v>1</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row>
        <row r="79">
          <cell r="A79" t="str">
            <v>QSS @ Bedford Street</v>
          </cell>
          <cell r="B79">
            <v>1</v>
          </cell>
          <cell r="C79">
            <v>33171</v>
          </cell>
          <cell r="D79" t="str">
            <v>Lottery</v>
          </cell>
          <cell r="E79" t="str">
            <v>ACNI/12217</v>
          </cell>
          <cell r="F79" t="str">
            <v>Deirdre Robb</v>
          </cell>
          <cell r="G79" t="str">
            <v>AFP - Core</v>
          </cell>
          <cell r="H79" t="str">
            <v>Awarded</v>
          </cell>
          <cell r="I79" t="str">
            <v>Small</v>
          </cell>
          <cell r="J79">
            <v>31606</v>
          </cell>
          <cell r="K79">
            <v>0</v>
          </cell>
          <cell r="L79">
            <v>31606</v>
          </cell>
          <cell r="M79">
            <v>64394</v>
          </cell>
          <cell r="N79" t="str">
            <v>Visual Arts</v>
          </cell>
          <cell r="O79">
            <v>11</v>
          </cell>
          <cell r="P79">
            <v>26</v>
          </cell>
          <cell r="Q79">
            <v>7</v>
          </cell>
          <cell r="R79">
            <v>5</v>
          </cell>
          <cell r="S79">
            <v>18</v>
          </cell>
          <cell r="T79">
            <v>346</v>
          </cell>
          <cell r="U79">
            <v>400</v>
          </cell>
          <cell r="V79">
            <v>26</v>
          </cell>
          <cell r="W79">
            <v>26</v>
          </cell>
          <cell r="X79">
            <v>1370</v>
          </cell>
          <cell r="Y79">
            <v>2000</v>
          </cell>
          <cell r="Z79">
            <v>291</v>
          </cell>
          <cell r="AA79">
            <v>500</v>
          </cell>
          <cell r="AB79">
            <v>1123</v>
          </cell>
          <cell r="AC79">
            <v>4000</v>
          </cell>
          <cell r="AD79">
            <v>0</v>
          </cell>
          <cell r="AE79">
            <v>0</v>
          </cell>
          <cell r="AF79">
            <v>0</v>
          </cell>
          <cell r="AG79">
            <v>0</v>
          </cell>
          <cell r="AH79">
            <v>0</v>
          </cell>
          <cell r="AI79">
            <v>0</v>
          </cell>
          <cell r="AJ79">
            <v>11</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7</v>
          </cell>
          <cell r="BA79">
            <v>0</v>
          </cell>
          <cell r="BB79">
            <v>0</v>
          </cell>
          <cell r="BC79">
            <v>0</v>
          </cell>
          <cell r="BD79">
            <v>0</v>
          </cell>
          <cell r="BE79">
            <v>0</v>
          </cell>
          <cell r="BF79">
            <v>0</v>
          </cell>
          <cell r="BG79">
            <v>0</v>
          </cell>
          <cell r="BH79">
            <v>11</v>
          </cell>
          <cell r="BI79">
            <v>0</v>
          </cell>
          <cell r="BJ79">
            <v>0</v>
          </cell>
          <cell r="BK79">
            <v>0</v>
          </cell>
          <cell r="BL79">
            <v>0</v>
          </cell>
          <cell r="BM79">
            <v>0</v>
          </cell>
          <cell r="BN79">
            <v>0</v>
          </cell>
          <cell r="BO79">
            <v>0</v>
          </cell>
          <cell r="BP79">
            <v>5</v>
          </cell>
          <cell r="BQ79">
            <v>0</v>
          </cell>
          <cell r="BR79">
            <v>0</v>
          </cell>
          <cell r="BS79">
            <v>0</v>
          </cell>
          <cell r="BT79">
            <v>0</v>
          </cell>
          <cell r="BU79">
            <v>0</v>
          </cell>
          <cell r="BV79">
            <v>0</v>
          </cell>
          <cell r="BW79">
            <v>0</v>
          </cell>
          <cell r="BX79">
            <v>5</v>
          </cell>
          <cell r="BY79">
            <v>0</v>
          </cell>
          <cell r="BZ79">
            <v>0</v>
          </cell>
          <cell r="CA79">
            <v>10</v>
          </cell>
          <cell r="CB79">
            <v>10</v>
          </cell>
          <cell r="CC79">
            <v>10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1</v>
          </cell>
          <cell r="CW79">
            <v>0</v>
          </cell>
          <cell r="CX79">
            <v>0</v>
          </cell>
          <cell r="CY79">
            <v>0</v>
          </cell>
          <cell r="CZ79">
            <v>1</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row>
        <row r="80">
          <cell r="A80" t="str">
            <v>Replay Productions Limited</v>
          </cell>
          <cell r="B80">
            <v>1</v>
          </cell>
          <cell r="C80">
            <v>33245</v>
          </cell>
          <cell r="D80" t="str">
            <v>Exchequer</v>
          </cell>
          <cell r="E80" t="str">
            <v>ACNI/12291</v>
          </cell>
          <cell r="F80" t="str">
            <v>Gilly Campbell</v>
          </cell>
          <cell r="G80" t="str">
            <v>AFP - Core</v>
          </cell>
          <cell r="H80" t="str">
            <v>Awarded</v>
          </cell>
          <cell r="I80" t="str">
            <v>Medium</v>
          </cell>
          <cell r="J80">
            <v>148791</v>
          </cell>
          <cell r="K80">
            <v>0</v>
          </cell>
          <cell r="L80">
            <v>148791</v>
          </cell>
          <cell r="M80">
            <v>299539</v>
          </cell>
          <cell r="N80" t="str">
            <v>Drama</v>
          </cell>
          <cell r="O80">
            <v>256</v>
          </cell>
          <cell r="P80">
            <v>275</v>
          </cell>
          <cell r="Q80">
            <v>0</v>
          </cell>
          <cell r="R80">
            <v>0</v>
          </cell>
          <cell r="S80">
            <v>0</v>
          </cell>
          <cell r="T80">
            <v>2612</v>
          </cell>
          <cell r="U80">
            <v>16331</v>
          </cell>
          <cell r="V80">
            <v>711</v>
          </cell>
          <cell r="W80">
            <v>2293</v>
          </cell>
          <cell r="X80">
            <v>0</v>
          </cell>
          <cell r="Y80">
            <v>0</v>
          </cell>
          <cell r="Z80">
            <v>0</v>
          </cell>
          <cell r="AA80">
            <v>0</v>
          </cell>
          <cell r="AB80">
            <v>0</v>
          </cell>
          <cell r="AC80">
            <v>0</v>
          </cell>
          <cell r="AD80">
            <v>0</v>
          </cell>
          <cell r="AE80">
            <v>0</v>
          </cell>
          <cell r="AF80">
            <v>0</v>
          </cell>
          <cell r="AG80">
            <v>0</v>
          </cell>
          <cell r="AH80">
            <v>0</v>
          </cell>
          <cell r="AI80">
            <v>0</v>
          </cell>
          <cell r="AJ80">
            <v>131</v>
          </cell>
          <cell r="AK80">
            <v>131</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25</v>
          </cell>
          <cell r="BY80">
            <v>0</v>
          </cell>
          <cell r="BZ80">
            <v>29</v>
          </cell>
          <cell r="CA80">
            <v>0</v>
          </cell>
          <cell r="CB80">
            <v>0</v>
          </cell>
          <cell r="CC80">
            <v>100</v>
          </cell>
          <cell r="CD80">
            <v>0</v>
          </cell>
          <cell r="CE80">
            <v>0</v>
          </cell>
          <cell r="CF80">
            <v>1</v>
          </cell>
          <cell r="CG80">
            <v>0</v>
          </cell>
          <cell r="CH80">
            <v>0</v>
          </cell>
          <cell r="CI80">
            <v>1</v>
          </cell>
          <cell r="CJ80">
            <v>0</v>
          </cell>
          <cell r="CK80">
            <v>0</v>
          </cell>
          <cell r="CL80">
            <v>0</v>
          </cell>
          <cell r="CM80">
            <v>1</v>
          </cell>
          <cell r="CN80">
            <v>0</v>
          </cell>
          <cell r="CO80">
            <v>0</v>
          </cell>
          <cell r="CP80">
            <v>0</v>
          </cell>
          <cell r="CQ80">
            <v>1</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row>
        <row r="81">
          <cell r="A81" t="str">
            <v>Seacourt Print Workshop Limited</v>
          </cell>
          <cell r="B81">
            <v>1</v>
          </cell>
          <cell r="C81">
            <v>33213</v>
          </cell>
          <cell r="D81" t="str">
            <v>Lottery</v>
          </cell>
          <cell r="E81" t="str">
            <v>ACNI/12259</v>
          </cell>
          <cell r="F81" t="str">
            <v>Suzanne Lyle</v>
          </cell>
          <cell r="G81" t="str">
            <v>AFP - Core</v>
          </cell>
          <cell r="H81" t="str">
            <v>Awarded</v>
          </cell>
          <cell r="I81" t="str">
            <v>Small</v>
          </cell>
          <cell r="J81">
            <v>63438</v>
          </cell>
          <cell r="K81">
            <v>0</v>
          </cell>
          <cell r="L81">
            <v>88955.199999999997</v>
          </cell>
          <cell r="M81">
            <v>190768.84</v>
          </cell>
          <cell r="N81" t="str">
            <v>Visual Arts</v>
          </cell>
          <cell r="O81">
            <v>0</v>
          </cell>
          <cell r="P81">
            <v>155</v>
          </cell>
          <cell r="Q81">
            <v>15</v>
          </cell>
          <cell r="R81">
            <v>0</v>
          </cell>
          <cell r="S81">
            <v>0</v>
          </cell>
          <cell r="T81">
            <v>0</v>
          </cell>
          <cell r="U81">
            <v>0</v>
          </cell>
          <cell r="V81">
            <v>2749</v>
          </cell>
          <cell r="W81">
            <v>0</v>
          </cell>
          <cell r="X81">
            <v>51000</v>
          </cell>
          <cell r="Y81">
            <v>72658</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155</v>
          </cell>
          <cell r="AS81">
            <v>0</v>
          </cell>
          <cell r="AT81">
            <v>0</v>
          </cell>
          <cell r="AU81">
            <v>0</v>
          </cell>
          <cell r="AV81">
            <v>0</v>
          </cell>
          <cell r="AW81">
            <v>0</v>
          </cell>
          <cell r="AX81">
            <v>0</v>
          </cell>
          <cell r="AY81">
            <v>0</v>
          </cell>
          <cell r="AZ81">
            <v>15</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12.3</v>
          </cell>
          <cell r="BY81">
            <v>1.7</v>
          </cell>
          <cell r="BZ81">
            <v>0</v>
          </cell>
          <cell r="CA81">
            <v>0</v>
          </cell>
          <cell r="CB81">
            <v>9.4</v>
          </cell>
          <cell r="CC81">
            <v>31</v>
          </cell>
          <cell r="CD81">
            <v>0</v>
          </cell>
          <cell r="CE81">
            <v>0</v>
          </cell>
          <cell r="CF81">
            <v>1</v>
          </cell>
          <cell r="CG81">
            <v>0</v>
          </cell>
          <cell r="CH81">
            <v>0</v>
          </cell>
          <cell r="CI81">
            <v>1</v>
          </cell>
          <cell r="CJ81">
            <v>0</v>
          </cell>
          <cell r="CK81">
            <v>0</v>
          </cell>
          <cell r="CL81">
            <v>0</v>
          </cell>
          <cell r="CM81">
            <v>1</v>
          </cell>
          <cell r="CN81">
            <v>0</v>
          </cell>
          <cell r="CO81">
            <v>0</v>
          </cell>
          <cell r="CP81">
            <v>0</v>
          </cell>
          <cell r="CQ81">
            <v>0</v>
          </cell>
          <cell r="CR81">
            <v>0</v>
          </cell>
          <cell r="CS81">
            <v>0</v>
          </cell>
          <cell r="CT81">
            <v>0</v>
          </cell>
          <cell r="CU81">
            <v>1</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row>
        <row r="82">
          <cell r="A82" t="str">
            <v>Sole Purpose Productions</v>
          </cell>
          <cell r="B82">
            <v>1</v>
          </cell>
          <cell r="C82">
            <v>33247</v>
          </cell>
          <cell r="D82" t="str">
            <v>Lottery</v>
          </cell>
          <cell r="E82" t="str">
            <v>ACNI/12293</v>
          </cell>
          <cell r="F82" t="str">
            <v>Lizzie Devlin</v>
          </cell>
          <cell r="G82" t="str">
            <v>AFP - Core</v>
          </cell>
          <cell r="H82" t="str">
            <v>Awarded</v>
          </cell>
          <cell r="I82" t="str">
            <v>Small</v>
          </cell>
          <cell r="J82">
            <v>34498</v>
          </cell>
          <cell r="K82">
            <v>0</v>
          </cell>
          <cell r="L82">
            <v>39738</v>
          </cell>
          <cell r="M82">
            <v>110008</v>
          </cell>
          <cell r="N82" t="str">
            <v>Drama</v>
          </cell>
          <cell r="O82">
            <v>26</v>
          </cell>
          <cell r="P82">
            <v>4</v>
          </cell>
          <cell r="Q82">
            <v>0</v>
          </cell>
          <cell r="R82">
            <v>0</v>
          </cell>
          <cell r="S82">
            <v>0</v>
          </cell>
          <cell r="T82">
            <v>1747</v>
          </cell>
          <cell r="U82">
            <v>0</v>
          </cell>
          <cell r="V82">
            <v>22</v>
          </cell>
          <cell r="W82">
            <v>0</v>
          </cell>
          <cell r="X82">
            <v>0</v>
          </cell>
          <cell r="Y82">
            <v>0</v>
          </cell>
          <cell r="Z82">
            <v>0</v>
          </cell>
          <cell r="AA82">
            <v>0</v>
          </cell>
          <cell r="AB82">
            <v>0</v>
          </cell>
          <cell r="AC82">
            <v>0</v>
          </cell>
          <cell r="AD82">
            <v>0</v>
          </cell>
          <cell r="AE82">
            <v>0</v>
          </cell>
          <cell r="AF82">
            <v>0</v>
          </cell>
          <cell r="AG82">
            <v>0</v>
          </cell>
          <cell r="AH82">
            <v>0</v>
          </cell>
          <cell r="AI82">
            <v>0</v>
          </cell>
          <cell r="AJ82">
            <v>26</v>
          </cell>
          <cell r="AK82">
            <v>0</v>
          </cell>
          <cell r="AL82">
            <v>0</v>
          </cell>
          <cell r="AM82">
            <v>0</v>
          </cell>
          <cell r="AN82">
            <v>0</v>
          </cell>
          <cell r="AO82">
            <v>0</v>
          </cell>
          <cell r="AP82">
            <v>0</v>
          </cell>
          <cell r="AQ82">
            <v>0</v>
          </cell>
          <cell r="AR82">
            <v>4</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450</v>
          </cell>
          <cell r="BS82">
            <v>162</v>
          </cell>
          <cell r="BT82">
            <v>29</v>
          </cell>
          <cell r="BU82">
            <v>41</v>
          </cell>
          <cell r="BV82">
            <v>1155</v>
          </cell>
          <cell r="BW82">
            <v>5.68</v>
          </cell>
          <cell r="BX82">
            <v>0</v>
          </cell>
          <cell r="BY82">
            <v>20</v>
          </cell>
          <cell r="BZ82">
            <v>20</v>
          </cell>
          <cell r="CA82">
            <v>20</v>
          </cell>
          <cell r="CB82">
            <v>7</v>
          </cell>
          <cell r="CC82">
            <v>36</v>
          </cell>
          <cell r="CD82">
            <v>0</v>
          </cell>
          <cell r="CE82">
            <v>1</v>
          </cell>
          <cell r="CF82">
            <v>0</v>
          </cell>
          <cell r="CG82">
            <v>1</v>
          </cell>
          <cell r="CH82">
            <v>1</v>
          </cell>
          <cell r="CI82">
            <v>0</v>
          </cell>
          <cell r="CJ82">
            <v>1</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row>
        <row r="83">
          <cell r="A83" t="str">
            <v>Spanner in the Works</v>
          </cell>
          <cell r="B83">
            <v>1</v>
          </cell>
          <cell r="C83">
            <v>33244</v>
          </cell>
          <cell r="D83" t="str">
            <v>Lottery</v>
          </cell>
          <cell r="E83" t="str">
            <v>ACNI/12290</v>
          </cell>
          <cell r="F83" t="str">
            <v>Joan Dempster</v>
          </cell>
          <cell r="G83" t="str">
            <v>AFP - Core</v>
          </cell>
          <cell r="H83" t="str">
            <v>Awarded</v>
          </cell>
          <cell r="I83" t="str">
            <v>Small</v>
          </cell>
          <cell r="J83">
            <v>35798</v>
          </cell>
          <cell r="K83">
            <v>0</v>
          </cell>
          <cell r="L83">
            <v>46000</v>
          </cell>
          <cell r="M83">
            <v>97866</v>
          </cell>
          <cell r="N83" t="str">
            <v>Drama</v>
          </cell>
          <cell r="O83">
            <v>86</v>
          </cell>
          <cell r="P83">
            <v>230</v>
          </cell>
          <cell r="Q83">
            <v>7</v>
          </cell>
          <cell r="R83">
            <v>0</v>
          </cell>
          <cell r="S83">
            <v>0</v>
          </cell>
          <cell r="T83">
            <v>10845</v>
          </cell>
          <cell r="U83">
            <v>0</v>
          </cell>
          <cell r="V83">
            <v>8639</v>
          </cell>
          <cell r="W83">
            <v>0</v>
          </cell>
          <cell r="X83">
            <v>881</v>
          </cell>
          <cell r="Y83">
            <v>0</v>
          </cell>
          <cell r="Z83">
            <v>0</v>
          </cell>
          <cell r="AA83">
            <v>0</v>
          </cell>
          <cell r="AB83">
            <v>0</v>
          </cell>
          <cell r="AC83">
            <v>0</v>
          </cell>
          <cell r="AD83">
            <v>0</v>
          </cell>
          <cell r="AE83">
            <v>0</v>
          </cell>
          <cell r="AF83">
            <v>0</v>
          </cell>
          <cell r="AG83">
            <v>0</v>
          </cell>
          <cell r="AH83">
            <v>0</v>
          </cell>
          <cell r="AI83">
            <v>0</v>
          </cell>
          <cell r="AJ83">
            <v>86</v>
          </cell>
          <cell r="AK83">
            <v>0</v>
          </cell>
          <cell r="AL83">
            <v>0</v>
          </cell>
          <cell r="AM83">
            <v>0</v>
          </cell>
          <cell r="AN83">
            <v>0</v>
          </cell>
          <cell r="AO83">
            <v>0</v>
          </cell>
          <cell r="AP83">
            <v>0</v>
          </cell>
          <cell r="AQ83">
            <v>0</v>
          </cell>
          <cell r="AR83">
            <v>230</v>
          </cell>
          <cell r="AS83">
            <v>0</v>
          </cell>
          <cell r="AT83">
            <v>0</v>
          </cell>
          <cell r="AU83">
            <v>0</v>
          </cell>
          <cell r="AV83">
            <v>0</v>
          </cell>
          <cell r="AW83">
            <v>0</v>
          </cell>
          <cell r="AX83">
            <v>0</v>
          </cell>
          <cell r="AY83">
            <v>0</v>
          </cell>
          <cell r="AZ83">
            <v>7</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40</v>
          </cell>
          <cell r="BY83">
            <v>20</v>
          </cell>
          <cell r="BZ83">
            <v>80</v>
          </cell>
          <cell r="CA83">
            <v>5</v>
          </cell>
          <cell r="CB83">
            <v>40</v>
          </cell>
          <cell r="CC83">
            <v>50</v>
          </cell>
          <cell r="CD83">
            <v>40</v>
          </cell>
          <cell r="CE83">
            <v>0</v>
          </cell>
          <cell r="CF83">
            <v>1</v>
          </cell>
          <cell r="CG83">
            <v>0</v>
          </cell>
          <cell r="CH83">
            <v>0</v>
          </cell>
          <cell r="CI83">
            <v>1</v>
          </cell>
          <cell r="CJ83">
            <v>0</v>
          </cell>
          <cell r="CK83">
            <v>0</v>
          </cell>
          <cell r="CL83">
            <v>0</v>
          </cell>
          <cell r="CM83">
            <v>1</v>
          </cell>
          <cell r="CN83">
            <v>1</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row>
        <row r="84">
          <cell r="A84" t="str">
            <v>Sticky Fingers Arts</v>
          </cell>
          <cell r="B84">
            <v>1</v>
          </cell>
          <cell r="C84">
            <v>33224</v>
          </cell>
          <cell r="D84" t="str">
            <v>Exchequer</v>
          </cell>
          <cell r="E84" t="str">
            <v>ACNI/12270</v>
          </cell>
          <cell r="F84" t="str">
            <v>Fionnuala Walsh</v>
          </cell>
          <cell r="G84" t="str">
            <v>AFP - Core</v>
          </cell>
          <cell r="H84" t="str">
            <v>Awarded</v>
          </cell>
          <cell r="I84" t="str">
            <v>Medium</v>
          </cell>
          <cell r="J84">
            <v>107172</v>
          </cell>
          <cell r="K84">
            <v>0</v>
          </cell>
          <cell r="L84">
            <v>250000</v>
          </cell>
          <cell r="M84">
            <v>457170</v>
          </cell>
          <cell r="N84" t="str">
            <v>Combined</v>
          </cell>
          <cell r="O84">
            <v>48</v>
          </cell>
          <cell r="P84">
            <v>208</v>
          </cell>
          <cell r="Q84">
            <v>1</v>
          </cell>
          <cell r="R84">
            <v>8</v>
          </cell>
          <cell r="S84">
            <v>4</v>
          </cell>
          <cell r="T84">
            <v>0</v>
          </cell>
          <cell r="U84">
            <v>9000</v>
          </cell>
          <cell r="V84">
            <v>0</v>
          </cell>
          <cell r="W84">
            <v>24960</v>
          </cell>
          <cell r="X84">
            <v>0</v>
          </cell>
          <cell r="Y84">
            <v>5000</v>
          </cell>
          <cell r="Z84">
            <v>0</v>
          </cell>
          <cell r="AA84">
            <v>2000</v>
          </cell>
          <cell r="AB84">
            <v>0</v>
          </cell>
          <cell r="AC84">
            <v>780000</v>
          </cell>
          <cell r="AD84">
            <v>0</v>
          </cell>
          <cell r="AE84">
            <v>0</v>
          </cell>
          <cell r="AF84">
            <v>0</v>
          </cell>
          <cell r="AG84">
            <v>0</v>
          </cell>
          <cell r="AH84">
            <v>0</v>
          </cell>
          <cell r="AI84">
            <v>0</v>
          </cell>
          <cell r="AJ84">
            <v>5</v>
          </cell>
          <cell r="AK84">
            <v>23</v>
          </cell>
          <cell r="AL84">
            <v>0</v>
          </cell>
          <cell r="AM84">
            <v>0</v>
          </cell>
          <cell r="AN84">
            <v>0</v>
          </cell>
          <cell r="AO84">
            <v>0</v>
          </cell>
          <cell r="AP84">
            <v>0</v>
          </cell>
          <cell r="AQ84">
            <v>0</v>
          </cell>
          <cell r="AR84">
            <v>0</v>
          </cell>
          <cell r="AS84">
            <v>208</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4</v>
          </cell>
          <cell r="BJ84">
            <v>0</v>
          </cell>
          <cell r="BK84">
            <v>0</v>
          </cell>
          <cell r="BL84">
            <v>0</v>
          </cell>
          <cell r="BM84">
            <v>0</v>
          </cell>
          <cell r="BN84">
            <v>0</v>
          </cell>
          <cell r="BO84">
            <v>0</v>
          </cell>
          <cell r="BP84">
            <v>5</v>
          </cell>
          <cell r="BQ84">
            <v>8</v>
          </cell>
          <cell r="BR84">
            <v>6000</v>
          </cell>
          <cell r="BS84">
            <v>5000</v>
          </cell>
          <cell r="BT84">
            <v>200</v>
          </cell>
          <cell r="BU84">
            <v>800</v>
          </cell>
          <cell r="BV84">
            <v>46000</v>
          </cell>
          <cell r="BW84">
            <v>5</v>
          </cell>
          <cell r="BX84">
            <v>20</v>
          </cell>
          <cell r="BY84">
            <v>30</v>
          </cell>
          <cell r="BZ84">
            <v>40</v>
          </cell>
          <cell r="CA84">
            <v>0</v>
          </cell>
          <cell r="CB84">
            <v>10</v>
          </cell>
          <cell r="CC84">
            <v>90</v>
          </cell>
          <cell r="CD84">
            <v>0</v>
          </cell>
          <cell r="CE84">
            <v>0</v>
          </cell>
          <cell r="CF84">
            <v>0</v>
          </cell>
          <cell r="CG84">
            <v>0</v>
          </cell>
          <cell r="CH84">
            <v>1</v>
          </cell>
          <cell r="CI84">
            <v>1</v>
          </cell>
          <cell r="CJ84">
            <v>0</v>
          </cell>
          <cell r="CK84">
            <v>0</v>
          </cell>
          <cell r="CL84">
            <v>0</v>
          </cell>
          <cell r="CM84">
            <v>0</v>
          </cell>
          <cell r="CN84">
            <v>0</v>
          </cell>
          <cell r="CO84">
            <v>1</v>
          </cell>
          <cell r="CP84">
            <v>0</v>
          </cell>
          <cell r="CQ84">
            <v>0</v>
          </cell>
          <cell r="CR84">
            <v>0</v>
          </cell>
          <cell r="CS84">
            <v>1</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row>
        <row r="85">
          <cell r="A85" t="str">
            <v>Streetwise Community Circus Workshops</v>
          </cell>
          <cell r="B85">
            <v>1</v>
          </cell>
          <cell r="C85">
            <v>33227</v>
          </cell>
          <cell r="D85" t="str">
            <v>Lottery</v>
          </cell>
          <cell r="E85" t="str">
            <v>ACNI/12273</v>
          </cell>
          <cell r="F85" t="str">
            <v>Gavin O'Connor</v>
          </cell>
          <cell r="G85" t="str">
            <v>AFP - Core</v>
          </cell>
          <cell r="H85" t="str">
            <v>Awarded</v>
          </cell>
          <cell r="I85" t="str">
            <v>Medium</v>
          </cell>
          <cell r="J85">
            <v>75205</v>
          </cell>
          <cell r="K85">
            <v>0</v>
          </cell>
          <cell r="L85">
            <v>89935</v>
          </cell>
          <cell r="M85">
            <v>213110</v>
          </cell>
          <cell r="N85" t="str">
            <v>Combined</v>
          </cell>
          <cell r="O85">
            <v>46</v>
          </cell>
          <cell r="P85">
            <v>642</v>
          </cell>
          <cell r="Q85">
            <v>0</v>
          </cell>
          <cell r="R85">
            <v>0</v>
          </cell>
          <cell r="S85">
            <v>0</v>
          </cell>
          <cell r="T85">
            <v>1697</v>
          </cell>
          <cell r="U85">
            <v>340000</v>
          </cell>
          <cell r="V85">
            <v>9927</v>
          </cell>
          <cell r="W85">
            <v>4930</v>
          </cell>
          <cell r="X85">
            <v>0</v>
          </cell>
          <cell r="Y85">
            <v>0</v>
          </cell>
          <cell r="Z85">
            <v>0</v>
          </cell>
          <cell r="AA85">
            <v>0</v>
          </cell>
          <cell r="AB85">
            <v>0</v>
          </cell>
          <cell r="AC85">
            <v>0</v>
          </cell>
          <cell r="AD85">
            <v>0</v>
          </cell>
          <cell r="AE85">
            <v>0</v>
          </cell>
          <cell r="AF85">
            <v>0</v>
          </cell>
          <cell r="AG85">
            <v>0</v>
          </cell>
          <cell r="AH85">
            <v>0</v>
          </cell>
          <cell r="AI85">
            <v>0</v>
          </cell>
          <cell r="AJ85">
            <v>0</v>
          </cell>
          <cell r="AK85">
            <v>46</v>
          </cell>
          <cell r="AL85">
            <v>0</v>
          </cell>
          <cell r="AM85">
            <v>0</v>
          </cell>
          <cell r="AN85">
            <v>0</v>
          </cell>
          <cell r="AO85">
            <v>0</v>
          </cell>
          <cell r="AP85">
            <v>0</v>
          </cell>
          <cell r="AQ85">
            <v>0</v>
          </cell>
          <cell r="AR85">
            <v>642</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60</v>
          </cell>
          <cell r="BY85">
            <v>0</v>
          </cell>
          <cell r="BZ85">
            <v>70</v>
          </cell>
          <cell r="CA85">
            <v>0</v>
          </cell>
          <cell r="CB85">
            <v>15</v>
          </cell>
          <cell r="CC85">
            <v>35</v>
          </cell>
          <cell r="CD85">
            <v>0</v>
          </cell>
          <cell r="CE85">
            <v>0</v>
          </cell>
          <cell r="CF85">
            <v>1</v>
          </cell>
          <cell r="CG85">
            <v>0</v>
          </cell>
          <cell r="CH85">
            <v>0</v>
          </cell>
          <cell r="CI85">
            <v>1</v>
          </cell>
          <cell r="CJ85">
            <v>0</v>
          </cell>
          <cell r="CK85">
            <v>0</v>
          </cell>
          <cell r="CL85">
            <v>0</v>
          </cell>
          <cell r="CM85">
            <v>0</v>
          </cell>
          <cell r="CN85">
            <v>0</v>
          </cell>
          <cell r="CO85">
            <v>0</v>
          </cell>
          <cell r="CP85">
            <v>0</v>
          </cell>
          <cell r="CQ85">
            <v>1</v>
          </cell>
          <cell r="CR85">
            <v>0</v>
          </cell>
          <cell r="CS85">
            <v>0</v>
          </cell>
          <cell r="CT85">
            <v>0</v>
          </cell>
          <cell r="CU85">
            <v>0</v>
          </cell>
          <cell r="CV85">
            <v>0</v>
          </cell>
          <cell r="CW85">
            <v>0</v>
          </cell>
          <cell r="CX85">
            <v>0</v>
          </cell>
          <cell r="CY85">
            <v>0</v>
          </cell>
          <cell r="CZ85">
            <v>0</v>
          </cell>
          <cell r="DA85">
            <v>0</v>
          </cell>
          <cell r="DB85">
            <v>1</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row>
        <row r="86">
          <cell r="A86" t="str">
            <v>Terra Nova Productions</v>
          </cell>
          <cell r="B86">
            <v>1</v>
          </cell>
          <cell r="C86">
            <v>33183</v>
          </cell>
          <cell r="D86" t="str">
            <v>Lottery</v>
          </cell>
          <cell r="E86" t="str">
            <v>ACNI/12229</v>
          </cell>
          <cell r="F86" t="str">
            <v>Gilly Campbell</v>
          </cell>
          <cell r="G86" t="str">
            <v>AFP - Core</v>
          </cell>
          <cell r="H86" t="str">
            <v>Awarded</v>
          </cell>
          <cell r="I86" t="str">
            <v>Small</v>
          </cell>
          <cell r="J86">
            <v>20633</v>
          </cell>
          <cell r="K86">
            <v>0</v>
          </cell>
          <cell r="L86">
            <v>35000</v>
          </cell>
          <cell r="M86">
            <v>76920</v>
          </cell>
          <cell r="N86" t="str">
            <v>Drama</v>
          </cell>
          <cell r="O86">
            <v>35</v>
          </cell>
          <cell r="P86">
            <v>182</v>
          </cell>
          <cell r="Q86">
            <v>0</v>
          </cell>
          <cell r="R86">
            <v>0</v>
          </cell>
          <cell r="S86">
            <v>0</v>
          </cell>
          <cell r="T86">
            <v>588</v>
          </cell>
          <cell r="U86">
            <v>23</v>
          </cell>
          <cell r="V86">
            <v>1389</v>
          </cell>
          <cell r="W86">
            <v>0</v>
          </cell>
          <cell r="X86">
            <v>0</v>
          </cell>
          <cell r="Y86">
            <v>0</v>
          </cell>
          <cell r="Z86">
            <v>0</v>
          </cell>
          <cell r="AA86">
            <v>0</v>
          </cell>
          <cell r="AB86">
            <v>0</v>
          </cell>
          <cell r="AC86">
            <v>0</v>
          </cell>
          <cell r="AD86">
            <v>0</v>
          </cell>
          <cell r="AE86">
            <v>0</v>
          </cell>
          <cell r="AF86">
            <v>0</v>
          </cell>
          <cell r="AG86">
            <v>0</v>
          </cell>
          <cell r="AH86">
            <v>0</v>
          </cell>
          <cell r="AI86">
            <v>0</v>
          </cell>
          <cell r="AJ86">
            <v>35</v>
          </cell>
          <cell r="AK86">
            <v>0</v>
          </cell>
          <cell r="AL86">
            <v>0</v>
          </cell>
          <cell r="AM86">
            <v>0</v>
          </cell>
          <cell r="AN86">
            <v>0</v>
          </cell>
          <cell r="AO86">
            <v>0</v>
          </cell>
          <cell r="AP86">
            <v>0</v>
          </cell>
          <cell r="AQ86">
            <v>0</v>
          </cell>
          <cell r="AR86">
            <v>140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983</v>
          </cell>
          <cell r="BS86">
            <v>145</v>
          </cell>
          <cell r="BT86">
            <v>600</v>
          </cell>
          <cell r="BU86">
            <v>26</v>
          </cell>
          <cell r="BV86">
            <v>690</v>
          </cell>
          <cell r="BW86">
            <v>9.24</v>
          </cell>
          <cell r="BX86">
            <v>10</v>
          </cell>
          <cell r="BY86">
            <v>60</v>
          </cell>
          <cell r="BZ86">
            <v>20</v>
          </cell>
          <cell r="CA86">
            <v>2</v>
          </cell>
          <cell r="CB86">
            <v>10</v>
          </cell>
          <cell r="CC86">
            <v>25</v>
          </cell>
          <cell r="CD86">
            <v>0</v>
          </cell>
          <cell r="CE86">
            <v>1</v>
          </cell>
          <cell r="CF86">
            <v>0</v>
          </cell>
          <cell r="CG86">
            <v>0</v>
          </cell>
          <cell r="CH86">
            <v>0</v>
          </cell>
          <cell r="CI86">
            <v>0</v>
          </cell>
          <cell r="CJ86">
            <v>0</v>
          </cell>
          <cell r="CK86">
            <v>0</v>
          </cell>
          <cell r="CL86">
            <v>0</v>
          </cell>
          <cell r="CM86">
            <v>1</v>
          </cell>
          <cell r="CN86">
            <v>0</v>
          </cell>
          <cell r="CO86">
            <v>0</v>
          </cell>
          <cell r="CP86">
            <v>0</v>
          </cell>
          <cell r="CQ86">
            <v>0</v>
          </cell>
          <cell r="CR86">
            <v>0</v>
          </cell>
          <cell r="CS86">
            <v>0</v>
          </cell>
          <cell r="CT86">
            <v>1</v>
          </cell>
          <cell r="CU86">
            <v>0</v>
          </cell>
          <cell r="CV86">
            <v>0</v>
          </cell>
          <cell r="CW86">
            <v>0</v>
          </cell>
          <cell r="CX86">
            <v>0</v>
          </cell>
          <cell r="CY86">
            <v>0</v>
          </cell>
          <cell r="CZ86">
            <v>0</v>
          </cell>
          <cell r="DA86">
            <v>0</v>
          </cell>
          <cell r="DB86">
            <v>1</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row>
        <row r="87">
          <cell r="A87" t="str">
            <v>The Black Box Trust</v>
          </cell>
          <cell r="B87">
            <v>1</v>
          </cell>
          <cell r="C87">
            <v>33184</v>
          </cell>
          <cell r="D87" t="str">
            <v>Lottery</v>
          </cell>
          <cell r="E87" t="str">
            <v>ACNI/12230</v>
          </cell>
          <cell r="F87" t="str">
            <v>Sonya Whitefield</v>
          </cell>
          <cell r="G87" t="str">
            <v>AFP - Core</v>
          </cell>
          <cell r="H87" t="str">
            <v>Awarded</v>
          </cell>
          <cell r="I87" t="str">
            <v>Small</v>
          </cell>
          <cell r="J87">
            <v>25000</v>
          </cell>
          <cell r="K87">
            <v>0</v>
          </cell>
          <cell r="L87">
            <v>25000</v>
          </cell>
          <cell r="M87">
            <v>0</v>
          </cell>
          <cell r="N87" t="str">
            <v>Combined</v>
          </cell>
          <cell r="O87">
            <v>428</v>
          </cell>
          <cell r="P87">
            <v>140</v>
          </cell>
          <cell r="Q87">
            <v>12</v>
          </cell>
          <cell r="R87">
            <v>14</v>
          </cell>
          <cell r="S87">
            <v>0</v>
          </cell>
          <cell r="T87">
            <v>20054</v>
          </cell>
          <cell r="U87">
            <v>0</v>
          </cell>
          <cell r="V87">
            <v>0</v>
          </cell>
          <cell r="W87">
            <v>5200</v>
          </cell>
          <cell r="X87">
            <v>0</v>
          </cell>
          <cell r="Y87">
            <v>10520</v>
          </cell>
          <cell r="Z87">
            <v>0</v>
          </cell>
          <cell r="AA87">
            <v>13362</v>
          </cell>
          <cell r="AB87">
            <v>0</v>
          </cell>
          <cell r="AC87">
            <v>0</v>
          </cell>
          <cell r="AD87">
            <v>0</v>
          </cell>
          <cell r="AE87">
            <v>0</v>
          </cell>
          <cell r="AF87">
            <v>0</v>
          </cell>
          <cell r="AG87">
            <v>0</v>
          </cell>
          <cell r="AH87">
            <v>0</v>
          </cell>
          <cell r="AI87">
            <v>0</v>
          </cell>
          <cell r="AJ87">
            <v>428</v>
          </cell>
          <cell r="AK87">
            <v>19</v>
          </cell>
          <cell r="AL87">
            <v>0</v>
          </cell>
          <cell r="AM87">
            <v>0</v>
          </cell>
          <cell r="AN87">
            <v>0</v>
          </cell>
          <cell r="AO87">
            <v>0</v>
          </cell>
          <cell r="AP87">
            <v>0</v>
          </cell>
          <cell r="AQ87">
            <v>0</v>
          </cell>
          <cell r="AR87">
            <v>140</v>
          </cell>
          <cell r="AS87">
            <v>140</v>
          </cell>
          <cell r="AT87">
            <v>0</v>
          </cell>
          <cell r="AU87">
            <v>0</v>
          </cell>
          <cell r="AV87">
            <v>0</v>
          </cell>
          <cell r="AW87">
            <v>0</v>
          </cell>
          <cell r="AX87">
            <v>0</v>
          </cell>
          <cell r="AY87">
            <v>0</v>
          </cell>
          <cell r="AZ87">
            <v>12</v>
          </cell>
          <cell r="BA87">
            <v>12</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14</v>
          </cell>
          <cell r="BQ87">
            <v>2</v>
          </cell>
          <cell r="BR87">
            <v>5650</v>
          </cell>
          <cell r="BS87">
            <v>3866</v>
          </cell>
          <cell r="BT87">
            <v>0</v>
          </cell>
          <cell r="BU87">
            <v>0</v>
          </cell>
          <cell r="BV87">
            <v>30870</v>
          </cell>
          <cell r="BW87">
            <v>7.98</v>
          </cell>
          <cell r="BX87">
            <v>20</v>
          </cell>
          <cell r="BY87">
            <v>0</v>
          </cell>
          <cell r="BZ87">
            <v>0</v>
          </cell>
          <cell r="CA87">
            <v>15</v>
          </cell>
          <cell r="CB87">
            <v>15</v>
          </cell>
          <cell r="CC87">
            <v>10</v>
          </cell>
          <cell r="CD87">
            <v>0</v>
          </cell>
          <cell r="CE87">
            <v>1</v>
          </cell>
          <cell r="CF87">
            <v>0</v>
          </cell>
          <cell r="CG87">
            <v>1</v>
          </cell>
          <cell r="CH87">
            <v>0</v>
          </cell>
          <cell r="CI87">
            <v>1</v>
          </cell>
          <cell r="CJ87">
            <v>0</v>
          </cell>
          <cell r="CK87">
            <v>0</v>
          </cell>
          <cell r="CL87">
            <v>1</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row>
        <row r="88">
          <cell r="A88" t="str">
            <v>The Contemporary Music Centre Ltd</v>
          </cell>
          <cell r="B88">
            <v>1</v>
          </cell>
          <cell r="C88">
            <v>33168</v>
          </cell>
          <cell r="D88" t="str">
            <v>Lottery</v>
          </cell>
          <cell r="E88" t="str">
            <v>ACNI/12214</v>
          </cell>
          <cell r="F88" t="str">
            <v>Ciaran Scullion</v>
          </cell>
          <cell r="G88" t="str">
            <v>AFP - Core</v>
          </cell>
          <cell r="H88" t="str">
            <v>Awarded</v>
          </cell>
          <cell r="I88" t="str">
            <v>Medium</v>
          </cell>
          <cell r="J88">
            <v>23557</v>
          </cell>
          <cell r="K88">
            <v>0</v>
          </cell>
          <cell r="L88">
            <v>38933</v>
          </cell>
          <cell r="M88">
            <v>353963</v>
          </cell>
          <cell r="N88" t="str">
            <v>Music</v>
          </cell>
          <cell r="O88">
            <v>18</v>
          </cell>
          <cell r="P88">
            <v>15</v>
          </cell>
          <cell r="Q88">
            <v>6</v>
          </cell>
          <cell r="R88">
            <v>0</v>
          </cell>
          <cell r="S88">
            <v>7</v>
          </cell>
          <cell r="T88">
            <v>1190</v>
          </cell>
          <cell r="U88">
            <v>0</v>
          </cell>
          <cell r="V88">
            <v>192</v>
          </cell>
          <cell r="W88">
            <v>0</v>
          </cell>
          <cell r="X88">
            <v>300</v>
          </cell>
          <cell r="Y88">
            <v>0</v>
          </cell>
          <cell r="Z88">
            <v>0</v>
          </cell>
          <cell r="AA88">
            <v>0</v>
          </cell>
          <cell r="AB88">
            <v>0</v>
          </cell>
          <cell r="AC88">
            <v>100000</v>
          </cell>
          <cell r="AD88">
            <v>0</v>
          </cell>
          <cell r="AE88">
            <v>0</v>
          </cell>
          <cell r="AF88">
            <v>0</v>
          </cell>
          <cell r="AG88">
            <v>0</v>
          </cell>
          <cell r="AH88">
            <v>0</v>
          </cell>
          <cell r="AI88">
            <v>0</v>
          </cell>
          <cell r="AJ88">
            <v>18</v>
          </cell>
          <cell r="AK88">
            <v>0</v>
          </cell>
          <cell r="AL88">
            <v>0</v>
          </cell>
          <cell r="AM88">
            <v>0</v>
          </cell>
          <cell r="AN88">
            <v>0</v>
          </cell>
          <cell r="AO88">
            <v>0</v>
          </cell>
          <cell r="AP88">
            <v>0</v>
          </cell>
          <cell r="AQ88">
            <v>0</v>
          </cell>
          <cell r="AR88">
            <v>15</v>
          </cell>
          <cell r="AS88">
            <v>0</v>
          </cell>
          <cell r="AT88">
            <v>0</v>
          </cell>
          <cell r="AU88">
            <v>0</v>
          </cell>
          <cell r="AV88">
            <v>0</v>
          </cell>
          <cell r="AW88">
            <v>0</v>
          </cell>
          <cell r="AX88">
            <v>0</v>
          </cell>
          <cell r="AY88">
            <v>0</v>
          </cell>
          <cell r="AZ88">
            <v>6</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5</v>
          </cell>
          <cell r="CA88">
            <v>0</v>
          </cell>
          <cell r="CB88">
            <v>0</v>
          </cell>
          <cell r="CC88">
            <v>5</v>
          </cell>
          <cell r="CD88">
            <v>0</v>
          </cell>
          <cell r="CE88">
            <v>0</v>
          </cell>
          <cell r="CF88">
            <v>1</v>
          </cell>
          <cell r="CG88">
            <v>0</v>
          </cell>
          <cell r="CH88">
            <v>0</v>
          </cell>
          <cell r="CI88">
            <v>0</v>
          </cell>
          <cell r="CJ88">
            <v>0</v>
          </cell>
          <cell r="CK88">
            <v>0</v>
          </cell>
          <cell r="CL88">
            <v>0</v>
          </cell>
          <cell r="CM88">
            <v>1</v>
          </cell>
          <cell r="CN88">
            <v>0</v>
          </cell>
          <cell r="CO88">
            <v>0</v>
          </cell>
          <cell r="CP88">
            <v>0</v>
          </cell>
          <cell r="CQ88">
            <v>0</v>
          </cell>
          <cell r="CR88">
            <v>0</v>
          </cell>
          <cell r="CS88">
            <v>0</v>
          </cell>
          <cell r="CT88">
            <v>0</v>
          </cell>
          <cell r="CU88">
            <v>0</v>
          </cell>
          <cell r="CV88">
            <v>0</v>
          </cell>
          <cell r="CW88">
            <v>0</v>
          </cell>
          <cell r="CX88">
            <v>0</v>
          </cell>
          <cell r="CY88">
            <v>0</v>
          </cell>
          <cell r="CZ88">
            <v>1</v>
          </cell>
          <cell r="DA88">
            <v>1</v>
          </cell>
          <cell r="DB88">
            <v>0</v>
          </cell>
          <cell r="DC88">
            <v>0</v>
          </cell>
          <cell r="DD88">
            <v>0</v>
          </cell>
          <cell r="DE88">
            <v>1</v>
          </cell>
          <cell r="DF88">
            <v>0</v>
          </cell>
          <cell r="DG88">
            <v>0</v>
          </cell>
          <cell r="DH88">
            <v>0</v>
          </cell>
          <cell r="DI88">
            <v>0</v>
          </cell>
          <cell r="DJ88">
            <v>0</v>
          </cell>
          <cell r="DK88">
            <v>0</v>
          </cell>
          <cell r="DL88">
            <v>0</v>
          </cell>
          <cell r="DM88">
            <v>0</v>
          </cell>
          <cell r="DN88">
            <v>0</v>
          </cell>
          <cell r="DO88">
            <v>186</v>
          </cell>
          <cell r="DP88">
            <v>1</v>
          </cell>
          <cell r="DQ88">
            <v>0</v>
          </cell>
          <cell r="DR88">
            <v>1</v>
          </cell>
          <cell r="DS88">
            <v>0</v>
          </cell>
          <cell r="DT88">
            <v>1</v>
          </cell>
          <cell r="DU88">
            <v>0</v>
          </cell>
          <cell r="DV88">
            <v>1</v>
          </cell>
          <cell r="DW88">
            <v>0</v>
          </cell>
          <cell r="DX88">
            <v>1</v>
          </cell>
          <cell r="DY88">
            <v>0</v>
          </cell>
          <cell r="DZ88">
            <v>1</v>
          </cell>
          <cell r="EA88">
            <v>0</v>
          </cell>
          <cell r="EB88">
            <v>1</v>
          </cell>
          <cell r="EC88">
            <v>0</v>
          </cell>
          <cell r="ED88">
            <v>0</v>
          </cell>
          <cell r="EE88">
            <v>1</v>
          </cell>
          <cell r="EF88">
            <v>1</v>
          </cell>
          <cell r="EG88">
            <v>0</v>
          </cell>
          <cell r="EH88">
            <v>1</v>
          </cell>
          <cell r="EI88">
            <v>0</v>
          </cell>
          <cell r="EJ88">
            <v>0</v>
          </cell>
          <cell r="EK88">
            <v>1</v>
          </cell>
          <cell r="EL88">
            <v>0</v>
          </cell>
          <cell r="EM88">
            <v>0</v>
          </cell>
          <cell r="EN88">
            <v>3</v>
          </cell>
          <cell r="EO88">
            <v>3</v>
          </cell>
          <cell r="EP88">
            <v>3</v>
          </cell>
          <cell r="EQ88">
            <v>3</v>
          </cell>
          <cell r="ER88">
            <v>5</v>
          </cell>
          <cell r="ES88">
            <v>27</v>
          </cell>
          <cell r="ET88">
            <v>7</v>
          </cell>
          <cell r="EU88">
            <v>0</v>
          </cell>
          <cell r="EV88">
            <v>3</v>
          </cell>
          <cell r="EW88">
            <v>5</v>
          </cell>
          <cell r="EX88">
            <v>0</v>
          </cell>
          <cell r="EY88">
            <v>0</v>
          </cell>
          <cell r="EZ88">
            <v>186</v>
          </cell>
          <cell r="FA88">
            <v>186</v>
          </cell>
          <cell r="FB88">
            <v>186</v>
          </cell>
          <cell r="FC88">
            <v>186</v>
          </cell>
          <cell r="FD88">
            <v>186</v>
          </cell>
          <cell r="FE88">
            <v>63</v>
          </cell>
          <cell r="FF88">
            <v>72</v>
          </cell>
          <cell r="FG88">
            <v>0</v>
          </cell>
          <cell r="FH88">
            <v>60</v>
          </cell>
          <cell r="FI88">
            <v>5</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row>
        <row r="89">
          <cell r="A89" t="str">
            <v>The Grand Opera House Trust</v>
          </cell>
          <cell r="B89">
            <v>1</v>
          </cell>
          <cell r="C89">
            <v>33253</v>
          </cell>
          <cell r="D89" t="str">
            <v>Exchequer</v>
          </cell>
          <cell r="E89" t="str">
            <v>ACNI/12299</v>
          </cell>
          <cell r="F89" t="str">
            <v>Sonya Whitefield</v>
          </cell>
          <cell r="G89" t="str">
            <v>AFP - Core</v>
          </cell>
          <cell r="H89" t="str">
            <v>Awarded</v>
          </cell>
          <cell r="I89" t="str">
            <v>Medium</v>
          </cell>
          <cell r="J89">
            <v>494610</v>
          </cell>
          <cell r="K89">
            <v>0</v>
          </cell>
          <cell r="L89">
            <v>515869</v>
          </cell>
          <cell r="M89">
            <v>5889732</v>
          </cell>
          <cell r="N89" t="str">
            <v>Combined</v>
          </cell>
          <cell r="O89">
            <v>397</v>
          </cell>
          <cell r="P89">
            <v>32</v>
          </cell>
          <cell r="Q89">
            <v>0</v>
          </cell>
          <cell r="R89">
            <v>0</v>
          </cell>
          <cell r="S89">
            <v>0</v>
          </cell>
          <cell r="T89">
            <v>268602</v>
          </cell>
          <cell r="U89">
            <v>1000</v>
          </cell>
          <cell r="V89">
            <v>974</v>
          </cell>
          <cell r="W89">
            <v>0</v>
          </cell>
          <cell r="X89">
            <v>0</v>
          </cell>
          <cell r="Y89">
            <v>0</v>
          </cell>
          <cell r="Z89">
            <v>0</v>
          </cell>
          <cell r="AA89">
            <v>0</v>
          </cell>
          <cell r="AB89">
            <v>0</v>
          </cell>
          <cell r="AC89">
            <v>0</v>
          </cell>
          <cell r="AD89">
            <v>5</v>
          </cell>
          <cell r="AE89">
            <v>5</v>
          </cell>
          <cell r="AF89">
            <v>0</v>
          </cell>
          <cell r="AG89">
            <v>7</v>
          </cell>
          <cell r="AH89">
            <v>397</v>
          </cell>
          <cell r="AI89">
            <v>0</v>
          </cell>
          <cell r="AJ89">
            <v>397</v>
          </cell>
          <cell r="AK89">
            <v>1</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354098</v>
          </cell>
          <cell r="BS89">
            <v>249200</v>
          </cell>
          <cell r="BT89">
            <v>19402</v>
          </cell>
          <cell r="BU89">
            <v>77724</v>
          </cell>
          <cell r="BV89">
            <v>6539781.6299999999</v>
          </cell>
          <cell r="BW89">
            <v>26.24</v>
          </cell>
          <cell r="BX89">
            <v>2</v>
          </cell>
          <cell r="BY89">
            <v>0</v>
          </cell>
          <cell r="BZ89">
            <v>0</v>
          </cell>
          <cell r="CA89">
            <v>0</v>
          </cell>
          <cell r="CB89">
            <v>0</v>
          </cell>
          <cell r="CC89">
            <v>40</v>
          </cell>
          <cell r="CD89">
            <v>0</v>
          </cell>
          <cell r="CE89">
            <v>1</v>
          </cell>
          <cell r="CF89">
            <v>0</v>
          </cell>
          <cell r="CG89">
            <v>0</v>
          </cell>
          <cell r="CH89">
            <v>0</v>
          </cell>
          <cell r="CI89">
            <v>1</v>
          </cell>
          <cell r="CJ89">
            <v>0</v>
          </cell>
          <cell r="CK89">
            <v>0</v>
          </cell>
          <cell r="CL89">
            <v>0</v>
          </cell>
          <cell r="CM89">
            <v>1</v>
          </cell>
          <cell r="CN89">
            <v>0</v>
          </cell>
          <cell r="CO89">
            <v>0</v>
          </cell>
          <cell r="CP89">
            <v>0</v>
          </cell>
          <cell r="CQ89">
            <v>0</v>
          </cell>
          <cell r="CR89">
            <v>0</v>
          </cell>
          <cell r="CS89">
            <v>0</v>
          </cell>
          <cell r="CT89">
            <v>0</v>
          </cell>
          <cell r="CU89">
            <v>0</v>
          </cell>
          <cell r="CV89">
            <v>0</v>
          </cell>
          <cell r="CW89">
            <v>0</v>
          </cell>
          <cell r="CX89">
            <v>0</v>
          </cell>
          <cell r="CY89">
            <v>0</v>
          </cell>
          <cell r="CZ89">
            <v>1</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row>
        <row r="90">
          <cell r="A90" t="str">
            <v>The John Hewitt Society</v>
          </cell>
          <cell r="B90">
            <v>1</v>
          </cell>
          <cell r="C90">
            <v>33169</v>
          </cell>
          <cell r="D90" t="str">
            <v>Lottery</v>
          </cell>
          <cell r="E90" t="str">
            <v>ACNI/12215</v>
          </cell>
          <cell r="F90" t="str">
            <v>Damian Smyth</v>
          </cell>
          <cell r="G90" t="str">
            <v>AFP - Core</v>
          </cell>
          <cell r="H90" t="str">
            <v>Awarded</v>
          </cell>
          <cell r="I90" t="str">
            <v>Small</v>
          </cell>
          <cell r="J90">
            <v>30754</v>
          </cell>
          <cell r="K90">
            <v>0</v>
          </cell>
          <cell r="L90">
            <v>30754</v>
          </cell>
          <cell r="M90">
            <v>105808</v>
          </cell>
          <cell r="N90" t="str">
            <v>Literature</v>
          </cell>
          <cell r="O90">
            <v>27</v>
          </cell>
          <cell r="P90">
            <v>20</v>
          </cell>
          <cell r="Q90">
            <v>0</v>
          </cell>
          <cell r="R90">
            <v>45</v>
          </cell>
          <cell r="S90">
            <v>0</v>
          </cell>
          <cell r="T90">
            <v>0</v>
          </cell>
          <cell r="U90">
            <v>1162</v>
          </cell>
          <cell r="V90">
            <v>324</v>
          </cell>
          <cell r="W90">
            <v>0</v>
          </cell>
          <cell r="X90">
            <v>0</v>
          </cell>
          <cell r="Y90">
            <v>0</v>
          </cell>
          <cell r="Z90">
            <v>3727</v>
          </cell>
          <cell r="AA90">
            <v>0</v>
          </cell>
          <cell r="AB90">
            <v>0</v>
          </cell>
          <cell r="AC90">
            <v>0</v>
          </cell>
          <cell r="AD90">
            <v>0</v>
          </cell>
          <cell r="AE90">
            <v>0</v>
          </cell>
          <cell r="AF90">
            <v>0</v>
          </cell>
          <cell r="AG90">
            <v>0</v>
          </cell>
          <cell r="AH90">
            <v>0</v>
          </cell>
          <cell r="AI90">
            <v>0</v>
          </cell>
          <cell r="AJ90">
            <v>27</v>
          </cell>
          <cell r="AK90">
            <v>0</v>
          </cell>
          <cell r="AL90">
            <v>0</v>
          </cell>
          <cell r="AM90">
            <v>0</v>
          </cell>
          <cell r="AN90">
            <v>0</v>
          </cell>
          <cell r="AO90">
            <v>0</v>
          </cell>
          <cell r="AP90">
            <v>0</v>
          </cell>
          <cell r="AQ90">
            <v>0</v>
          </cell>
          <cell r="AR90">
            <v>20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45</v>
          </cell>
          <cell r="BO90">
            <v>0</v>
          </cell>
          <cell r="BP90">
            <v>45</v>
          </cell>
          <cell r="BQ90">
            <v>0</v>
          </cell>
          <cell r="BR90">
            <v>7566</v>
          </cell>
          <cell r="BS90">
            <v>6841</v>
          </cell>
          <cell r="BT90">
            <v>102</v>
          </cell>
          <cell r="BU90">
            <v>70</v>
          </cell>
          <cell r="BV90">
            <v>17008.52</v>
          </cell>
          <cell r="BW90">
            <v>2.46</v>
          </cell>
          <cell r="BX90">
            <v>0</v>
          </cell>
          <cell r="BY90">
            <v>0</v>
          </cell>
          <cell r="BZ90">
            <v>24</v>
          </cell>
          <cell r="CA90">
            <v>0</v>
          </cell>
          <cell r="CB90">
            <v>0</v>
          </cell>
          <cell r="CC90">
            <v>0</v>
          </cell>
          <cell r="CD90">
            <v>0</v>
          </cell>
          <cell r="CE90">
            <v>1</v>
          </cell>
          <cell r="CF90">
            <v>0</v>
          </cell>
          <cell r="CG90">
            <v>0</v>
          </cell>
          <cell r="CH90">
            <v>0</v>
          </cell>
          <cell r="CI90">
            <v>0</v>
          </cell>
          <cell r="CJ90">
            <v>0</v>
          </cell>
          <cell r="CK90">
            <v>0</v>
          </cell>
          <cell r="CL90">
            <v>0</v>
          </cell>
          <cell r="CM90">
            <v>1</v>
          </cell>
          <cell r="CN90">
            <v>0</v>
          </cell>
          <cell r="CO90">
            <v>0</v>
          </cell>
          <cell r="CP90">
            <v>0</v>
          </cell>
          <cell r="CQ90">
            <v>0</v>
          </cell>
          <cell r="CR90">
            <v>0</v>
          </cell>
          <cell r="CS90">
            <v>0</v>
          </cell>
          <cell r="CT90">
            <v>0</v>
          </cell>
          <cell r="CU90">
            <v>0</v>
          </cell>
          <cell r="CV90">
            <v>1</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row>
        <row r="91">
          <cell r="A91" t="str">
            <v>The Lyric Theatre (NI)</v>
          </cell>
          <cell r="B91">
            <v>1</v>
          </cell>
          <cell r="C91">
            <v>33189</v>
          </cell>
          <cell r="D91" t="str">
            <v>Exchequer</v>
          </cell>
          <cell r="E91" t="str">
            <v>ACNI/12235</v>
          </cell>
          <cell r="F91" t="str">
            <v>Gilly Campbell</v>
          </cell>
          <cell r="G91" t="str">
            <v>AFP - Core</v>
          </cell>
          <cell r="H91" t="str">
            <v>Awarded</v>
          </cell>
          <cell r="I91" t="str">
            <v>Large</v>
          </cell>
          <cell r="J91">
            <v>968500</v>
          </cell>
          <cell r="K91">
            <v>0</v>
          </cell>
          <cell r="L91">
            <v>1050000</v>
          </cell>
          <cell r="M91">
            <v>2753990</v>
          </cell>
          <cell r="N91" t="str">
            <v>Drama</v>
          </cell>
          <cell r="O91">
            <v>484</v>
          </cell>
          <cell r="P91">
            <v>555</v>
          </cell>
          <cell r="Q91">
            <v>0</v>
          </cell>
          <cell r="R91">
            <v>0</v>
          </cell>
          <cell r="S91">
            <v>0</v>
          </cell>
          <cell r="T91">
            <v>103248</v>
          </cell>
          <cell r="U91">
            <v>0</v>
          </cell>
          <cell r="V91">
            <v>9010</v>
          </cell>
          <cell r="W91">
            <v>0</v>
          </cell>
          <cell r="X91">
            <v>0</v>
          </cell>
          <cell r="Y91">
            <v>0</v>
          </cell>
          <cell r="Z91">
            <v>0</v>
          </cell>
          <cell r="AA91">
            <v>0</v>
          </cell>
          <cell r="AB91">
            <v>0</v>
          </cell>
          <cell r="AC91">
            <v>0</v>
          </cell>
          <cell r="AD91">
            <v>8</v>
          </cell>
          <cell r="AE91">
            <v>0</v>
          </cell>
          <cell r="AF91">
            <v>0</v>
          </cell>
          <cell r="AG91">
            <v>8</v>
          </cell>
          <cell r="AH91">
            <v>484</v>
          </cell>
          <cell r="AI91">
            <v>0</v>
          </cell>
          <cell r="AJ91">
            <v>484</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146083</v>
          </cell>
          <cell r="BS91">
            <v>95179</v>
          </cell>
          <cell r="BT91">
            <v>8069</v>
          </cell>
          <cell r="BU91">
            <v>0</v>
          </cell>
          <cell r="BV91">
            <v>1525072</v>
          </cell>
          <cell r="BW91">
            <v>14.77</v>
          </cell>
          <cell r="BX91">
            <v>0</v>
          </cell>
          <cell r="BY91">
            <v>0</v>
          </cell>
          <cell r="BZ91">
            <v>5</v>
          </cell>
          <cell r="CA91">
            <v>0</v>
          </cell>
          <cell r="CB91">
            <v>5</v>
          </cell>
          <cell r="CC91">
            <v>20</v>
          </cell>
          <cell r="CD91">
            <v>5</v>
          </cell>
          <cell r="CE91">
            <v>1</v>
          </cell>
          <cell r="CF91">
            <v>1</v>
          </cell>
          <cell r="CG91">
            <v>0</v>
          </cell>
          <cell r="CH91">
            <v>0</v>
          </cell>
          <cell r="CI91">
            <v>0</v>
          </cell>
          <cell r="CJ91">
            <v>0</v>
          </cell>
          <cell r="CK91">
            <v>0</v>
          </cell>
          <cell r="CL91">
            <v>0</v>
          </cell>
          <cell r="CM91">
            <v>1</v>
          </cell>
          <cell r="CN91">
            <v>1</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row>
        <row r="92">
          <cell r="A92" t="str">
            <v>The MAC</v>
          </cell>
          <cell r="B92">
            <v>1</v>
          </cell>
          <cell r="C92">
            <v>33260</v>
          </cell>
          <cell r="D92" t="str">
            <v>Exchequer</v>
          </cell>
          <cell r="E92" t="str">
            <v>ACNI/12306</v>
          </cell>
          <cell r="F92" t="str">
            <v>Sonya Whitefield</v>
          </cell>
          <cell r="G92" t="str">
            <v>AFP - Core</v>
          </cell>
          <cell r="H92" t="str">
            <v>Awarded</v>
          </cell>
          <cell r="I92" t="str">
            <v>Large</v>
          </cell>
          <cell r="J92">
            <v>950000</v>
          </cell>
          <cell r="K92">
            <v>0</v>
          </cell>
          <cell r="L92">
            <v>1250000</v>
          </cell>
          <cell r="M92">
            <v>2635200</v>
          </cell>
          <cell r="N92" t="str">
            <v>Combined</v>
          </cell>
          <cell r="O92">
            <v>292</v>
          </cell>
          <cell r="P92">
            <v>441</v>
          </cell>
          <cell r="Q92">
            <v>8</v>
          </cell>
          <cell r="R92">
            <v>78</v>
          </cell>
          <cell r="S92">
            <v>1</v>
          </cell>
          <cell r="T92">
            <v>84431</v>
          </cell>
          <cell r="U92">
            <v>90344</v>
          </cell>
          <cell r="V92">
            <v>23462</v>
          </cell>
          <cell r="W92">
            <v>0</v>
          </cell>
          <cell r="X92">
            <v>50170</v>
          </cell>
          <cell r="Y92">
            <v>0</v>
          </cell>
          <cell r="Z92">
            <v>3424</v>
          </cell>
          <cell r="AA92">
            <v>9337</v>
          </cell>
          <cell r="AB92">
            <v>0</v>
          </cell>
          <cell r="AC92">
            <v>50</v>
          </cell>
          <cell r="AD92">
            <v>2</v>
          </cell>
          <cell r="AE92">
            <v>3</v>
          </cell>
          <cell r="AF92">
            <v>0</v>
          </cell>
          <cell r="AG92">
            <v>6</v>
          </cell>
          <cell r="AH92">
            <v>292</v>
          </cell>
          <cell r="AI92">
            <v>0</v>
          </cell>
          <cell r="AJ92">
            <v>292</v>
          </cell>
          <cell r="AK92">
            <v>5</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8</v>
          </cell>
          <cell r="BA92">
            <v>0</v>
          </cell>
          <cell r="BB92">
            <v>0</v>
          </cell>
          <cell r="BC92">
            <v>0</v>
          </cell>
          <cell r="BD92">
            <v>0</v>
          </cell>
          <cell r="BE92">
            <v>0</v>
          </cell>
          <cell r="BF92">
            <v>0</v>
          </cell>
          <cell r="BG92">
            <v>0</v>
          </cell>
          <cell r="BH92">
            <v>0</v>
          </cell>
          <cell r="BI92">
            <v>0</v>
          </cell>
          <cell r="BJ92">
            <v>0</v>
          </cell>
          <cell r="BK92">
            <v>0</v>
          </cell>
          <cell r="BL92">
            <v>0</v>
          </cell>
          <cell r="BM92">
            <v>0</v>
          </cell>
          <cell r="BN92">
            <v>78</v>
          </cell>
          <cell r="BO92">
            <v>0</v>
          </cell>
          <cell r="BP92">
            <v>78</v>
          </cell>
          <cell r="BQ92">
            <v>2</v>
          </cell>
          <cell r="BR92">
            <v>84431</v>
          </cell>
          <cell r="BS92">
            <v>45921</v>
          </cell>
          <cell r="BT92">
            <v>5284</v>
          </cell>
          <cell r="BU92">
            <v>3912</v>
          </cell>
          <cell r="BV92">
            <v>522946</v>
          </cell>
          <cell r="BW92">
            <v>11.39</v>
          </cell>
          <cell r="BX92">
            <v>15</v>
          </cell>
          <cell r="BY92">
            <v>5</v>
          </cell>
          <cell r="BZ92">
            <v>40</v>
          </cell>
          <cell r="CA92">
            <v>25</v>
          </cell>
          <cell r="CB92">
            <v>15</v>
          </cell>
          <cell r="CC92">
            <v>45</v>
          </cell>
          <cell r="CD92">
            <v>5</v>
          </cell>
          <cell r="CE92">
            <v>1</v>
          </cell>
          <cell r="CF92">
            <v>1</v>
          </cell>
          <cell r="CG92">
            <v>1</v>
          </cell>
          <cell r="CH92">
            <v>0</v>
          </cell>
          <cell r="CI92">
            <v>0</v>
          </cell>
          <cell r="CJ92">
            <v>0</v>
          </cell>
          <cell r="CK92">
            <v>0</v>
          </cell>
          <cell r="CL92">
            <v>0</v>
          </cell>
          <cell r="CM92">
            <v>1</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row>
        <row r="93">
          <cell r="A93" t="str">
            <v>The Nerve Centre</v>
          </cell>
          <cell r="B93">
            <v>1</v>
          </cell>
          <cell r="C93">
            <v>33265</v>
          </cell>
          <cell r="D93" t="str">
            <v>Lottery</v>
          </cell>
          <cell r="E93" t="str">
            <v>ACNI/12311</v>
          </cell>
          <cell r="F93" t="str">
            <v>Sonya Whitefield</v>
          </cell>
          <cell r="G93" t="str">
            <v>AFP - Core</v>
          </cell>
          <cell r="H93" t="str">
            <v>Awarded</v>
          </cell>
          <cell r="I93" t="str">
            <v>Large</v>
          </cell>
          <cell r="J93">
            <v>50255</v>
          </cell>
          <cell r="K93">
            <v>0</v>
          </cell>
          <cell r="L93">
            <v>239225</v>
          </cell>
          <cell r="M93">
            <v>2117325</v>
          </cell>
          <cell r="N93" t="str">
            <v>Music</v>
          </cell>
          <cell r="O93">
            <v>25</v>
          </cell>
          <cell r="P93">
            <v>300</v>
          </cell>
          <cell r="Q93">
            <v>300</v>
          </cell>
          <cell r="R93">
            <v>4</v>
          </cell>
          <cell r="S93">
            <v>0</v>
          </cell>
          <cell r="T93">
            <v>0</v>
          </cell>
          <cell r="U93">
            <v>7000</v>
          </cell>
          <cell r="V93">
            <v>0</v>
          </cell>
          <cell r="W93">
            <v>5000</v>
          </cell>
          <cell r="X93">
            <v>11000</v>
          </cell>
          <cell r="Y93">
            <v>25000</v>
          </cell>
          <cell r="Z93">
            <v>0</v>
          </cell>
          <cell r="AA93">
            <v>20000</v>
          </cell>
          <cell r="AB93">
            <v>0</v>
          </cell>
          <cell r="AC93">
            <v>0</v>
          </cell>
          <cell r="AD93">
            <v>0</v>
          </cell>
          <cell r="AE93">
            <v>0</v>
          </cell>
          <cell r="AF93">
            <v>0</v>
          </cell>
          <cell r="AG93">
            <v>0</v>
          </cell>
          <cell r="AH93">
            <v>0</v>
          </cell>
          <cell r="AI93">
            <v>0</v>
          </cell>
          <cell r="AJ93">
            <v>25</v>
          </cell>
          <cell r="AK93">
            <v>0</v>
          </cell>
          <cell r="AL93">
            <v>0</v>
          </cell>
          <cell r="AM93">
            <v>0</v>
          </cell>
          <cell r="AN93">
            <v>0</v>
          </cell>
          <cell r="AO93">
            <v>0</v>
          </cell>
          <cell r="AP93">
            <v>0</v>
          </cell>
          <cell r="AQ93">
            <v>0</v>
          </cell>
          <cell r="AR93">
            <v>300</v>
          </cell>
          <cell r="AS93">
            <v>0</v>
          </cell>
          <cell r="AT93">
            <v>0</v>
          </cell>
          <cell r="AU93">
            <v>0</v>
          </cell>
          <cell r="AV93">
            <v>0</v>
          </cell>
          <cell r="AW93">
            <v>0</v>
          </cell>
          <cell r="AX93">
            <v>0</v>
          </cell>
          <cell r="AY93">
            <v>0</v>
          </cell>
          <cell r="AZ93">
            <v>300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4</v>
          </cell>
          <cell r="BQ93">
            <v>0</v>
          </cell>
          <cell r="BR93">
            <v>9000</v>
          </cell>
          <cell r="BS93">
            <v>3500</v>
          </cell>
          <cell r="BT93">
            <v>200</v>
          </cell>
          <cell r="BU93">
            <v>0</v>
          </cell>
          <cell r="BV93">
            <v>35000</v>
          </cell>
          <cell r="BW93">
            <v>10</v>
          </cell>
          <cell r="BX93">
            <v>5</v>
          </cell>
          <cell r="BY93">
            <v>5</v>
          </cell>
          <cell r="BZ93">
            <v>30</v>
          </cell>
          <cell r="CA93">
            <v>5</v>
          </cell>
          <cell r="CB93">
            <v>5</v>
          </cell>
          <cell r="CC93">
            <v>50</v>
          </cell>
          <cell r="CD93">
            <v>0</v>
          </cell>
          <cell r="CE93">
            <v>1</v>
          </cell>
          <cell r="CF93">
            <v>1</v>
          </cell>
          <cell r="CG93">
            <v>0</v>
          </cell>
          <cell r="CH93">
            <v>0</v>
          </cell>
          <cell r="CI93">
            <v>0</v>
          </cell>
          <cell r="CJ93">
            <v>0</v>
          </cell>
          <cell r="CK93">
            <v>0</v>
          </cell>
          <cell r="CL93">
            <v>0</v>
          </cell>
          <cell r="CM93">
            <v>1</v>
          </cell>
          <cell r="CN93">
            <v>0</v>
          </cell>
          <cell r="CO93">
            <v>0</v>
          </cell>
          <cell r="CP93">
            <v>0</v>
          </cell>
          <cell r="CQ93">
            <v>0</v>
          </cell>
          <cell r="CR93">
            <v>0</v>
          </cell>
          <cell r="CS93">
            <v>0</v>
          </cell>
          <cell r="CT93">
            <v>0</v>
          </cell>
          <cell r="CU93">
            <v>0</v>
          </cell>
          <cell r="CV93">
            <v>1</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row>
        <row r="94">
          <cell r="A94" t="str">
            <v>The Royal Scottish Pipe Band Association</v>
          </cell>
          <cell r="B94">
            <v>1</v>
          </cell>
          <cell r="C94">
            <v>33200</v>
          </cell>
          <cell r="D94" t="str">
            <v>Lottery</v>
          </cell>
          <cell r="E94" t="str">
            <v>ACNI/12246</v>
          </cell>
          <cell r="F94" t="str">
            <v>Maria McAlister</v>
          </cell>
          <cell r="G94" t="str">
            <v>AFP - Core</v>
          </cell>
          <cell r="H94" t="str">
            <v>Awarded</v>
          </cell>
          <cell r="I94" t="str">
            <v>Medium</v>
          </cell>
          <cell r="J94">
            <v>35890</v>
          </cell>
          <cell r="K94">
            <v>0</v>
          </cell>
          <cell r="L94">
            <v>41257</v>
          </cell>
          <cell r="M94">
            <v>153637.32</v>
          </cell>
          <cell r="N94" t="str">
            <v>Traditional Arts</v>
          </cell>
          <cell r="O94">
            <v>8</v>
          </cell>
          <cell r="P94">
            <v>0</v>
          </cell>
          <cell r="Q94">
            <v>0</v>
          </cell>
          <cell r="R94">
            <v>0</v>
          </cell>
          <cell r="S94">
            <v>2</v>
          </cell>
          <cell r="T94">
            <v>0</v>
          </cell>
          <cell r="U94">
            <v>35000</v>
          </cell>
          <cell r="V94">
            <v>0</v>
          </cell>
          <cell r="W94">
            <v>0</v>
          </cell>
          <cell r="X94">
            <v>0</v>
          </cell>
          <cell r="Y94">
            <v>0</v>
          </cell>
          <cell r="Z94">
            <v>0</v>
          </cell>
          <cell r="AA94">
            <v>0</v>
          </cell>
          <cell r="AB94">
            <v>0</v>
          </cell>
          <cell r="AC94">
            <v>1000</v>
          </cell>
          <cell r="AD94">
            <v>0</v>
          </cell>
          <cell r="AE94">
            <v>0</v>
          </cell>
          <cell r="AF94">
            <v>0</v>
          </cell>
          <cell r="AG94">
            <v>0</v>
          </cell>
          <cell r="AH94">
            <v>0</v>
          </cell>
          <cell r="AI94">
            <v>0</v>
          </cell>
          <cell r="AJ94">
            <v>20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10</v>
          </cell>
          <cell r="BY94">
            <v>5</v>
          </cell>
          <cell r="BZ94">
            <v>10</v>
          </cell>
          <cell r="CA94">
            <v>5</v>
          </cell>
          <cell r="CB94">
            <v>30</v>
          </cell>
          <cell r="CC94">
            <v>35</v>
          </cell>
          <cell r="CD94">
            <v>5</v>
          </cell>
          <cell r="CE94">
            <v>0</v>
          </cell>
          <cell r="CF94">
            <v>0</v>
          </cell>
          <cell r="CG94">
            <v>0</v>
          </cell>
          <cell r="CH94">
            <v>0</v>
          </cell>
          <cell r="CI94">
            <v>0</v>
          </cell>
          <cell r="CJ94">
            <v>0</v>
          </cell>
          <cell r="CK94">
            <v>1</v>
          </cell>
          <cell r="CL94">
            <v>0</v>
          </cell>
          <cell r="CM94">
            <v>1</v>
          </cell>
          <cell r="CN94">
            <v>0</v>
          </cell>
          <cell r="CO94">
            <v>0</v>
          </cell>
          <cell r="CP94">
            <v>0</v>
          </cell>
          <cell r="CQ94">
            <v>0</v>
          </cell>
          <cell r="CR94">
            <v>0</v>
          </cell>
          <cell r="CS94">
            <v>0</v>
          </cell>
          <cell r="CT94">
            <v>0</v>
          </cell>
          <cell r="CU94">
            <v>0</v>
          </cell>
          <cell r="CV94">
            <v>1</v>
          </cell>
          <cell r="CW94">
            <v>1</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row>
        <row r="95">
          <cell r="A95" t="str">
            <v>The Sculptors Society of Ireland T/A Visual Artists Ireland</v>
          </cell>
          <cell r="B95">
            <v>1</v>
          </cell>
          <cell r="C95">
            <v>33154</v>
          </cell>
          <cell r="D95" t="str">
            <v>Lottery</v>
          </cell>
          <cell r="E95" t="str">
            <v>ACNI/12200</v>
          </cell>
          <cell r="F95" t="str">
            <v>Deirdre Robb</v>
          </cell>
          <cell r="G95" t="str">
            <v>AFP - Core</v>
          </cell>
          <cell r="H95" t="str">
            <v>Awarded</v>
          </cell>
          <cell r="I95" t="str">
            <v>Medium</v>
          </cell>
          <cell r="J95">
            <v>66660</v>
          </cell>
          <cell r="K95">
            <v>0</v>
          </cell>
          <cell r="L95">
            <v>68097</v>
          </cell>
          <cell r="M95">
            <v>399873</v>
          </cell>
          <cell r="N95" t="str">
            <v>Visual Arts</v>
          </cell>
          <cell r="O95">
            <v>0</v>
          </cell>
          <cell r="P95">
            <v>34</v>
          </cell>
          <cell r="Q95">
            <v>1</v>
          </cell>
          <cell r="R95">
            <v>0</v>
          </cell>
          <cell r="S95">
            <v>0</v>
          </cell>
          <cell r="T95">
            <v>0</v>
          </cell>
          <cell r="U95">
            <v>0</v>
          </cell>
          <cell r="V95">
            <v>538</v>
          </cell>
          <cell r="W95">
            <v>100</v>
          </cell>
          <cell r="X95">
            <v>98</v>
          </cell>
          <cell r="Y95">
            <v>20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1</v>
          </cell>
          <cell r="CW95">
            <v>0</v>
          </cell>
          <cell r="CX95">
            <v>0</v>
          </cell>
          <cell r="CY95">
            <v>0</v>
          </cell>
          <cell r="CZ95">
            <v>0</v>
          </cell>
          <cell r="DA95">
            <v>0</v>
          </cell>
          <cell r="DB95">
            <v>0</v>
          </cell>
          <cell r="DC95">
            <v>0</v>
          </cell>
          <cell r="DD95">
            <v>0</v>
          </cell>
          <cell r="DE95">
            <v>0</v>
          </cell>
          <cell r="DF95">
            <v>0</v>
          </cell>
          <cell r="DG95">
            <v>1</v>
          </cell>
          <cell r="DH95">
            <v>0</v>
          </cell>
          <cell r="DI95">
            <v>0</v>
          </cell>
          <cell r="DJ95">
            <v>0</v>
          </cell>
          <cell r="DK95">
            <v>0</v>
          </cell>
          <cell r="DL95">
            <v>1300</v>
          </cell>
          <cell r="DM95">
            <v>3500</v>
          </cell>
          <cell r="DN95">
            <v>35</v>
          </cell>
          <cell r="DO95">
            <v>0</v>
          </cell>
          <cell r="DP95">
            <v>1</v>
          </cell>
          <cell r="DQ95">
            <v>0</v>
          </cell>
          <cell r="DR95">
            <v>0</v>
          </cell>
          <cell r="DS95">
            <v>1</v>
          </cell>
          <cell r="DT95">
            <v>1</v>
          </cell>
          <cell r="DU95">
            <v>0</v>
          </cell>
          <cell r="DV95">
            <v>0</v>
          </cell>
          <cell r="DW95">
            <v>1</v>
          </cell>
          <cell r="DX95">
            <v>0</v>
          </cell>
          <cell r="DY95">
            <v>1</v>
          </cell>
          <cell r="DZ95">
            <v>0</v>
          </cell>
          <cell r="EA95">
            <v>0</v>
          </cell>
          <cell r="EB95">
            <v>1</v>
          </cell>
          <cell r="EC95">
            <v>0</v>
          </cell>
          <cell r="ED95">
            <v>1</v>
          </cell>
          <cell r="EE95">
            <v>0</v>
          </cell>
          <cell r="EF95">
            <v>0</v>
          </cell>
          <cell r="EG95">
            <v>0</v>
          </cell>
          <cell r="EH95">
            <v>0</v>
          </cell>
          <cell r="EI95">
            <v>0</v>
          </cell>
          <cell r="EJ95">
            <v>0</v>
          </cell>
          <cell r="EK95">
            <v>0</v>
          </cell>
          <cell r="EL95">
            <v>0</v>
          </cell>
          <cell r="EM95">
            <v>0</v>
          </cell>
          <cell r="EN95">
            <v>3</v>
          </cell>
          <cell r="EO95">
            <v>0</v>
          </cell>
          <cell r="EP95">
            <v>1</v>
          </cell>
          <cell r="EQ95">
            <v>0</v>
          </cell>
          <cell r="ER95">
            <v>0</v>
          </cell>
          <cell r="ES95">
            <v>0</v>
          </cell>
          <cell r="ET95">
            <v>36</v>
          </cell>
          <cell r="EU95">
            <v>6</v>
          </cell>
          <cell r="EV95">
            <v>0</v>
          </cell>
          <cell r="EW95">
            <v>0</v>
          </cell>
          <cell r="EX95">
            <v>0</v>
          </cell>
          <cell r="EY95">
            <v>0</v>
          </cell>
          <cell r="EZ95">
            <v>450</v>
          </cell>
          <cell r="FA95">
            <v>0</v>
          </cell>
          <cell r="FB95">
            <v>30</v>
          </cell>
          <cell r="FC95">
            <v>0</v>
          </cell>
          <cell r="FD95">
            <v>0</v>
          </cell>
          <cell r="FE95">
            <v>0</v>
          </cell>
          <cell r="FF95">
            <v>500</v>
          </cell>
          <cell r="FG95">
            <v>30000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row>
        <row r="96">
          <cell r="A96" t="str">
            <v>The Void Art Centre</v>
          </cell>
          <cell r="B96">
            <v>1</v>
          </cell>
          <cell r="C96">
            <v>33185</v>
          </cell>
          <cell r="D96" t="str">
            <v>Exchequer</v>
          </cell>
          <cell r="E96" t="str">
            <v>ACNI/12231</v>
          </cell>
          <cell r="F96" t="str">
            <v>Deirdre Robb</v>
          </cell>
          <cell r="G96" t="str">
            <v>AFP - Core</v>
          </cell>
          <cell r="H96" t="str">
            <v>Awarded</v>
          </cell>
          <cell r="I96" t="str">
            <v>Medium</v>
          </cell>
          <cell r="J96">
            <v>202768</v>
          </cell>
          <cell r="K96">
            <v>0</v>
          </cell>
          <cell r="L96">
            <v>317273</v>
          </cell>
          <cell r="M96">
            <v>421534</v>
          </cell>
          <cell r="N96" t="str">
            <v>Visual Arts</v>
          </cell>
          <cell r="O96">
            <v>0</v>
          </cell>
          <cell r="P96">
            <v>127</v>
          </cell>
          <cell r="Q96">
            <v>0</v>
          </cell>
          <cell r="R96">
            <v>0</v>
          </cell>
          <cell r="S96">
            <v>0</v>
          </cell>
          <cell r="T96">
            <v>0</v>
          </cell>
          <cell r="U96">
            <v>0</v>
          </cell>
          <cell r="V96">
            <v>1096</v>
          </cell>
          <cell r="W96">
            <v>2080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127</v>
          </cell>
          <cell r="AM96">
            <v>0</v>
          </cell>
          <cell r="AN96">
            <v>0</v>
          </cell>
          <cell r="AO96">
            <v>0</v>
          </cell>
          <cell r="AP96">
            <v>127</v>
          </cell>
          <cell r="AQ96">
            <v>0</v>
          </cell>
          <cell r="AR96">
            <v>127</v>
          </cell>
          <cell r="AS96">
            <v>0</v>
          </cell>
          <cell r="AT96">
            <v>4</v>
          </cell>
          <cell r="AU96">
            <v>0</v>
          </cell>
          <cell r="AV96">
            <v>0</v>
          </cell>
          <cell r="AW96">
            <v>0</v>
          </cell>
          <cell r="AX96">
            <v>4</v>
          </cell>
          <cell r="AY96">
            <v>0</v>
          </cell>
          <cell r="AZ96">
            <v>4</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10</v>
          </cell>
          <cell r="BY96">
            <v>20</v>
          </cell>
          <cell r="BZ96">
            <v>75</v>
          </cell>
          <cell r="CA96">
            <v>40</v>
          </cell>
          <cell r="CB96">
            <v>80</v>
          </cell>
          <cell r="CC96">
            <v>60</v>
          </cell>
          <cell r="CD96">
            <v>0</v>
          </cell>
          <cell r="CE96">
            <v>1</v>
          </cell>
          <cell r="CF96">
            <v>0</v>
          </cell>
          <cell r="CG96">
            <v>1</v>
          </cell>
          <cell r="CH96">
            <v>0</v>
          </cell>
          <cell r="CI96">
            <v>1</v>
          </cell>
          <cell r="CJ96">
            <v>0</v>
          </cell>
          <cell r="CK96">
            <v>0</v>
          </cell>
          <cell r="CL96">
            <v>0</v>
          </cell>
          <cell r="CM96">
            <v>0</v>
          </cell>
          <cell r="CN96">
            <v>0</v>
          </cell>
          <cell r="CO96">
            <v>0</v>
          </cell>
          <cell r="CP96">
            <v>0</v>
          </cell>
          <cell r="CQ96">
            <v>0</v>
          </cell>
          <cell r="CR96">
            <v>0</v>
          </cell>
          <cell r="CS96">
            <v>0</v>
          </cell>
          <cell r="CT96">
            <v>1</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row>
        <row r="97">
          <cell r="A97" t="str">
            <v>Tinderbox Theatre Company</v>
          </cell>
          <cell r="B97">
            <v>1</v>
          </cell>
          <cell r="C97">
            <v>33240</v>
          </cell>
          <cell r="D97" t="str">
            <v>Exchequer</v>
          </cell>
          <cell r="E97" t="str">
            <v>ACNI/12286</v>
          </cell>
          <cell r="F97" t="str">
            <v>Damian Smyth</v>
          </cell>
          <cell r="G97" t="str">
            <v>AFP - Core</v>
          </cell>
          <cell r="H97" t="str">
            <v>Awarded</v>
          </cell>
          <cell r="I97" t="str">
            <v>Medium</v>
          </cell>
          <cell r="J97">
            <v>118500</v>
          </cell>
          <cell r="K97">
            <v>0</v>
          </cell>
          <cell r="L97">
            <v>228000</v>
          </cell>
          <cell r="M97">
            <v>369702</v>
          </cell>
          <cell r="N97" t="str">
            <v>Drama</v>
          </cell>
          <cell r="O97">
            <v>56</v>
          </cell>
          <cell r="P97">
            <v>264</v>
          </cell>
          <cell r="Q97">
            <v>0</v>
          </cell>
          <cell r="R97">
            <v>0</v>
          </cell>
          <cell r="S97">
            <v>0</v>
          </cell>
          <cell r="T97">
            <v>3505</v>
          </cell>
          <cell r="U97">
            <v>0</v>
          </cell>
          <cell r="V97">
            <v>570</v>
          </cell>
          <cell r="W97">
            <v>0</v>
          </cell>
          <cell r="X97">
            <v>0</v>
          </cell>
          <cell r="Y97">
            <v>0</v>
          </cell>
          <cell r="Z97">
            <v>0</v>
          </cell>
          <cell r="AA97">
            <v>0</v>
          </cell>
          <cell r="AB97">
            <v>0</v>
          </cell>
          <cell r="AC97">
            <v>0</v>
          </cell>
          <cell r="AD97">
            <v>0</v>
          </cell>
          <cell r="AE97">
            <v>1</v>
          </cell>
          <cell r="AF97">
            <v>0</v>
          </cell>
          <cell r="AG97">
            <v>1</v>
          </cell>
          <cell r="AH97">
            <v>47</v>
          </cell>
          <cell r="AI97">
            <v>0</v>
          </cell>
          <cell r="AJ97">
            <v>50</v>
          </cell>
          <cell r="AK97">
            <v>0</v>
          </cell>
          <cell r="AL97">
            <v>0</v>
          </cell>
          <cell r="AM97">
            <v>0</v>
          </cell>
          <cell r="AN97">
            <v>0</v>
          </cell>
          <cell r="AO97">
            <v>0</v>
          </cell>
          <cell r="AP97">
            <v>0</v>
          </cell>
          <cell r="AQ97">
            <v>0</v>
          </cell>
          <cell r="AR97">
            <v>190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10580</v>
          </cell>
          <cell r="BS97">
            <v>3355</v>
          </cell>
          <cell r="BT97">
            <v>198</v>
          </cell>
          <cell r="BU97">
            <v>483</v>
          </cell>
          <cell r="BV97">
            <v>37294</v>
          </cell>
          <cell r="BW97">
            <v>11.12</v>
          </cell>
          <cell r="BX97">
            <v>0</v>
          </cell>
          <cell r="BY97">
            <v>0</v>
          </cell>
          <cell r="BZ97">
            <v>0</v>
          </cell>
          <cell r="CA97">
            <v>0</v>
          </cell>
          <cell r="CB97">
            <v>0</v>
          </cell>
          <cell r="CC97">
            <v>10</v>
          </cell>
          <cell r="CD97">
            <v>0</v>
          </cell>
          <cell r="CE97">
            <v>0</v>
          </cell>
          <cell r="CF97">
            <v>1</v>
          </cell>
          <cell r="CG97">
            <v>1</v>
          </cell>
          <cell r="CH97">
            <v>0</v>
          </cell>
          <cell r="CI97">
            <v>0</v>
          </cell>
          <cell r="CJ97">
            <v>0</v>
          </cell>
          <cell r="CK97">
            <v>0</v>
          </cell>
          <cell r="CL97">
            <v>0</v>
          </cell>
          <cell r="CM97">
            <v>0</v>
          </cell>
          <cell r="CN97">
            <v>0</v>
          </cell>
          <cell r="CO97">
            <v>0</v>
          </cell>
          <cell r="CP97">
            <v>0</v>
          </cell>
          <cell r="CQ97">
            <v>0</v>
          </cell>
          <cell r="CR97">
            <v>0</v>
          </cell>
          <cell r="CS97">
            <v>0</v>
          </cell>
          <cell r="CT97">
            <v>1</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row>
        <row r="98">
          <cell r="A98" t="str">
            <v>Tyrone Guthrie Centre at Annaghmakerrig</v>
          </cell>
          <cell r="B98">
            <v>1</v>
          </cell>
          <cell r="C98">
            <v>33149</v>
          </cell>
          <cell r="D98" t="str">
            <v>Lottery</v>
          </cell>
          <cell r="E98" t="str">
            <v>ACNI/12195</v>
          </cell>
          <cell r="F98" t="str">
            <v>Suzanne Lyle</v>
          </cell>
          <cell r="G98" t="str">
            <v>AFP - Core</v>
          </cell>
          <cell r="H98" t="str">
            <v>Awarded</v>
          </cell>
          <cell r="I98" t="str">
            <v>Medium</v>
          </cell>
          <cell r="J98">
            <v>81674</v>
          </cell>
          <cell r="K98">
            <v>0</v>
          </cell>
          <cell r="L98">
            <v>81674</v>
          </cell>
          <cell r="M98">
            <v>447642</v>
          </cell>
          <cell r="N98" t="str">
            <v>Combined</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1</v>
          </cell>
          <cell r="DD98">
            <v>1</v>
          </cell>
          <cell r="DE98">
            <v>1</v>
          </cell>
          <cell r="DF98">
            <v>1</v>
          </cell>
          <cell r="DG98">
            <v>1</v>
          </cell>
          <cell r="DH98">
            <v>0</v>
          </cell>
          <cell r="DI98">
            <v>1</v>
          </cell>
          <cell r="DJ98">
            <v>1</v>
          </cell>
          <cell r="DK98">
            <v>0</v>
          </cell>
          <cell r="DL98">
            <v>0</v>
          </cell>
          <cell r="DM98">
            <v>0</v>
          </cell>
          <cell r="DN98">
            <v>0</v>
          </cell>
          <cell r="DO98">
            <v>0</v>
          </cell>
          <cell r="DP98">
            <v>0</v>
          </cell>
          <cell r="DQ98">
            <v>0</v>
          </cell>
          <cell r="DR98">
            <v>1</v>
          </cell>
          <cell r="DS98">
            <v>0</v>
          </cell>
          <cell r="DT98">
            <v>0</v>
          </cell>
          <cell r="DU98">
            <v>0</v>
          </cell>
          <cell r="DV98">
            <v>0</v>
          </cell>
          <cell r="DW98">
            <v>0</v>
          </cell>
          <cell r="DX98">
            <v>0</v>
          </cell>
          <cell r="DY98">
            <v>0</v>
          </cell>
          <cell r="DZ98">
            <v>1</v>
          </cell>
          <cell r="EA98">
            <v>0</v>
          </cell>
          <cell r="EB98">
            <v>1</v>
          </cell>
          <cell r="EC98">
            <v>0</v>
          </cell>
          <cell r="ED98">
            <v>0</v>
          </cell>
          <cell r="EE98">
            <v>0</v>
          </cell>
          <cell r="EF98">
            <v>0</v>
          </cell>
          <cell r="EG98">
            <v>0</v>
          </cell>
          <cell r="EH98">
            <v>1</v>
          </cell>
          <cell r="EI98">
            <v>0</v>
          </cell>
          <cell r="EJ98">
            <v>0</v>
          </cell>
          <cell r="EK98">
            <v>0</v>
          </cell>
          <cell r="EL98">
            <v>0</v>
          </cell>
          <cell r="EM98">
            <v>0</v>
          </cell>
          <cell r="EN98">
            <v>0</v>
          </cell>
          <cell r="EO98">
            <v>12</v>
          </cell>
          <cell r="EP98">
            <v>0</v>
          </cell>
          <cell r="EQ98">
            <v>0</v>
          </cell>
          <cell r="ER98">
            <v>0</v>
          </cell>
          <cell r="ES98">
            <v>0</v>
          </cell>
          <cell r="ET98">
            <v>1</v>
          </cell>
          <cell r="EU98">
            <v>0</v>
          </cell>
          <cell r="EV98">
            <v>0</v>
          </cell>
          <cell r="EW98">
            <v>3</v>
          </cell>
          <cell r="EX98">
            <v>0</v>
          </cell>
          <cell r="EY98">
            <v>0</v>
          </cell>
          <cell r="EZ98">
            <v>0</v>
          </cell>
          <cell r="FA98">
            <v>12</v>
          </cell>
          <cell r="FB98">
            <v>0</v>
          </cell>
          <cell r="FC98">
            <v>0</v>
          </cell>
          <cell r="FD98">
            <v>0</v>
          </cell>
          <cell r="FE98">
            <v>0</v>
          </cell>
          <cell r="FF98">
            <v>3</v>
          </cell>
          <cell r="FG98">
            <v>0</v>
          </cell>
          <cell r="FH98">
            <v>0</v>
          </cell>
          <cell r="FI98">
            <v>3</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row>
        <row r="99">
          <cell r="A99" t="str">
            <v>Ulster Association of Youth Drama</v>
          </cell>
          <cell r="B99">
            <v>1</v>
          </cell>
          <cell r="C99">
            <v>33225</v>
          </cell>
          <cell r="D99" t="str">
            <v>Lottery</v>
          </cell>
          <cell r="E99" t="str">
            <v>ACNI/12271</v>
          </cell>
          <cell r="F99" t="str">
            <v>Gilly Campbell</v>
          </cell>
          <cell r="G99" t="str">
            <v>AFP - Core</v>
          </cell>
          <cell r="H99" t="str">
            <v>Awarded</v>
          </cell>
          <cell r="I99" t="str">
            <v>Medium</v>
          </cell>
          <cell r="J99">
            <v>75756</v>
          </cell>
          <cell r="K99">
            <v>0</v>
          </cell>
          <cell r="L99">
            <v>75756</v>
          </cell>
          <cell r="M99">
            <v>110747</v>
          </cell>
          <cell r="N99" t="str">
            <v>Drama</v>
          </cell>
          <cell r="O99">
            <v>0</v>
          </cell>
          <cell r="P99">
            <v>19</v>
          </cell>
          <cell r="Q99">
            <v>0</v>
          </cell>
          <cell r="R99">
            <v>0</v>
          </cell>
          <cell r="S99">
            <v>0</v>
          </cell>
          <cell r="T99">
            <v>0</v>
          </cell>
          <cell r="U99">
            <v>0</v>
          </cell>
          <cell r="V99">
            <v>463</v>
          </cell>
          <cell r="W99">
            <v>520</v>
          </cell>
          <cell r="X99">
            <v>0</v>
          </cell>
          <cell r="Y99">
            <v>0</v>
          </cell>
          <cell r="Z99">
            <v>0</v>
          </cell>
          <cell r="AA99">
            <v>0</v>
          </cell>
          <cell r="AB99">
            <v>0</v>
          </cell>
          <cell r="AC99">
            <v>0</v>
          </cell>
          <cell r="AD99">
            <v>21</v>
          </cell>
          <cell r="AE99">
            <v>0</v>
          </cell>
          <cell r="AF99">
            <v>0</v>
          </cell>
          <cell r="AG99">
            <v>0</v>
          </cell>
          <cell r="AH99">
            <v>0</v>
          </cell>
          <cell r="AI99">
            <v>0</v>
          </cell>
          <cell r="AJ99">
            <v>0</v>
          </cell>
          <cell r="AK99">
            <v>0</v>
          </cell>
          <cell r="AL99">
            <v>7462</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1.7</v>
          </cell>
          <cell r="BY99">
            <v>0</v>
          </cell>
          <cell r="BZ99">
            <v>16</v>
          </cell>
          <cell r="CA99">
            <v>1</v>
          </cell>
          <cell r="CB99">
            <v>0</v>
          </cell>
          <cell r="CC99">
            <v>2</v>
          </cell>
          <cell r="CD99">
            <v>0</v>
          </cell>
          <cell r="CE99">
            <v>1</v>
          </cell>
          <cell r="CF99">
            <v>1</v>
          </cell>
          <cell r="CG99">
            <v>0</v>
          </cell>
          <cell r="CH99">
            <v>0</v>
          </cell>
          <cell r="CI99">
            <v>0</v>
          </cell>
          <cell r="CJ99">
            <v>0</v>
          </cell>
          <cell r="CK99">
            <v>0</v>
          </cell>
          <cell r="CL99">
            <v>0</v>
          </cell>
          <cell r="CM99">
            <v>1</v>
          </cell>
          <cell r="CN99">
            <v>0</v>
          </cell>
          <cell r="CO99">
            <v>0</v>
          </cell>
          <cell r="CP99">
            <v>0</v>
          </cell>
          <cell r="CQ99">
            <v>0</v>
          </cell>
          <cell r="CR99">
            <v>0</v>
          </cell>
          <cell r="CS99">
            <v>0</v>
          </cell>
          <cell r="CT99">
            <v>0</v>
          </cell>
          <cell r="CU99">
            <v>0</v>
          </cell>
          <cell r="CV99">
            <v>1</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row>
        <row r="100">
          <cell r="A100" t="str">
            <v>Ulster Orchestra Society Ltd</v>
          </cell>
          <cell r="B100">
            <v>1</v>
          </cell>
          <cell r="C100">
            <v>33198</v>
          </cell>
          <cell r="D100" t="str">
            <v>Exchequer</v>
          </cell>
          <cell r="E100" t="str">
            <v>ACNI/12244</v>
          </cell>
          <cell r="F100" t="str">
            <v>Ciaran Scullion</v>
          </cell>
          <cell r="G100" t="str">
            <v>AFP - Core</v>
          </cell>
          <cell r="H100" t="str">
            <v>Awarded</v>
          </cell>
          <cell r="I100" t="str">
            <v>Large</v>
          </cell>
          <cell r="J100">
            <v>1779568</v>
          </cell>
          <cell r="K100">
            <v>0</v>
          </cell>
          <cell r="L100">
            <v>1804385</v>
          </cell>
          <cell r="M100">
            <v>4112427</v>
          </cell>
          <cell r="N100" t="str">
            <v>Music</v>
          </cell>
          <cell r="O100">
            <v>71</v>
          </cell>
          <cell r="P100">
            <v>60</v>
          </cell>
          <cell r="Q100">
            <v>0</v>
          </cell>
          <cell r="R100">
            <v>1</v>
          </cell>
          <cell r="S100">
            <v>11</v>
          </cell>
          <cell r="T100">
            <v>34212</v>
          </cell>
          <cell r="U100">
            <v>0</v>
          </cell>
          <cell r="V100">
            <v>0</v>
          </cell>
          <cell r="W100">
            <v>15000</v>
          </cell>
          <cell r="X100">
            <v>0</v>
          </cell>
          <cell r="Y100">
            <v>0</v>
          </cell>
          <cell r="Z100">
            <v>0</v>
          </cell>
          <cell r="AA100">
            <v>2500</v>
          </cell>
          <cell r="AB100">
            <v>0</v>
          </cell>
          <cell r="AC100">
            <v>73000</v>
          </cell>
          <cell r="AD100">
            <v>0</v>
          </cell>
          <cell r="AE100">
            <v>0</v>
          </cell>
          <cell r="AF100">
            <v>0</v>
          </cell>
          <cell r="AG100">
            <v>0</v>
          </cell>
          <cell r="AH100">
            <v>8</v>
          </cell>
          <cell r="AI100">
            <v>0</v>
          </cell>
          <cell r="AJ100">
            <v>71</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34212</v>
          </cell>
          <cell r="BS100">
            <v>27533</v>
          </cell>
          <cell r="BT100">
            <v>2176</v>
          </cell>
          <cell r="BU100">
            <v>0</v>
          </cell>
          <cell r="BV100">
            <v>279808</v>
          </cell>
          <cell r="BW100">
            <v>13</v>
          </cell>
          <cell r="BX100">
            <v>5</v>
          </cell>
          <cell r="BY100">
            <v>0</v>
          </cell>
          <cell r="BZ100">
            <v>20</v>
          </cell>
          <cell r="CA100">
            <v>0</v>
          </cell>
          <cell r="CB100">
            <v>10</v>
          </cell>
          <cell r="CC100">
            <v>20</v>
          </cell>
          <cell r="CD100">
            <v>0</v>
          </cell>
          <cell r="CE100">
            <v>1</v>
          </cell>
          <cell r="CF100">
            <v>1</v>
          </cell>
          <cell r="CG100">
            <v>0</v>
          </cell>
          <cell r="CH100">
            <v>0</v>
          </cell>
          <cell r="CI100">
            <v>0</v>
          </cell>
          <cell r="CJ100">
            <v>1</v>
          </cell>
          <cell r="CK100">
            <v>0</v>
          </cell>
          <cell r="CL100">
            <v>0</v>
          </cell>
          <cell r="CM100">
            <v>1</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row>
        <row r="101">
          <cell r="A101" t="str">
            <v>Ulster Youth Choir</v>
          </cell>
          <cell r="B101">
            <v>1</v>
          </cell>
          <cell r="C101">
            <v>33221</v>
          </cell>
          <cell r="D101" t="str">
            <v>Lottery</v>
          </cell>
          <cell r="E101" t="str">
            <v>ACNI/12267</v>
          </cell>
          <cell r="F101" t="str">
            <v>Maria McAlister</v>
          </cell>
          <cell r="G101" t="str">
            <v>AFP - Core</v>
          </cell>
          <cell r="H101" t="str">
            <v>Awarded</v>
          </cell>
          <cell r="I101" t="str">
            <v>Small</v>
          </cell>
          <cell r="J101">
            <v>44632</v>
          </cell>
          <cell r="K101">
            <v>0</v>
          </cell>
          <cell r="L101">
            <v>52676</v>
          </cell>
          <cell r="M101">
            <v>173142</v>
          </cell>
          <cell r="N101" t="str">
            <v>Music</v>
          </cell>
          <cell r="O101">
            <v>2</v>
          </cell>
          <cell r="P101">
            <v>40</v>
          </cell>
          <cell r="Q101">
            <v>0</v>
          </cell>
          <cell r="R101">
            <v>0</v>
          </cell>
          <cell r="S101">
            <v>0</v>
          </cell>
          <cell r="T101">
            <v>0</v>
          </cell>
          <cell r="U101">
            <v>700</v>
          </cell>
          <cell r="V101">
            <v>0</v>
          </cell>
          <cell r="W101">
            <v>2000</v>
          </cell>
          <cell r="X101">
            <v>0</v>
          </cell>
          <cell r="Y101">
            <v>0</v>
          </cell>
          <cell r="Z101">
            <v>0</v>
          </cell>
          <cell r="AA101">
            <v>0</v>
          </cell>
          <cell r="AB101">
            <v>0</v>
          </cell>
          <cell r="AC101">
            <v>0</v>
          </cell>
          <cell r="AD101">
            <v>0</v>
          </cell>
          <cell r="AE101">
            <v>0</v>
          </cell>
          <cell r="AF101">
            <v>0</v>
          </cell>
          <cell r="AG101">
            <v>0</v>
          </cell>
          <cell r="AH101">
            <v>0</v>
          </cell>
          <cell r="AI101">
            <v>0</v>
          </cell>
          <cell r="AJ101">
            <v>42</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900</v>
          </cell>
          <cell r="BS101">
            <v>700</v>
          </cell>
          <cell r="BT101">
            <v>25</v>
          </cell>
          <cell r="BU101">
            <v>400</v>
          </cell>
          <cell r="BV101">
            <v>6478</v>
          </cell>
          <cell r="BW101">
            <v>9.25</v>
          </cell>
          <cell r="BX101">
            <v>0</v>
          </cell>
          <cell r="BY101">
            <v>0</v>
          </cell>
          <cell r="BZ101">
            <v>0</v>
          </cell>
          <cell r="CA101">
            <v>0</v>
          </cell>
          <cell r="CB101">
            <v>0</v>
          </cell>
          <cell r="CC101">
            <v>100</v>
          </cell>
          <cell r="CD101">
            <v>0</v>
          </cell>
          <cell r="CE101">
            <v>0</v>
          </cell>
          <cell r="CF101">
            <v>1</v>
          </cell>
          <cell r="CG101">
            <v>0</v>
          </cell>
          <cell r="CH101">
            <v>0</v>
          </cell>
          <cell r="CI101">
            <v>0</v>
          </cell>
          <cell r="CJ101">
            <v>0</v>
          </cell>
          <cell r="CK101">
            <v>0</v>
          </cell>
          <cell r="CL101">
            <v>0</v>
          </cell>
          <cell r="CM101">
            <v>1</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row>
        <row r="102">
          <cell r="A102" t="str">
            <v>Ulster Youth Orchestra</v>
          </cell>
          <cell r="B102">
            <v>1</v>
          </cell>
          <cell r="C102">
            <v>33208</v>
          </cell>
          <cell r="D102" t="str">
            <v>Lottery</v>
          </cell>
          <cell r="E102" t="str">
            <v>ACNI/12254</v>
          </cell>
          <cell r="F102" t="str">
            <v>Ciaran Scullion</v>
          </cell>
          <cell r="G102" t="str">
            <v>AFP - Core</v>
          </cell>
          <cell r="H102" t="str">
            <v>Awarded</v>
          </cell>
          <cell r="I102" t="str">
            <v>Small</v>
          </cell>
          <cell r="J102">
            <v>35206</v>
          </cell>
          <cell r="K102">
            <v>0</v>
          </cell>
          <cell r="L102">
            <v>35206</v>
          </cell>
          <cell r="M102">
            <v>133387.67000000001</v>
          </cell>
          <cell r="N102" t="str">
            <v>Music</v>
          </cell>
          <cell r="O102">
            <v>3</v>
          </cell>
          <cell r="P102">
            <v>50</v>
          </cell>
          <cell r="Q102">
            <v>0</v>
          </cell>
          <cell r="R102">
            <v>2</v>
          </cell>
          <cell r="S102">
            <v>3</v>
          </cell>
          <cell r="T102">
            <v>771</v>
          </cell>
          <cell r="U102">
            <v>400</v>
          </cell>
          <cell r="V102">
            <v>0</v>
          </cell>
          <cell r="W102">
            <v>500</v>
          </cell>
          <cell r="X102">
            <v>0</v>
          </cell>
          <cell r="Y102">
            <v>0</v>
          </cell>
          <cell r="Z102">
            <v>0</v>
          </cell>
          <cell r="AA102">
            <v>800</v>
          </cell>
          <cell r="AB102">
            <v>0</v>
          </cell>
          <cell r="AC102">
            <v>20000</v>
          </cell>
          <cell r="AD102">
            <v>0</v>
          </cell>
          <cell r="AE102">
            <v>0</v>
          </cell>
          <cell r="AF102">
            <v>0</v>
          </cell>
          <cell r="AG102">
            <v>0</v>
          </cell>
          <cell r="AH102">
            <v>0</v>
          </cell>
          <cell r="AI102">
            <v>3</v>
          </cell>
          <cell r="AJ102">
            <v>3</v>
          </cell>
          <cell r="AK102">
            <v>0</v>
          </cell>
          <cell r="AL102">
            <v>0</v>
          </cell>
          <cell r="AM102">
            <v>0</v>
          </cell>
          <cell r="AN102">
            <v>0</v>
          </cell>
          <cell r="AO102">
            <v>0</v>
          </cell>
          <cell r="AP102">
            <v>0</v>
          </cell>
          <cell r="AQ102">
            <v>50</v>
          </cell>
          <cell r="AR102">
            <v>50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2</v>
          </cell>
          <cell r="BP102">
            <v>2</v>
          </cell>
          <cell r="BQ102">
            <v>0</v>
          </cell>
          <cell r="BR102">
            <v>1216</v>
          </cell>
          <cell r="BS102">
            <v>771</v>
          </cell>
          <cell r="BT102">
            <v>194</v>
          </cell>
          <cell r="BU102">
            <v>319</v>
          </cell>
          <cell r="BV102">
            <v>4633.7299999999996</v>
          </cell>
          <cell r="BW102">
            <v>6</v>
          </cell>
          <cell r="BX102">
            <v>0</v>
          </cell>
          <cell r="BY102">
            <v>0</v>
          </cell>
          <cell r="BZ102">
            <v>33</v>
          </cell>
          <cell r="CA102">
            <v>0</v>
          </cell>
          <cell r="CB102">
            <v>0</v>
          </cell>
          <cell r="CC102">
            <v>100</v>
          </cell>
          <cell r="CD102">
            <v>0</v>
          </cell>
          <cell r="CE102">
            <v>1</v>
          </cell>
          <cell r="CF102">
            <v>1</v>
          </cell>
          <cell r="CG102">
            <v>0</v>
          </cell>
          <cell r="CH102">
            <v>0</v>
          </cell>
          <cell r="CI102">
            <v>0</v>
          </cell>
          <cell r="CJ102">
            <v>0</v>
          </cell>
          <cell r="CK102">
            <v>0</v>
          </cell>
          <cell r="CL102">
            <v>0</v>
          </cell>
          <cell r="CM102">
            <v>1</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1</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row>
        <row r="103">
          <cell r="A103" t="str">
            <v>Ulster-Scots Community Network</v>
          </cell>
          <cell r="B103">
            <v>1</v>
          </cell>
          <cell r="C103">
            <v>33255</v>
          </cell>
          <cell r="D103" t="str">
            <v>Lottery</v>
          </cell>
          <cell r="E103" t="str">
            <v>ACNI/12301</v>
          </cell>
          <cell r="F103" t="str">
            <v>Joan Dempster</v>
          </cell>
          <cell r="G103" t="str">
            <v>AFP - Core</v>
          </cell>
          <cell r="H103" t="str">
            <v>Awarded</v>
          </cell>
          <cell r="I103" t="str">
            <v>Medium</v>
          </cell>
          <cell r="J103">
            <v>33918</v>
          </cell>
          <cell r="K103">
            <v>0</v>
          </cell>
          <cell r="L103">
            <v>45000</v>
          </cell>
          <cell r="M103">
            <v>349589</v>
          </cell>
          <cell r="N103" t="str">
            <v>Traditional Arts</v>
          </cell>
          <cell r="O103">
            <v>15</v>
          </cell>
          <cell r="P103">
            <v>20</v>
          </cell>
          <cell r="Q103">
            <v>5</v>
          </cell>
          <cell r="R103">
            <v>0</v>
          </cell>
          <cell r="S103">
            <v>0</v>
          </cell>
          <cell r="T103">
            <v>0</v>
          </cell>
          <cell r="U103">
            <v>1000</v>
          </cell>
          <cell r="V103">
            <v>0</v>
          </cell>
          <cell r="W103">
            <v>500</v>
          </cell>
          <cell r="X103">
            <v>0</v>
          </cell>
          <cell r="Y103">
            <v>2000</v>
          </cell>
          <cell r="Z103">
            <v>0</v>
          </cell>
          <cell r="AA103">
            <v>0</v>
          </cell>
          <cell r="AB103">
            <v>0</v>
          </cell>
          <cell r="AC103">
            <v>0</v>
          </cell>
          <cell r="AD103">
            <v>0</v>
          </cell>
          <cell r="AE103">
            <v>0</v>
          </cell>
          <cell r="AF103">
            <v>0</v>
          </cell>
          <cell r="AG103">
            <v>0</v>
          </cell>
          <cell r="AH103">
            <v>0</v>
          </cell>
          <cell r="AI103">
            <v>0</v>
          </cell>
          <cell r="AJ103">
            <v>15</v>
          </cell>
          <cell r="AK103">
            <v>0</v>
          </cell>
          <cell r="AL103">
            <v>0</v>
          </cell>
          <cell r="AM103">
            <v>0</v>
          </cell>
          <cell r="AN103">
            <v>0</v>
          </cell>
          <cell r="AO103">
            <v>0</v>
          </cell>
          <cell r="AP103">
            <v>0</v>
          </cell>
          <cell r="AQ103">
            <v>0</v>
          </cell>
          <cell r="AR103">
            <v>20</v>
          </cell>
          <cell r="AS103">
            <v>0</v>
          </cell>
          <cell r="AT103">
            <v>0</v>
          </cell>
          <cell r="AU103">
            <v>0</v>
          </cell>
          <cell r="AV103">
            <v>0</v>
          </cell>
          <cell r="AW103">
            <v>0</v>
          </cell>
          <cell r="AX103">
            <v>0</v>
          </cell>
          <cell r="AY103">
            <v>0</v>
          </cell>
          <cell r="AZ103">
            <v>5</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10</v>
          </cell>
          <cell r="CA103">
            <v>0</v>
          </cell>
          <cell r="CB103">
            <v>50</v>
          </cell>
          <cell r="CC103">
            <v>20</v>
          </cell>
          <cell r="CD103">
            <v>0</v>
          </cell>
          <cell r="CE103">
            <v>1</v>
          </cell>
          <cell r="CF103">
            <v>0</v>
          </cell>
          <cell r="CG103">
            <v>0</v>
          </cell>
          <cell r="CH103">
            <v>0</v>
          </cell>
          <cell r="CI103">
            <v>0</v>
          </cell>
          <cell r="CJ103">
            <v>0</v>
          </cell>
          <cell r="CK103">
            <v>0</v>
          </cell>
          <cell r="CL103">
            <v>1</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1</v>
          </cell>
          <cell r="DA103">
            <v>1</v>
          </cell>
          <cell r="DB103">
            <v>0</v>
          </cell>
          <cell r="DC103">
            <v>1</v>
          </cell>
          <cell r="DD103">
            <v>1</v>
          </cell>
          <cell r="DE103">
            <v>1</v>
          </cell>
          <cell r="DF103">
            <v>0</v>
          </cell>
          <cell r="DG103">
            <v>0</v>
          </cell>
          <cell r="DH103">
            <v>0</v>
          </cell>
          <cell r="DI103">
            <v>0</v>
          </cell>
          <cell r="DJ103">
            <v>0</v>
          </cell>
          <cell r="DK103">
            <v>0</v>
          </cell>
          <cell r="DL103">
            <v>0</v>
          </cell>
          <cell r="DM103">
            <v>0</v>
          </cell>
          <cell r="DN103">
            <v>0</v>
          </cell>
          <cell r="DO103">
            <v>600</v>
          </cell>
          <cell r="DP103">
            <v>1</v>
          </cell>
          <cell r="DQ103">
            <v>0</v>
          </cell>
          <cell r="DR103">
            <v>0</v>
          </cell>
          <cell r="DS103">
            <v>0</v>
          </cell>
          <cell r="DT103">
            <v>0</v>
          </cell>
          <cell r="DU103">
            <v>0</v>
          </cell>
          <cell r="DV103">
            <v>0</v>
          </cell>
          <cell r="DW103">
            <v>0</v>
          </cell>
          <cell r="DX103">
            <v>0</v>
          </cell>
          <cell r="DY103">
            <v>0</v>
          </cell>
          <cell r="DZ103">
            <v>1</v>
          </cell>
          <cell r="EA103">
            <v>0</v>
          </cell>
          <cell r="EB103">
            <v>1</v>
          </cell>
          <cell r="EC103">
            <v>0</v>
          </cell>
          <cell r="ED103">
            <v>0</v>
          </cell>
          <cell r="EE103">
            <v>0</v>
          </cell>
          <cell r="EF103">
            <v>1</v>
          </cell>
          <cell r="EG103">
            <v>0</v>
          </cell>
          <cell r="EH103">
            <v>0</v>
          </cell>
          <cell r="EI103">
            <v>0</v>
          </cell>
          <cell r="EJ103">
            <v>0</v>
          </cell>
          <cell r="EK103">
            <v>0</v>
          </cell>
          <cell r="EL103">
            <v>0</v>
          </cell>
          <cell r="EM103">
            <v>0</v>
          </cell>
          <cell r="EN103">
            <v>500</v>
          </cell>
          <cell r="EO103">
            <v>0</v>
          </cell>
          <cell r="EP103">
            <v>0</v>
          </cell>
          <cell r="EQ103">
            <v>0</v>
          </cell>
          <cell r="ER103">
            <v>0</v>
          </cell>
          <cell r="ES103">
            <v>80</v>
          </cell>
          <cell r="ET103">
            <v>10</v>
          </cell>
          <cell r="EU103">
            <v>0</v>
          </cell>
          <cell r="EV103">
            <v>15</v>
          </cell>
          <cell r="EW103">
            <v>0</v>
          </cell>
          <cell r="EX103">
            <v>0</v>
          </cell>
          <cell r="EY103">
            <v>0</v>
          </cell>
          <cell r="EZ103">
            <v>10000</v>
          </cell>
          <cell r="FA103">
            <v>0</v>
          </cell>
          <cell r="FB103">
            <v>0</v>
          </cell>
          <cell r="FC103">
            <v>0</v>
          </cell>
          <cell r="FD103">
            <v>0</v>
          </cell>
          <cell r="FE103">
            <v>1600</v>
          </cell>
          <cell r="FF103">
            <v>500</v>
          </cell>
          <cell r="FG103">
            <v>0</v>
          </cell>
          <cell r="FH103">
            <v>350</v>
          </cell>
          <cell r="FI103">
            <v>0</v>
          </cell>
          <cell r="FJ103">
            <v>0</v>
          </cell>
          <cell r="FK103">
            <v>0</v>
          </cell>
          <cell r="FL103">
            <v>2</v>
          </cell>
          <cell r="FM103">
            <v>0</v>
          </cell>
          <cell r="FN103">
            <v>0</v>
          </cell>
          <cell r="FO103">
            <v>6</v>
          </cell>
          <cell r="FP103">
            <v>0</v>
          </cell>
          <cell r="FQ103">
            <v>0</v>
          </cell>
          <cell r="FR103">
            <v>0</v>
          </cell>
          <cell r="FS103">
            <v>0</v>
          </cell>
          <cell r="FT103">
            <v>0</v>
          </cell>
          <cell r="FU103">
            <v>0</v>
          </cell>
          <cell r="FV103">
            <v>0</v>
          </cell>
          <cell r="FW103">
            <v>0</v>
          </cell>
          <cell r="FX103">
            <v>0</v>
          </cell>
          <cell r="FY103">
            <v>0</v>
          </cell>
        </row>
        <row r="104">
          <cell r="A104" t="str">
            <v>Verbal Arts Centre</v>
          </cell>
          <cell r="B104">
            <v>1</v>
          </cell>
          <cell r="C104">
            <v>33187</v>
          </cell>
          <cell r="D104" t="str">
            <v>Exchequer</v>
          </cell>
          <cell r="E104" t="str">
            <v>ACNI/12233</v>
          </cell>
          <cell r="F104" t="str">
            <v>Damian Smyth</v>
          </cell>
          <cell r="G104" t="str">
            <v>AFP - Core</v>
          </cell>
          <cell r="H104" t="str">
            <v>Awarded</v>
          </cell>
          <cell r="I104" t="str">
            <v>Medium</v>
          </cell>
          <cell r="J104">
            <v>225496</v>
          </cell>
          <cell r="K104">
            <v>0</v>
          </cell>
          <cell r="L104">
            <v>312475</v>
          </cell>
          <cell r="M104">
            <v>1334940</v>
          </cell>
          <cell r="N104" t="str">
            <v>Literature</v>
          </cell>
          <cell r="O104">
            <v>45</v>
          </cell>
          <cell r="P104">
            <v>1273</v>
          </cell>
          <cell r="Q104">
            <v>6</v>
          </cell>
          <cell r="R104">
            <v>0</v>
          </cell>
          <cell r="S104">
            <v>0</v>
          </cell>
          <cell r="T104">
            <v>1395</v>
          </cell>
          <cell r="U104">
            <v>0</v>
          </cell>
          <cell r="V104">
            <v>17564</v>
          </cell>
          <cell r="W104">
            <v>57</v>
          </cell>
          <cell r="X104">
            <v>0</v>
          </cell>
          <cell r="Y104">
            <v>18289</v>
          </cell>
          <cell r="Z104">
            <v>0</v>
          </cell>
          <cell r="AA104">
            <v>0</v>
          </cell>
          <cell r="AB104">
            <v>0</v>
          </cell>
          <cell r="AC104">
            <v>0</v>
          </cell>
          <cell r="AD104">
            <v>0</v>
          </cell>
          <cell r="AE104">
            <v>0</v>
          </cell>
          <cell r="AF104">
            <v>0</v>
          </cell>
          <cell r="AG104">
            <v>0</v>
          </cell>
          <cell r="AH104">
            <v>0</v>
          </cell>
          <cell r="AI104">
            <v>0</v>
          </cell>
          <cell r="AJ104">
            <v>1395</v>
          </cell>
          <cell r="AK104">
            <v>0</v>
          </cell>
          <cell r="AL104">
            <v>0</v>
          </cell>
          <cell r="AM104">
            <v>0</v>
          </cell>
          <cell r="AN104">
            <v>0</v>
          </cell>
          <cell r="AO104">
            <v>0</v>
          </cell>
          <cell r="AP104">
            <v>0</v>
          </cell>
          <cell r="AQ104">
            <v>0</v>
          </cell>
          <cell r="AR104">
            <v>17621</v>
          </cell>
          <cell r="AS104">
            <v>0</v>
          </cell>
          <cell r="AT104">
            <v>0</v>
          </cell>
          <cell r="AU104">
            <v>0</v>
          </cell>
          <cell r="AV104">
            <v>0</v>
          </cell>
          <cell r="AW104">
            <v>0</v>
          </cell>
          <cell r="AX104">
            <v>0</v>
          </cell>
          <cell r="AY104">
            <v>0</v>
          </cell>
          <cell r="AZ104">
            <v>6</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30</v>
          </cell>
          <cell r="BY104">
            <v>5</v>
          </cell>
          <cell r="BZ104">
            <v>100</v>
          </cell>
          <cell r="CA104">
            <v>5</v>
          </cell>
          <cell r="CB104">
            <v>75</v>
          </cell>
          <cell r="CC104">
            <v>80</v>
          </cell>
          <cell r="CD104">
            <v>65</v>
          </cell>
          <cell r="CE104">
            <v>0</v>
          </cell>
          <cell r="CF104">
            <v>1</v>
          </cell>
          <cell r="CG104">
            <v>0</v>
          </cell>
          <cell r="CH104">
            <v>0</v>
          </cell>
          <cell r="CI104">
            <v>0</v>
          </cell>
          <cell r="CJ104">
            <v>0</v>
          </cell>
          <cell r="CK104">
            <v>0</v>
          </cell>
          <cell r="CL104">
            <v>0</v>
          </cell>
          <cell r="CM104">
            <v>1</v>
          </cell>
          <cell r="CN104">
            <v>1</v>
          </cell>
          <cell r="CO104">
            <v>0</v>
          </cell>
          <cell r="CP104">
            <v>0</v>
          </cell>
          <cell r="CQ104">
            <v>0</v>
          </cell>
          <cell r="CR104">
            <v>0</v>
          </cell>
          <cell r="CS104">
            <v>0</v>
          </cell>
          <cell r="CT104">
            <v>0</v>
          </cell>
          <cell r="CU104">
            <v>1</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3</v>
          </cell>
          <cell r="FM104">
            <v>540</v>
          </cell>
          <cell r="FN104">
            <v>110</v>
          </cell>
          <cell r="FO104">
            <v>190</v>
          </cell>
          <cell r="FP104">
            <v>346</v>
          </cell>
          <cell r="FQ104">
            <v>27</v>
          </cell>
          <cell r="FR104">
            <v>0</v>
          </cell>
          <cell r="FS104">
            <v>0</v>
          </cell>
          <cell r="FT104">
            <v>0</v>
          </cell>
          <cell r="FU104">
            <v>0</v>
          </cell>
          <cell r="FV104">
            <v>0</v>
          </cell>
          <cell r="FW104">
            <v>0</v>
          </cell>
          <cell r="FX104">
            <v>0</v>
          </cell>
          <cell r="FY104">
            <v>1</v>
          </cell>
        </row>
        <row r="105">
          <cell r="A105" t="str">
            <v>Voluntary Arts Network (for Voluntary Arts Ireland)</v>
          </cell>
          <cell r="B105">
            <v>1</v>
          </cell>
          <cell r="C105">
            <v>33172</v>
          </cell>
          <cell r="D105" t="str">
            <v>Lottery</v>
          </cell>
          <cell r="E105" t="str">
            <v>ACNI/12218</v>
          </cell>
          <cell r="F105" t="str">
            <v>Fionnuala Walsh</v>
          </cell>
          <cell r="G105" t="str">
            <v>AFP - Core</v>
          </cell>
          <cell r="H105" t="str">
            <v>Awarded</v>
          </cell>
          <cell r="I105" t="str">
            <v>Small</v>
          </cell>
          <cell r="J105">
            <v>57380</v>
          </cell>
          <cell r="K105">
            <v>0</v>
          </cell>
          <cell r="L105">
            <v>155712</v>
          </cell>
          <cell r="M105">
            <v>329399</v>
          </cell>
          <cell r="N105" t="str">
            <v>Combined</v>
          </cell>
          <cell r="O105">
            <v>3</v>
          </cell>
          <cell r="P105">
            <v>26</v>
          </cell>
          <cell r="Q105">
            <v>8</v>
          </cell>
          <cell r="R105">
            <v>1</v>
          </cell>
          <cell r="S105">
            <v>7</v>
          </cell>
          <cell r="T105">
            <v>0</v>
          </cell>
          <cell r="U105">
            <v>990</v>
          </cell>
          <cell r="V105">
            <v>0</v>
          </cell>
          <cell r="W105">
            <v>5736</v>
          </cell>
          <cell r="X105">
            <v>0</v>
          </cell>
          <cell r="Y105">
            <v>14040</v>
          </cell>
          <cell r="Z105">
            <v>0</v>
          </cell>
          <cell r="AA105">
            <v>1050</v>
          </cell>
          <cell r="AB105">
            <v>0</v>
          </cell>
          <cell r="AC105">
            <v>23906</v>
          </cell>
          <cell r="AD105">
            <v>0</v>
          </cell>
          <cell r="AE105">
            <v>0</v>
          </cell>
          <cell r="AF105">
            <v>0</v>
          </cell>
          <cell r="AG105">
            <v>0</v>
          </cell>
          <cell r="AH105">
            <v>0</v>
          </cell>
          <cell r="AI105">
            <v>0</v>
          </cell>
          <cell r="AJ105">
            <v>2</v>
          </cell>
          <cell r="AK105">
            <v>2</v>
          </cell>
          <cell r="AL105">
            <v>0</v>
          </cell>
          <cell r="AM105">
            <v>0</v>
          </cell>
          <cell r="AN105">
            <v>0</v>
          </cell>
          <cell r="AO105">
            <v>0</v>
          </cell>
          <cell r="AP105">
            <v>0</v>
          </cell>
          <cell r="AQ105">
            <v>0</v>
          </cell>
          <cell r="AR105">
            <v>44</v>
          </cell>
          <cell r="AS105">
            <v>44</v>
          </cell>
          <cell r="AT105">
            <v>0</v>
          </cell>
          <cell r="AU105">
            <v>0</v>
          </cell>
          <cell r="AV105">
            <v>0</v>
          </cell>
          <cell r="AW105">
            <v>0</v>
          </cell>
          <cell r="AX105">
            <v>0</v>
          </cell>
          <cell r="AY105">
            <v>0</v>
          </cell>
          <cell r="AZ105">
            <v>8</v>
          </cell>
          <cell r="BA105">
            <v>8</v>
          </cell>
          <cell r="BB105">
            <v>0</v>
          </cell>
          <cell r="BC105">
            <v>0</v>
          </cell>
          <cell r="BD105">
            <v>0</v>
          </cell>
          <cell r="BE105">
            <v>0</v>
          </cell>
          <cell r="BF105">
            <v>0</v>
          </cell>
          <cell r="BG105">
            <v>0</v>
          </cell>
          <cell r="BH105">
            <v>0</v>
          </cell>
          <cell r="BI105">
            <v>6</v>
          </cell>
          <cell r="BJ105">
            <v>0</v>
          </cell>
          <cell r="BK105">
            <v>0</v>
          </cell>
          <cell r="BL105">
            <v>0</v>
          </cell>
          <cell r="BM105">
            <v>0</v>
          </cell>
          <cell r="BN105">
            <v>0</v>
          </cell>
          <cell r="BO105">
            <v>0</v>
          </cell>
          <cell r="BP105">
            <v>1</v>
          </cell>
          <cell r="BQ105">
            <v>10</v>
          </cell>
          <cell r="BR105">
            <v>0</v>
          </cell>
          <cell r="BS105">
            <v>0</v>
          </cell>
          <cell r="BT105">
            <v>0</v>
          </cell>
          <cell r="BU105">
            <v>0</v>
          </cell>
          <cell r="BV105">
            <v>0</v>
          </cell>
          <cell r="BW105">
            <v>0</v>
          </cell>
          <cell r="BX105">
            <v>5</v>
          </cell>
          <cell r="BY105">
            <v>2</v>
          </cell>
          <cell r="BZ105">
            <v>0</v>
          </cell>
          <cell r="CA105">
            <v>0</v>
          </cell>
          <cell r="CB105">
            <v>0</v>
          </cell>
          <cell r="CC105">
            <v>5</v>
          </cell>
          <cell r="CD105">
            <v>0</v>
          </cell>
          <cell r="CE105">
            <v>0</v>
          </cell>
          <cell r="CF105">
            <v>0</v>
          </cell>
          <cell r="CG105">
            <v>0</v>
          </cell>
          <cell r="CH105">
            <v>0</v>
          </cell>
          <cell r="CI105">
            <v>0</v>
          </cell>
          <cell r="CJ105">
            <v>0</v>
          </cell>
          <cell r="CK105">
            <v>1</v>
          </cell>
          <cell r="CL105">
            <v>0</v>
          </cell>
          <cell r="CM105">
            <v>1</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1</v>
          </cell>
          <cell r="DB105">
            <v>1</v>
          </cell>
          <cell r="DC105">
            <v>0</v>
          </cell>
          <cell r="DD105">
            <v>0</v>
          </cell>
          <cell r="DE105">
            <v>0</v>
          </cell>
          <cell r="DF105">
            <v>0</v>
          </cell>
          <cell r="DG105">
            <v>0</v>
          </cell>
          <cell r="DH105">
            <v>0</v>
          </cell>
          <cell r="DI105">
            <v>0</v>
          </cell>
          <cell r="DJ105">
            <v>1</v>
          </cell>
          <cell r="DK105">
            <v>0</v>
          </cell>
          <cell r="DL105">
            <v>0</v>
          </cell>
          <cell r="DM105">
            <v>0</v>
          </cell>
          <cell r="DN105">
            <v>0</v>
          </cell>
          <cell r="DO105">
            <v>0</v>
          </cell>
          <cell r="DP105">
            <v>1</v>
          </cell>
          <cell r="DQ105">
            <v>0</v>
          </cell>
          <cell r="DR105">
            <v>1</v>
          </cell>
          <cell r="DS105">
            <v>0</v>
          </cell>
          <cell r="DT105">
            <v>1</v>
          </cell>
          <cell r="DU105">
            <v>0</v>
          </cell>
          <cell r="DV105">
            <v>0</v>
          </cell>
          <cell r="DW105">
            <v>0</v>
          </cell>
          <cell r="DX105">
            <v>0</v>
          </cell>
          <cell r="DY105">
            <v>1</v>
          </cell>
          <cell r="DZ105">
            <v>0</v>
          </cell>
          <cell r="EA105">
            <v>1</v>
          </cell>
          <cell r="EB105">
            <v>1</v>
          </cell>
          <cell r="EC105">
            <v>0</v>
          </cell>
          <cell r="ED105">
            <v>1</v>
          </cell>
          <cell r="EE105">
            <v>0</v>
          </cell>
          <cell r="EF105">
            <v>0</v>
          </cell>
          <cell r="EG105">
            <v>1</v>
          </cell>
          <cell r="EH105">
            <v>1</v>
          </cell>
          <cell r="EI105">
            <v>0</v>
          </cell>
          <cell r="EJ105">
            <v>0</v>
          </cell>
          <cell r="EK105">
            <v>1</v>
          </cell>
          <cell r="EL105">
            <v>1</v>
          </cell>
          <cell r="EM105">
            <v>0</v>
          </cell>
          <cell r="EN105">
            <v>62</v>
          </cell>
          <cell r="EO105">
            <v>1</v>
          </cell>
          <cell r="EP105">
            <v>5</v>
          </cell>
          <cell r="EQ105">
            <v>0</v>
          </cell>
          <cell r="ER105">
            <v>0</v>
          </cell>
          <cell r="ES105">
            <v>0</v>
          </cell>
          <cell r="ET105">
            <v>1</v>
          </cell>
          <cell r="EU105">
            <v>150</v>
          </cell>
          <cell r="EV105">
            <v>0</v>
          </cell>
          <cell r="EW105">
            <v>1</v>
          </cell>
          <cell r="EX105">
            <v>0</v>
          </cell>
          <cell r="EY105">
            <v>1</v>
          </cell>
          <cell r="EZ105">
            <v>401</v>
          </cell>
          <cell r="FA105">
            <v>10</v>
          </cell>
          <cell r="FB105">
            <v>35150</v>
          </cell>
          <cell r="FC105">
            <v>0</v>
          </cell>
          <cell r="FD105">
            <v>0</v>
          </cell>
          <cell r="FE105">
            <v>0</v>
          </cell>
          <cell r="FF105">
            <v>45</v>
          </cell>
          <cell r="FG105">
            <v>17775</v>
          </cell>
          <cell r="FH105">
            <v>0</v>
          </cell>
          <cell r="FI105">
            <v>30</v>
          </cell>
          <cell r="FJ105">
            <v>0</v>
          </cell>
          <cell r="FK105">
            <v>210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row>
        <row r="106">
          <cell r="A106" t="str">
            <v>Walled City Music Trust</v>
          </cell>
          <cell r="B106">
            <v>1</v>
          </cell>
          <cell r="C106">
            <v>33163</v>
          </cell>
          <cell r="D106" t="str">
            <v>Exchequer</v>
          </cell>
          <cell r="E106" t="str">
            <v>ACNI/12209</v>
          </cell>
          <cell r="F106" t="str">
            <v>Ciaran Scullion</v>
          </cell>
          <cell r="G106" t="str">
            <v>AFP - Core</v>
          </cell>
          <cell r="H106" t="str">
            <v>Awarded</v>
          </cell>
          <cell r="I106" t="str">
            <v>Medium</v>
          </cell>
          <cell r="J106">
            <v>115000</v>
          </cell>
          <cell r="K106">
            <v>0</v>
          </cell>
          <cell r="L106">
            <v>175000</v>
          </cell>
          <cell r="M106">
            <v>461970</v>
          </cell>
          <cell r="N106" t="str">
            <v>Music</v>
          </cell>
          <cell r="O106">
            <v>8</v>
          </cell>
          <cell r="P106">
            <v>38</v>
          </cell>
          <cell r="Q106">
            <v>0</v>
          </cell>
          <cell r="R106">
            <v>2</v>
          </cell>
          <cell r="S106">
            <v>0</v>
          </cell>
          <cell r="T106">
            <v>550</v>
          </cell>
          <cell r="U106">
            <v>0</v>
          </cell>
          <cell r="V106">
            <v>3700</v>
          </cell>
          <cell r="W106">
            <v>0</v>
          </cell>
          <cell r="X106">
            <v>0</v>
          </cell>
          <cell r="Y106">
            <v>0</v>
          </cell>
          <cell r="Z106">
            <v>14500</v>
          </cell>
          <cell r="AA106">
            <v>0</v>
          </cell>
          <cell r="AB106">
            <v>0</v>
          </cell>
          <cell r="AC106">
            <v>0</v>
          </cell>
          <cell r="AD106">
            <v>0</v>
          </cell>
          <cell r="AE106">
            <v>0</v>
          </cell>
          <cell r="AF106">
            <v>0</v>
          </cell>
          <cell r="AG106">
            <v>0</v>
          </cell>
          <cell r="AH106">
            <v>0</v>
          </cell>
          <cell r="AI106">
            <v>0</v>
          </cell>
          <cell r="AJ106">
            <v>8</v>
          </cell>
          <cell r="AK106">
            <v>0</v>
          </cell>
          <cell r="AL106">
            <v>0</v>
          </cell>
          <cell r="AM106">
            <v>0</v>
          </cell>
          <cell r="AN106">
            <v>0</v>
          </cell>
          <cell r="AO106">
            <v>0</v>
          </cell>
          <cell r="AP106">
            <v>0</v>
          </cell>
          <cell r="AQ106">
            <v>0</v>
          </cell>
          <cell r="AR106">
            <v>38</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2</v>
          </cell>
          <cell r="BQ106">
            <v>0</v>
          </cell>
          <cell r="BR106">
            <v>4050</v>
          </cell>
          <cell r="BS106">
            <v>2890</v>
          </cell>
          <cell r="BT106">
            <v>550</v>
          </cell>
          <cell r="BU106">
            <v>870</v>
          </cell>
          <cell r="BV106">
            <v>22298</v>
          </cell>
          <cell r="BW106">
            <v>7.71</v>
          </cell>
          <cell r="BX106">
            <v>10</v>
          </cell>
          <cell r="BY106">
            <v>0</v>
          </cell>
          <cell r="BZ106">
            <v>10</v>
          </cell>
          <cell r="CA106">
            <v>0</v>
          </cell>
          <cell r="CB106">
            <v>0</v>
          </cell>
          <cell r="CC106">
            <v>20</v>
          </cell>
          <cell r="CD106">
            <v>0</v>
          </cell>
          <cell r="CE106">
            <v>1</v>
          </cell>
          <cell r="CF106">
            <v>1</v>
          </cell>
          <cell r="CG106">
            <v>0</v>
          </cell>
          <cell r="CH106">
            <v>0</v>
          </cell>
          <cell r="CI106">
            <v>1</v>
          </cell>
          <cell r="CJ106">
            <v>0</v>
          </cell>
          <cell r="CK106">
            <v>0</v>
          </cell>
          <cell r="CL106">
            <v>1</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row>
        <row r="107">
          <cell r="A107" t="str">
            <v>Waterside Theatre Company Ltd</v>
          </cell>
          <cell r="B107">
            <v>1</v>
          </cell>
          <cell r="C107">
            <v>33237</v>
          </cell>
          <cell r="D107" t="str">
            <v>Exchequer</v>
          </cell>
          <cell r="E107" t="str">
            <v>ACNI/12283</v>
          </cell>
          <cell r="F107" t="str">
            <v>Gavin O'Connor</v>
          </cell>
          <cell r="G107" t="str">
            <v>AFP - Core</v>
          </cell>
          <cell r="H107" t="str">
            <v>Awarded</v>
          </cell>
          <cell r="I107" t="str">
            <v>Medium</v>
          </cell>
          <cell r="J107">
            <v>130930</v>
          </cell>
          <cell r="K107">
            <v>0</v>
          </cell>
          <cell r="L107">
            <v>177453</v>
          </cell>
          <cell r="M107">
            <v>450901</v>
          </cell>
          <cell r="N107" t="str">
            <v>Combined</v>
          </cell>
          <cell r="O107">
            <v>148</v>
          </cell>
          <cell r="P107">
            <v>341</v>
          </cell>
          <cell r="Q107">
            <v>5</v>
          </cell>
          <cell r="R107">
            <v>19</v>
          </cell>
          <cell r="S107">
            <v>0</v>
          </cell>
          <cell r="T107">
            <v>17793</v>
          </cell>
          <cell r="U107">
            <v>4579</v>
          </cell>
          <cell r="V107">
            <v>5477</v>
          </cell>
          <cell r="W107">
            <v>0</v>
          </cell>
          <cell r="X107">
            <v>3838</v>
          </cell>
          <cell r="Y107">
            <v>4250</v>
          </cell>
          <cell r="Z107">
            <v>2345</v>
          </cell>
          <cell r="AA107">
            <v>600</v>
          </cell>
          <cell r="AB107">
            <v>0</v>
          </cell>
          <cell r="AC107">
            <v>0</v>
          </cell>
          <cell r="AD107">
            <v>0</v>
          </cell>
          <cell r="AE107">
            <v>0</v>
          </cell>
          <cell r="AF107">
            <v>0</v>
          </cell>
          <cell r="AG107">
            <v>0</v>
          </cell>
          <cell r="AH107">
            <v>148</v>
          </cell>
          <cell r="AI107">
            <v>148</v>
          </cell>
          <cell r="AJ107">
            <v>148</v>
          </cell>
          <cell r="AK107">
            <v>1</v>
          </cell>
          <cell r="AL107">
            <v>0</v>
          </cell>
          <cell r="AM107">
            <v>0</v>
          </cell>
          <cell r="AN107">
            <v>0</v>
          </cell>
          <cell r="AO107">
            <v>0</v>
          </cell>
          <cell r="AP107">
            <v>341</v>
          </cell>
          <cell r="AQ107">
            <v>341</v>
          </cell>
          <cell r="AR107">
            <v>341</v>
          </cell>
          <cell r="AS107">
            <v>0</v>
          </cell>
          <cell r="AT107">
            <v>0</v>
          </cell>
          <cell r="AU107">
            <v>0</v>
          </cell>
          <cell r="AV107">
            <v>0</v>
          </cell>
          <cell r="AW107">
            <v>0</v>
          </cell>
          <cell r="AX107">
            <v>5</v>
          </cell>
          <cell r="AY107">
            <v>5</v>
          </cell>
          <cell r="AZ107">
            <v>5</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15</v>
          </cell>
          <cell r="BO107">
            <v>15</v>
          </cell>
          <cell r="BP107">
            <v>15</v>
          </cell>
          <cell r="BQ107">
            <v>2</v>
          </cell>
          <cell r="BR107">
            <v>46651</v>
          </cell>
          <cell r="BS107">
            <v>11279</v>
          </cell>
          <cell r="BT107">
            <v>14038</v>
          </cell>
          <cell r="BU107">
            <v>6761</v>
          </cell>
          <cell r="BV107">
            <v>69111</v>
          </cell>
          <cell r="BW107">
            <v>6.18</v>
          </cell>
          <cell r="BX107">
            <v>25</v>
          </cell>
          <cell r="BY107">
            <v>10</v>
          </cell>
          <cell r="BZ107">
            <v>50</v>
          </cell>
          <cell r="CA107">
            <v>0</v>
          </cell>
          <cell r="CB107">
            <v>20</v>
          </cell>
          <cell r="CC107">
            <v>50</v>
          </cell>
          <cell r="CD107">
            <v>0</v>
          </cell>
          <cell r="CE107">
            <v>0</v>
          </cell>
          <cell r="CF107">
            <v>1</v>
          </cell>
          <cell r="CG107">
            <v>0</v>
          </cell>
          <cell r="CH107">
            <v>0</v>
          </cell>
          <cell r="CI107">
            <v>1</v>
          </cell>
          <cell r="CJ107">
            <v>0</v>
          </cell>
          <cell r="CK107">
            <v>0</v>
          </cell>
          <cell r="CL107">
            <v>0</v>
          </cell>
          <cell r="CM107">
            <v>0</v>
          </cell>
          <cell r="CN107">
            <v>0</v>
          </cell>
          <cell r="CO107">
            <v>0</v>
          </cell>
          <cell r="CP107">
            <v>0</v>
          </cell>
          <cell r="CQ107">
            <v>0</v>
          </cell>
          <cell r="CR107">
            <v>0</v>
          </cell>
          <cell r="CS107">
            <v>0</v>
          </cell>
          <cell r="CT107">
            <v>0</v>
          </cell>
          <cell r="CU107">
            <v>0</v>
          </cell>
          <cell r="CV107">
            <v>1</v>
          </cell>
          <cell r="CW107">
            <v>0</v>
          </cell>
          <cell r="CX107">
            <v>1</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row>
        <row r="108">
          <cell r="A108" t="str">
            <v>Wheelworks</v>
          </cell>
          <cell r="B108">
            <v>1</v>
          </cell>
          <cell r="C108">
            <v>33193</v>
          </cell>
          <cell r="D108" t="str">
            <v>Lottery</v>
          </cell>
          <cell r="E108" t="str">
            <v>ACNI/12239</v>
          </cell>
          <cell r="F108" t="str">
            <v>Gavin O'Connor</v>
          </cell>
          <cell r="G108" t="str">
            <v>AFP - Core</v>
          </cell>
          <cell r="H108" t="str">
            <v>Awarded</v>
          </cell>
          <cell r="I108" t="str">
            <v>Medium</v>
          </cell>
          <cell r="J108">
            <v>82450</v>
          </cell>
          <cell r="K108">
            <v>0</v>
          </cell>
          <cell r="L108">
            <v>86000</v>
          </cell>
          <cell r="M108">
            <v>197566</v>
          </cell>
          <cell r="N108" t="str">
            <v>Combined</v>
          </cell>
          <cell r="O108">
            <v>2</v>
          </cell>
          <cell r="P108">
            <v>160</v>
          </cell>
          <cell r="Q108">
            <v>5</v>
          </cell>
          <cell r="R108">
            <v>8</v>
          </cell>
          <cell r="S108">
            <v>0</v>
          </cell>
          <cell r="T108">
            <v>412</v>
          </cell>
          <cell r="U108">
            <v>0</v>
          </cell>
          <cell r="V108">
            <v>2959</v>
          </cell>
          <cell r="W108">
            <v>0</v>
          </cell>
          <cell r="X108">
            <v>0</v>
          </cell>
          <cell r="Y108">
            <v>2000</v>
          </cell>
          <cell r="Z108">
            <v>394</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63</v>
          </cell>
          <cell r="AQ108">
            <v>0</v>
          </cell>
          <cell r="AR108">
            <v>63</v>
          </cell>
          <cell r="AS108">
            <v>0</v>
          </cell>
          <cell r="AT108">
            <v>0</v>
          </cell>
          <cell r="AU108">
            <v>0</v>
          </cell>
          <cell r="AV108">
            <v>0</v>
          </cell>
          <cell r="AW108">
            <v>0</v>
          </cell>
          <cell r="AX108">
            <v>0</v>
          </cell>
          <cell r="AY108">
            <v>0</v>
          </cell>
          <cell r="AZ108">
            <v>5</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20</v>
          </cell>
          <cell r="BY108">
            <v>10</v>
          </cell>
          <cell r="BZ108">
            <v>50</v>
          </cell>
          <cell r="CA108">
            <v>5</v>
          </cell>
          <cell r="CB108">
            <v>0</v>
          </cell>
          <cell r="CC108">
            <v>100</v>
          </cell>
          <cell r="CD108">
            <v>0</v>
          </cell>
          <cell r="CE108">
            <v>1</v>
          </cell>
          <cell r="CF108">
            <v>1</v>
          </cell>
          <cell r="CG108">
            <v>1</v>
          </cell>
          <cell r="CH108">
            <v>0</v>
          </cell>
          <cell r="CI108">
            <v>1</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row>
        <row r="109">
          <cell r="A109" t="str">
            <v>Young at Art</v>
          </cell>
          <cell r="B109">
            <v>1</v>
          </cell>
          <cell r="C109">
            <v>33217</v>
          </cell>
          <cell r="D109" t="str">
            <v>Exchequer</v>
          </cell>
          <cell r="E109" t="str">
            <v>ACNI/12263</v>
          </cell>
          <cell r="F109" t="str">
            <v>Gavin O'Connor</v>
          </cell>
          <cell r="G109" t="str">
            <v>AFP - Core</v>
          </cell>
          <cell r="H109" t="str">
            <v>Awarded</v>
          </cell>
          <cell r="I109" t="str">
            <v>Medium</v>
          </cell>
          <cell r="J109">
            <v>167416</v>
          </cell>
          <cell r="K109">
            <v>0</v>
          </cell>
          <cell r="L109">
            <v>273425</v>
          </cell>
          <cell r="M109">
            <v>768748</v>
          </cell>
          <cell r="N109" t="str">
            <v>Combined</v>
          </cell>
          <cell r="O109">
            <v>155</v>
          </cell>
          <cell r="P109">
            <v>284</v>
          </cell>
          <cell r="Q109">
            <v>4</v>
          </cell>
          <cell r="R109">
            <v>0</v>
          </cell>
          <cell r="S109">
            <v>0</v>
          </cell>
          <cell r="T109">
            <v>15663</v>
          </cell>
          <cell r="U109">
            <v>0</v>
          </cell>
          <cell r="V109">
            <v>18175</v>
          </cell>
          <cell r="W109">
            <v>0</v>
          </cell>
          <cell r="X109">
            <v>320</v>
          </cell>
          <cell r="Y109">
            <v>0</v>
          </cell>
          <cell r="Z109">
            <v>0</v>
          </cell>
          <cell r="AA109">
            <v>0</v>
          </cell>
          <cell r="AB109">
            <v>0</v>
          </cell>
          <cell r="AC109">
            <v>0</v>
          </cell>
          <cell r="AD109">
            <v>0</v>
          </cell>
          <cell r="AE109">
            <v>0</v>
          </cell>
          <cell r="AF109">
            <v>0</v>
          </cell>
          <cell r="AG109">
            <v>0</v>
          </cell>
          <cell r="AH109">
            <v>0</v>
          </cell>
          <cell r="AI109">
            <v>0</v>
          </cell>
          <cell r="AJ109">
            <v>57</v>
          </cell>
          <cell r="AK109">
            <v>4</v>
          </cell>
          <cell r="AL109">
            <v>0</v>
          </cell>
          <cell r="AM109">
            <v>0</v>
          </cell>
          <cell r="AN109">
            <v>0</v>
          </cell>
          <cell r="AO109">
            <v>0</v>
          </cell>
          <cell r="AP109">
            <v>0</v>
          </cell>
          <cell r="AQ109">
            <v>0</v>
          </cell>
          <cell r="AR109">
            <v>35</v>
          </cell>
          <cell r="AS109">
            <v>0</v>
          </cell>
          <cell r="AT109">
            <v>0</v>
          </cell>
          <cell r="AU109">
            <v>0</v>
          </cell>
          <cell r="AV109">
            <v>0</v>
          </cell>
          <cell r="AW109">
            <v>0</v>
          </cell>
          <cell r="AX109">
            <v>0</v>
          </cell>
          <cell r="AY109">
            <v>0</v>
          </cell>
          <cell r="AZ109">
            <v>2</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4227</v>
          </cell>
          <cell r="BS109">
            <v>3733</v>
          </cell>
          <cell r="BT109">
            <v>32</v>
          </cell>
          <cell r="BU109">
            <v>917</v>
          </cell>
          <cell r="BV109">
            <v>19840</v>
          </cell>
          <cell r="BW109">
            <v>5.31</v>
          </cell>
          <cell r="BX109">
            <v>7</v>
          </cell>
          <cell r="BY109">
            <v>0</v>
          </cell>
          <cell r="BZ109">
            <v>30</v>
          </cell>
          <cell r="CA109">
            <v>0</v>
          </cell>
          <cell r="CB109">
            <v>0</v>
          </cell>
          <cell r="CC109">
            <v>100</v>
          </cell>
          <cell r="CD109">
            <v>0</v>
          </cell>
          <cell r="CE109">
            <v>0</v>
          </cell>
          <cell r="CF109">
            <v>1</v>
          </cell>
          <cell r="CG109">
            <v>1</v>
          </cell>
          <cell r="CH109">
            <v>0</v>
          </cell>
          <cell r="CI109">
            <v>0</v>
          </cell>
          <cell r="CJ109">
            <v>0</v>
          </cell>
          <cell r="CK109">
            <v>0</v>
          </cell>
          <cell r="CL109">
            <v>0</v>
          </cell>
          <cell r="CM109">
            <v>0</v>
          </cell>
          <cell r="CN109">
            <v>0</v>
          </cell>
          <cell r="CO109">
            <v>0</v>
          </cell>
          <cell r="CP109">
            <v>0</v>
          </cell>
          <cell r="CQ109">
            <v>1</v>
          </cell>
          <cell r="CR109">
            <v>0</v>
          </cell>
          <cell r="CS109">
            <v>0</v>
          </cell>
          <cell r="CT109">
            <v>0</v>
          </cell>
          <cell r="CU109">
            <v>0</v>
          </cell>
          <cell r="CV109">
            <v>1</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row>
        <row r="110">
          <cell r="A110" t="str">
            <v>Youth Action Northern Ireland</v>
          </cell>
          <cell r="B110">
            <v>1</v>
          </cell>
          <cell r="C110">
            <v>33259</v>
          </cell>
          <cell r="D110" t="str">
            <v>Lottery</v>
          </cell>
          <cell r="E110" t="str">
            <v>ACNI/12305</v>
          </cell>
          <cell r="F110" t="str">
            <v>Gavin O'Connor</v>
          </cell>
          <cell r="G110" t="str">
            <v>AFP - Core</v>
          </cell>
          <cell r="H110" t="str">
            <v>Awarded</v>
          </cell>
          <cell r="I110" t="str">
            <v>Medium</v>
          </cell>
          <cell r="J110">
            <v>50000</v>
          </cell>
          <cell r="K110">
            <v>0</v>
          </cell>
          <cell r="L110">
            <v>70000</v>
          </cell>
          <cell r="M110">
            <v>491261</v>
          </cell>
          <cell r="N110" t="str">
            <v>Drama</v>
          </cell>
          <cell r="O110">
            <v>81</v>
          </cell>
          <cell r="P110">
            <v>3523</v>
          </cell>
          <cell r="Q110">
            <v>0</v>
          </cell>
          <cell r="R110">
            <v>8</v>
          </cell>
          <cell r="S110">
            <v>4</v>
          </cell>
          <cell r="T110">
            <v>7681</v>
          </cell>
          <cell r="U110">
            <v>0</v>
          </cell>
          <cell r="V110">
            <v>0</v>
          </cell>
          <cell r="W110">
            <v>8000</v>
          </cell>
          <cell r="X110">
            <v>0</v>
          </cell>
          <cell r="Y110">
            <v>0</v>
          </cell>
          <cell r="Z110">
            <v>0</v>
          </cell>
          <cell r="AA110">
            <v>20398</v>
          </cell>
          <cell r="AB110">
            <v>0</v>
          </cell>
          <cell r="AC110">
            <v>30000</v>
          </cell>
          <cell r="AD110">
            <v>0</v>
          </cell>
          <cell r="AE110">
            <v>11</v>
          </cell>
          <cell r="AF110">
            <v>0</v>
          </cell>
          <cell r="AG110">
            <v>0</v>
          </cell>
          <cell r="AH110">
            <v>0</v>
          </cell>
          <cell r="AI110">
            <v>0</v>
          </cell>
          <cell r="AJ110">
            <v>81</v>
          </cell>
          <cell r="AK110">
            <v>0</v>
          </cell>
          <cell r="AL110">
            <v>0</v>
          </cell>
          <cell r="AM110">
            <v>0</v>
          </cell>
          <cell r="AN110">
            <v>0</v>
          </cell>
          <cell r="AO110">
            <v>0</v>
          </cell>
          <cell r="AP110">
            <v>0</v>
          </cell>
          <cell r="AQ110">
            <v>0</v>
          </cell>
          <cell r="AR110">
            <v>3523</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1</v>
          </cell>
          <cell r="BL110">
            <v>0</v>
          </cell>
          <cell r="BM110">
            <v>0</v>
          </cell>
          <cell r="BN110">
            <v>0</v>
          </cell>
          <cell r="BO110">
            <v>0</v>
          </cell>
          <cell r="BP110">
            <v>8</v>
          </cell>
          <cell r="BQ110">
            <v>0</v>
          </cell>
          <cell r="BR110">
            <v>10929</v>
          </cell>
          <cell r="BS110">
            <v>8079</v>
          </cell>
          <cell r="BT110">
            <v>2330</v>
          </cell>
          <cell r="BU110">
            <v>5251</v>
          </cell>
          <cell r="BV110">
            <v>0</v>
          </cell>
          <cell r="BW110">
            <v>0</v>
          </cell>
          <cell r="BX110">
            <v>30</v>
          </cell>
          <cell r="BY110">
            <v>20</v>
          </cell>
          <cell r="BZ110">
            <v>90</v>
          </cell>
          <cell r="CA110">
            <v>30</v>
          </cell>
          <cell r="CB110">
            <v>20</v>
          </cell>
          <cell r="CC110">
            <v>100</v>
          </cell>
          <cell r="CD110">
            <v>0</v>
          </cell>
          <cell r="CE110">
            <v>0</v>
          </cell>
          <cell r="CF110">
            <v>1</v>
          </cell>
          <cell r="CG110">
            <v>1</v>
          </cell>
          <cell r="CH110">
            <v>0</v>
          </cell>
          <cell r="CI110">
            <v>1</v>
          </cell>
          <cell r="CJ110">
            <v>0</v>
          </cell>
          <cell r="CK110">
            <v>0</v>
          </cell>
          <cell r="CL110">
            <v>0</v>
          </cell>
          <cell r="CM110">
            <v>1</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0</v>
          </cell>
          <cell r="FV110">
            <v>0</v>
          </cell>
          <cell r="FW110">
            <v>0</v>
          </cell>
          <cell r="FX110">
            <v>0</v>
          </cell>
          <cell r="FY110">
            <v>0</v>
          </cell>
        </row>
        <row r="111">
          <cell r="A111" t="str">
            <v>All organisations</v>
          </cell>
          <cell r="B111">
            <v>109</v>
          </cell>
          <cell r="C111">
            <v>0</v>
          </cell>
          <cell r="D111">
            <v>0</v>
          </cell>
          <cell r="E111">
            <v>0</v>
          </cell>
          <cell r="F111">
            <v>0</v>
          </cell>
          <cell r="G111">
            <v>0</v>
          </cell>
          <cell r="H111">
            <v>0</v>
          </cell>
          <cell r="I111">
            <v>0</v>
          </cell>
          <cell r="J111">
            <v>13541192</v>
          </cell>
          <cell r="K111">
            <v>0</v>
          </cell>
          <cell r="L111">
            <v>0</v>
          </cell>
          <cell r="M111">
            <v>0</v>
          </cell>
          <cell r="N111">
            <v>0</v>
          </cell>
          <cell r="O111">
            <v>6800</v>
          </cell>
          <cell r="P111">
            <v>37196</v>
          </cell>
          <cell r="Q111">
            <v>710</v>
          </cell>
          <cell r="R111">
            <v>1289</v>
          </cell>
          <cell r="S111">
            <v>1759</v>
          </cell>
          <cell r="T111">
            <v>949476</v>
          </cell>
          <cell r="U111">
            <v>1620793</v>
          </cell>
          <cell r="V111">
            <v>363903</v>
          </cell>
          <cell r="W111">
            <v>191860</v>
          </cell>
          <cell r="X111">
            <v>254809</v>
          </cell>
          <cell r="Y111">
            <v>681608</v>
          </cell>
          <cell r="Z111">
            <v>122361</v>
          </cell>
          <cell r="AA111">
            <v>1630574</v>
          </cell>
          <cell r="AB111">
            <v>2632071</v>
          </cell>
          <cell r="AC111">
            <v>3315316</v>
          </cell>
          <cell r="AD111">
            <v>560</v>
          </cell>
          <cell r="AE111">
            <v>558</v>
          </cell>
          <cell r="AF111">
            <v>521</v>
          </cell>
          <cell r="AG111">
            <v>547</v>
          </cell>
          <cell r="AH111">
            <v>2368</v>
          </cell>
          <cell r="AI111">
            <v>906</v>
          </cell>
          <cell r="AJ111">
            <v>7470</v>
          </cell>
          <cell r="AK111">
            <v>883</v>
          </cell>
          <cell r="AL111">
            <v>7610</v>
          </cell>
          <cell r="AM111">
            <v>515</v>
          </cell>
          <cell r="AN111">
            <v>489</v>
          </cell>
          <cell r="AO111">
            <v>714</v>
          </cell>
          <cell r="AP111">
            <v>9406</v>
          </cell>
          <cell r="AQ111">
            <v>8818</v>
          </cell>
          <cell r="AR111">
            <v>44583</v>
          </cell>
          <cell r="AS111">
            <v>1504</v>
          </cell>
          <cell r="AT111">
            <v>10</v>
          </cell>
          <cell r="AU111">
            <v>0</v>
          </cell>
          <cell r="AV111">
            <v>0</v>
          </cell>
          <cell r="AW111">
            <v>39</v>
          </cell>
          <cell r="AX111">
            <v>43</v>
          </cell>
          <cell r="AY111">
            <v>29</v>
          </cell>
          <cell r="AZ111">
            <v>677</v>
          </cell>
          <cell r="BA111">
            <v>51</v>
          </cell>
          <cell r="BB111">
            <v>1</v>
          </cell>
          <cell r="BC111">
            <v>5</v>
          </cell>
          <cell r="BD111">
            <v>3</v>
          </cell>
          <cell r="BE111">
            <v>62</v>
          </cell>
          <cell r="BF111">
            <v>2</v>
          </cell>
          <cell r="BG111">
            <v>0</v>
          </cell>
          <cell r="BH111">
            <v>25</v>
          </cell>
          <cell r="BI111">
            <v>13</v>
          </cell>
          <cell r="BJ111">
            <v>3</v>
          </cell>
          <cell r="BK111">
            <v>17</v>
          </cell>
          <cell r="BL111">
            <v>3</v>
          </cell>
          <cell r="BM111">
            <v>4</v>
          </cell>
          <cell r="BN111">
            <v>157</v>
          </cell>
          <cell r="BO111">
            <v>29</v>
          </cell>
          <cell r="BP111">
            <v>2018</v>
          </cell>
          <cell r="BQ111">
            <v>212</v>
          </cell>
          <cell r="BR111">
            <v>1137324</v>
          </cell>
          <cell r="BS111">
            <v>728579</v>
          </cell>
          <cell r="BT111">
            <v>101533</v>
          </cell>
          <cell r="BU111">
            <v>115055</v>
          </cell>
          <cell r="BV111">
            <v>12525207.109999999</v>
          </cell>
          <cell r="BW111">
            <v>3.7087735849056602</v>
          </cell>
          <cell r="BX111">
            <v>1246.31</v>
          </cell>
          <cell r="BY111">
            <v>708.6400000000001</v>
          </cell>
          <cell r="BZ111">
            <v>3130.86</v>
          </cell>
          <cell r="CA111">
            <v>380.72</v>
          </cell>
          <cell r="CB111">
            <v>1336.77</v>
          </cell>
          <cell r="CC111">
            <v>4265.8900000000003</v>
          </cell>
          <cell r="CD111">
            <v>324.06</v>
          </cell>
          <cell r="CE111">
            <v>61</v>
          </cell>
          <cell r="CF111">
            <v>50</v>
          </cell>
          <cell r="CG111">
            <v>14</v>
          </cell>
          <cell r="CH111">
            <v>2</v>
          </cell>
          <cell r="CI111">
            <v>35</v>
          </cell>
          <cell r="CJ111">
            <v>5</v>
          </cell>
          <cell r="CK111">
            <v>9</v>
          </cell>
          <cell r="CL111">
            <v>13</v>
          </cell>
          <cell r="CM111">
            <v>59</v>
          </cell>
          <cell r="CN111">
            <v>6</v>
          </cell>
          <cell r="CO111">
            <v>6</v>
          </cell>
          <cell r="CP111">
            <v>4</v>
          </cell>
          <cell r="CQ111">
            <v>10</v>
          </cell>
          <cell r="CR111">
            <v>0</v>
          </cell>
          <cell r="CS111">
            <v>3</v>
          </cell>
          <cell r="CT111">
            <v>10</v>
          </cell>
          <cell r="CU111">
            <v>7</v>
          </cell>
          <cell r="CV111">
            <v>35</v>
          </cell>
          <cell r="CW111">
            <v>6</v>
          </cell>
          <cell r="CX111">
            <v>2</v>
          </cell>
          <cell r="CY111">
            <v>2</v>
          </cell>
          <cell r="CZ111">
            <v>17</v>
          </cell>
          <cell r="DA111">
            <v>6</v>
          </cell>
          <cell r="DB111">
            <v>6</v>
          </cell>
          <cell r="DC111">
            <v>5</v>
          </cell>
          <cell r="DD111">
            <v>3</v>
          </cell>
          <cell r="DE111">
            <v>5</v>
          </cell>
          <cell r="DF111">
            <v>2</v>
          </cell>
          <cell r="DG111">
            <v>4</v>
          </cell>
          <cell r="DH111">
            <v>1</v>
          </cell>
          <cell r="DI111">
            <v>2</v>
          </cell>
          <cell r="DJ111">
            <v>6</v>
          </cell>
          <cell r="DK111">
            <v>0</v>
          </cell>
          <cell r="DL111">
            <v>1369</v>
          </cell>
          <cell r="DM111">
            <v>3800</v>
          </cell>
          <cell r="DN111">
            <v>338</v>
          </cell>
          <cell r="DO111">
            <v>804</v>
          </cell>
          <cell r="DP111">
            <v>11</v>
          </cell>
          <cell r="DQ111">
            <v>0</v>
          </cell>
          <cell r="DR111">
            <v>5</v>
          </cell>
          <cell r="DS111">
            <v>5</v>
          </cell>
          <cell r="DT111">
            <v>7</v>
          </cell>
          <cell r="DU111">
            <v>2</v>
          </cell>
          <cell r="DV111">
            <v>5</v>
          </cell>
          <cell r="DW111">
            <v>4</v>
          </cell>
          <cell r="DX111">
            <v>5</v>
          </cell>
          <cell r="DY111">
            <v>5</v>
          </cell>
          <cell r="DZ111">
            <v>8</v>
          </cell>
          <cell r="EA111">
            <v>3</v>
          </cell>
          <cell r="EB111">
            <v>12</v>
          </cell>
          <cell r="EC111">
            <v>0</v>
          </cell>
          <cell r="ED111">
            <v>6</v>
          </cell>
          <cell r="EE111">
            <v>4</v>
          </cell>
          <cell r="EF111">
            <v>6</v>
          </cell>
          <cell r="EG111">
            <v>4</v>
          </cell>
          <cell r="EH111">
            <v>5</v>
          </cell>
          <cell r="EI111">
            <v>5</v>
          </cell>
          <cell r="EJ111">
            <v>3</v>
          </cell>
          <cell r="EK111">
            <v>5</v>
          </cell>
          <cell r="EL111">
            <v>3</v>
          </cell>
          <cell r="EM111">
            <v>0</v>
          </cell>
          <cell r="EN111">
            <v>2377</v>
          </cell>
          <cell r="EO111">
            <v>27</v>
          </cell>
          <cell r="EP111">
            <v>12039</v>
          </cell>
          <cell r="EQ111">
            <v>19</v>
          </cell>
          <cell r="ER111">
            <v>32</v>
          </cell>
          <cell r="ES111">
            <v>140</v>
          </cell>
          <cell r="ET111">
            <v>188</v>
          </cell>
          <cell r="EU111">
            <v>169</v>
          </cell>
          <cell r="EV111">
            <v>479</v>
          </cell>
          <cell r="EW111">
            <v>146</v>
          </cell>
          <cell r="EX111">
            <v>35</v>
          </cell>
          <cell r="EY111">
            <v>1511</v>
          </cell>
          <cell r="EZ111">
            <v>11870</v>
          </cell>
          <cell r="FA111">
            <v>225</v>
          </cell>
          <cell r="FB111">
            <v>9589380</v>
          </cell>
          <cell r="FC111">
            <v>1437</v>
          </cell>
          <cell r="FD111">
            <v>9694055</v>
          </cell>
          <cell r="FE111">
            <v>2719</v>
          </cell>
          <cell r="FF111">
            <v>1898</v>
          </cell>
          <cell r="FG111">
            <v>51201</v>
          </cell>
          <cell r="FH111">
            <v>566</v>
          </cell>
          <cell r="FI111">
            <v>5060</v>
          </cell>
          <cell r="FJ111">
            <v>101</v>
          </cell>
          <cell r="FK111">
            <v>9289</v>
          </cell>
          <cell r="FL111">
            <v>21</v>
          </cell>
          <cell r="FM111">
            <v>10256</v>
          </cell>
          <cell r="FN111">
            <v>4260</v>
          </cell>
          <cell r="FO111">
            <v>198</v>
          </cell>
          <cell r="FP111">
            <v>986</v>
          </cell>
          <cell r="FQ111">
            <v>27</v>
          </cell>
          <cell r="FR111">
            <v>5</v>
          </cell>
          <cell r="FS111">
            <v>10</v>
          </cell>
          <cell r="FT111">
            <v>2079</v>
          </cell>
          <cell r="FU111">
            <v>1</v>
          </cell>
          <cell r="FV111">
            <v>1</v>
          </cell>
          <cell r="FW111">
            <v>0</v>
          </cell>
          <cell r="FX111">
            <v>2</v>
          </cell>
          <cell r="FY111">
            <v>7</v>
          </cell>
        </row>
        <row r="112">
          <cell r="A112" t="str">
            <v>Small</v>
          </cell>
          <cell r="B112">
            <v>40</v>
          </cell>
          <cell r="C112">
            <v>0</v>
          </cell>
          <cell r="D112">
            <v>0</v>
          </cell>
          <cell r="E112">
            <v>0</v>
          </cell>
          <cell r="F112">
            <v>0</v>
          </cell>
          <cell r="G112">
            <v>0</v>
          </cell>
          <cell r="H112">
            <v>0</v>
          </cell>
          <cell r="I112">
            <v>0</v>
          </cell>
          <cell r="J112">
            <v>1675194</v>
          </cell>
          <cell r="K112">
            <v>0</v>
          </cell>
          <cell r="L112">
            <v>0</v>
          </cell>
          <cell r="M112">
            <v>0</v>
          </cell>
          <cell r="N112">
            <v>0</v>
          </cell>
          <cell r="O112">
            <v>1629</v>
          </cell>
          <cell r="P112">
            <v>8874</v>
          </cell>
          <cell r="Q112">
            <v>122</v>
          </cell>
          <cell r="R112">
            <v>239</v>
          </cell>
          <cell r="S112">
            <v>110</v>
          </cell>
          <cell r="T112">
            <v>75775</v>
          </cell>
          <cell r="U112">
            <v>455274</v>
          </cell>
          <cell r="V112">
            <v>40548</v>
          </cell>
          <cell r="W112">
            <v>41178</v>
          </cell>
          <cell r="X112">
            <v>62809</v>
          </cell>
          <cell r="Y112">
            <v>118708</v>
          </cell>
          <cell r="Z112">
            <v>12776</v>
          </cell>
          <cell r="AA112">
            <v>109084</v>
          </cell>
          <cell r="AB112">
            <v>1002905</v>
          </cell>
          <cell r="AC112">
            <v>983266</v>
          </cell>
          <cell r="AD112">
            <v>1</v>
          </cell>
          <cell r="AE112">
            <v>4</v>
          </cell>
          <cell r="AF112">
            <v>0</v>
          </cell>
          <cell r="AG112">
            <v>7</v>
          </cell>
          <cell r="AH112">
            <v>1</v>
          </cell>
          <cell r="AI112">
            <v>19</v>
          </cell>
          <cell r="AJ112">
            <v>1532</v>
          </cell>
          <cell r="AK112">
            <v>329</v>
          </cell>
          <cell r="AL112">
            <v>6</v>
          </cell>
          <cell r="AM112">
            <v>25</v>
          </cell>
          <cell r="AN112">
            <v>0</v>
          </cell>
          <cell r="AO112">
            <v>213</v>
          </cell>
          <cell r="AP112">
            <v>0</v>
          </cell>
          <cell r="AQ112">
            <v>116</v>
          </cell>
          <cell r="AR112">
            <v>7475</v>
          </cell>
          <cell r="AS112">
            <v>441</v>
          </cell>
          <cell r="AT112">
            <v>6</v>
          </cell>
          <cell r="AU112">
            <v>0</v>
          </cell>
          <cell r="AV112">
            <v>0</v>
          </cell>
          <cell r="AW112">
            <v>2</v>
          </cell>
          <cell r="AX112">
            <v>1</v>
          </cell>
          <cell r="AY112">
            <v>3</v>
          </cell>
          <cell r="AZ112">
            <v>103</v>
          </cell>
          <cell r="BA112">
            <v>33</v>
          </cell>
          <cell r="BB112">
            <v>1</v>
          </cell>
          <cell r="BC112">
            <v>1</v>
          </cell>
          <cell r="BD112">
            <v>3</v>
          </cell>
          <cell r="BE112">
            <v>62</v>
          </cell>
          <cell r="BF112">
            <v>0</v>
          </cell>
          <cell r="BG112">
            <v>0</v>
          </cell>
          <cell r="BH112">
            <v>17</v>
          </cell>
          <cell r="BI112">
            <v>7</v>
          </cell>
          <cell r="BJ112">
            <v>2</v>
          </cell>
          <cell r="BK112">
            <v>0</v>
          </cell>
          <cell r="BL112">
            <v>0</v>
          </cell>
          <cell r="BM112">
            <v>1</v>
          </cell>
          <cell r="BN112">
            <v>45</v>
          </cell>
          <cell r="BO112">
            <v>4</v>
          </cell>
          <cell r="BP112">
            <v>217</v>
          </cell>
          <cell r="BQ112">
            <v>147</v>
          </cell>
          <cell r="BR112">
            <v>44070</v>
          </cell>
          <cell r="BS112">
            <v>25549</v>
          </cell>
          <cell r="BT112">
            <v>4858</v>
          </cell>
          <cell r="BU112">
            <v>1897</v>
          </cell>
          <cell r="BV112">
            <v>109895.82</v>
          </cell>
          <cell r="BW112">
            <v>2.2105000000000001</v>
          </cell>
          <cell r="BX112">
            <v>394.31</v>
          </cell>
          <cell r="BY112">
            <v>252.23999999999998</v>
          </cell>
          <cell r="BZ112">
            <v>1036.74</v>
          </cell>
          <cell r="CA112">
            <v>116.72</v>
          </cell>
          <cell r="CB112">
            <v>423.99</v>
          </cell>
          <cell r="CC112">
            <v>1562.13</v>
          </cell>
          <cell r="CD112">
            <v>66.06</v>
          </cell>
          <cell r="CE112">
            <v>20</v>
          </cell>
          <cell r="CF112">
            <v>15</v>
          </cell>
          <cell r="CG112">
            <v>4</v>
          </cell>
          <cell r="CH112">
            <v>1</v>
          </cell>
          <cell r="CI112">
            <v>12</v>
          </cell>
          <cell r="CJ112">
            <v>2</v>
          </cell>
          <cell r="CK112">
            <v>5</v>
          </cell>
          <cell r="CL112">
            <v>3</v>
          </cell>
          <cell r="CM112">
            <v>25</v>
          </cell>
          <cell r="CN112">
            <v>1</v>
          </cell>
          <cell r="CO112">
            <v>1</v>
          </cell>
          <cell r="CP112">
            <v>2</v>
          </cell>
          <cell r="CQ112">
            <v>2</v>
          </cell>
          <cell r="CR112">
            <v>0</v>
          </cell>
          <cell r="CS112">
            <v>1</v>
          </cell>
          <cell r="CT112">
            <v>3</v>
          </cell>
          <cell r="CU112">
            <v>3</v>
          </cell>
          <cell r="CV112">
            <v>10</v>
          </cell>
          <cell r="CW112">
            <v>2</v>
          </cell>
          <cell r="CX112">
            <v>1</v>
          </cell>
          <cell r="CY112">
            <v>0</v>
          </cell>
          <cell r="CZ112">
            <v>6</v>
          </cell>
          <cell r="DA112">
            <v>3</v>
          </cell>
          <cell r="DB112">
            <v>4</v>
          </cell>
          <cell r="DC112">
            <v>1</v>
          </cell>
          <cell r="DD112">
            <v>0</v>
          </cell>
          <cell r="DE112">
            <v>0</v>
          </cell>
          <cell r="DF112">
            <v>0</v>
          </cell>
          <cell r="DG112">
            <v>0</v>
          </cell>
          <cell r="DH112">
            <v>0</v>
          </cell>
          <cell r="DI112">
            <v>0</v>
          </cell>
          <cell r="DJ112">
            <v>1</v>
          </cell>
          <cell r="DK112">
            <v>0</v>
          </cell>
          <cell r="DL112">
            <v>66</v>
          </cell>
          <cell r="DM112">
            <v>0</v>
          </cell>
          <cell r="DN112">
            <v>36</v>
          </cell>
          <cell r="DO112">
            <v>4</v>
          </cell>
          <cell r="DP112">
            <v>2</v>
          </cell>
          <cell r="DQ112">
            <v>0</v>
          </cell>
          <cell r="DR112">
            <v>2</v>
          </cell>
          <cell r="DS112">
            <v>0</v>
          </cell>
          <cell r="DT112">
            <v>1</v>
          </cell>
          <cell r="DU112">
            <v>1</v>
          </cell>
          <cell r="DV112">
            <v>0</v>
          </cell>
          <cell r="DW112">
            <v>1</v>
          </cell>
          <cell r="DX112">
            <v>1</v>
          </cell>
          <cell r="DY112">
            <v>1</v>
          </cell>
          <cell r="DZ112">
            <v>0</v>
          </cell>
          <cell r="EA112">
            <v>2</v>
          </cell>
          <cell r="EB112">
            <v>2</v>
          </cell>
          <cell r="EC112">
            <v>0</v>
          </cell>
          <cell r="ED112">
            <v>1</v>
          </cell>
          <cell r="EE112">
            <v>1</v>
          </cell>
          <cell r="EF112">
            <v>1</v>
          </cell>
          <cell r="EG112">
            <v>1</v>
          </cell>
          <cell r="EH112">
            <v>1</v>
          </cell>
          <cell r="EI112">
            <v>1</v>
          </cell>
          <cell r="EJ112">
            <v>1</v>
          </cell>
          <cell r="EK112">
            <v>1</v>
          </cell>
          <cell r="EL112">
            <v>2</v>
          </cell>
          <cell r="EM112">
            <v>0</v>
          </cell>
          <cell r="EN112">
            <v>1706</v>
          </cell>
          <cell r="EO112">
            <v>11</v>
          </cell>
          <cell r="EP112">
            <v>5</v>
          </cell>
          <cell r="EQ112">
            <v>0</v>
          </cell>
          <cell r="ER112">
            <v>2</v>
          </cell>
          <cell r="ES112">
            <v>0</v>
          </cell>
          <cell r="ET112">
            <v>4</v>
          </cell>
          <cell r="EU112">
            <v>150</v>
          </cell>
          <cell r="EV112">
            <v>443</v>
          </cell>
          <cell r="EW112">
            <v>1</v>
          </cell>
          <cell r="EX112">
            <v>15</v>
          </cell>
          <cell r="EY112">
            <v>1510</v>
          </cell>
          <cell r="EZ112">
            <v>812</v>
          </cell>
          <cell r="FA112">
            <v>20</v>
          </cell>
          <cell r="FB112">
            <v>35150</v>
          </cell>
          <cell r="FC112">
            <v>0</v>
          </cell>
          <cell r="FD112">
            <v>1</v>
          </cell>
          <cell r="FE112">
            <v>0</v>
          </cell>
          <cell r="FF112">
            <v>125</v>
          </cell>
          <cell r="FG112">
            <v>17775</v>
          </cell>
          <cell r="FH112">
            <v>36</v>
          </cell>
          <cell r="FI112">
            <v>30</v>
          </cell>
          <cell r="FJ112">
            <v>9</v>
          </cell>
          <cell r="FK112">
            <v>9288</v>
          </cell>
          <cell r="FL112">
            <v>7</v>
          </cell>
          <cell r="FM112">
            <v>3800</v>
          </cell>
          <cell r="FN112">
            <v>4000</v>
          </cell>
          <cell r="FO112">
            <v>0</v>
          </cell>
          <cell r="FP112">
            <v>0</v>
          </cell>
          <cell r="FQ112">
            <v>0</v>
          </cell>
          <cell r="FR112">
            <v>4</v>
          </cell>
          <cell r="FS112">
            <v>0</v>
          </cell>
          <cell r="FT112">
            <v>2079</v>
          </cell>
          <cell r="FU112">
            <v>0</v>
          </cell>
          <cell r="FV112">
            <v>0</v>
          </cell>
          <cell r="FW112">
            <v>0</v>
          </cell>
          <cell r="FX112">
            <v>1</v>
          </cell>
          <cell r="FY112">
            <v>4</v>
          </cell>
        </row>
        <row r="113">
          <cell r="A113" t="str">
            <v>Medium</v>
          </cell>
          <cell r="B113">
            <v>64</v>
          </cell>
          <cell r="C113">
            <v>0</v>
          </cell>
          <cell r="D113">
            <v>0</v>
          </cell>
          <cell r="E113">
            <v>0</v>
          </cell>
          <cell r="F113">
            <v>0</v>
          </cell>
          <cell r="G113">
            <v>0</v>
          </cell>
          <cell r="H113">
            <v>0</v>
          </cell>
          <cell r="I113">
            <v>0</v>
          </cell>
          <cell r="J113">
            <v>7900911</v>
          </cell>
          <cell r="K113">
            <v>0</v>
          </cell>
          <cell r="L113">
            <v>0</v>
          </cell>
          <cell r="M113">
            <v>0</v>
          </cell>
          <cell r="N113">
            <v>0</v>
          </cell>
          <cell r="O113">
            <v>4265</v>
          </cell>
          <cell r="P113">
            <v>26910</v>
          </cell>
          <cell r="Q113">
            <v>280</v>
          </cell>
          <cell r="R113">
            <v>963</v>
          </cell>
          <cell r="S113">
            <v>1393</v>
          </cell>
          <cell r="T113">
            <v>646539</v>
          </cell>
          <cell r="U113">
            <v>1068055</v>
          </cell>
          <cell r="V113">
            <v>284958</v>
          </cell>
          <cell r="W113">
            <v>130682</v>
          </cell>
          <cell r="X113">
            <v>130830</v>
          </cell>
          <cell r="Y113">
            <v>537900</v>
          </cell>
          <cell r="Z113">
            <v>106161</v>
          </cell>
          <cell r="AA113">
            <v>1486473</v>
          </cell>
          <cell r="AB113">
            <v>1617970</v>
          </cell>
          <cell r="AC113">
            <v>2255700</v>
          </cell>
          <cell r="AD113">
            <v>549</v>
          </cell>
          <cell r="AE113">
            <v>551</v>
          </cell>
          <cell r="AF113">
            <v>521</v>
          </cell>
          <cell r="AG113">
            <v>526</v>
          </cell>
          <cell r="AH113">
            <v>1549</v>
          </cell>
          <cell r="AI113">
            <v>853</v>
          </cell>
          <cell r="AJ113">
            <v>5039</v>
          </cell>
          <cell r="AK113">
            <v>549</v>
          </cell>
          <cell r="AL113">
            <v>7604</v>
          </cell>
          <cell r="AM113">
            <v>490</v>
          </cell>
          <cell r="AN113">
            <v>489</v>
          </cell>
          <cell r="AO113">
            <v>501</v>
          </cell>
          <cell r="AP113">
            <v>9200</v>
          </cell>
          <cell r="AQ113">
            <v>8496</v>
          </cell>
          <cell r="AR113">
            <v>36628</v>
          </cell>
          <cell r="AS113">
            <v>1063</v>
          </cell>
          <cell r="AT113">
            <v>4</v>
          </cell>
          <cell r="AU113">
            <v>0</v>
          </cell>
          <cell r="AV113">
            <v>0</v>
          </cell>
          <cell r="AW113">
            <v>37</v>
          </cell>
          <cell r="AX113">
            <v>42</v>
          </cell>
          <cell r="AY113">
            <v>26</v>
          </cell>
          <cell r="AZ113">
            <v>266</v>
          </cell>
          <cell r="BA113">
            <v>18</v>
          </cell>
          <cell r="BB113">
            <v>0</v>
          </cell>
          <cell r="BC113">
            <v>4</v>
          </cell>
          <cell r="BD113">
            <v>0</v>
          </cell>
          <cell r="BE113">
            <v>0</v>
          </cell>
          <cell r="BF113">
            <v>2</v>
          </cell>
          <cell r="BG113">
            <v>0</v>
          </cell>
          <cell r="BH113">
            <v>8</v>
          </cell>
          <cell r="BI113">
            <v>6</v>
          </cell>
          <cell r="BJ113">
            <v>1</v>
          </cell>
          <cell r="BK113">
            <v>17</v>
          </cell>
          <cell r="BL113">
            <v>3</v>
          </cell>
          <cell r="BM113">
            <v>3</v>
          </cell>
          <cell r="BN113">
            <v>30</v>
          </cell>
          <cell r="BO113">
            <v>21</v>
          </cell>
          <cell r="BP113">
            <v>1715</v>
          </cell>
          <cell r="BQ113">
            <v>63</v>
          </cell>
          <cell r="BR113">
            <v>814452</v>
          </cell>
          <cell r="BS113">
            <v>526426</v>
          </cell>
          <cell r="BT113">
            <v>80668</v>
          </cell>
          <cell r="BU113">
            <v>109057</v>
          </cell>
          <cell r="BV113">
            <v>10025050.289999999</v>
          </cell>
          <cell r="BW113">
            <v>4.0531147540983614</v>
          </cell>
          <cell r="BX113">
            <v>827</v>
          </cell>
          <cell r="BY113">
            <v>446.4</v>
          </cell>
          <cell r="BZ113">
            <v>1919.12</v>
          </cell>
          <cell r="CA113">
            <v>234</v>
          </cell>
          <cell r="CB113">
            <v>877.78</v>
          </cell>
          <cell r="CC113">
            <v>2548.7600000000002</v>
          </cell>
          <cell r="CD113">
            <v>248</v>
          </cell>
          <cell r="CE113">
            <v>36</v>
          </cell>
          <cell r="CF113">
            <v>30</v>
          </cell>
          <cell r="CG113">
            <v>9</v>
          </cell>
          <cell r="CH113">
            <v>1</v>
          </cell>
          <cell r="CI113">
            <v>23</v>
          </cell>
          <cell r="CJ113">
            <v>2</v>
          </cell>
          <cell r="CK113">
            <v>4</v>
          </cell>
          <cell r="CL113">
            <v>10</v>
          </cell>
          <cell r="CM113">
            <v>30</v>
          </cell>
          <cell r="CN113">
            <v>4</v>
          </cell>
          <cell r="CO113">
            <v>5</v>
          </cell>
          <cell r="CP113">
            <v>2</v>
          </cell>
          <cell r="CQ113">
            <v>7</v>
          </cell>
          <cell r="CR113">
            <v>0</v>
          </cell>
          <cell r="CS113">
            <v>2</v>
          </cell>
          <cell r="CT113">
            <v>7</v>
          </cell>
          <cell r="CU113">
            <v>4</v>
          </cell>
          <cell r="CV113">
            <v>23</v>
          </cell>
          <cell r="CW113">
            <v>4</v>
          </cell>
          <cell r="CX113">
            <v>1</v>
          </cell>
          <cell r="CY113">
            <v>2</v>
          </cell>
          <cell r="CZ113">
            <v>11</v>
          </cell>
          <cell r="DA113">
            <v>3</v>
          </cell>
          <cell r="DB113">
            <v>2</v>
          </cell>
          <cell r="DC113">
            <v>4</v>
          </cell>
          <cell r="DD113">
            <v>3</v>
          </cell>
          <cell r="DE113">
            <v>5</v>
          </cell>
          <cell r="DF113">
            <v>2</v>
          </cell>
          <cell r="DG113">
            <v>4</v>
          </cell>
          <cell r="DH113">
            <v>1</v>
          </cell>
          <cell r="DI113">
            <v>2</v>
          </cell>
          <cell r="DJ113">
            <v>5</v>
          </cell>
          <cell r="DK113">
            <v>0</v>
          </cell>
          <cell r="DL113">
            <v>1303</v>
          </cell>
          <cell r="DM113">
            <v>3800</v>
          </cell>
          <cell r="DN113">
            <v>302</v>
          </cell>
          <cell r="DO113">
            <v>800</v>
          </cell>
          <cell r="DP113">
            <v>9</v>
          </cell>
          <cell r="DQ113">
            <v>0</v>
          </cell>
          <cell r="DR113">
            <v>3</v>
          </cell>
          <cell r="DS113">
            <v>5</v>
          </cell>
          <cell r="DT113">
            <v>6</v>
          </cell>
          <cell r="DU113">
            <v>1</v>
          </cell>
          <cell r="DV113">
            <v>5</v>
          </cell>
          <cell r="DW113">
            <v>3</v>
          </cell>
          <cell r="DX113">
            <v>4</v>
          </cell>
          <cell r="DY113">
            <v>4</v>
          </cell>
          <cell r="DZ113">
            <v>8</v>
          </cell>
          <cell r="EA113">
            <v>1</v>
          </cell>
          <cell r="EB113">
            <v>10</v>
          </cell>
          <cell r="EC113">
            <v>0</v>
          </cell>
          <cell r="ED113">
            <v>5</v>
          </cell>
          <cell r="EE113">
            <v>3</v>
          </cell>
          <cell r="EF113">
            <v>5</v>
          </cell>
          <cell r="EG113">
            <v>3</v>
          </cell>
          <cell r="EH113">
            <v>4</v>
          </cell>
          <cell r="EI113">
            <v>4</v>
          </cell>
          <cell r="EJ113">
            <v>2</v>
          </cell>
          <cell r="EK113">
            <v>4</v>
          </cell>
          <cell r="EL113">
            <v>1</v>
          </cell>
          <cell r="EM113">
            <v>0</v>
          </cell>
          <cell r="EN113">
            <v>671</v>
          </cell>
          <cell r="EO113">
            <v>16</v>
          </cell>
          <cell r="EP113">
            <v>12034</v>
          </cell>
          <cell r="EQ113">
            <v>19</v>
          </cell>
          <cell r="ER113">
            <v>30</v>
          </cell>
          <cell r="ES113">
            <v>140</v>
          </cell>
          <cell r="ET113">
            <v>184</v>
          </cell>
          <cell r="EU113">
            <v>19</v>
          </cell>
          <cell r="EV113">
            <v>36</v>
          </cell>
          <cell r="EW113">
            <v>145</v>
          </cell>
          <cell r="EX113">
            <v>20</v>
          </cell>
          <cell r="EY113">
            <v>1</v>
          </cell>
          <cell r="EZ113">
            <v>11058</v>
          </cell>
          <cell r="FA113">
            <v>205</v>
          </cell>
          <cell r="FB113">
            <v>9554230</v>
          </cell>
          <cell r="FC113">
            <v>1437</v>
          </cell>
          <cell r="FD113">
            <v>9694054</v>
          </cell>
          <cell r="FE113">
            <v>2719</v>
          </cell>
          <cell r="FF113">
            <v>1773</v>
          </cell>
          <cell r="FG113">
            <v>33426</v>
          </cell>
          <cell r="FH113">
            <v>530</v>
          </cell>
          <cell r="FI113">
            <v>5030</v>
          </cell>
          <cell r="FJ113">
            <v>92</v>
          </cell>
          <cell r="FK113">
            <v>1</v>
          </cell>
          <cell r="FL113">
            <v>14</v>
          </cell>
          <cell r="FM113">
            <v>6456</v>
          </cell>
          <cell r="FN113">
            <v>260</v>
          </cell>
          <cell r="FO113">
            <v>198</v>
          </cell>
          <cell r="FP113">
            <v>986</v>
          </cell>
          <cell r="FQ113">
            <v>27</v>
          </cell>
          <cell r="FR113">
            <v>1</v>
          </cell>
          <cell r="FS113">
            <v>10</v>
          </cell>
          <cell r="FT113">
            <v>0</v>
          </cell>
          <cell r="FU113">
            <v>1</v>
          </cell>
          <cell r="FV113">
            <v>1</v>
          </cell>
          <cell r="FW113">
            <v>0</v>
          </cell>
          <cell r="FX113">
            <v>1</v>
          </cell>
          <cell r="FY113">
            <v>2</v>
          </cell>
        </row>
        <row r="114">
          <cell r="A114" t="str">
            <v>Large</v>
          </cell>
          <cell r="B114">
            <v>5</v>
          </cell>
          <cell r="C114">
            <v>0</v>
          </cell>
          <cell r="D114">
            <v>0</v>
          </cell>
          <cell r="E114">
            <v>0</v>
          </cell>
          <cell r="F114">
            <v>0</v>
          </cell>
          <cell r="G114">
            <v>0</v>
          </cell>
          <cell r="H114">
            <v>0</v>
          </cell>
          <cell r="I114">
            <v>0</v>
          </cell>
          <cell r="J114">
            <v>3887858</v>
          </cell>
          <cell r="K114">
            <v>0</v>
          </cell>
          <cell r="L114">
            <v>0</v>
          </cell>
          <cell r="M114">
            <v>0</v>
          </cell>
          <cell r="N114">
            <v>0</v>
          </cell>
          <cell r="O114">
            <v>906</v>
          </cell>
          <cell r="P114">
            <v>1412</v>
          </cell>
          <cell r="Q114">
            <v>308</v>
          </cell>
          <cell r="R114">
            <v>87</v>
          </cell>
          <cell r="S114">
            <v>256</v>
          </cell>
          <cell r="T114">
            <v>227162</v>
          </cell>
          <cell r="U114">
            <v>97464</v>
          </cell>
          <cell r="V114">
            <v>38397</v>
          </cell>
          <cell r="W114">
            <v>20000</v>
          </cell>
          <cell r="X114">
            <v>61170</v>
          </cell>
          <cell r="Y114">
            <v>25000</v>
          </cell>
          <cell r="Z114">
            <v>3424</v>
          </cell>
          <cell r="AA114">
            <v>35017</v>
          </cell>
          <cell r="AB114">
            <v>11196</v>
          </cell>
          <cell r="AC114">
            <v>76350</v>
          </cell>
          <cell r="AD114">
            <v>10</v>
          </cell>
          <cell r="AE114">
            <v>3</v>
          </cell>
          <cell r="AF114">
            <v>0</v>
          </cell>
          <cell r="AG114">
            <v>14</v>
          </cell>
          <cell r="AH114">
            <v>818</v>
          </cell>
          <cell r="AI114">
            <v>34</v>
          </cell>
          <cell r="AJ114">
            <v>899</v>
          </cell>
          <cell r="AK114">
            <v>5</v>
          </cell>
          <cell r="AL114">
            <v>0</v>
          </cell>
          <cell r="AM114">
            <v>0</v>
          </cell>
          <cell r="AN114">
            <v>0</v>
          </cell>
          <cell r="AO114">
            <v>0</v>
          </cell>
          <cell r="AP114">
            <v>206</v>
          </cell>
          <cell r="AQ114">
            <v>206</v>
          </cell>
          <cell r="AR114">
            <v>480</v>
          </cell>
          <cell r="AS114">
            <v>0</v>
          </cell>
          <cell r="AT114">
            <v>0</v>
          </cell>
          <cell r="AU114">
            <v>0</v>
          </cell>
          <cell r="AV114">
            <v>0</v>
          </cell>
          <cell r="AW114">
            <v>0</v>
          </cell>
          <cell r="AX114">
            <v>0</v>
          </cell>
          <cell r="AY114">
            <v>0</v>
          </cell>
          <cell r="AZ114">
            <v>308</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82</v>
          </cell>
          <cell r="BO114">
            <v>4</v>
          </cell>
          <cell r="BP114">
            <v>86</v>
          </cell>
          <cell r="BQ114">
            <v>2</v>
          </cell>
          <cell r="BR114">
            <v>278802</v>
          </cell>
          <cell r="BS114">
            <v>176604</v>
          </cell>
          <cell r="BT114">
            <v>16007</v>
          </cell>
          <cell r="BU114">
            <v>4101</v>
          </cell>
          <cell r="BV114">
            <v>2390261</v>
          </cell>
          <cell r="BW114">
            <v>11.831999999999999</v>
          </cell>
          <cell r="BX114">
            <v>25</v>
          </cell>
          <cell r="BY114">
            <v>10</v>
          </cell>
          <cell r="BZ114">
            <v>175</v>
          </cell>
          <cell r="CA114">
            <v>30</v>
          </cell>
          <cell r="CB114">
            <v>35</v>
          </cell>
          <cell r="CC114">
            <v>155</v>
          </cell>
          <cell r="CD114">
            <v>10</v>
          </cell>
          <cell r="CE114">
            <v>5</v>
          </cell>
          <cell r="CF114">
            <v>5</v>
          </cell>
          <cell r="CG114">
            <v>1</v>
          </cell>
          <cell r="CH114">
            <v>0</v>
          </cell>
          <cell r="CI114">
            <v>0</v>
          </cell>
          <cell r="CJ114">
            <v>1</v>
          </cell>
          <cell r="CK114">
            <v>0</v>
          </cell>
          <cell r="CL114">
            <v>0</v>
          </cell>
          <cell r="CM114">
            <v>4</v>
          </cell>
          <cell r="CN114">
            <v>1</v>
          </cell>
          <cell r="CO114">
            <v>0</v>
          </cell>
          <cell r="CP114">
            <v>0</v>
          </cell>
          <cell r="CQ114">
            <v>1</v>
          </cell>
          <cell r="CR114">
            <v>0</v>
          </cell>
          <cell r="CS114">
            <v>0</v>
          </cell>
          <cell r="CT114">
            <v>0</v>
          </cell>
          <cell r="CU114">
            <v>0</v>
          </cell>
          <cell r="CV114">
            <v>2</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1</v>
          </cell>
        </row>
        <row r="115">
          <cell r="A115" t="str">
            <v>Visual Arts</v>
          </cell>
          <cell r="B115">
            <v>21</v>
          </cell>
          <cell r="C115">
            <v>0</v>
          </cell>
          <cell r="D115">
            <v>0</v>
          </cell>
          <cell r="E115">
            <v>0</v>
          </cell>
          <cell r="F115">
            <v>0</v>
          </cell>
          <cell r="G115">
            <v>0</v>
          </cell>
          <cell r="H115">
            <v>0</v>
          </cell>
          <cell r="I115">
            <v>0</v>
          </cell>
          <cell r="J115">
            <v>1473138</v>
          </cell>
          <cell r="K115">
            <v>0</v>
          </cell>
          <cell r="L115">
            <v>0</v>
          </cell>
          <cell r="M115">
            <v>0</v>
          </cell>
          <cell r="N115">
            <v>0</v>
          </cell>
          <cell r="O115">
            <v>81</v>
          </cell>
          <cell r="P115">
            <v>1171</v>
          </cell>
          <cell r="Q115">
            <v>142</v>
          </cell>
          <cell r="R115">
            <v>110</v>
          </cell>
          <cell r="S115">
            <v>26</v>
          </cell>
          <cell r="T115">
            <v>7370</v>
          </cell>
          <cell r="U115">
            <v>3436</v>
          </cell>
          <cell r="V115">
            <v>27072</v>
          </cell>
          <cell r="W115">
            <v>27346</v>
          </cell>
          <cell r="X115">
            <v>139166</v>
          </cell>
          <cell r="Y115">
            <v>81008</v>
          </cell>
          <cell r="Z115">
            <v>7837</v>
          </cell>
          <cell r="AA115">
            <v>71525</v>
          </cell>
          <cell r="AB115">
            <v>1181</v>
          </cell>
          <cell r="AC115">
            <v>146500</v>
          </cell>
          <cell r="AD115">
            <v>0</v>
          </cell>
          <cell r="AE115">
            <v>0</v>
          </cell>
          <cell r="AF115">
            <v>0</v>
          </cell>
          <cell r="AG115">
            <v>0</v>
          </cell>
          <cell r="AH115">
            <v>0</v>
          </cell>
          <cell r="AI115">
            <v>0</v>
          </cell>
          <cell r="AJ115">
            <v>22</v>
          </cell>
          <cell r="AK115">
            <v>0</v>
          </cell>
          <cell r="AL115">
            <v>133</v>
          </cell>
          <cell r="AM115">
            <v>0</v>
          </cell>
          <cell r="AN115">
            <v>0</v>
          </cell>
          <cell r="AO115">
            <v>38</v>
          </cell>
          <cell r="AP115">
            <v>264</v>
          </cell>
          <cell r="AQ115">
            <v>85</v>
          </cell>
          <cell r="AR115">
            <v>699</v>
          </cell>
          <cell r="AS115">
            <v>0</v>
          </cell>
          <cell r="AT115">
            <v>6</v>
          </cell>
          <cell r="AU115">
            <v>0</v>
          </cell>
          <cell r="AV115">
            <v>0</v>
          </cell>
          <cell r="AW115">
            <v>33</v>
          </cell>
          <cell r="AX115">
            <v>34</v>
          </cell>
          <cell r="AY115">
            <v>9</v>
          </cell>
          <cell r="AZ115">
            <v>103</v>
          </cell>
          <cell r="BA115">
            <v>0</v>
          </cell>
          <cell r="BB115">
            <v>0</v>
          </cell>
          <cell r="BC115">
            <v>1</v>
          </cell>
          <cell r="BD115">
            <v>3</v>
          </cell>
          <cell r="BE115">
            <v>2</v>
          </cell>
          <cell r="BF115">
            <v>0</v>
          </cell>
          <cell r="BG115">
            <v>0</v>
          </cell>
          <cell r="BH115">
            <v>15</v>
          </cell>
          <cell r="BI115">
            <v>0</v>
          </cell>
          <cell r="BJ115">
            <v>2</v>
          </cell>
          <cell r="BK115">
            <v>0</v>
          </cell>
          <cell r="BL115">
            <v>0</v>
          </cell>
          <cell r="BM115">
            <v>0</v>
          </cell>
          <cell r="BN115">
            <v>0</v>
          </cell>
          <cell r="BO115">
            <v>1</v>
          </cell>
          <cell r="BP115">
            <v>72</v>
          </cell>
          <cell r="BQ115">
            <v>0</v>
          </cell>
          <cell r="BR115">
            <v>1617</v>
          </cell>
          <cell r="BS115">
            <v>95</v>
          </cell>
          <cell r="BT115">
            <v>1477</v>
          </cell>
          <cell r="BU115">
            <v>0</v>
          </cell>
          <cell r="BV115">
            <v>0</v>
          </cell>
          <cell r="BW115">
            <v>0.23809523809523808</v>
          </cell>
          <cell r="BX115">
            <v>125.33999999999999</v>
          </cell>
          <cell r="BY115">
            <v>49.870000000000005</v>
          </cell>
          <cell r="BZ115">
            <v>491.12</v>
          </cell>
          <cell r="CA115">
            <v>94.72</v>
          </cell>
          <cell r="CB115">
            <v>274.06</v>
          </cell>
          <cell r="CC115">
            <v>497.04</v>
          </cell>
          <cell r="CD115">
            <v>28.060000000000002</v>
          </cell>
          <cell r="CE115">
            <v>11</v>
          </cell>
          <cell r="CF115">
            <v>6</v>
          </cell>
          <cell r="CG115">
            <v>2</v>
          </cell>
          <cell r="CH115">
            <v>0</v>
          </cell>
          <cell r="CI115">
            <v>4</v>
          </cell>
          <cell r="CJ115">
            <v>1</v>
          </cell>
          <cell r="CK115">
            <v>3</v>
          </cell>
          <cell r="CL115">
            <v>1</v>
          </cell>
          <cell r="CM115">
            <v>10</v>
          </cell>
          <cell r="CN115">
            <v>0</v>
          </cell>
          <cell r="CO115">
            <v>2</v>
          </cell>
          <cell r="CP115">
            <v>3</v>
          </cell>
          <cell r="CQ115">
            <v>0</v>
          </cell>
          <cell r="CR115">
            <v>0</v>
          </cell>
          <cell r="CS115">
            <v>1</v>
          </cell>
          <cell r="CT115">
            <v>3</v>
          </cell>
          <cell r="CU115">
            <v>2</v>
          </cell>
          <cell r="CV115">
            <v>6</v>
          </cell>
          <cell r="CW115">
            <v>2</v>
          </cell>
          <cell r="CX115">
            <v>0</v>
          </cell>
          <cell r="CY115">
            <v>0</v>
          </cell>
          <cell r="CZ115">
            <v>6</v>
          </cell>
          <cell r="DA115">
            <v>2</v>
          </cell>
          <cell r="DB115">
            <v>0</v>
          </cell>
          <cell r="DC115">
            <v>0</v>
          </cell>
          <cell r="DD115">
            <v>0</v>
          </cell>
          <cell r="DE115">
            <v>0</v>
          </cell>
          <cell r="DF115">
            <v>0</v>
          </cell>
          <cell r="DG115">
            <v>2</v>
          </cell>
          <cell r="DH115">
            <v>0</v>
          </cell>
          <cell r="DI115">
            <v>0</v>
          </cell>
          <cell r="DJ115">
            <v>0</v>
          </cell>
          <cell r="DK115">
            <v>0</v>
          </cell>
          <cell r="DL115">
            <v>1300</v>
          </cell>
          <cell r="DM115">
            <v>3500</v>
          </cell>
          <cell r="DN115">
            <v>35</v>
          </cell>
          <cell r="DO115">
            <v>0</v>
          </cell>
          <cell r="DP115">
            <v>2</v>
          </cell>
          <cell r="DQ115">
            <v>0</v>
          </cell>
          <cell r="DR115">
            <v>0</v>
          </cell>
          <cell r="DS115">
            <v>2</v>
          </cell>
          <cell r="DT115">
            <v>2</v>
          </cell>
          <cell r="DU115">
            <v>0</v>
          </cell>
          <cell r="DV115">
            <v>1</v>
          </cell>
          <cell r="DW115">
            <v>1</v>
          </cell>
          <cell r="DX115">
            <v>0</v>
          </cell>
          <cell r="DY115">
            <v>2</v>
          </cell>
          <cell r="DZ115">
            <v>1</v>
          </cell>
          <cell r="EA115">
            <v>0</v>
          </cell>
          <cell r="EB115">
            <v>2</v>
          </cell>
          <cell r="EC115">
            <v>0</v>
          </cell>
          <cell r="ED115">
            <v>1</v>
          </cell>
          <cell r="EE115">
            <v>1</v>
          </cell>
          <cell r="EF115">
            <v>0</v>
          </cell>
          <cell r="EG115">
            <v>1</v>
          </cell>
          <cell r="EH115">
            <v>0</v>
          </cell>
          <cell r="EI115">
            <v>1</v>
          </cell>
          <cell r="EJ115">
            <v>0</v>
          </cell>
          <cell r="EK115">
            <v>1</v>
          </cell>
          <cell r="EL115">
            <v>0</v>
          </cell>
          <cell r="EM115">
            <v>0</v>
          </cell>
          <cell r="EN115">
            <v>11</v>
          </cell>
          <cell r="EO115">
            <v>0</v>
          </cell>
          <cell r="EP115">
            <v>3</v>
          </cell>
          <cell r="EQ115">
            <v>4</v>
          </cell>
          <cell r="ER115">
            <v>0</v>
          </cell>
          <cell r="ES115">
            <v>9</v>
          </cell>
          <cell r="ET115">
            <v>39</v>
          </cell>
          <cell r="EU115">
            <v>6</v>
          </cell>
          <cell r="EV115">
            <v>0</v>
          </cell>
          <cell r="EW115">
            <v>0</v>
          </cell>
          <cell r="EX115">
            <v>0</v>
          </cell>
          <cell r="EY115">
            <v>0</v>
          </cell>
          <cell r="EZ115">
            <v>593</v>
          </cell>
          <cell r="FA115">
            <v>0</v>
          </cell>
          <cell r="FB115">
            <v>260</v>
          </cell>
          <cell r="FC115">
            <v>4</v>
          </cell>
          <cell r="FD115">
            <v>0</v>
          </cell>
          <cell r="FE115">
            <v>778</v>
          </cell>
          <cell r="FF115">
            <v>562</v>
          </cell>
          <cell r="FG115">
            <v>30000</v>
          </cell>
          <cell r="FH115">
            <v>0</v>
          </cell>
          <cell r="FI115">
            <v>0</v>
          </cell>
          <cell r="FJ115">
            <v>0</v>
          </cell>
          <cell r="FK115">
            <v>0</v>
          </cell>
          <cell r="FL115">
            <v>5</v>
          </cell>
          <cell r="FM115">
            <v>0</v>
          </cell>
          <cell r="FN115">
            <v>0</v>
          </cell>
          <cell r="FO115">
            <v>0</v>
          </cell>
          <cell r="FP115">
            <v>0</v>
          </cell>
          <cell r="FQ115">
            <v>0</v>
          </cell>
          <cell r="FR115">
            <v>4</v>
          </cell>
          <cell r="FS115">
            <v>0</v>
          </cell>
          <cell r="FT115">
            <v>2079</v>
          </cell>
          <cell r="FU115">
            <v>0</v>
          </cell>
          <cell r="FV115">
            <v>0</v>
          </cell>
          <cell r="FW115">
            <v>0</v>
          </cell>
          <cell r="FX115">
            <v>0</v>
          </cell>
          <cell r="FY115">
            <v>3</v>
          </cell>
        </row>
        <row r="116">
          <cell r="A116" t="str">
            <v>Combined</v>
          </cell>
          <cell r="B116">
            <v>34</v>
          </cell>
          <cell r="C116">
            <v>0</v>
          </cell>
          <cell r="D116">
            <v>0</v>
          </cell>
          <cell r="E116">
            <v>0</v>
          </cell>
          <cell r="F116">
            <v>0</v>
          </cell>
          <cell r="G116">
            <v>0</v>
          </cell>
          <cell r="H116">
            <v>0</v>
          </cell>
          <cell r="I116">
            <v>0</v>
          </cell>
          <cell r="J116">
            <v>5343634</v>
          </cell>
          <cell r="K116">
            <v>0</v>
          </cell>
          <cell r="L116">
            <v>0</v>
          </cell>
          <cell r="M116">
            <v>0</v>
          </cell>
          <cell r="N116">
            <v>0</v>
          </cell>
          <cell r="O116">
            <v>3744</v>
          </cell>
          <cell r="P116">
            <v>18804</v>
          </cell>
          <cell r="Q116">
            <v>199</v>
          </cell>
          <cell r="R116">
            <v>819</v>
          </cell>
          <cell r="S116">
            <v>843</v>
          </cell>
          <cell r="T116">
            <v>668994</v>
          </cell>
          <cell r="U116">
            <v>1128365</v>
          </cell>
          <cell r="V116">
            <v>140463</v>
          </cell>
          <cell r="W116">
            <v>98973</v>
          </cell>
          <cell r="X116">
            <v>55734</v>
          </cell>
          <cell r="Y116">
            <v>541761</v>
          </cell>
          <cell r="Z116">
            <v>82892</v>
          </cell>
          <cell r="AA116">
            <v>1293268</v>
          </cell>
          <cell r="AB116">
            <v>1002413</v>
          </cell>
          <cell r="AC116">
            <v>1608456</v>
          </cell>
          <cell r="AD116">
            <v>527</v>
          </cell>
          <cell r="AE116">
            <v>541</v>
          </cell>
          <cell r="AF116">
            <v>521</v>
          </cell>
          <cell r="AG116">
            <v>524</v>
          </cell>
          <cell r="AH116">
            <v>1692</v>
          </cell>
          <cell r="AI116">
            <v>849</v>
          </cell>
          <cell r="AJ116">
            <v>3435</v>
          </cell>
          <cell r="AK116">
            <v>347</v>
          </cell>
          <cell r="AL116">
            <v>15</v>
          </cell>
          <cell r="AM116">
            <v>490</v>
          </cell>
          <cell r="AN116">
            <v>489</v>
          </cell>
          <cell r="AO116">
            <v>459</v>
          </cell>
          <cell r="AP116">
            <v>8889</v>
          </cell>
          <cell r="AQ116">
            <v>8413</v>
          </cell>
          <cell r="AR116">
            <v>14324</v>
          </cell>
          <cell r="AS116">
            <v>1071</v>
          </cell>
          <cell r="AT116">
            <v>0</v>
          </cell>
          <cell r="AU116">
            <v>0</v>
          </cell>
          <cell r="AV116">
            <v>0</v>
          </cell>
          <cell r="AW116">
            <v>6</v>
          </cell>
          <cell r="AX116">
            <v>9</v>
          </cell>
          <cell r="AY116">
            <v>20</v>
          </cell>
          <cell r="AZ116">
            <v>223</v>
          </cell>
          <cell r="BA116">
            <v>36</v>
          </cell>
          <cell r="BB116">
            <v>0</v>
          </cell>
          <cell r="BC116">
            <v>4</v>
          </cell>
          <cell r="BD116">
            <v>0</v>
          </cell>
          <cell r="BE116">
            <v>0</v>
          </cell>
          <cell r="BF116">
            <v>2</v>
          </cell>
          <cell r="BG116">
            <v>0</v>
          </cell>
          <cell r="BH116">
            <v>8</v>
          </cell>
          <cell r="BI116">
            <v>10</v>
          </cell>
          <cell r="BJ116">
            <v>1</v>
          </cell>
          <cell r="BK116">
            <v>16</v>
          </cell>
          <cell r="BL116">
            <v>3</v>
          </cell>
          <cell r="BM116">
            <v>3</v>
          </cell>
          <cell r="BN116">
            <v>105</v>
          </cell>
          <cell r="BO116">
            <v>20</v>
          </cell>
          <cell r="BP116">
            <v>1591</v>
          </cell>
          <cell r="BQ116">
            <v>48</v>
          </cell>
          <cell r="BR116">
            <v>824909</v>
          </cell>
          <cell r="BS116">
            <v>528163</v>
          </cell>
          <cell r="BT116">
            <v>78324</v>
          </cell>
          <cell r="BU116">
            <v>104096</v>
          </cell>
          <cell r="BV116">
            <v>10162668.789999999</v>
          </cell>
          <cell r="BW116">
            <v>5.3903125000000021</v>
          </cell>
          <cell r="BX116">
            <v>585.97</v>
          </cell>
          <cell r="BY116">
            <v>321</v>
          </cell>
          <cell r="BZ116">
            <v>1133.5</v>
          </cell>
          <cell r="CA116">
            <v>144</v>
          </cell>
          <cell r="CB116">
            <v>396.78</v>
          </cell>
          <cell r="CC116">
            <v>1277.3899999999999</v>
          </cell>
          <cell r="CD116">
            <v>122</v>
          </cell>
          <cell r="CE116">
            <v>19</v>
          </cell>
          <cell r="CF116">
            <v>14</v>
          </cell>
          <cell r="CG116">
            <v>8</v>
          </cell>
          <cell r="CH116">
            <v>1</v>
          </cell>
          <cell r="CI116">
            <v>18</v>
          </cell>
          <cell r="CJ116">
            <v>1</v>
          </cell>
          <cell r="CK116">
            <v>2</v>
          </cell>
          <cell r="CL116">
            <v>5</v>
          </cell>
          <cell r="CM116">
            <v>11</v>
          </cell>
          <cell r="CN116">
            <v>2</v>
          </cell>
          <cell r="CO116">
            <v>3</v>
          </cell>
          <cell r="CP116">
            <v>1</v>
          </cell>
          <cell r="CQ116">
            <v>4</v>
          </cell>
          <cell r="CR116">
            <v>0</v>
          </cell>
          <cell r="CS116">
            <v>2</v>
          </cell>
          <cell r="CT116">
            <v>2</v>
          </cell>
          <cell r="CU116">
            <v>2</v>
          </cell>
          <cell r="CV116">
            <v>10</v>
          </cell>
          <cell r="CW116">
            <v>0</v>
          </cell>
          <cell r="CX116">
            <v>1</v>
          </cell>
          <cell r="CY116">
            <v>1</v>
          </cell>
          <cell r="CZ116">
            <v>4</v>
          </cell>
          <cell r="DA116">
            <v>2</v>
          </cell>
          <cell r="DB116">
            <v>3</v>
          </cell>
          <cell r="DC116">
            <v>2</v>
          </cell>
          <cell r="DD116">
            <v>2</v>
          </cell>
          <cell r="DE116">
            <v>2</v>
          </cell>
          <cell r="DF116">
            <v>2</v>
          </cell>
          <cell r="DG116">
            <v>2</v>
          </cell>
          <cell r="DH116">
            <v>1</v>
          </cell>
          <cell r="DI116">
            <v>2</v>
          </cell>
          <cell r="DJ116">
            <v>6</v>
          </cell>
          <cell r="DK116">
            <v>0</v>
          </cell>
          <cell r="DL116">
            <v>3</v>
          </cell>
          <cell r="DM116">
            <v>300</v>
          </cell>
          <cell r="DN116">
            <v>267</v>
          </cell>
          <cell r="DO116">
            <v>14</v>
          </cell>
          <cell r="DP116">
            <v>5</v>
          </cell>
          <cell r="DQ116">
            <v>0</v>
          </cell>
          <cell r="DR116">
            <v>3</v>
          </cell>
          <cell r="DS116">
            <v>3</v>
          </cell>
          <cell r="DT116">
            <v>4</v>
          </cell>
          <cell r="DU116">
            <v>1</v>
          </cell>
          <cell r="DV116">
            <v>2</v>
          </cell>
          <cell r="DW116">
            <v>2</v>
          </cell>
          <cell r="DX116">
            <v>2</v>
          </cell>
          <cell r="DY116">
            <v>3</v>
          </cell>
          <cell r="DZ116">
            <v>4</v>
          </cell>
          <cell r="EA116">
            <v>2</v>
          </cell>
          <cell r="EB116">
            <v>6</v>
          </cell>
          <cell r="EC116">
            <v>0</v>
          </cell>
          <cell r="ED116">
            <v>4</v>
          </cell>
          <cell r="EE116">
            <v>1</v>
          </cell>
          <cell r="EF116">
            <v>2</v>
          </cell>
          <cell r="EG116">
            <v>3</v>
          </cell>
          <cell r="EH116">
            <v>4</v>
          </cell>
          <cell r="EI116">
            <v>2</v>
          </cell>
          <cell r="EJ116">
            <v>2</v>
          </cell>
          <cell r="EK116">
            <v>3</v>
          </cell>
          <cell r="EL116">
            <v>2</v>
          </cell>
          <cell r="EM116">
            <v>0</v>
          </cell>
          <cell r="EN116">
            <v>219</v>
          </cell>
          <cell r="EO116">
            <v>14</v>
          </cell>
          <cell r="EP116">
            <v>12033</v>
          </cell>
          <cell r="EQ116">
            <v>11</v>
          </cell>
          <cell r="ER116">
            <v>16</v>
          </cell>
          <cell r="ES116">
            <v>22</v>
          </cell>
          <cell r="ET116">
            <v>129</v>
          </cell>
          <cell r="EU116">
            <v>160</v>
          </cell>
          <cell r="EV116">
            <v>11</v>
          </cell>
          <cell r="EW116">
            <v>141</v>
          </cell>
          <cell r="EX116">
            <v>20</v>
          </cell>
          <cell r="EY116">
            <v>2</v>
          </cell>
          <cell r="EZ116">
            <v>680</v>
          </cell>
          <cell r="FA116">
            <v>29</v>
          </cell>
          <cell r="FB116">
            <v>9588934</v>
          </cell>
          <cell r="FC116">
            <v>1225</v>
          </cell>
          <cell r="FD116">
            <v>9530000</v>
          </cell>
          <cell r="FE116">
            <v>278</v>
          </cell>
          <cell r="FF116">
            <v>684</v>
          </cell>
          <cell r="FG116">
            <v>21201</v>
          </cell>
          <cell r="FH116">
            <v>113</v>
          </cell>
          <cell r="FI116">
            <v>5055</v>
          </cell>
          <cell r="FJ116">
            <v>92</v>
          </cell>
          <cell r="FK116">
            <v>211</v>
          </cell>
          <cell r="FL116">
            <v>4</v>
          </cell>
          <cell r="FM116">
            <v>116</v>
          </cell>
          <cell r="FN116">
            <v>150</v>
          </cell>
          <cell r="FO116">
            <v>0</v>
          </cell>
          <cell r="FP116">
            <v>0</v>
          </cell>
          <cell r="FQ116">
            <v>0</v>
          </cell>
          <cell r="FR116">
            <v>0</v>
          </cell>
          <cell r="FS116">
            <v>0</v>
          </cell>
          <cell r="FT116">
            <v>0</v>
          </cell>
          <cell r="FU116">
            <v>1</v>
          </cell>
          <cell r="FV116">
            <v>1</v>
          </cell>
          <cell r="FW116">
            <v>0</v>
          </cell>
          <cell r="FX116">
            <v>1</v>
          </cell>
          <cell r="FY116">
            <v>1</v>
          </cell>
        </row>
        <row r="117">
          <cell r="A117" t="str">
            <v>Literature</v>
          </cell>
          <cell r="B117">
            <v>5</v>
          </cell>
          <cell r="C117">
            <v>0</v>
          </cell>
          <cell r="D117">
            <v>0</v>
          </cell>
          <cell r="E117">
            <v>0</v>
          </cell>
          <cell r="F117">
            <v>0</v>
          </cell>
          <cell r="G117">
            <v>0</v>
          </cell>
          <cell r="H117">
            <v>0</v>
          </cell>
          <cell r="I117">
            <v>0</v>
          </cell>
          <cell r="J117">
            <v>441749</v>
          </cell>
          <cell r="K117">
            <v>0</v>
          </cell>
          <cell r="L117">
            <v>0</v>
          </cell>
          <cell r="M117">
            <v>0</v>
          </cell>
          <cell r="N117">
            <v>0</v>
          </cell>
          <cell r="O117">
            <v>80</v>
          </cell>
          <cell r="P117">
            <v>1352</v>
          </cell>
          <cell r="Q117">
            <v>6</v>
          </cell>
          <cell r="R117">
            <v>50</v>
          </cell>
          <cell r="S117">
            <v>1</v>
          </cell>
          <cell r="T117">
            <v>2010</v>
          </cell>
          <cell r="U117">
            <v>1162</v>
          </cell>
          <cell r="V117">
            <v>23123</v>
          </cell>
          <cell r="W117">
            <v>57</v>
          </cell>
          <cell r="X117">
            <v>0</v>
          </cell>
          <cell r="Y117">
            <v>18289</v>
          </cell>
          <cell r="Z117">
            <v>4017</v>
          </cell>
          <cell r="AA117">
            <v>100</v>
          </cell>
          <cell r="AB117">
            <v>0</v>
          </cell>
          <cell r="AC117">
            <v>35000</v>
          </cell>
          <cell r="AD117">
            <v>0</v>
          </cell>
          <cell r="AE117">
            <v>0</v>
          </cell>
          <cell r="AF117">
            <v>0</v>
          </cell>
          <cell r="AG117">
            <v>0</v>
          </cell>
          <cell r="AH117">
            <v>0</v>
          </cell>
          <cell r="AI117">
            <v>0</v>
          </cell>
          <cell r="AJ117">
            <v>1430</v>
          </cell>
          <cell r="AK117">
            <v>0</v>
          </cell>
          <cell r="AL117">
            <v>0</v>
          </cell>
          <cell r="AM117">
            <v>0</v>
          </cell>
          <cell r="AN117">
            <v>0</v>
          </cell>
          <cell r="AO117">
            <v>0</v>
          </cell>
          <cell r="AP117">
            <v>0</v>
          </cell>
          <cell r="AQ117">
            <v>0</v>
          </cell>
          <cell r="AR117">
            <v>17642</v>
          </cell>
          <cell r="AS117">
            <v>0</v>
          </cell>
          <cell r="AT117">
            <v>0</v>
          </cell>
          <cell r="AU117">
            <v>0</v>
          </cell>
          <cell r="AV117">
            <v>0</v>
          </cell>
          <cell r="AW117">
            <v>0</v>
          </cell>
          <cell r="AX117">
            <v>0</v>
          </cell>
          <cell r="AY117">
            <v>0</v>
          </cell>
          <cell r="AZ117">
            <v>6</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45</v>
          </cell>
          <cell r="BO117">
            <v>0</v>
          </cell>
          <cell r="BP117">
            <v>50</v>
          </cell>
          <cell r="BQ117">
            <v>0</v>
          </cell>
          <cell r="BR117">
            <v>8066</v>
          </cell>
          <cell r="BS117">
            <v>7161</v>
          </cell>
          <cell r="BT117">
            <v>132</v>
          </cell>
          <cell r="BU117">
            <v>100</v>
          </cell>
          <cell r="BV117">
            <v>17008.52</v>
          </cell>
          <cell r="BW117">
            <v>0.49199999999999999</v>
          </cell>
          <cell r="BX117">
            <v>30</v>
          </cell>
          <cell r="BY117">
            <v>29</v>
          </cell>
          <cell r="BZ117">
            <v>129</v>
          </cell>
          <cell r="CA117">
            <v>17</v>
          </cell>
          <cell r="CB117">
            <v>75</v>
          </cell>
          <cell r="CC117">
            <v>170</v>
          </cell>
          <cell r="CD117">
            <v>65</v>
          </cell>
          <cell r="CE117">
            <v>2</v>
          </cell>
          <cell r="CF117">
            <v>2</v>
          </cell>
          <cell r="CG117">
            <v>0</v>
          </cell>
          <cell r="CH117">
            <v>0</v>
          </cell>
          <cell r="CI117">
            <v>0</v>
          </cell>
          <cell r="CJ117">
            <v>0</v>
          </cell>
          <cell r="CK117">
            <v>0</v>
          </cell>
          <cell r="CL117">
            <v>1</v>
          </cell>
          <cell r="CM117">
            <v>3</v>
          </cell>
          <cell r="CN117">
            <v>1</v>
          </cell>
          <cell r="CO117">
            <v>0</v>
          </cell>
          <cell r="CP117">
            <v>0</v>
          </cell>
          <cell r="CQ117">
            <v>0</v>
          </cell>
          <cell r="CR117">
            <v>0</v>
          </cell>
          <cell r="CS117">
            <v>0</v>
          </cell>
          <cell r="CT117">
            <v>1</v>
          </cell>
          <cell r="CU117">
            <v>1</v>
          </cell>
          <cell r="CV117">
            <v>3</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10</v>
          </cell>
          <cell r="FM117">
            <v>10140</v>
          </cell>
          <cell r="FN117">
            <v>4110</v>
          </cell>
          <cell r="FO117">
            <v>192</v>
          </cell>
          <cell r="FP117">
            <v>986</v>
          </cell>
          <cell r="FQ117">
            <v>27</v>
          </cell>
          <cell r="FR117">
            <v>1</v>
          </cell>
          <cell r="FS117">
            <v>10</v>
          </cell>
          <cell r="FT117">
            <v>0</v>
          </cell>
          <cell r="FU117">
            <v>0</v>
          </cell>
          <cell r="FV117">
            <v>0</v>
          </cell>
          <cell r="FW117">
            <v>0</v>
          </cell>
          <cell r="FX117">
            <v>1</v>
          </cell>
          <cell r="FY117">
            <v>1</v>
          </cell>
        </row>
        <row r="118">
          <cell r="A118" t="str">
            <v>Music</v>
          </cell>
          <cell r="B118">
            <v>15</v>
          </cell>
          <cell r="C118">
            <v>0</v>
          </cell>
          <cell r="D118">
            <v>0</v>
          </cell>
          <cell r="E118">
            <v>0</v>
          </cell>
          <cell r="F118">
            <v>0</v>
          </cell>
          <cell r="G118">
            <v>0</v>
          </cell>
          <cell r="H118">
            <v>0</v>
          </cell>
          <cell r="I118">
            <v>0</v>
          </cell>
          <cell r="J118">
            <v>3123660</v>
          </cell>
          <cell r="K118">
            <v>0</v>
          </cell>
          <cell r="L118">
            <v>0</v>
          </cell>
          <cell r="M118">
            <v>0</v>
          </cell>
          <cell r="N118">
            <v>0</v>
          </cell>
          <cell r="O118">
            <v>471</v>
          </cell>
          <cell r="P118">
            <v>4298</v>
          </cell>
          <cell r="Q118">
            <v>310</v>
          </cell>
          <cell r="R118">
            <v>39</v>
          </cell>
          <cell r="S118">
            <v>120</v>
          </cell>
          <cell r="T118">
            <v>68123</v>
          </cell>
          <cell r="U118">
            <v>28655</v>
          </cell>
          <cell r="V118">
            <v>13572</v>
          </cell>
          <cell r="W118">
            <v>25852</v>
          </cell>
          <cell r="X118">
            <v>11300</v>
          </cell>
          <cell r="Y118">
            <v>30000</v>
          </cell>
          <cell r="Z118">
            <v>18286</v>
          </cell>
          <cell r="AA118">
            <v>36800</v>
          </cell>
          <cell r="AB118">
            <v>1001724</v>
          </cell>
          <cell r="AC118">
            <v>624860</v>
          </cell>
          <cell r="AD118">
            <v>0</v>
          </cell>
          <cell r="AE118">
            <v>2</v>
          </cell>
          <cell r="AF118">
            <v>0</v>
          </cell>
          <cell r="AG118">
            <v>0</v>
          </cell>
          <cell r="AH118">
            <v>8</v>
          </cell>
          <cell r="AI118">
            <v>19</v>
          </cell>
          <cell r="AJ118">
            <v>489</v>
          </cell>
          <cell r="AK118">
            <v>83</v>
          </cell>
          <cell r="AL118">
            <v>0</v>
          </cell>
          <cell r="AM118">
            <v>18</v>
          </cell>
          <cell r="AN118">
            <v>0</v>
          </cell>
          <cell r="AO118">
            <v>0</v>
          </cell>
          <cell r="AP118">
            <v>0</v>
          </cell>
          <cell r="AQ118">
            <v>110</v>
          </cell>
          <cell r="AR118">
            <v>4127</v>
          </cell>
          <cell r="AS118">
            <v>257</v>
          </cell>
          <cell r="AT118">
            <v>4</v>
          </cell>
          <cell r="AU118">
            <v>0</v>
          </cell>
          <cell r="AV118">
            <v>0</v>
          </cell>
          <cell r="AW118">
            <v>0</v>
          </cell>
          <cell r="AX118">
            <v>0</v>
          </cell>
          <cell r="AY118">
            <v>0</v>
          </cell>
          <cell r="AZ118">
            <v>310</v>
          </cell>
          <cell r="BA118">
            <v>4</v>
          </cell>
          <cell r="BB118">
            <v>0</v>
          </cell>
          <cell r="BC118">
            <v>0</v>
          </cell>
          <cell r="BD118">
            <v>0</v>
          </cell>
          <cell r="BE118">
            <v>60</v>
          </cell>
          <cell r="BF118">
            <v>0</v>
          </cell>
          <cell r="BG118">
            <v>0</v>
          </cell>
          <cell r="BH118">
            <v>0</v>
          </cell>
          <cell r="BI118">
            <v>2</v>
          </cell>
          <cell r="BJ118">
            <v>0</v>
          </cell>
          <cell r="BK118">
            <v>0</v>
          </cell>
          <cell r="BL118">
            <v>0</v>
          </cell>
          <cell r="BM118">
            <v>0</v>
          </cell>
          <cell r="BN118">
            <v>0</v>
          </cell>
          <cell r="BO118">
            <v>3</v>
          </cell>
          <cell r="BP118">
            <v>38</v>
          </cell>
          <cell r="BQ118">
            <v>13</v>
          </cell>
          <cell r="BR118">
            <v>81542</v>
          </cell>
          <cell r="BS118">
            <v>52236</v>
          </cell>
          <cell r="BT118">
            <v>7577</v>
          </cell>
          <cell r="BU118">
            <v>2899</v>
          </cell>
          <cell r="BV118">
            <v>431413.3</v>
          </cell>
          <cell r="BW118">
            <v>6.6706666666666656</v>
          </cell>
          <cell r="BX118">
            <v>146.53</v>
          </cell>
          <cell r="BY118">
            <v>51</v>
          </cell>
          <cell r="BZ118">
            <v>280</v>
          </cell>
          <cell r="CA118">
            <v>20</v>
          </cell>
          <cell r="CB118">
            <v>84.13</v>
          </cell>
          <cell r="CC118">
            <v>725.5</v>
          </cell>
          <cell r="CD118">
            <v>2</v>
          </cell>
          <cell r="CE118">
            <v>10</v>
          </cell>
          <cell r="CF118">
            <v>10</v>
          </cell>
          <cell r="CG118">
            <v>0</v>
          </cell>
          <cell r="CH118">
            <v>0</v>
          </cell>
          <cell r="CI118">
            <v>2</v>
          </cell>
          <cell r="CJ118">
            <v>1</v>
          </cell>
          <cell r="CK118">
            <v>1</v>
          </cell>
          <cell r="CL118">
            <v>2</v>
          </cell>
          <cell r="CM118">
            <v>12</v>
          </cell>
          <cell r="CN118">
            <v>0</v>
          </cell>
          <cell r="CO118">
            <v>1</v>
          </cell>
          <cell r="CP118">
            <v>0</v>
          </cell>
          <cell r="CQ118">
            <v>2</v>
          </cell>
          <cell r="CR118">
            <v>0</v>
          </cell>
          <cell r="CS118">
            <v>0</v>
          </cell>
          <cell r="CT118">
            <v>1</v>
          </cell>
          <cell r="CU118">
            <v>1</v>
          </cell>
          <cell r="CV118">
            <v>3</v>
          </cell>
          <cell r="CW118">
            <v>0</v>
          </cell>
          <cell r="CX118">
            <v>0</v>
          </cell>
          <cell r="CY118">
            <v>0</v>
          </cell>
          <cell r="CZ118">
            <v>2</v>
          </cell>
          <cell r="DA118">
            <v>1</v>
          </cell>
          <cell r="DB118">
            <v>1</v>
          </cell>
          <cell r="DC118">
            <v>0</v>
          </cell>
          <cell r="DD118">
            <v>0</v>
          </cell>
          <cell r="DE118">
            <v>1</v>
          </cell>
          <cell r="DF118">
            <v>0</v>
          </cell>
          <cell r="DG118">
            <v>0</v>
          </cell>
          <cell r="DH118">
            <v>0</v>
          </cell>
          <cell r="DI118">
            <v>0</v>
          </cell>
          <cell r="DJ118">
            <v>0</v>
          </cell>
          <cell r="DK118">
            <v>0</v>
          </cell>
          <cell r="DL118">
            <v>0</v>
          </cell>
          <cell r="DM118">
            <v>0</v>
          </cell>
          <cell r="DN118">
            <v>0</v>
          </cell>
          <cell r="DO118">
            <v>186</v>
          </cell>
          <cell r="DP118">
            <v>1</v>
          </cell>
          <cell r="DQ118">
            <v>0</v>
          </cell>
          <cell r="DR118">
            <v>1</v>
          </cell>
          <cell r="DS118">
            <v>0</v>
          </cell>
          <cell r="DT118">
            <v>1</v>
          </cell>
          <cell r="DU118">
            <v>0</v>
          </cell>
          <cell r="DV118">
            <v>1</v>
          </cell>
          <cell r="DW118">
            <v>0</v>
          </cell>
          <cell r="DX118">
            <v>1</v>
          </cell>
          <cell r="DY118">
            <v>0</v>
          </cell>
          <cell r="DZ118">
            <v>1</v>
          </cell>
          <cell r="EA118">
            <v>0</v>
          </cell>
          <cell r="EB118">
            <v>1</v>
          </cell>
          <cell r="EC118">
            <v>0</v>
          </cell>
          <cell r="ED118">
            <v>0</v>
          </cell>
          <cell r="EE118">
            <v>1</v>
          </cell>
          <cell r="EF118">
            <v>1</v>
          </cell>
          <cell r="EG118">
            <v>0</v>
          </cell>
          <cell r="EH118">
            <v>1</v>
          </cell>
          <cell r="EI118">
            <v>0</v>
          </cell>
          <cell r="EJ118">
            <v>0</v>
          </cell>
          <cell r="EK118">
            <v>1</v>
          </cell>
          <cell r="EL118">
            <v>0</v>
          </cell>
          <cell r="EM118">
            <v>0</v>
          </cell>
          <cell r="EN118">
            <v>3</v>
          </cell>
          <cell r="EO118">
            <v>3</v>
          </cell>
          <cell r="EP118">
            <v>3</v>
          </cell>
          <cell r="EQ118">
            <v>3</v>
          </cell>
          <cell r="ER118">
            <v>5</v>
          </cell>
          <cell r="ES118">
            <v>27</v>
          </cell>
          <cell r="ET118">
            <v>7</v>
          </cell>
          <cell r="EU118">
            <v>0</v>
          </cell>
          <cell r="EV118">
            <v>3</v>
          </cell>
          <cell r="EW118">
            <v>5</v>
          </cell>
          <cell r="EX118">
            <v>0</v>
          </cell>
          <cell r="EY118">
            <v>0</v>
          </cell>
          <cell r="EZ118">
            <v>186</v>
          </cell>
          <cell r="FA118">
            <v>186</v>
          </cell>
          <cell r="FB118">
            <v>186</v>
          </cell>
          <cell r="FC118">
            <v>186</v>
          </cell>
          <cell r="FD118">
            <v>186</v>
          </cell>
          <cell r="FE118">
            <v>63</v>
          </cell>
          <cell r="FF118">
            <v>72</v>
          </cell>
          <cell r="FG118">
            <v>0</v>
          </cell>
          <cell r="FH118">
            <v>60</v>
          </cell>
          <cell r="FI118">
            <v>5</v>
          </cell>
          <cell r="FJ118">
            <v>0</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row>
        <row r="119">
          <cell r="A119" t="str">
            <v>Traditional Arts</v>
          </cell>
          <cell r="B119">
            <v>13</v>
          </cell>
          <cell r="C119">
            <v>0</v>
          </cell>
          <cell r="D119">
            <v>0</v>
          </cell>
          <cell r="E119">
            <v>0</v>
          </cell>
          <cell r="F119">
            <v>0</v>
          </cell>
          <cell r="G119">
            <v>0</v>
          </cell>
          <cell r="H119">
            <v>0</v>
          </cell>
          <cell r="I119">
            <v>0</v>
          </cell>
          <cell r="J119">
            <v>281273</v>
          </cell>
          <cell r="K119">
            <v>0</v>
          </cell>
          <cell r="L119">
            <v>0</v>
          </cell>
          <cell r="M119">
            <v>0</v>
          </cell>
          <cell r="N119">
            <v>0</v>
          </cell>
          <cell r="O119">
            <v>702</v>
          </cell>
          <cell r="P119">
            <v>3735</v>
          </cell>
          <cell r="Q119">
            <v>29</v>
          </cell>
          <cell r="R119">
            <v>40</v>
          </cell>
          <cell r="S119">
            <v>757</v>
          </cell>
          <cell r="T119">
            <v>26716</v>
          </cell>
          <cell r="U119">
            <v>428190</v>
          </cell>
          <cell r="V119">
            <v>123406</v>
          </cell>
          <cell r="W119">
            <v>27759</v>
          </cell>
          <cell r="X119">
            <v>45720</v>
          </cell>
          <cell r="Y119">
            <v>2000</v>
          </cell>
          <cell r="Z119">
            <v>6843</v>
          </cell>
          <cell r="AA119">
            <v>170633</v>
          </cell>
          <cell r="AB119">
            <v>619291</v>
          </cell>
          <cell r="AC119">
            <v>110500</v>
          </cell>
          <cell r="AD119">
            <v>0</v>
          </cell>
          <cell r="AE119">
            <v>0</v>
          </cell>
          <cell r="AF119">
            <v>0</v>
          </cell>
          <cell r="AG119">
            <v>6</v>
          </cell>
          <cell r="AH119">
            <v>110</v>
          </cell>
          <cell r="AI119">
            <v>34</v>
          </cell>
          <cell r="AJ119">
            <v>629</v>
          </cell>
          <cell r="AK119">
            <v>188</v>
          </cell>
          <cell r="AL119">
            <v>0</v>
          </cell>
          <cell r="AM119">
            <v>0</v>
          </cell>
          <cell r="AN119">
            <v>0</v>
          </cell>
          <cell r="AO119">
            <v>213</v>
          </cell>
          <cell r="AP119">
            <v>206</v>
          </cell>
          <cell r="AQ119">
            <v>206</v>
          </cell>
          <cell r="AR119">
            <v>2833</v>
          </cell>
          <cell r="AS119">
            <v>100</v>
          </cell>
          <cell r="AT119">
            <v>0</v>
          </cell>
          <cell r="AU119">
            <v>0</v>
          </cell>
          <cell r="AV119">
            <v>0</v>
          </cell>
          <cell r="AW119">
            <v>0</v>
          </cell>
          <cell r="AX119">
            <v>0</v>
          </cell>
          <cell r="AY119">
            <v>0</v>
          </cell>
          <cell r="AZ119">
            <v>11</v>
          </cell>
          <cell r="BA119">
            <v>6</v>
          </cell>
          <cell r="BB119">
            <v>0</v>
          </cell>
          <cell r="BC119">
            <v>0</v>
          </cell>
          <cell r="BD119">
            <v>0</v>
          </cell>
          <cell r="BE119">
            <v>0</v>
          </cell>
          <cell r="BF119">
            <v>0</v>
          </cell>
          <cell r="BG119">
            <v>0</v>
          </cell>
          <cell r="BH119">
            <v>0</v>
          </cell>
          <cell r="BI119">
            <v>0</v>
          </cell>
          <cell r="BJ119">
            <v>0</v>
          </cell>
          <cell r="BK119">
            <v>0</v>
          </cell>
          <cell r="BL119">
            <v>0</v>
          </cell>
          <cell r="BM119">
            <v>1</v>
          </cell>
          <cell r="BN119">
            <v>4</v>
          </cell>
          <cell r="BO119">
            <v>4</v>
          </cell>
          <cell r="BP119">
            <v>39</v>
          </cell>
          <cell r="BQ119">
            <v>10</v>
          </cell>
          <cell r="BR119">
            <v>29731</v>
          </cell>
          <cell r="BS119">
            <v>24879</v>
          </cell>
          <cell r="BT119">
            <v>1215</v>
          </cell>
          <cell r="BU119">
            <v>834</v>
          </cell>
          <cell r="BV119">
            <v>274317</v>
          </cell>
          <cell r="BW119">
            <v>2.8461538461538463</v>
          </cell>
          <cell r="BX119">
            <v>94.17</v>
          </cell>
          <cell r="BY119">
            <v>60.17</v>
          </cell>
          <cell r="BZ119">
            <v>353.74</v>
          </cell>
          <cell r="CA119">
            <v>7</v>
          </cell>
          <cell r="CB119">
            <v>263.39999999999998</v>
          </cell>
          <cell r="CC119">
            <v>503.96</v>
          </cell>
          <cell r="CD119">
            <v>7</v>
          </cell>
          <cell r="CE119">
            <v>9</v>
          </cell>
          <cell r="CF119">
            <v>4</v>
          </cell>
          <cell r="CG119">
            <v>0</v>
          </cell>
          <cell r="CH119">
            <v>0</v>
          </cell>
          <cell r="CI119">
            <v>3</v>
          </cell>
          <cell r="CJ119">
            <v>0</v>
          </cell>
          <cell r="CK119">
            <v>3</v>
          </cell>
          <cell r="CL119">
            <v>2</v>
          </cell>
          <cell r="CM119">
            <v>8</v>
          </cell>
          <cell r="CN119">
            <v>0</v>
          </cell>
          <cell r="CO119">
            <v>0</v>
          </cell>
          <cell r="CP119">
            <v>0</v>
          </cell>
          <cell r="CQ119">
            <v>2</v>
          </cell>
          <cell r="CR119">
            <v>0</v>
          </cell>
          <cell r="CS119">
            <v>0</v>
          </cell>
          <cell r="CT119">
            <v>0</v>
          </cell>
          <cell r="CU119">
            <v>0</v>
          </cell>
          <cell r="CV119">
            <v>7</v>
          </cell>
          <cell r="CW119">
            <v>2</v>
          </cell>
          <cell r="CX119">
            <v>0</v>
          </cell>
          <cell r="CY119">
            <v>0</v>
          </cell>
          <cell r="CZ119">
            <v>3</v>
          </cell>
          <cell r="DA119">
            <v>1</v>
          </cell>
          <cell r="DB119">
            <v>0</v>
          </cell>
          <cell r="DC119">
            <v>2</v>
          </cell>
          <cell r="DD119">
            <v>1</v>
          </cell>
          <cell r="DE119">
            <v>2</v>
          </cell>
          <cell r="DF119">
            <v>0</v>
          </cell>
          <cell r="DG119">
            <v>0</v>
          </cell>
          <cell r="DH119">
            <v>0</v>
          </cell>
          <cell r="DI119">
            <v>0</v>
          </cell>
          <cell r="DJ119">
            <v>0</v>
          </cell>
          <cell r="DK119">
            <v>0</v>
          </cell>
          <cell r="DL119">
            <v>0</v>
          </cell>
          <cell r="DM119">
            <v>0</v>
          </cell>
          <cell r="DN119">
            <v>0</v>
          </cell>
          <cell r="DO119">
            <v>600</v>
          </cell>
          <cell r="DP119">
            <v>2</v>
          </cell>
          <cell r="DQ119">
            <v>0</v>
          </cell>
          <cell r="DR119">
            <v>0</v>
          </cell>
          <cell r="DS119">
            <v>0</v>
          </cell>
          <cell r="DT119">
            <v>0</v>
          </cell>
          <cell r="DU119">
            <v>0</v>
          </cell>
          <cell r="DV119">
            <v>1</v>
          </cell>
          <cell r="DW119">
            <v>0</v>
          </cell>
          <cell r="DX119">
            <v>1</v>
          </cell>
          <cell r="DY119">
            <v>0</v>
          </cell>
          <cell r="DZ119">
            <v>2</v>
          </cell>
          <cell r="EA119">
            <v>0</v>
          </cell>
          <cell r="EB119">
            <v>2</v>
          </cell>
          <cell r="EC119">
            <v>0</v>
          </cell>
          <cell r="ED119">
            <v>1</v>
          </cell>
          <cell r="EE119">
            <v>0</v>
          </cell>
          <cell r="EF119">
            <v>2</v>
          </cell>
          <cell r="EG119">
            <v>0</v>
          </cell>
          <cell r="EH119">
            <v>0</v>
          </cell>
          <cell r="EI119">
            <v>1</v>
          </cell>
          <cell r="EJ119">
            <v>0</v>
          </cell>
          <cell r="EK119">
            <v>0</v>
          </cell>
          <cell r="EL119">
            <v>0</v>
          </cell>
          <cell r="EM119">
            <v>0</v>
          </cell>
          <cell r="EN119">
            <v>500</v>
          </cell>
          <cell r="EO119">
            <v>0</v>
          </cell>
          <cell r="EP119">
            <v>0</v>
          </cell>
          <cell r="EQ119">
            <v>1</v>
          </cell>
          <cell r="ER119">
            <v>9</v>
          </cell>
          <cell r="ES119">
            <v>82</v>
          </cell>
          <cell r="ET119">
            <v>10</v>
          </cell>
          <cell r="EU119">
            <v>3</v>
          </cell>
          <cell r="EV119">
            <v>22</v>
          </cell>
          <cell r="EW119">
            <v>0</v>
          </cell>
          <cell r="EX119">
            <v>0</v>
          </cell>
          <cell r="EY119">
            <v>0</v>
          </cell>
          <cell r="EZ119">
            <v>10000</v>
          </cell>
          <cell r="FA119">
            <v>0</v>
          </cell>
          <cell r="FB119">
            <v>0</v>
          </cell>
          <cell r="FC119">
            <v>22</v>
          </cell>
          <cell r="FD119">
            <v>163868</v>
          </cell>
          <cell r="FE119">
            <v>1600</v>
          </cell>
          <cell r="FF119">
            <v>500</v>
          </cell>
          <cell r="FG119">
            <v>0</v>
          </cell>
          <cell r="FH119">
            <v>357</v>
          </cell>
          <cell r="FI119">
            <v>0</v>
          </cell>
          <cell r="FJ119">
            <v>0</v>
          </cell>
          <cell r="FK119">
            <v>0</v>
          </cell>
          <cell r="FL119">
            <v>2</v>
          </cell>
          <cell r="FM119">
            <v>0</v>
          </cell>
          <cell r="FN119">
            <v>0</v>
          </cell>
          <cell r="FO119">
            <v>6</v>
          </cell>
          <cell r="FP119">
            <v>0</v>
          </cell>
          <cell r="FQ119">
            <v>0</v>
          </cell>
          <cell r="FR119">
            <v>0</v>
          </cell>
          <cell r="FS119">
            <v>0</v>
          </cell>
          <cell r="FT119">
            <v>0</v>
          </cell>
          <cell r="FU119">
            <v>0</v>
          </cell>
          <cell r="FV119">
            <v>0</v>
          </cell>
          <cell r="FW119">
            <v>0</v>
          </cell>
          <cell r="FX119">
            <v>0</v>
          </cell>
          <cell r="FY119">
            <v>1</v>
          </cell>
        </row>
        <row r="120">
          <cell r="A120" t="str">
            <v>Dance</v>
          </cell>
          <cell r="B120">
            <v>5</v>
          </cell>
          <cell r="C120">
            <v>0</v>
          </cell>
          <cell r="D120">
            <v>0</v>
          </cell>
          <cell r="E120">
            <v>0</v>
          </cell>
          <cell r="F120">
            <v>0</v>
          </cell>
          <cell r="G120">
            <v>0</v>
          </cell>
          <cell r="H120">
            <v>0</v>
          </cell>
          <cell r="I120">
            <v>0</v>
          </cell>
          <cell r="J120">
            <v>341053</v>
          </cell>
          <cell r="K120">
            <v>0</v>
          </cell>
          <cell r="L120">
            <v>0</v>
          </cell>
          <cell r="M120">
            <v>0</v>
          </cell>
          <cell r="N120">
            <v>0</v>
          </cell>
          <cell r="O120">
            <v>100</v>
          </cell>
          <cell r="P120">
            <v>1374</v>
          </cell>
          <cell r="Q120">
            <v>5</v>
          </cell>
          <cell r="R120">
            <v>106</v>
          </cell>
          <cell r="S120">
            <v>8</v>
          </cell>
          <cell r="T120">
            <v>4610</v>
          </cell>
          <cell r="U120">
            <v>3950</v>
          </cell>
          <cell r="V120">
            <v>3523</v>
          </cell>
          <cell r="W120">
            <v>1060</v>
          </cell>
          <cell r="X120">
            <v>730</v>
          </cell>
          <cell r="Y120">
            <v>8550</v>
          </cell>
          <cell r="Z120">
            <v>1525</v>
          </cell>
          <cell r="AA120">
            <v>1600</v>
          </cell>
          <cell r="AB120">
            <v>7462</v>
          </cell>
          <cell r="AC120">
            <v>760000</v>
          </cell>
          <cell r="AD120">
            <v>0</v>
          </cell>
          <cell r="AE120">
            <v>0</v>
          </cell>
          <cell r="AF120">
            <v>0</v>
          </cell>
          <cell r="AG120">
            <v>4</v>
          </cell>
          <cell r="AH120">
            <v>0</v>
          </cell>
          <cell r="AI120">
            <v>4</v>
          </cell>
          <cell r="AJ120">
            <v>100</v>
          </cell>
          <cell r="AK120">
            <v>74</v>
          </cell>
          <cell r="AL120">
            <v>0</v>
          </cell>
          <cell r="AM120">
            <v>0</v>
          </cell>
          <cell r="AN120">
            <v>0</v>
          </cell>
          <cell r="AO120">
            <v>4</v>
          </cell>
          <cell r="AP120">
            <v>0</v>
          </cell>
          <cell r="AQ120">
            <v>4</v>
          </cell>
          <cell r="AR120">
            <v>178</v>
          </cell>
          <cell r="AS120">
            <v>0</v>
          </cell>
          <cell r="AT120">
            <v>0</v>
          </cell>
          <cell r="AU120">
            <v>0</v>
          </cell>
          <cell r="AV120">
            <v>0</v>
          </cell>
          <cell r="AW120">
            <v>0</v>
          </cell>
          <cell r="AX120">
            <v>0</v>
          </cell>
          <cell r="AY120">
            <v>0</v>
          </cell>
          <cell r="AZ120">
            <v>5</v>
          </cell>
          <cell r="BA120">
            <v>5</v>
          </cell>
          <cell r="BB120">
            <v>1</v>
          </cell>
          <cell r="BC120">
            <v>0</v>
          </cell>
          <cell r="BD120">
            <v>0</v>
          </cell>
          <cell r="BE120">
            <v>0</v>
          </cell>
          <cell r="BF120">
            <v>0</v>
          </cell>
          <cell r="BG120">
            <v>0</v>
          </cell>
          <cell r="BH120">
            <v>2</v>
          </cell>
          <cell r="BI120">
            <v>1</v>
          </cell>
          <cell r="BJ120">
            <v>0</v>
          </cell>
          <cell r="BK120">
            <v>0</v>
          </cell>
          <cell r="BL120">
            <v>0</v>
          </cell>
          <cell r="BM120">
            <v>0</v>
          </cell>
          <cell r="BN120">
            <v>0</v>
          </cell>
          <cell r="BO120">
            <v>0</v>
          </cell>
          <cell r="BP120">
            <v>106</v>
          </cell>
          <cell r="BQ120">
            <v>105</v>
          </cell>
          <cell r="BR120">
            <v>2780</v>
          </cell>
          <cell r="BS120">
            <v>1705</v>
          </cell>
          <cell r="BT120">
            <v>378</v>
          </cell>
          <cell r="BU120">
            <v>293</v>
          </cell>
          <cell r="BV120">
            <v>7791.6</v>
          </cell>
          <cell r="BW120">
            <v>2.1560000000000001</v>
          </cell>
          <cell r="BX120">
            <v>39.6</v>
          </cell>
          <cell r="BY120">
            <v>30</v>
          </cell>
          <cell r="BZ120">
            <v>160</v>
          </cell>
          <cell r="CA120">
            <v>0</v>
          </cell>
          <cell r="CB120">
            <v>46.4</v>
          </cell>
          <cell r="CC120">
            <v>221</v>
          </cell>
          <cell r="CD120">
            <v>0</v>
          </cell>
          <cell r="CE120">
            <v>2</v>
          </cell>
          <cell r="CF120">
            <v>3</v>
          </cell>
          <cell r="CG120">
            <v>0</v>
          </cell>
          <cell r="CH120">
            <v>0</v>
          </cell>
          <cell r="CI120">
            <v>2</v>
          </cell>
          <cell r="CJ120">
            <v>0</v>
          </cell>
          <cell r="CK120">
            <v>0</v>
          </cell>
          <cell r="CL120">
            <v>1</v>
          </cell>
          <cell r="CM120">
            <v>4</v>
          </cell>
          <cell r="CN120">
            <v>0</v>
          </cell>
          <cell r="CO120">
            <v>0</v>
          </cell>
          <cell r="CP120">
            <v>0</v>
          </cell>
          <cell r="CQ120">
            <v>1</v>
          </cell>
          <cell r="CR120">
            <v>0</v>
          </cell>
          <cell r="CS120">
            <v>0</v>
          </cell>
          <cell r="CT120">
            <v>0</v>
          </cell>
          <cell r="CU120">
            <v>0</v>
          </cell>
          <cell r="CV120">
            <v>1</v>
          </cell>
          <cell r="CW120">
            <v>0</v>
          </cell>
          <cell r="CX120">
            <v>1</v>
          </cell>
          <cell r="CY120">
            <v>0</v>
          </cell>
          <cell r="CZ120">
            <v>1</v>
          </cell>
          <cell r="DA120">
            <v>0</v>
          </cell>
          <cell r="DB120">
            <v>0</v>
          </cell>
          <cell r="DC120">
            <v>1</v>
          </cell>
          <cell r="DD120">
            <v>0</v>
          </cell>
          <cell r="DE120">
            <v>0</v>
          </cell>
          <cell r="DF120">
            <v>0</v>
          </cell>
          <cell r="DG120">
            <v>0</v>
          </cell>
          <cell r="DH120">
            <v>0</v>
          </cell>
          <cell r="DI120">
            <v>0</v>
          </cell>
          <cell r="DJ120">
            <v>0</v>
          </cell>
          <cell r="DK120">
            <v>0</v>
          </cell>
          <cell r="DL120">
            <v>66</v>
          </cell>
          <cell r="DM120">
            <v>0</v>
          </cell>
          <cell r="DN120">
            <v>36</v>
          </cell>
          <cell r="DO120">
            <v>4</v>
          </cell>
          <cell r="DP120">
            <v>1</v>
          </cell>
          <cell r="DQ120">
            <v>0</v>
          </cell>
          <cell r="DR120">
            <v>1</v>
          </cell>
          <cell r="DS120">
            <v>0</v>
          </cell>
          <cell r="DT120">
            <v>0</v>
          </cell>
          <cell r="DU120">
            <v>1</v>
          </cell>
          <cell r="DV120">
            <v>0</v>
          </cell>
          <cell r="DW120">
            <v>1</v>
          </cell>
          <cell r="DX120">
            <v>1</v>
          </cell>
          <cell r="DY120">
            <v>0</v>
          </cell>
          <cell r="DZ120">
            <v>0</v>
          </cell>
          <cell r="EA120">
            <v>1</v>
          </cell>
          <cell r="EB120">
            <v>1</v>
          </cell>
          <cell r="EC120">
            <v>0</v>
          </cell>
          <cell r="ED120">
            <v>0</v>
          </cell>
          <cell r="EE120">
            <v>1</v>
          </cell>
          <cell r="EF120">
            <v>1</v>
          </cell>
          <cell r="EG120">
            <v>0</v>
          </cell>
          <cell r="EH120">
            <v>0</v>
          </cell>
          <cell r="EI120">
            <v>1</v>
          </cell>
          <cell r="EJ120">
            <v>1</v>
          </cell>
          <cell r="EK120">
            <v>0</v>
          </cell>
          <cell r="EL120">
            <v>1</v>
          </cell>
          <cell r="EM120">
            <v>0</v>
          </cell>
          <cell r="EN120">
            <v>1644</v>
          </cell>
          <cell r="EO120">
            <v>10</v>
          </cell>
          <cell r="EP120">
            <v>0</v>
          </cell>
          <cell r="EQ120">
            <v>0</v>
          </cell>
          <cell r="ER120">
            <v>2</v>
          </cell>
          <cell r="ES120">
            <v>0</v>
          </cell>
          <cell r="ET120">
            <v>3</v>
          </cell>
          <cell r="EU120">
            <v>0</v>
          </cell>
          <cell r="EV120">
            <v>443</v>
          </cell>
          <cell r="EW120">
            <v>0</v>
          </cell>
          <cell r="EX120">
            <v>15</v>
          </cell>
          <cell r="EY120">
            <v>1509</v>
          </cell>
          <cell r="EZ120">
            <v>411</v>
          </cell>
          <cell r="FA120">
            <v>10</v>
          </cell>
          <cell r="FB120">
            <v>0</v>
          </cell>
          <cell r="FC120">
            <v>0</v>
          </cell>
          <cell r="FD120">
            <v>1</v>
          </cell>
          <cell r="FE120">
            <v>0</v>
          </cell>
          <cell r="FF120">
            <v>80</v>
          </cell>
          <cell r="FG120">
            <v>0</v>
          </cell>
          <cell r="FH120">
            <v>36</v>
          </cell>
          <cell r="FI120">
            <v>0</v>
          </cell>
          <cell r="FJ120">
            <v>9</v>
          </cell>
          <cell r="FK120">
            <v>9078</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1</v>
          </cell>
        </row>
        <row r="121">
          <cell r="A121" t="str">
            <v>Drama</v>
          </cell>
          <cell r="B121">
            <v>16</v>
          </cell>
          <cell r="C121">
            <v>0</v>
          </cell>
          <cell r="D121">
            <v>0</v>
          </cell>
          <cell r="E121">
            <v>0</v>
          </cell>
          <cell r="F121">
            <v>0</v>
          </cell>
          <cell r="G121">
            <v>0</v>
          </cell>
          <cell r="H121">
            <v>0</v>
          </cell>
          <cell r="I121">
            <v>0</v>
          </cell>
          <cell r="J121">
            <v>2134746</v>
          </cell>
          <cell r="K121">
            <v>0</v>
          </cell>
          <cell r="L121">
            <v>0</v>
          </cell>
          <cell r="M121">
            <v>0</v>
          </cell>
          <cell r="N121">
            <v>0</v>
          </cell>
          <cell r="O121">
            <v>1622</v>
          </cell>
          <cell r="P121">
            <v>6462</v>
          </cell>
          <cell r="Q121">
            <v>19</v>
          </cell>
          <cell r="R121">
            <v>125</v>
          </cell>
          <cell r="S121">
            <v>4</v>
          </cell>
          <cell r="T121">
            <v>171653</v>
          </cell>
          <cell r="U121">
            <v>27035</v>
          </cell>
          <cell r="V121">
            <v>32744</v>
          </cell>
          <cell r="W121">
            <v>10813</v>
          </cell>
          <cell r="X121">
            <v>2159</v>
          </cell>
          <cell r="Y121">
            <v>0</v>
          </cell>
          <cell r="Z121">
            <v>961</v>
          </cell>
          <cell r="AA121">
            <v>56648</v>
          </cell>
          <cell r="AB121">
            <v>0</v>
          </cell>
          <cell r="AC121">
            <v>30000</v>
          </cell>
          <cell r="AD121">
            <v>33</v>
          </cell>
          <cell r="AE121">
            <v>15</v>
          </cell>
          <cell r="AF121">
            <v>0</v>
          </cell>
          <cell r="AG121">
            <v>13</v>
          </cell>
          <cell r="AH121">
            <v>558</v>
          </cell>
          <cell r="AI121">
            <v>0</v>
          </cell>
          <cell r="AJ121">
            <v>1365</v>
          </cell>
          <cell r="AK121">
            <v>191</v>
          </cell>
          <cell r="AL121">
            <v>7462</v>
          </cell>
          <cell r="AM121">
            <v>7</v>
          </cell>
          <cell r="AN121">
            <v>0</v>
          </cell>
          <cell r="AO121">
            <v>0</v>
          </cell>
          <cell r="AP121">
            <v>47</v>
          </cell>
          <cell r="AQ121">
            <v>0</v>
          </cell>
          <cell r="AR121">
            <v>4780</v>
          </cell>
          <cell r="AS121">
            <v>76</v>
          </cell>
          <cell r="AT121">
            <v>0</v>
          </cell>
          <cell r="AU121">
            <v>0</v>
          </cell>
          <cell r="AV121">
            <v>0</v>
          </cell>
          <cell r="AW121">
            <v>0</v>
          </cell>
          <cell r="AX121">
            <v>0</v>
          </cell>
          <cell r="AY121">
            <v>0</v>
          </cell>
          <cell r="AZ121">
            <v>19</v>
          </cell>
          <cell r="BA121">
            <v>0</v>
          </cell>
          <cell r="BB121">
            <v>0</v>
          </cell>
          <cell r="BC121">
            <v>0</v>
          </cell>
          <cell r="BD121">
            <v>0</v>
          </cell>
          <cell r="BE121">
            <v>0</v>
          </cell>
          <cell r="BF121">
            <v>0</v>
          </cell>
          <cell r="BG121">
            <v>0</v>
          </cell>
          <cell r="BH121">
            <v>0</v>
          </cell>
          <cell r="BI121">
            <v>0</v>
          </cell>
          <cell r="BJ121">
            <v>0</v>
          </cell>
          <cell r="BK121">
            <v>1</v>
          </cell>
          <cell r="BL121">
            <v>0</v>
          </cell>
          <cell r="BM121">
            <v>0</v>
          </cell>
          <cell r="BN121">
            <v>3</v>
          </cell>
          <cell r="BO121">
            <v>1</v>
          </cell>
          <cell r="BP121">
            <v>122</v>
          </cell>
          <cell r="BQ121">
            <v>36</v>
          </cell>
          <cell r="BR121">
            <v>188679</v>
          </cell>
          <cell r="BS121">
            <v>114340</v>
          </cell>
          <cell r="BT121">
            <v>12430</v>
          </cell>
          <cell r="BU121">
            <v>6833</v>
          </cell>
          <cell r="BV121">
            <v>1632007.9</v>
          </cell>
          <cell r="BW121">
            <v>4.4686666666666666</v>
          </cell>
          <cell r="BX121">
            <v>224.7</v>
          </cell>
          <cell r="BY121">
            <v>167.6</v>
          </cell>
          <cell r="BZ121">
            <v>583.5</v>
          </cell>
          <cell r="CA121">
            <v>98</v>
          </cell>
          <cell r="CB121">
            <v>197</v>
          </cell>
          <cell r="CC121">
            <v>871</v>
          </cell>
          <cell r="CD121">
            <v>100</v>
          </cell>
          <cell r="CE121">
            <v>8</v>
          </cell>
          <cell r="CF121">
            <v>11</v>
          </cell>
          <cell r="CG121">
            <v>4</v>
          </cell>
          <cell r="CH121">
            <v>1</v>
          </cell>
          <cell r="CI121">
            <v>6</v>
          </cell>
          <cell r="CJ121">
            <v>2</v>
          </cell>
          <cell r="CK121">
            <v>0</v>
          </cell>
          <cell r="CL121">
            <v>1</v>
          </cell>
          <cell r="CM121">
            <v>11</v>
          </cell>
          <cell r="CN121">
            <v>3</v>
          </cell>
          <cell r="CO121">
            <v>0</v>
          </cell>
          <cell r="CP121">
            <v>0</v>
          </cell>
          <cell r="CQ121">
            <v>1</v>
          </cell>
          <cell r="CR121">
            <v>0</v>
          </cell>
          <cell r="CS121">
            <v>0</v>
          </cell>
          <cell r="CT121">
            <v>3</v>
          </cell>
          <cell r="CU121">
            <v>1</v>
          </cell>
          <cell r="CV121">
            <v>5</v>
          </cell>
          <cell r="CW121">
            <v>2</v>
          </cell>
          <cell r="CX121">
            <v>0</v>
          </cell>
          <cell r="CY121">
            <v>1</v>
          </cell>
          <cell r="CZ121">
            <v>1</v>
          </cell>
          <cell r="DA121">
            <v>0</v>
          </cell>
          <cell r="DB121">
            <v>2</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row>
        <row r="122">
          <cell r="A122" t="str">
            <v>Belfast</v>
          </cell>
          <cell r="B122">
            <v>72</v>
          </cell>
          <cell r="C122">
            <v>0</v>
          </cell>
          <cell r="D122">
            <v>0</v>
          </cell>
          <cell r="E122">
            <v>0</v>
          </cell>
          <cell r="F122">
            <v>0</v>
          </cell>
          <cell r="G122">
            <v>0</v>
          </cell>
          <cell r="H122">
            <v>0</v>
          </cell>
          <cell r="I122">
            <v>0</v>
          </cell>
          <cell r="J122">
            <v>10530016</v>
          </cell>
          <cell r="K122">
            <v>0</v>
          </cell>
          <cell r="L122">
            <v>0</v>
          </cell>
          <cell r="M122">
            <v>0</v>
          </cell>
          <cell r="N122">
            <v>0</v>
          </cell>
          <cell r="O122">
            <v>5001</v>
          </cell>
          <cell r="P122">
            <v>27088</v>
          </cell>
          <cell r="Q122">
            <v>274</v>
          </cell>
          <cell r="R122">
            <v>1098</v>
          </cell>
          <cell r="S122">
            <v>952</v>
          </cell>
          <cell r="T122">
            <v>763924</v>
          </cell>
          <cell r="U122">
            <v>579221</v>
          </cell>
          <cell r="V122">
            <v>175875</v>
          </cell>
          <cell r="W122">
            <v>93896</v>
          </cell>
          <cell r="X122">
            <v>120870</v>
          </cell>
          <cell r="Y122">
            <v>504741</v>
          </cell>
          <cell r="Z122">
            <v>96272</v>
          </cell>
          <cell r="AA122">
            <v>1343968</v>
          </cell>
          <cell r="AB122">
            <v>2005318</v>
          </cell>
          <cell r="AC122">
            <v>2034710</v>
          </cell>
          <cell r="AD122">
            <v>539</v>
          </cell>
          <cell r="AE122">
            <v>534</v>
          </cell>
          <cell r="AF122">
            <v>500</v>
          </cell>
          <cell r="AG122">
            <v>536</v>
          </cell>
          <cell r="AH122">
            <v>1766</v>
          </cell>
          <cell r="AI122">
            <v>524</v>
          </cell>
          <cell r="AJ122">
            <v>4393</v>
          </cell>
          <cell r="AK122">
            <v>358</v>
          </cell>
          <cell r="AL122">
            <v>7478</v>
          </cell>
          <cell r="AM122">
            <v>467</v>
          </cell>
          <cell r="AN122">
            <v>459</v>
          </cell>
          <cell r="AO122">
            <v>714</v>
          </cell>
          <cell r="AP122">
            <v>7873</v>
          </cell>
          <cell r="AQ122">
            <v>8192</v>
          </cell>
          <cell r="AR122">
            <v>19460</v>
          </cell>
          <cell r="AS122">
            <v>1095</v>
          </cell>
          <cell r="AT122">
            <v>6</v>
          </cell>
          <cell r="AU122">
            <v>0</v>
          </cell>
          <cell r="AV122">
            <v>0</v>
          </cell>
          <cell r="AW122">
            <v>39</v>
          </cell>
          <cell r="AX122">
            <v>21</v>
          </cell>
          <cell r="AY122">
            <v>18</v>
          </cell>
          <cell r="AZ122">
            <v>259</v>
          </cell>
          <cell r="BA122">
            <v>35</v>
          </cell>
          <cell r="BB122">
            <v>1</v>
          </cell>
          <cell r="BC122">
            <v>5</v>
          </cell>
          <cell r="BD122">
            <v>3</v>
          </cell>
          <cell r="BE122">
            <v>62</v>
          </cell>
          <cell r="BF122">
            <v>0</v>
          </cell>
          <cell r="BG122">
            <v>0</v>
          </cell>
          <cell r="BH122">
            <v>23</v>
          </cell>
          <cell r="BI122">
            <v>1</v>
          </cell>
          <cell r="BJ122">
            <v>3</v>
          </cell>
          <cell r="BK122">
            <v>16</v>
          </cell>
          <cell r="BL122">
            <v>3</v>
          </cell>
          <cell r="BM122">
            <v>4</v>
          </cell>
          <cell r="BN122">
            <v>129</v>
          </cell>
          <cell r="BO122">
            <v>8</v>
          </cell>
          <cell r="BP122">
            <v>1097</v>
          </cell>
          <cell r="BQ122">
            <v>161</v>
          </cell>
          <cell r="BR122">
            <v>878807</v>
          </cell>
          <cell r="BS122">
            <v>571316</v>
          </cell>
          <cell r="BT122">
            <v>73062</v>
          </cell>
          <cell r="BU122">
            <v>103290</v>
          </cell>
          <cell r="BV122">
            <v>9930682.5099999998</v>
          </cell>
          <cell r="BW122">
            <v>3.5582608695652178</v>
          </cell>
          <cell r="BX122">
            <v>829.98000000000013</v>
          </cell>
          <cell r="BY122">
            <v>533.37</v>
          </cell>
          <cell r="BZ122">
            <v>2159.5</v>
          </cell>
          <cell r="CA122">
            <v>283.72000000000003</v>
          </cell>
          <cell r="CB122">
            <v>799.83999999999992</v>
          </cell>
          <cell r="CC122">
            <v>2595.06</v>
          </cell>
          <cell r="CD122">
            <v>240.06</v>
          </cell>
          <cell r="CE122">
            <v>44</v>
          </cell>
          <cell r="CF122">
            <v>32</v>
          </cell>
          <cell r="CG122">
            <v>10</v>
          </cell>
          <cell r="CH122">
            <v>0</v>
          </cell>
          <cell r="CI122">
            <v>21</v>
          </cell>
          <cell r="CJ122">
            <v>4</v>
          </cell>
          <cell r="CK122">
            <v>4</v>
          </cell>
          <cell r="CL122">
            <v>9</v>
          </cell>
          <cell r="CM122">
            <v>37</v>
          </cell>
          <cell r="CN122">
            <v>4</v>
          </cell>
          <cell r="CO122">
            <v>3</v>
          </cell>
          <cell r="CP122">
            <v>3</v>
          </cell>
          <cell r="CQ122">
            <v>7</v>
          </cell>
          <cell r="CR122">
            <v>0</v>
          </cell>
          <cell r="CS122">
            <v>2</v>
          </cell>
          <cell r="CT122">
            <v>7</v>
          </cell>
          <cell r="CU122">
            <v>4</v>
          </cell>
          <cell r="CV122">
            <v>22</v>
          </cell>
          <cell r="CW122">
            <v>4</v>
          </cell>
          <cell r="CX122">
            <v>0</v>
          </cell>
          <cell r="CY122">
            <v>2</v>
          </cell>
          <cell r="CZ122">
            <v>14</v>
          </cell>
          <cell r="DA122">
            <v>4</v>
          </cell>
          <cell r="DB122">
            <v>5</v>
          </cell>
          <cell r="DC122">
            <v>3</v>
          </cell>
          <cell r="DD122">
            <v>2</v>
          </cell>
          <cell r="DE122">
            <v>2</v>
          </cell>
          <cell r="DF122">
            <v>1</v>
          </cell>
          <cell r="DG122">
            <v>2</v>
          </cell>
          <cell r="DH122">
            <v>1</v>
          </cell>
          <cell r="DI122">
            <v>1</v>
          </cell>
          <cell r="DJ122">
            <v>4</v>
          </cell>
          <cell r="DK122">
            <v>0</v>
          </cell>
          <cell r="DL122">
            <v>69</v>
          </cell>
          <cell r="DM122">
            <v>300</v>
          </cell>
          <cell r="DN122">
            <v>303</v>
          </cell>
          <cell r="DO122">
            <v>618</v>
          </cell>
          <cell r="DP122">
            <v>7</v>
          </cell>
          <cell r="DQ122">
            <v>0</v>
          </cell>
          <cell r="DR122">
            <v>2</v>
          </cell>
          <cell r="DS122">
            <v>4</v>
          </cell>
          <cell r="DT122">
            <v>4</v>
          </cell>
          <cell r="DU122">
            <v>2</v>
          </cell>
          <cell r="DV122">
            <v>3</v>
          </cell>
          <cell r="DW122">
            <v>3</v>
          </cell>
          <cell r="DX122">
            <v>3</v>
          </cell>
          <cell r="DY122">
            <v>3</v>
          </cell>
          <cell r="DZ122">
            <v>5</v>
          </cell>
          <cell r="EA122">
            <v>2</v>
          </cell>
          <cell r="EB122">
            <v>7</v>
          </cell>
          <cell r="EC122">
            <v>0</v>
          </cell>
          <cell r="ED122">
            <v>3</v>
          </cell>
          <cell r="EE122">
            <v>3</v>
          </cell>
          <cell r="EF122">
            <v>4</v>
          </cell>
          <cell r="EG122">
            <v>3</v>
          </cell>
          <cell r="EH122">
            <v>2</v>
          </cell>
          <cell r="EI122">
            <v>4</v>
          </cell>
          <cell r="EJ122">
            <v>3</v>
          </cell>
          <cell r="EK122">
            <v>3</v>
          </cell>
          <cell r="EL122">
            <v>2</v>
          </cell>
          <cell r="EM122">
            <v>0</v>
          </cell>
          <cell r="EN122">
            <v>2309</v>
          </cell>
          <cell r="EO122">
            <v>11</v>
          </cell>
          <cell r="EP122">
            <v>12030</v>
          </cell>
          <cell r="EQ122">
            <v>15</v>
          </cell>
          <cell r="ER122">
            <v>18</v>
          </cell>
          <cell r="ES122">
            <v>111</v>
          </cell>
          <cell r="ET122">
            <v>143</v>
          </cell>
          <cell r="EU122">
            <v>10</v>
          </cell>
          <cell r="EV122">
            <v>469</v>
          </cell>
          <cell r="EW122">
            <v>137</v>
          </cell>
          <cell r="EX122">
            <v>35</v>
          </cell>
          <cell r="EY122">
            <v>1510</v>
          </cell>
          <cell r="EZ122">
            <v>10833</v>
          </cell>
          <cell r="FA122">
            <v>17</v>
          </cell>
          <cell r="FB122">
            <v>9554014</v>
          </cell>
          <cell r="FC122">
            <v>1229</v>
          </cell>
          <cell r="FD122">
            <v>9530001</v>
          </cell>
          <cell r="FE122">
            <v>2656</v>
          </cell>
          <cell r="FF122">
            <v>1278</v>
          </cell>
          <cell r="FG122">
            <v>3426</v>
          </cell>
          <cell r="FH122">
            <v>499</v>
          </cell>
          <cell r="FI122">
            <v>5022</v>
          </cell>
          <cell r="FJ122">
            <v>101</v>
          </cell>
          <cell r="FK122">
            <v>9079</v>
          </cell>
          <cell r="FL122">
            <v>12</v>
          </cell>
          <cell r="FM122">
            <v>3916</v>
          </cell>
          <cell r="FN122">
            <v>4000</v>
          </cell>
          <cell r="FO122">
            <v>6</v>
          </cell>
          <cell r="FP122">
            <v>0</v>
          </cell>
          <cell r="FQ122">
            <v>0</v>
          </cell>
          <cell r="FR122">
            <v>4</v>
          </cell>
          <cell r="FS122">
            <v>0</v>
          </cell>
          <cell r="FT122">
            <v>2079</v>
          </cell>
          <cell r="FU122">
            <v>0</v>
          </cell>
          <cell r="FV122">
            <v>1</v>
          </cell>
          <cell r="FW122">
            <v>0</v>
          </cell>
          <cell r="FX122">
            <v>2</v>
          </cell>
          <cell r="FY122">
            <v>4</v>
          </cell>
        </row>
        <row r="123">
          <cell r="A123" t="str">
            <v>Mid Ulster</v>
          </cell>
          <cell r="B123">
            <v>1</v>
          </cell>
          <cell r="C123">
            <v>0</v>
          </cell>
          <cell r="D123">
            <v>0</v>
          </cell>
          <cell r="E123">
            <v>0</v>
          </cell>
          <cell r="F123">
            <v>0</v>
          </cell>
          <cell r="G123">
            <v>0</v>
          </cell>
          <cell r="H123">
            <v>0</v>
          </cell>
          <cell r="I123">
            <v>0</v>
          </cell>
          <cell r="J123">
            <v>38204</v>
          </cell>
          <cell r="K123">
            <v>0</v>
          </cell>
          <cell r="L123">
            <v>0</v>
          </cell>
          <cell r="M123">
            <v>0</v>
          </cell>
          <cell r="N123">
            <v>0</v>
          </cell>
          <cell r="O123">
            <v>18</v>
          </cell>
          <cell r="P123">
            <v>3381</v>
          </cell>
          <cell r="Q123">
            <v>0</v>
          </cell>
          <cell r="R123">
            <v>0</v>
          </cell>
          <cell r="S123">
            <v>1</v>
          </cell>
          <cell r="T123">
            <v>1047</v>
          </cell>
          <cell r="U123">
            <v>650</v>
          </cell>
          <cell r="V123">
            <v>5403</v>
          </cell>
          <cell r="W123">
            <v>0</v>
          </cell>
          <cell r="X123">
            <v>0</v>
          </cell>
          <cell r="Y123">
            <v>0</v>
          </cell>
          <cell r="Z123">
            <v>0</v>
          </cell>
          <cell r="AA123">
            <v>0</v>
          </cell>
          <cell r="AB123">
            <v>0</v>
          </cell>
          <cell r="AC123">
            <v>20000</v>
          </cell>
          <cell r="AD123">
            <v>0</v>
          </cell>
          <cell r="AE123">
            <v>0</v>
          </cell>
          <cell r="AF123">
            <v>0</v>
          </cell>
          <cell r="AG123">
            <v>0</v>
          </cell>
          <cell r="AH123">
            <v>0</v>
          </cell>
          <cell r="AI123">
            <v>0</v>
          </cell>
          <cell r="AJ123">
            <v>10</v>
          </cell>
          <cell r="AK123">
            <v>0</v>
          </cell>
          <cell r="AL123">
            <v>0</v>
          </cell>
          <cell r="AM123">
            <v>0</v>
          </cell>
          <cell r="AN123">
            <v>0</v>
          </cell>
          <cell r="AO123">
            <v>0</v>
          </cell>
          <cell r="AP123">
            <v>0</v>
          </cell>
          <cell r="AQ123">
            <v>0</v>
          </cell>
          <cell r="AR123">
            <v>3381</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810</v>
          </cell>
          <cell r="BS123">
            <v>482</v>
          </cell>
          <cell r="BT123">
            <v>245</v>
          </cell>
          <cell r="BU123">
            <v>0</v>
          </cell>
          <cell r="BV123">
            <v>2566</v>
          </cell>
          <cell r="BW123">
            <v>5.32</v>
          </cell>
          <cell r="BX123">
            <v>10.53</v>
          </cell>
          <cell r="BY123">
            <v>0</v>
          </cell>
          <cell r="BZ123">
            <v>0</v>
          </cell>
          <cell r="CA123">
            <v>0</v>
          </cell>
          <cell r="CB123">
            <v>7.13</v>
          </cell>
          <cell r="CC123">
            <v>46.5</v>
          </cell>
          <cell r="CD123">
            <v>0</v>
          </cell>
          <cell r="CE123">
            <v>0</v>
          </cell>
          <cell r="CF123">
            <v>0</v>
          </cell>
          <cell r="CG123">
            <v>0</v>
          </cell>
          <cell r="CH123">
            <v>0</v>
          </cell>
          <cell r="CI123">
            <v>0</v>
          </cell>
          <cell r="CJ123">
            <v>0</v>
          </cell>
          <cell r="CK123">
            <v>0</v>
          </cell>
          <cell r="CL123">
            <v>0</v>
          </cell>
          <cell r="CM123">
            <v>1</v>
          </cell>
          <cell r="CN123">
            <v>0</v>
          </cell>
          <cell r="CO123">
            <v>0</v>
          </cell>
          <cell r="CP123">
            <v>0</v>
          </cell>
          <cell r="CQ123">
            <v>1</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row>
        <row r="124">
          <cell r="A124" t="str">
            <v>Derry and Strabane</v>
          </cell>
          <cell r="B124">
            <v>14</v>
          </cell>
          <cell r="C124">
            <v>0</v>
          </cell>
          <cell r="D124">
            <v>0</v>
          </cell>
          <cell r="E124">
            <v>0</v>
          </cell>
          <cell r="F124">
            <v>0</v>
          </cell>
          <cell r="G124">
            <v>0</v>
          </cell>
          <cell r="H124">
            <v>0</v>
          </cell>
          <cell r="I124">
            <v>0</v>
          </cell>
          <cell r="J124">
            <v>1672888</v>
          </cell>
          <cell r="K124">
            <v>0</v>
          </cell>
          <cell r="L124">
            <v>0</v>
          </cell>
          <cell r="M124">
            <v>0</v>
          </cell>
          <cell r="N124">
            <v>0</v>
          </cell>
          <cell r="O124">
            <v>963</v>
          </cell>
          <cell r="P124">
            <v>5634</v>
          </cell>
          <cell r="Q124">
            <v>365</v>
          </cell>
          <cell r="R124">
            <v>64</v>
          </cell>
          <cell r="S124">
            <v>263</v>
          </cell>
          <cell r="T124">
            <v>149254</v>
          </cell>
          <cell r="U124">
            <v>623807</v>
          </cell>
          <cell r="V124">
            <v>48843</v>
          </cell>
          <cell r="W124">
            <v>55903</v>
          </cell>
          <cell r="X124">
            <v>17948</v>
          </cell>
          <cell r="Y124">
            <v>99009</v>
          </cell>
          <cell r="Z124">
            <v>17855</v>
          </cell>
          <cell r="AA124">
            <v>137098</v>
          </cell>
          <cell r="AB124">
            <v>18658</v>
          </cell>
          <cell r="AC124">
            <v>237206</v>
          </cell>
          <cell r="AD124">
            <v>20</v>
          </cell>
          <cell r="AE124">
            <v>22</v>
          </cell>
          <cell r="AF124">
            <v>21</v>
          </cell>
          <cell r="AG124">
            <v>10</v>
          </cell>
          <cell r="AH124">
            <v>526</v>
          </cell>
          <cell r="AI124">
            <v>382</v>
          </cell>
          <cell r="AJ124">
            <v>2305</v>
          </cell>
          <cell r="AK124">
            <v>270</v>
          </cell>
          <cell r="AL124">
            <v>132</v>
          </cell>
          <cell r="AM124">
            <v>30</v>
          </cell>
          <cell r="AN124">
            <v>30</v>
          </cell>
          <cell r="AO124">
            <v>0</v>
          </cell>
          <cell r="AP124">
            <v>1450</v>
          </cell>
          <cell r="AQ124">
            <v>626</v>
          </cell>
          <cell r="AR124">
            <v>20535</v>
          </cell>
          <cell r="AS124">
            <v>44</v>
          </cell>
          <cell r="AT124">
            <v>4</v>
          </cell>
          <cell r="AU124">
            <v>0</v>
          </cell>
          <cell r="AV124">
            <v>0</v>
          </cell>
          <cell r="AW124">
            <v>0</v>
          </cell>
          <cell r="AX124">
            <v>12</v>
          </cell>
          <cell r="AY124">
            <v>11</v>
          </cell>
          <cell r="AZ124">
            <v>367</v>
          </cell>
          <cell r="BA124">
            <v>10</v>
          </cell>
          <cell r="BB124">
            <v>0</v>
          </cell>
          <cell r="BC124">
            <v>0</v>
          </cell>
          <cell r="BD124">
            <v>0</v>
          </cell>
          <cell r="BE124">
            <v>0</v>
          </cell>
          <cell r="BF124">
            <v>2</v>
          </cell>
          <cell r="BG124">
            <v>0</v>
          </cell>
          <cell r="BH124">
            <v>2</v>
          </cell>
          <cell r="BI124">
            <v>6</v>
          </cell>
          <cell r="BJ124">
            <v>0</v>
          </cell>
          <cell r="BK124">
            <v>1</v>
          </cell>
          <cell r="BL124">
            <v>0</v>
          </cell>
          <cell r="BM124">
            <v>0</v>
          </cell>
          <cell r="BN124">
            <v>28</v>
          </cell>
          <cell r="BO124">
            <v>21</v>
          </cell>
          <cell r="BP124">
            <v>797</v>
          </cell>
          <cell r="BQ124">
            <v>32</v>
          </cell>
          <cell r="BR124">
            <v>222696</v>
          </cell>
          <cell r="BS124">
            <v>129137</v>
          </cell>
          <cell r="BT124">
            <v>26473</v>
          </cell>
          <cell r="BU124">
            <v>9351</v>
          </cell>
          <cell r="BV124">
            <v>2264446.6</v>
          </cell>
          <cell r="BW124">
            <v>5.9857142857142849</v>
          </cell>
          <cell r="BX124">
            <v>133.32999999999998</v>
          </cell>
          <cell r="BY124">
            <v>79.8</v>
          </cell>
          <cell r="BZ124">
            <v>597.12</v>
          </cell>
          <cell r="CA124">
            <v>90</v>
          </cell>
          <cell r="CB124">
            <v>236</v>
          </cell>
          <cell r="CC124">
            <v>553.37</v>
          </cell>
          <cell r="CD124">
            <v>77</v>
          </cell>
          <cell r="CE124">
            <v>8</v>
          </cell>
          <cell r="CF124">
            <v>8</v>
          </cell>
          <cell r="CG124">
            <v>4</v>
          </cell>
          <cell r="CH124">
            <v>1</v>
          </cell>
          <cell r="CI124">
            <v>6</v>
          </cell>
          <cell r="CJ124">
            <v>1</v>
          </cell>
          <cell r="CK124">
            <v>2</v>
          </cell>
          <cell r="CL124">
            <v>3</v>
          </cell>
          <cell r="CM124">
            <v>8</v>
          </cell>
          <cell r="CN124">
            <v>2</v>
          </cell>
          <cell r="CO124">
            <v>0</v>
          </cell>
          <cell r="CP124">
            <v>0</v>
          </cell>
          <cell r="CQ124">
            <v>2</v>
          </cell>
          <cell r="CR124">
            <v>0</v>
          </cell>
          <cell r="CS124">
            <v>0</v>
          </cell>
          <cell r="CT124">
            <v>2</v>
          </cell>
          <cell r="CU124">
            <v>1</v>
          </cell>
          <cell r="CV124">
            <v>5</v>
          </cell>
          <cell r="CW124">
            <v>0</v>
          </cell>
          <cell r="CX124">
            <v>1</v>
          </cell>
          <cell r="CY124">
            <v>0</v>
          </cell>
          <cell r="CZ124">
            <v>0</v>
          </cell>
          <cell r="DA124">
            <v>1</v>
          </cell>
          <cell r="DB124">
            <v>1</v>
          </cell>
          <cell r="DC124">
            <v>0</v>
          </cell>
          <cell r="DD124">
            <v>0</v>
          </cell>
          <cell r="DE124">
            <v>0</v>
          </cell>
          <cell r="DF124">
            <v>0</v>
          </cell>
          <cell r="DG124">
            <v>0</v>
          </cell>
          <cell r="DH124">
            <v>0</v>
          </cell>
          <cell r="DI124">
            <v>0</v>
          </cell>
          <cell r="DJ124">
            <v>1</v>
          </cell>
          <cell r="DK124">
            <v>0</v>
          </cell>
          <cell r="DL124">
            <v>0</v>
          </cell>
          <cell r="DM124">
            <v>0</v>
          </cell>
          <cell r="DN124">
            <v>0</v>
          </cell>
          <cell r="DO124">
            <v>0</v>
          </cell>
          <cell r="DP124">
            <v>1</v>
          </cell>
          <cell r="DQ124">
            <v>0</v>
          </cell>
          <cell r="DR124">
            <v>1</v>
          </cell>
          <cell r="DS124">
            <v>0</v>
          </cell>
          <cell r="DT124">
            <v>1</v>
          </cell>
          <cell r="DU124">
            <v>0</v>
          </cell>
          <cell r="DV124">
            <v>0</v>
          </cell>
          <cell r="DW124">
            <v>0</v>
          </cell>
          <cell r="DX124">
            <v>0</v>
          </cell>
          <cell r="DY124">
            <v>1</v>
          </cell>
          <cell r="DZ124">
            <v>0</v>
          </cell>
          <cell r="EA124">
            <v>1</v>
          </cell>
          <cell r="EB124">
            <v>1</v>
          </cell>
          <cell r="EC124">
            <v>0</v>
          </cell>
          <cell r="ED124">
            <v>1</v>
          </cell>
          <cell r="EE124">
            <v>0</v>
          </cell>
          <cell r="EF124">
            <v>0</v>
          </cell>
          <cell r="EG124">
            <v>1</v>
          </cell>
          <cell r="EH124">
            <v>1</v>
          </cell>
          <cell r="EI124">
            <v>0</v>
          </cell>
          <cell r="EJ124">
            <v>0</v>
          </cell>
          <cell r="EK124">
            <v>1</v>
          </cell>
          <cell r="EL124">
            <v>1</v>
          </cell>
          <cell r="EM124">
            <v>0</v>
          </cell>
          <cell r="EN124">
            <v>62</v>
          </cell>
          <cell r="EO124">
            <v>1</v>
          </cell>
          <cell r="EP124">
            <v>5</v>
          </cell>
          <cell r="EQ124">
            <v>0</v>
          </cell>
          <cell r="ER124">
            <v>0</v>
          </cell>
          <cell r="ES124">
            <v>0</v>
          </cell>
          <cell r="ET124">
            <v>1</v>
          </cell>
          <cell r="EU124">
            <v>150</v>
          </cell>
          <cell r="EV124">
            <v>0</v>
          </cell>
          <cell r="EW124">
            <v>1</v>
          </cell>
          <cell r="EX124">
            <v>0</v>
          </cell>
          <cell r="EY124">
            <v>1</v>
          </cell>
          <cell r="EZ124">
            <v>401</v>
          </cell>
          <cell r="FA124">
            <v>10</v>
          </cell>
          <cell r="FB124">
            <v>35150</v>
          </cell>
          <cell r="FC124">
            <v>0</v>
          </cell>
          <cell r="FD124">
            <v>0</v>
          </cell>
          <cell r="FE124">
            <v>0</v>
          </cell>
          <cell r="FF124">
            <v>45</v>
          </cell>
          <cell r="FG124">
            <v>17775</v>
          </cell>
          <cell r="FH124">
            <v>0</v>
          </cell>
          <cell r="FI124">
            <v>30</v>
          </cell>
          <cell r="FJ124">
            <v>0</v>
          </cell>
          <cell r="FK124">
            <v>210</v>
          </cell>
          <cell r="FL124">
            <v>4</v>
          </cell>
          <cell r="FM124">
            <v>540</v>
          </cell>
          <cell r="FN124">
            <v>260</v>
          </cell>
          <cell r="FO124">
            <v>190</v>
          </cell>
          <cell r="FP124">
            <v>346</v>
          </cell>
          <cell r="FQ124">
            <v>27</v>
          </cell>
          <cell r="FR124">
            <v>0</v>
          </cell>
          <cell r="FS124">
            <v>0</v>
          </cell>
          <cell r="FT124">
            <v>0</v>
          </cell>
          <cell r="FU124">
            <v>1</v>
          </cell>
          <cell r="FV124">
            <v>0</v>
          </cell>
          <cell r="FW124">
            <v>0</v>
          </cell>
          <cell r="FX124">
            <v>0</v>
          </cell>
          <cell r="FY124">
            <v>2</v>
          </cell>
        </row>
        <row r="125">
          <cell r="A125" t="str">
            <v>Armagh, Banbridge and Craigavon</v>
          </cell>
          <cell r="B125">
            <v>5</v>
          </cell>
          <cell r="C125">
            <v>0</v>
          </cell>
          <cell r="D125">
            <v>0</v>
          </cell>
          <cell r="E125">
            <v>0</v>
          </cell>
          <cell r="F125">
            <v>0</v>
          </cell>
          <cell r="G125">
            <v>0</v>
          </cell>
          <cell r="H125">
            <v>0</v>
          </cell>
          <cell r="I125">
            <v>0</v>
          </cell>
          <cell r="J125">
            <v>204170</v>
          </cell>
          <cell r="K125">
            <v>0</v>
          </cell>
          <cell r="L125">
            <v>0</v>
          </cell>
          <cell r="M125">
            <v>0</v>
          </cell>
          <cell r="N125">
            <v>0</v>
          </cell>
          <cell r="O125">
            <v>460</v>
          </cell>
          <cell r="P125">
            <v>179</v>
          </cell>
          <cell r="Q125">
            <v>10</v>
          </cell>
          <cell r="R125">
            <v>30</v>
          </cell>
          <cell r="S125">
            <v>4</v>
          </cell>
          <cell r="T125">
            <v>0</v>
          </cell>
          <cell r="U125">
            <v>371680</v>
          </cell>
          <cell r="V125">
            <v>6018</v>
          </cell>
          <cell r="W125">
            <v>16789</v>
          </cell>
          <cell r="X125">
            <v>17595</v>
          </cell>
          <cell r="Y125">
            <v>0</v>
          </cell>
          <cell r="Z125">
            <v>0</v>
          </cell>
          <cell r="AA125">
            <v>128498</v>
          </cell>
          <cell r="AB125">
            <v>0</v>
          </cell>
          <cell r="AC125">
            <v>106200</v>
          </cell>
          <cell r="AD125">
            <v>0</v>
          </cell>
          <cell r="AE125">
            <v>0</v>
          </cell>
          <cell r="AF125">
            <v>0</v>
          </cell>
          <cell r="AG125">
            <v>0</v>
          </cell>
          <cell r="AH125">
            <v>0</v>
          </cell>
          <cell r="AI125">
            <v>0</v>
          </cell>
          <cell r="AJ125">
            <v>452</v>
          </cell>
          <cell r="AK125">
            <v>112</v>
          </cell>
          <cell r="AL125">
            <v>0</v>
          </cell>
          <cell r="AM125">
            <v>0</v>
          </cell>
          <cell r="AN125">
            <v>0</v>
          </cell>
          <cell r="AO125">
            <v>0</v>
          </cell>
          <cell r="AP125">
            <v>83</v>
          </cell>
          <cell r="AQ125">
            <v>0</v>
          </cell>
          <cell r="AR125">
            <v>600</v>
          </cell>
          <cell r="AS125">
            <v>100</v>
          </cell>
          <cell r="AT125">
            <v>0</v>
          </cell>
          <cell r="AU125">
            <v>0</v>
          </cell>
          <cell r="AV125">
            <v>0</v>
          </cell>
          <cell r="AW125">
            <v>0</v>
          </cell>
          <cell r="AX125">
            <v>10</v>
          </cell>
          <cell r="AY125">
            <v>0</v>
          </cell>
          <cell r="AZ125">
            <v>16</v>
          </cell>
          <cell r="BA125">
            <v>6</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30</v>
          </cell>
          <cell r="BQ125">
            <v>10</v>
          </cell>
          <cell r="BR125">
            <v>6150</v>
          </cell>
          <cell r="BS125">
            <v>4515</v>
          </cell>
          <cell r="BT125">
            <v>225</v>
          </cell>
          <cell r="BU125">
            <v>1000</v>
          </cell>
          <cell r="BV125">
            <v>6478</v>
          </cell>
          <cell r="BW125">
            <v>1.85</v>
          </cell>
          <cell r="BX125">
            <v>101.17</v>
          </cell>
          <cell r="BY125">
            <v>45.17</v>
          </cell>
          <cell r="BZ125">
            <v>148.74</v>
          </cell>
          <cell r="CA125">
            <v>2</v>
          </cell>
          <cell r="CB125">
            <v>113.4</v>
          </cell>
          <cell r="CC125">
            <v>404.96</v>
          </cell>
          <cell r="CD125">
            <v>2</v>
          </cell>
          <cell r="CE125">
            <v>3</v>
          </cell>
          <cell r="CF125">
            <v>2</v>
          </cell>
          <cell r="CG125">
            <v>0</v>
          </cell>
          <cell r="CH125">
            <v>0</v>
          </cell>
          <cell r="CI125">
            <v>3</v>
          </cell>
          <cell r="CJ125">
            <v>0</v>
          </cell>
          <cell r="CK125">
            <v>1</v>
          </cell>
          <cell r="CL125">
            <v>0</v>
          </cell>
          <cell r="CM125">
            <v>3</v>
          </cell>
          <cell r="CN125">
            <v>0</v>
          </cell>
          <cell r="CO125">
            <v>1</v>
          </cell>
          <cell r="CP125">
            <v>1</v>
          </cell>
          <cell r="CQ125">
            <v>0</v>
          </cell>
          <cell r="CR125">
            <v>0</v>
          </cell>
          <cell r="CS125">
            <v>0</v>
          </cell>
          <cell r="CT125">
            <v>0</v>
          </cell>
          <cell r="CU125">
            <v>0</v>
          </cell>
          <cell r="CV125">
            <v>3</v>
          </cell>
          <cell r="CW125">
            <v>0</v>
          </cell>
          <cell r="CX125">
            <v>0</v>
          </cell>
          <cell r="CY125">
            <v>0</v>
          </cell>
          <cell r="CZ125">
            <v>1</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row>
        <row r="126">
          <cell r="A126" t="str">
            <v>Newry, Mourne and Down</v>
          </cell>
          <cell r="B126">
            <v>4</v>
          </cell>
          <cell r="C126">
            <v>0</v>
          </cell>
          <cell r="D126">
            <v>0</v>
          </cell>
          <cell r="E126">
            <v>0</v>
          </cell>
          <cell r="F126">
            <v>0</v>
          </cell>
          <cell r="G126">
            <v>0</v>
          </cell>
          <cell r="H126">
            <v>0</v>
          </cell>
          <cell r="I126">
            <v>0</v>
          </cell>
          <cell r="J126">
            <v>255485</v>
          </cell>
          <cell r="K126">
            <v>0</v>
          </cell>
          <cell r="L126">
            <v>0</v>
          </cell>
          <cell r="M126">
            <v>0</v>
          </cell>
          <cell r="N126">
            <v>0</v>
          </cell>
          <cell r="O126">
            <v>90</v>
          </cell>
          <cell r="P126">
            <v>285</v>
          </cell>
          <cell r="Q126">
            <v>3</v>
          </cell>
          <cell r="R126">
            <v>8</v>
          </cell>
          <cell r="S126">
            <v>23</v>
          </cell>
          <cell r="T126">
            <v>1745</v>
          </cell>
          <cell r="U126">
            <v>10435</v>
          </cell>
          <cell r="V126">
            <v>943</v>
          </cell>
          <cell r="W126">
            <v>25172</v>
          </cell>
          <cell r="X126">
            <v>0</v>
          </cell>
          <cell r="Y126">
            <v>5180</v>
          </cell>
          <cell r="Z126">
            <v>0</v>
          </cell>
          <cell r="AA126">
            <v>2000</v>
          </cell>
          <cell r="AB126">
            <v>0</v>
          </cell>
          <cell r="AC126">
            <v>791200</v>
          </cell>
          <cell r="AD126">
            <v>0</v>
          </cell>
          <cell r="AE126">
            <v>2</v>
          </cell>
          <cell r="AF126">
            <v>0</v>
          </cell>
          <cell r="AG126">
            <v>0</v>
          </cell>
          <cell r="AH126">
            <v>0</v>
          </cell>
          <cell r="AI126">
            <v>0</v>
          </cell>
          <cell r="AJ126">
            <v>55</v>
          </cell>
          <cell r="AK126">
            <v>60</v>
          </cell>
          <cell r="AL126">
            <v>0</v>
          </cell>
          <cell r="AM126">
            <v>18</v>
          </cell>
          <cell r="AN126">
            <v>0</v>
          </cell>
          <cell r="AO126">
            <v>0</v>
          </cell>
          <cell r="AP126">
            <v>0</v>
          </cell>
          <cell r="AQ126">
            <v>0</v>
          </cell>
          <cell r="AR126">
            <v>79</v>
          </cell>
          <cell r="AS126">
            <v>265</v>
          </cell>
          <cell r="AT126">
            <v>0</v>
          </cell>
          <cell r="AU126">
            <v>0</v>
          </cell>
          <cell r="AV126">
            <v>0</v>
          </cell>
          <cell r="AW126">
            <v>0</v>
          </cell>
          <cell r="AX126">
            <v>0</v>
          </cell>
          <cell r="AY126">
            <v>0</v>
          </cell>
          <cell r="AZ126">
            <v>2</v>
          </cell>
          <cell r="BA126">
            <v>0</v>
          </cell>
          <cell r="BB126">
            <v>0</v>
          </cell>
          <cell r="BC126">
            <v>0</v>
          </cell>
          <cell r="BD126">
            <v>0</v>
          </cell>
          <cell r="BE126">
            <v>0</v>
          </cell>
          <cell r="BF126">
            <v>0</v>
          </cell>
          <cell r="BG126">
            <v>0</v>
          </cell>
          <cell r="BH126">
            <v>0</v>
          </cell>
          <cell r="BI126">
            <v>4</v>
          </cell>
          <cell r="BJ126">
            <v>0</v>
          </cell>
          <cell r="BK126">
            <v>0</v>
          </cell>
          <cell r="BL126">
            <v>0</v>
          </cell>
          <cell r="BM126">
            <v>0</v>
          </cell>
          <cell r="BN126">
            <v>0</v>
          </cell>
          <cell r="BO126">
            <v>0</v>
          </cell>
          <cell r="BP126">
            <v>5</v>
          </cell>
          <cell r="BQ126">
            <v>8</v>
          </cell>
          <cell r="BR126">
            <v>8350</v>
          </cell>
          <cell r="BS126">
            <v>6620</v>
          </cell>
          <cell r="BT126">
            <v>355</v>
          </cell>
          <cell r="BU126">
            <v>1180</v>
          </cell>
          <cell r="BV126">
            <v>54715</v>
          </cell>
          <cell r="BW126">
            <v>2.5949999999999998</v>
          </cell>
          <cell r="BX126">
            <v>135</v>
          </cell>
          <cell r="BY126">
            <v>38</v>
          </cell>
          <cell r="BZ126">
            <v>162</v>
          </cell>
          <cell r="CA126">
            <v>0</v>
          </cell>
          <cell r="CB126">
            <v>56</v>
          </cell>
          <cell r="CC126">
            <v>273</v>
          </cell>
          <cell r="CD126">
            <v>0</v>
          </cell>
          <cell r="CE126">
            <v>1</v>
          </cell>
          <cell r="CF126">
            <v>1</v>
          </cell>
          <cell r="CG126">
            <v>0</v>
          </cell>
          <cell r="CH126">
            <v>1</v>
          </cell>
          <cell r="CI126">
            <v>3</v>
          </cell>
          <cell r="CJ126">
            <v>0</v>
          </cell>
          <cell r="CK126">
            <v>0</v>
          </cell>
          <cell r="CL126">
            <v>0</v>
          </cell>
          <cell r="CM126">
            <v>1</v>
          </cell>
          <cell r="CN126">
            <v>0</v>
          </cell>
          <cell r="CO126">
            <v>2</v>
          </cell>
          <cell r="CP126">
            <v>0</v>
          </cell>
          <cell r="CQ126">
            <v>0</v>
          </cell>
          <cell r="CR126">
            <v>0</v>
          </cell>
          <cell r="CS126">
            <v>1</v>
          </cell>
          <cell r="CT126">
            <v>1</v>
          </cell>
          <cell r="CU126">
            <v>1</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row>
        <row r="127">
          <cell r="A127" t="str">
            <v>Causeway Coast and Glens</v>
          </cell>
          <cell r="B127">
            <v>1</v>
          </cell>
          <cell r="C127">
            <v>0</v>
          </cell>
          <cell r="D127">
            <v>0</v>
          </cell>
          <cell r="E127">
            <v>0</v>
          </cell>
          <cell r="F127">
            <v>0</v>
          </cell>
          <cell r="G127">
            <v>0</v>
          </cell>
          <cell r="H127">
            <v>0</v>
          </cell>
          <cell r="I127">
            <v>0</v>
          </cell>
          <cell r="J127">
            <v>150350</v>
          </cell>
          <cell r="K127">
            <v>0</v>
          </cell>
          <cell r="L127">
            <v>0</v>
          </cell>
          <cell r="M127">
            <v>0</v>
          </cell>
          <cell r="N127">
            <v>0</v>
          </cell>
          <cell r="O127">
            <v>97</v>
          </cell>
          <cell r="P127">
            <v>335</v>
          </cell>
          <cell r="Q127">
            <v>12</v>
          </cell>
          <cell r="R127">
            <v>87</v>
          </cell>
          <cell r="S127">
            <v>0</v>
          </cell>
          <cell r="T127">
            <v>4525</v>
          </cell>
          <cell r="U127">
            <v>0</v>
          </cell>
          <cell r="V127">
            <v>5332</v>
          </cell>
          <cell r="W127">
            <v>0</v>
          </cell>
          <cell r="X127">
            <v>1278</v>
          </cell>
          <cell r="Y127">
            <v>0</v>
          </cell>
          <cell r="Z127">
            <v>0</v>
          </cell>
          <cell r="AA127">
            <v>5650</v>
          </cell>
          <cell r="AB127">
            <v>0</v>
          </cell>
          <cell r="AC127">
            <v>0</v>
          </cell>
          <cell r="AD127">
            <v>1</v>
          </cell>
          <cell r="AE127">
            <v>0</v>
          </cell>
          <cell r="AF127">
            <v>0</v>
          </cell>
          <cell r="AG127">
            <v>1</v>
          </cell>
          <cell r="AH127">
            <v>0</v>
          </cell>
          <cell r="AI127">
            <v>0</v>
          </cell>
          <cell r="AJ127">
            <v>97</v>
          </cell>
          <cell r="AK127">
            <v>1</v>
          </cell>
          <cell r="AL127">
            <v>0</v>
          </cell>
          <cell r="AM127">
            <v>0</v>
          </cell>
          <cell r="AN127">
            <v>0</v>
          </cell>
          <cell r="AO127">
            <v>0</v>
          </cell>
          <cell r="AP127">
            <v>0</v>
          </cell>
          <cell r="AQ127">
            <v>0</v>
          </cell>
          <cell r="AR127">
            <v>335</v>
          </cell>
          <cell r="AS127">
            <v>0</v>
          </cell>
          <cell r="AT127">
            <v>0</v>
          </cell>
          <cell r="AU127">
            <v>0</v>
          </cell>
          <cell r="AV127">
            <v>0</v>
          </cell>
          <cell r="AW127">
            <v>0</v>
          </cell>
          <cell r="AX127">
            <v>0</v>
          </cell>
          <cell r="AY127">
            <v>0</v>
          </cell>
          <cell r="AZ127">
            <v>12</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87</v>
          </cell>
          <cell r="BQ127">
            <v>0</v>
          </cell>
          <cell r="BR127">
            <v>540</v>
          </cell>
          <cell r="BS127">
            <v>250</v>
          </cell>
          <cell r="BT127">
            <v>290</v>
          </cell>
          <cell r="BU127">
            <v>0</v>
          </cell>
          <cell r="BV127">
            <v>500</v>
          </cell>
          <cell r="BW127">
            <v>2</v>
          </cell>
          <cell r="BX127">
            <v>4</v>
          </cell>
          <cell r="BY127">
            <v>5.6</v>
          </cell>
          <cell r="BZ127">
            <v>8.5</v>
          </cell>
          <cell r="CA127">
            <v>0</v>
          </cell>
          <cell r="CB127">
            <v>30</v>
          </cell>
          <cell r="CC127">
            <v>58</v>
          </cell>
          <cell r="CD127">
            <v>0</v>
          </cell>
          <cell r="CE127">
            <v>1</v>
          </cell>
          <cell r="CF127">
            <v>1</v>
          </cell>
          <cell r="CG127">
            <v>0</v>
          </cell>
          <cell r="CH127">
            <v>0</v>
          </cell>
          <cell r="CI127">
            <v>0</v>
          </cell>
          <cell r="CJ127">
            <v>0</v>
          </cell>
          <cell r="CK127">
            <v>0</v>
          </cell>
          <cell r="CL127">
            <v>0</v>
          </cell>
          <cell r="CM127">
            <v>1</v>
          </cell>
          <cell r="CN127">
            <v>0</v>
          </cell>
          <cell r="CO127">
            <v>0</v>
          </cell>
          <cell r="CP127">
            <v>0</v>
          </cell>
          <cell r="CQ127">
            <v>0</v>
          </cell>
          <cell r="CR127">
            <v>0</v>
          </cell>
          <cell r="CS127">
            <v>0</v>
          </cell>
          <cell r="CT127">
            <v>0</v>
          </cell>
          <cell r="CU127">
            <v>0</v>
          </cell>
          <cell r="CV127">
            <v>0</v>
          </cell>
          <cell r="CW127">
            <v>1</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0</v>
          </cell>
          <cell r="EG127">
            <v>0</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row>
        <row r="128">
          <cell r="A128" t="str">
            <v>Fermanagh and Omagh</v>
          </cell>
          <cell r="B128">
            <v>3</v>
          </cell>
          <cell r="C128">
            <v>0</v>
          </cell>
          <cell r="D128">
            <v>0</v>
          </cell>
          <cell r="E128">
            <v>0</v>
          </cell>
          <cell r="F128">
            <v>0</v>
          </cell>
          <cell r="G128">
            <v>0</v>
          </cell>
          <cell r="H128">
            <v>0</v>
          </cell>
          <cell r="I128">
            <v>0</v>
          </cell>
          <cell r="J128">
            <v>195936</v>
          </cell>
          <cell r="K128">
            <v>0</v>
          </cell>
          <cell r="L128">
            <v>0</v>
          </cell>
          <cell r="M128">
            <v>0</v>
          </cell>
          <cell r="N128">
            <v>0</v>
          </cell>
          <cell r="O128">
            <v>76</v>
          </cell>
          <cell r="P128">
            <v>22</v>
          </cell>
          <cell r="Q128">
            <v>0</v>
          </cell>
          <cell r="R128">
            <v>0</v>
          </cell>
          <cell r="S128">
            <v>0</v>
          </cell>
          <cell r="T128">
            <v>5035</v>
          </cell>
          <cell r="U128">
            <v>0</v>
          </cell>
          <cell r="V128">
            <v>642</v>
          </cell>
          <cell r="W128">
            <v>0</v>
          </cell>
          <cell r="X128">
            <v>0</v>
          </cell>
          <cell r="Y128">
            <v>0</v>
          </cell>
          <cell r="Z128">
            <v>0</v>
          </cell>
          <cell r="AA128">
            <v>0</v>
          </cell>
          <cell r="AB128">
            <v>0</v>
          </cell>
          <cell r="AC128">
            <v>0</v>
          </cell>
          <cell r="AD128">
            <v>0</v>
          </cell>
          <cell r="AE128">
            <v>0</v>
          </cell>
          <cell r="AF128">
            <v>0</v>
          </cell>
          <cell r="AG128">
            <v>0</v>
          </cell>
          <cell r="AH128">
            <v>76</v>
          </cell>
          <cell r="AI128">
            <v>0</v>
          </cell>
          <cell r="AJ128">
            <v>78</v>
          </cell>
          <cell r="AK128">
            <v>76</v>
          </cell>
          <cell r="AL128">
            <v>0</v>
          </cell>
          <cell r="AM128">
            <v>0</v>
          </cell>
          <cell r="AN128">
            <v>0</v>
          </cell>
          <cell r="AO128">
            <v>0</v>
          </cell>
          <cell r="AP128">
            <v>0</v>
          </cell>
          <cell r="AQ128">
            <v>0</v>
          </cell>
          <cell r="AR128">
            <v>22</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4900</v>
          </cell>
          <cell r="BS128">
            <v>3631</v>
          </cell>
          <cell r="BT128">
            <v>233</v>
          </cell>
          <cell r="BU128">
            <v>0</v>
          </cell>
          <cell r="BV128">
            <v>0</v>
          </cell>
          <cell r="BW128">
            <v>0</v>
          </cell>
          <cell r="BX128">
            <v>10</v>
          </cell>
          <cell r="BY128">
            <v>0</v>
          </cell>
          <cell r="BZ128">
            <v>30</v>
          </cell>
          <cell r="CA128">
            <v>0</v>
          </cell>
          <cell r="CB128">
            <v>55</v>
          </cell>
          <cell r="CC128">
            <v>105</v>
          </cell>
          <cell r="CD128">
            <v>0</v>
          </cell>
          <cell r="CE128">
            <v>1</v>
          </cell>
          <cell r="CF128">
            <v>2</v>
          </cell>
          <cell r="CG128">
            <v>0</v>
          </cell>
          <cell r="CH128">
            <v>0</v>
          </cell>
          <cell r="CI128">
            <v>1</v>
          </cell>
          <cell r="CJ128">
            <v>0</v>
          </cell>
          <cell r="CK128">
            <v>0</v>
          </cell>
          <cell r="CL128">
            <v>1</v>
          </cell>
          <cell r="CM128">
            <v>2</v>
          </cell>
          <cell r="CN128">
            <v>0</v>
          </cell>
          <cell r="CO128">
            <v>0</v>
          </cell>
          <cell r="CP128">
            <v>0</v>
          </cell>
          <cell r="CQ128">
            <v>0</v>
          </cell>
          <cell r="CR128">
            <v>0</v>
          </cell>
          <cell r="CS128">
            <v>0</v>
          </cell>
          <cell r="CT128">
            <v>0</v>
          </cell>
          <cell r="CU128">
            <v>0</v>
          </cell>
          <cell r="CV128">
            <v>0</v>
          </cell>
          <cell r="CW128">
            <v>0</v>
          </cell>
          <cell r="CX128">
            <v>1</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1</v>
          </cell>
        </row>
        <row r="129">
          <cell r="A129" t="str">
            <v>Lisburn and Castlereagh</v>
          </cell>
          <cell r="B129">
            <v>1</v>
          </cell>
          <cell r="C129">
            <v>0</v>
          </cell>
          <cell r="D129">
            <v>0</v>
          </cell>
          <cell r="E129">
            <v>0</v>
          </cell>
          <cell r="F129">
            <v>0</v>
          </cell>
          <cell r="G129">
            <v>0</v>
          </cell>
          <cell r="H129">
            <v>0</v>
          </cell>
          <cell r="I129">
            <v>0</v>
          </cell>
          <cell r="J129">
            <v>35890</v>
          </cell>
          <cell r="K129">
            <v>0</v>
          </cell>
          <cell r="L129">
            <v>0</v>
          </cell>
          <cell r="M129">
            <v>0</v>
          </cell>
          <cell r="N129">
            <v>0</v>
          </cell>
          <cell r="O129">
            <v>8</v>
          </cell>
          <cell r="P129">
            <v>0</v>
          </cell>
          <cell r="Q129">
            <v>0</v>
          </cell>
          <cell r="R129">
            <v>0</v>
          </cell>
          <cell r="S129">
            <v>2</v>
          </cell>
          <cell r="T129">
            <v>0</v>
          </cell>
          <cell r="U129">
            <v>35000</v>
          </cell>
          <cell r="V129">
            <v>0</v>
          </cell>
          <cell r="W129">
            <v>0</v>
          </cell>
          <cell r="X129">
            <v>0</v>
          </cell>
          <cell r="Y129">
            <v>0</v>
          </cell>
          <cell r="Z129">
            <v>0</v>
          </cell>
          <cell r="AA129">
            <v>0</v>
          </cell>
          <cell r="AB129">
            <v>0</v>
          </cell>
          <cell r="AC129">
            <v>1000</v>
          </cell>
          <cell r="AD129">
            <v>0</v>
          </cell>
          <cell r="AE129">
            <v>0</v>
          </cell>
          <cell r="AF129">
            <v>0</v>
          </cell>
          <cell r="AG129">
            <v>0</v>
          </cell>
          <cell r="AH129">
            <v>0</v>
          </cell>
          <cell r="AI129">
            <v>0</v>
          </cell>
          <cell r="AJ129">
            <v>20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10</v>
          </cell>
          <cell r="BY129">
            <v>5</v>
          </cell>
          <cell r="BZ129">
            <v>10</v>
          </cell>
          <cell r="CA129">
            <v>5</v>
          </cell>
          <cell r="CB129">
            <v>30</v>
          </cell>
          <cell r="CC129">
            <v>35</v>
          </cell>
          <cell r="CD129">
            <v>5</v>
          </cell>
          <cell r="CE129">
            <v>0</v>
          </cell>
          <cell r="CF129">
            <v>0</v>
          </cell>
          <cell r="CG129">
            <v>0</v>
          </cell>
          <cell r="CH129">
            <v>0</v>
          </cell>
          <cell r="CI129">
            <v>0</v>
          </cell>
          <cell r="CJ129">
            <v>0</v>
          </cell>
          <cell r="CK129">
            <v>1</v>
          </cell>
          <cell r="CL129">
            <v>0</v>
          </cell>
          <cell r="CM129">
            <v>1</v>
          </cell>
          <cell r="CN129">
            <v>0</v>
          </cell>
          <cell r="CO129">
            <v>0</v>
          </cell>
          <cell r="CP129">
            <v>0</v>
          </cell>
          <cell r="CQ129">
            <v>0</v>
          </cell>
          <cell r="CR129">
            <v>0</v>
          </cell>
          <cell r="CS129">
            <v>0</v>
          </cell>
          <cell r="CT129">
            <v>0</v>
          </cell>
          <cell r="CU129">
            <v>0</v>
          </cell>
          <cell r="CV129">
            <v>1</v>
          </cell>
          <cell r="CW129">
            <v>1</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row>
        <row r="130">
          <cell r="A130" t="str">
            <v>Mid and East Antrim</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row>
        <row r="131">
          <cell r="A131" t="str">
            <v>Antrim and Newtownabbey</v>
          </cell>
          <cell r="B131">
            <v>0</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0</v>
          </cell>
          <cell r="FY131">
            <v>0</v>
          </cell>
        </row>
        <row r="132">
          <cell r="A132" t="str">
            <v>North Down and Ards</v>
          </cell>
          <cell r="B132">
            <v>3</v>
          </cell>
          <cell r="C132">
            <v>0</v>
          </cell>
          <cell r="D132">
            <v>0</v>
          </cell>
          <cell r="E132">
            <v>0</v>
          </cell>
          <cell r="F132">
            <v>0</v>
          </cell>
          <cell r="G132">
            <v>0</v>
          </cell>
          <cell r="H132">
            <v>0</v>
          </cell>
          <cell r="I132">
            <v>0</v>
          </cell>
          <cell r="J132">
            <v>214863</v>
          </cell>
          <cell r="K132">
            <v>0</v>
          </cell>
          <cell r="L132">
            <v>0</v>
          </cell>
          <cell r="M132">
            <v>0</v>
          </cell>
          <cell r="N132">
            <v>0</v>
          </cell>
          <cell r="O132">
            <v>40</v>
          </cell>
          <cell r="P132">
            <v>156</v>
          </cell>
          <cell r="Q132">
            <v>15</v>
          </cell>
          <cell r="R132">
            <v>2</v>
          </cell>
          <cell r="S132">
            <v>0</v>
          </cell>
          <cell r="T132">
            <v>16371</v>
          </cell>
          <cell r="U132">
            <v>0</v>
          </cell>
          <cell r="V132">
            <v>2834</v>
          </cell>
          <cell r="W132">
            <v>0</v>
          </cell>
          <cell r="X132">
            <v>51000</v>
          </cell>
          <cell r="Y132">
            <v>72658</v>
          </cell>
          <cell r="Z132">
            <v>8234</v>
          </cell>
          <cell r="AA132">
            <v>13360</v>
          </cell>
          <cell r="AB132">
            <v>0</v>
          </cell>
          <cell r="AC132">
            <v>0</v>
          </cell>
          <cell r="AD132">
            <v>0</v>
          </cell>
          <cell r="AE132">
            <v>0</v>
          </cell>
          <cell r="AF132">
            <v>0</v>
          </cell>
          <cell r="AG132">
            <v>0</v>
          </cell>
          <cell r="AH132">
            <v>0</v>
          </cell>
          <cell r="AI132">
            <v>0</v>
          </cell>
          <cell r="AJ132">
            <v>39</v>
          </cell>
          <cell r="AK132">
            <v>6</v>
          </cell>
          <cell r="AL132">
            <v>0</v>
          </cell>
          <cell r="AM132">
            <v>0</v>
          </cell>
          <cell r="AN132">
            <v>0</v>
          </cell>
          <cell r="AO132">
            <v>0</v>
          </cell>
          <cell r="AP132">
            <v>0</v>
          </cell>
          <cell r="AQ132">
            <v>0</v>
          </cell>
          <cell r="AR132">
            <v>156</v>
          </cell>
          <cell r="AS132">
            <v>0</v>
          </cell>
          <cell r="AT132">
            <v>0</v>
          </cell>
          <cell r="AU132">
            <v>0</v>
          </cell>
          <cell r="AV132">
            <v>0</v>
          </cell>
          <cell r="AW132">
            <v>0</v>
          </cell>
          <cell r="AX132">
            <v>0</v>
          </cell>
          <cell r="AY132">
            <v>0</v>
          </cell>
          <cell r="AZ132">
            <v>15</v>
          </cell>
          <cell r="BA132">
            <v>0</v>
          </cell>
          <cell r="BB132">
            <v>0</v>
          </cell>
          <cell r="BC132">
            <v>0</v>
          </cell>
          <cell r="BD132">
            <v>0</v>
          </cell>
          <cell r="BE132">
            <v>0</v>
          </cell>
          <cell r="BF132">
            <v>0</v>
          </cell>
          <cell r="BG132">
            <v>0</v>
          </cell>
          <cell r="BH132">
            <v>0</v>
          </cell>
          <cell r="BI132">
            <v>2</v>
          </cell>
          <cell r="BJ132">
            <v>0</v>
          </cell>
          <cell r="BK132">
            <v>0</v>
          </cell>
          <cell r="BL132">
            <v>0</v>
          </cell>
          <cell r="BM132">
            <v>0</v>
          </cell>
          <cell r="BN132">
            <v>0</v>
          </cell>
          <cell r="BO132">
            <v>0</v>
          </cell>
          <cell r="BP132">
            <v>2</v>
          </cell>
          <cell r="BQ132">
            <v>1</v>
          </cell>
          <cell r="BR132">
            <v>14456</v>
          </cell>
          <cell r="BS132">
            <v>12308</v>
          </cell>
          <cell r="BT132">
            <v>505</v>
          </cell>
          <cell r="BU132">
            <v>204</v>
          </cell>
          <cell r="BV132">
            <v>265819</v>
          </cell>
          <cell r="BW132">
            <v>12.85</v>
          </cell>
          <cell r="BX132">
            <v>12.3</v>
          </cell>
          <cell r="BY132">
            <v>1.7</v>
          </cell>
          <cell r="BZ132">
            <v>5</v>
          </cell>
          <cell r="CA132">
            <v>0</v>
          </cell>
          <cell r="CB132">
            <v>9.4</v>
          </cell>
          <cell r="CC132">
            <v>100</v>
          </cell>
          <cell r="CD132">
            <v>0</v>
          </cell>
          <cell r="CE132">
            <v>2</v>
          </cell>
          <cell r="CF132">
            <v>2</v>
          </cell>
          <cell r="CG132">
            <v>0</v>
          </cell>
          <cell r="CH132">
            <v>0</v>
          </cell>
          <cell r="CI132">
            <v>1</v>
          </cell>
          <cell r="CJ132">
            <v>0</v>
          </cell>
          <cell r="CK132">
            <v>1</v>
          </cell>
          <cell r="CL132">
            <v>0</v>
          </cell>
          <cell r="CM132">
            <v>2</v>
          </cell>
          <cell r="CN132">
            <v>0</v>
          </cell>
          <cell r="CO132">
            <v>0</v>
          </cell>
          <cell r="CP132">
            <v>0</v>
          </cell>
          <cell r="CQ132">
            <v>0</v>
          </cell>
          <cell r="CR132">
            <v>0</v>
          </cell>
          <cell r="CS132">
            <v>0</v>
          </cell>
          <cell r="CT132">
            <v>0</v>
          </cell>
          <cell r="CU132">
            <v>1</v>
          </cell>
          <cell r="CV132">
            <v>1</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row>
        <row r="133">
          <cell r="A133" t="str">
            <v>Republic of Ireland</v>
          </cell>
          <cell r="B133">
            <v>5</v>
          </cell>
          <cell r="C133">
            <v>0</v>
          </cell>
          <cell r="D133">
            <v>0</v>
          </cell>
          <cell r="E133">
            <v>0</v>
          </cell>
          <cell r="F133">
            <v>0</v>
          </cell>
          <cell r="G133">
            <v>0</v>
          </cell>
          <cell r="H133">
            <v>0</v>
          </cell>
          <cell r="I133">
            <v>0</v>
          </cell>
          <cell r="J133">
            <v>243390</v>
          </cell>
          <cell r="K133">
            <v>0</v>
          </cell>
          <cell r="L133">
            <v>0</v>
          </cell>
          <cell r="M133">
            <v>0</v>
          </cell>
          <cell r="N133">
            <v>0</v>
          </cell>
          <cell r="O133">
            <v>47</v>
          </cell>
          <cell r="P133">
            <v>116</v>
          </cell>
          <cell r="Q133">
            <v>31</v>
          </cell>
          <cell r="R133">
            <v>0</v>
          </cell>
          <cell r="S133">
            <v>514</v>
          </cell>
          <cell r="T133">
            <v>7575</v>
          </cell>
          <cell r="U133">
            <v>0</v>
          </cell>
          <cell r="V133">
            <v>118013</v>
          </cell>
          <cell r="W133">
            <v>100</v>
          </cell>
          <cell r="X133">
            <v>46118</v>
          </cell>
          <cell r="Y133">
            <v>20</v>
          </cell>
          <cell r="Z133">
            <v>0</v>
          </cell>
          <cell r="AA133">
            <v>0</v>
          </cell>
          <cell r="AB133">
            <v>608095</v>
          </cell>
          <cell r="AC133">
            <v>125000</v>
          </cell>
          <cell r="AD133">
            <v>0</v>
          </cell>
          <cell r="AE133">
            <v>0</v>
          </cell>
          <cell r="AF133">
            <v>0</v>
          </cell>
          <cell r="AG133">
            <v>0</v>
          </cell>
          <cell r="AH133">
            <v>0</v>
          </cell>
          <cell r="AI133">
            <v>0</v>
          </cell>
          <cell r="AJ133">
            <v>21</v>
          </cell>
          <cell r="AK133">
            <v>0</v>
          </cell>
          <cell r="AL133">
            <v>0</v>
          </cell>
          <cell r="AM133">
            <v>0</v>
          </cell>
          <cell r="AN133">
            <v>0</v>
          </cell>
          <cell r="AO133">
            <v>0</v>
          </cell>
          <cell r="AP133">
            <v>0</v>
          </cell>
          <cell r="AQ133">
            <v>0</v>
          </cell>
          <cell r="AR133">
            <v>15</v>
          </cell>
          <cell r="AS133">
            <v>0</v>
          </cell>
          <cell r="AT133">
            <v>0</v>
          </cell>
          <cell r="AU133">
            <v>0</v>
          </cell>
          <cell r="AV133">
            <v>0</v>
          </cell>
          <cell r="AW133">
            <v>0</v>
          </cell>
          <cell r="AX133">
            <v>0</v>
          </cell>
          <cell r="AY133">
            <v>0</v>
          </cell>
          <cell r="AZ133">
            <v>6</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615</v>
          </cell>
          <cell r="BS133">
            <v>320</v>
          </cell>
          <cell r="BT133">
            <v>145</v>
          </cell>
          <cell r="BU133">
            <v>30</v>
          </cell>
          <cell r="BV133">
            <v>0</v>
          </cell>
          <cell r="BW133">
            <v>0</v>
          </cell>
          <cell r="BX133">
            <v>0</v>
          </cell>
          <cell r="BY133">
            <v>0</v>
          </cell>
          <cell r="BZ133">
            <v>10</v>
          </cell>
          <cell r="CA133">
            <v>0</v>
          </cell>
          <cell r="CB133">
            <v>0</v>
          </cell>
          <cell r="CC133">
            <v>95</v>
          </cell>
          <cell r="CD133">
            <v>0</v>
          </cell>
          <cell r="CE133">
            <v>1</v>
          </cell>
          <cell r="CF133">
            <v>2</v>
          </cell>
          <cell r="CG133">
            <v>0</v>
          </cell>
          <cell r="CH133">
            <v>0</v>
          </cell>
          <cell r="CI133">
            <v>0</v>
          </cell>
          <cell r="CJ133">
            <v>0</v>
          </cell>
          <cell r="CK133">
            <v>0</v>
          </cell>
          <cell r="CL133">
            <v>0</v>
          </cell>
          <cell r="CM133">
            <v>3</v>
          </cell>
          <cell r="CN133">
            <v>0</v>
          </cell>
          <cell r="CO133">
            <v>0</v>
          </cell>
          <cell r="CP133">
            <v>0</v>
          </cell>
          <cell r="CQ133">
            <v>0</v>
          </cell>
          <cell r="CR133">
            <v>0</v>
          </cell>
          <cell r="CS133">
            <v>0</v>
          </cell>
          <cell r="CT133">
            <v>0</v>
          </cell>
          <cell r="CU133">
            <v>0</v>
          </cell>
          <cell r="CV133">
            <v>3</v>
          </cell>
          <cell r="CW133">
            <v>0</v>
          </cell>
          <cell r="CX133">
            <v>0</v>
          </cell>
          <cell r="CY133">
            <v>0</v>
          </cell>
          <cell r="CZ133">
            <v>2</v>
          </cell>
          <cell r="DA133">
            <v>1</v>
          </cell>
          <cell r="DB133">
            <v>0</v>
          </cell>
          <cell r="DC133">
            <v>2</v>
          </cell>
          <cell r="DD133">
            <v>1</v>
          </cell>
          <cell r="DE133">
            <v>3</v>
          </cell>
          <cell r="DF133">
            <v>1</v>
          </cell>
          <cell r="DG133">
            <v>2</v>
          </cell>
          <cell r="DH133">
            <v>0</v>
          </cell>
          <cell r="DI133">
            <v>1</v>
          </cell>
          <cell r="DJ133">
            <v>1</v>
          </cell>
          <cell r="DK133">
            <v>0</v>
          </cell>
          <cell r="DL133">
            <v>1300</v>
          </cell>
          <cell r="DM133">
            <v>3500</v>
          </cell>
          <cell r="DN133">
            <v>35</v>
          </cell>
          <cell r="DO133">
            <v>186</v>
          </cell>
          <cell r="DP133">
            <v>3</v>
          </cell>
          <cell r="DQ133">
            <v>0</v>
          </cell>
          <cell r="DR133">
            <v>2</v>
          </cell>
          <cell r="DS133">
            <v>1</v>
          </cell>
          <cell r="DT133">
            <v>2</v>
          </cell>
          <cell r="DU133">
            <v>0</v>
          </cell>
          <cell r="DV133">
            <v>2</v>
          </cell>
          <cell r="DW133">
            <v>1</v>
          </cell>
          <cell r="DX133">
            <v>2</v>
          </cell>
          <cell r="DY133">
            <v>1</v>
          </cell>
          <cell r="DZ133">
            <v>3</v>
          </cell>
          <cell r="EA133">
            <v>0</v>
          </cell>
          <cell r="EB133">
            <v>4</v>
          </cell>
          <cell r="EC133">
            <v>0</v>
          </cell>
          <cell r="ED133">
            <v>2</v>
          </cell>
          <cell r="EE133">
            <v>1</v>
          </cell>
          <cell r="EF133">
            <v>2</v>
          </cell>
          <cell r="EG133">
            <v>0</v>
          </cell>
          <cell r="EH133">
            <v>2</v>
          </cell>
          <cell r="EI133">
            <v>1</v>
          </cell>
          <cell r="EJ133">
            <v>0</v>
          </cell>
          <cell r="EK133">
            <v>1</v>
          </cell>
          <cell r="EL133">
            <v>0</v>
          </cell>
          <cell r="EM133">
            <v>0</v>
          </cell>
          <cell r="EN133">
            <v>6</v>
          </cell>
          <cell r="EO133">
            <v>15</v>
          </cell>
          <cell r="EP133">
            <v>4</v>
          </cell>
          <cell r="EQ133">
            <v>4</v>
          </cell>
          <cell r="ER133">
            <v>14</v>
          </cell>
          <cell r="ES133">
            <v>29</v>
          </cell>
          <cell r="ET133">
            <v>44</v>
          </cell>
          <cell r="EU133">
            <v>9</v>
          </cell>
          <cell r="EV133">
            <v>10</v>
          </cell>
          <cell r="EW133">
            <v>8</v>
          </cell>
          <cell r="EX133">
            <v>0</v>
          </cell>
          <cell r="EY133">
            <v>0</v>
          </cell>
          <cell r="EZ133">
            <v>636</v>
          </cell>
          <cell r="FA133">
            <v>198</v>
          </cell>
          <cell r="FB133">
            <v>216</v>
          </cell>
          <cell r="FC133">
            <v>208</v>
          </cell>
          <cell r="FD133">
            <v>164054</v>
          </cell>
          <cell r="FE133">
            <v>63</v>
          </cell>
          <cell r="FF133">
            <v>575</v>
          </cell>
          <cell r="FG133">
            <v>30000</v>
          </cell>
          <cell r="FH133">
            <v>67</v>
          </cell>
          <cell r="FI133">
            <v>8</v>
          </cell>
          <cell r="FJ133">
            <v>0</v>
          </cell>
          <cell r="FK133">
            <v>0</v>
          </cell>
          <cell r="FL133">
            <v>5</v>
          </cell>
          <cell r="FM133">
            <v>5800</v>
          </cell>
          <cell r="FN133">
            <v>0</v>
          </cell>
          <cell r="FO133">
            <v>2</v>
          </cell>
          <cell r="FP133">
            <v>640</v>
          </cell>
          <cell r="FQ133">
            <v>0</v>
          </cell>
          <cell r="FR133">
            <v>1</v>
          </cell>
          <cell r="FS133">
            <v>10</v>
          </cell>
          <cell r="FT133">
            <v>0</v>
          </cell>
          <cell r="FU133">
            <v>0</v>
          </cell>
          <cell r="FV133">
            <v>0</v>
          </cell>
          <cell r="FW133">
            <v>0</v>
          </cell>
          <cell r="FX133">
            <v>0</v>
          </cell>
          <cell r="FY133">
            <v>0</v>
          </cell>
        </row>
      </sheetData>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A Data"/>
      <sheetName val="2015A Data"/>
      <sheetName val="OrglevelDB-A"/>
      <sheetName val="Headings"/>
    </sheetNames>
    <sheetDataSet>
      <sheetData sheetId="0"/>
      <sheetData sheetId="1">
        <row r="2">
          <cell r="A2" t="str">
            <v>Aisling Ghear Theatre Company</v>
          </cell>
          <cell r="B2">
            <v>1</v>
          </cell>
          <cell r="C2">
            <v>33177</v>
          </cell>
          <cell r="D2" t="str">
            <v>Lottery</v>
          </cell>
          <cell r="E2" t="str">
            <v>ACNI/12223</v>
          </cell>
          <cell r="F2" t="str">
            <v>Gilly Campbell</v>
          </cell>
          <cell r="G2" t="str">
            <v>AFP - Core</v>
          </cell>
          <cell r="H2" t="str">
            <v>Awarded</v>
          </cell>
          <cell r="I2" t="str">
            <v>Medium</v>
          </cell>
          <cell r="J2">
            <v>77229</v>
          </cell>
          <cell r="K2">
            <v>0</v>
          </cell>
          <cell r="L2">
            <v>77229</v>
          </cell>
          <cell r="M2">
            <v>339220</v>
          </cell>
          <cell r="N2" t="str">
            <v>Drama</v>
          </cell>
          <cell r="O2">
            <v>21</v>
          </cell>
          <cell r="P2">
            <v>0</v>
          </cell>
          <cell r="Q2">
            <v>0</v>
          </cell>
          <cell r="R2">
            <v>25</v>
          </cell>
          <cell r="S2">
            <v>0</v>
          </cell>
          <cell r="T2">
            <v>5099</v>
          </cell>
          <cell r="U2">
            <v>4100</v>
          </cell>
          <cell r="V2">
            <v>0</v>
          </cell>
          <cell r="W2">
            <v>0</v>
          </cell>
          <cell r="X2">
            <v>0</v>
          </cell>
          <cell r="Y2">
            <v>0</v>
          </cell>
          <cell r="Z2">
            <v>137</v>
          </cell>
          <cell r="AA2">
            <v>600</v>
          </cell>
          <cell r="AB2">
            <v>0</v>
          </cell>
          <cell r="AC2">
            <v>0</v>
          </cell>
          <cell r="AD2">
            <v>0</v>
          </cell>
          <cell r="AE2">
            <v>0</v>
          </cell>
          <cell r="AF2">
            <v>0</v>
          </cell>
          <cell r="AG2">
            <v>0</v>
          </cell>
          <cell r="AH2">
            <v>0</v>
          </cell>
          <cell r="AI2">
            <v>0</v>
          </cell>
          <cell r="AJ2">
            <v>21</v>
          </cell>
          <cell r="AK2">
            <v>0</v>
          </cell>
          <cell r="AL2">
            <v>0</v>
          </cell>
          <cell r="AM2">
            <v>0</v>
          </cell>
          <cell r="AN2">
            <v>0</v>
          </cell>
          <cell r="AO2">
            <v>0</v>
          </cell>
          <cell r="AP2">
            <v>0</v>
          </cell>
          <cell r="AQ2">
            <v>0</v>
          </cell>
          <cell r="AR2">
            <v>5</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22</v>
          </cell>
          <cell r="BQ2">
            <v>0</v>
          </cell>
          <cell r="BR2">
            <v>5236</v>
          </cell>
          <cell r="BS2">
            <v>5116</v>
          </cell>
          <cell r="BT2">
            <v>120</v>
          </cell>
          <cell r="BU2">
            <v>0</v>
          </cell>
          <cell r="BV2">
            <v>35812</v>
          </cell>
          <cell r="BW2">
            <v>7</v>
          </cell>
          <cell r="BX2">
            <v>4</v>
          </cell>
          <cell r="BY2">
            <v>0</v>
          </cell>
          <cell r="BZ2">
            <v>0</v>
          </cell>
          <cell r="CA2">
            <v>0</v>
          </cell>
          <cell r="CB2">
            <v>0</v>
          </cell>
          <cell r="CC2">
            <v>90</v>
          </cell>
          <cell r="CD2">
            <v>0</v>
          </cell>
          <cell r="CE2">
            <v>0</v>
          </cell>
          <cell r="CF2">
            <v>1</v>
          </cell>
          <cell r="CG2">
            <v>0</v>
          </cell>
          <cell r="CH2">
            <v>0</v>
          </cell>
          <cell r="CI2">
            <v>1</v>
          </cell>
          <cell r="CJ2">
            <v>0</v>
          </cell>
          <cell r="CK2">
            <v>0</v>
          </cell>
          <cell r="CL2">
            <v>1</v>
          </cell>
          <cell r="CM2">
            <v>1</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DU2">
            <v>0</v>
          </cell>
          <cell r="DV2">
            <v>0</v>
          </cell>
          <cell r="DW2">
            <v>0</v>
          </cell>
          <cell r="DX2">
            <v>0</v>
          </cell>
          <cell r="DY2">
            <v>0</v>
          </cell>
          <cell r="DZ2">
            <v>0</v>
          </cell>
          <cell r="EA2">
            <v>0</v>
          </cell>
          <cell r="EB2">
            <v>0</v>
          </cell>
          <cell r="EC2">
            <v>0</v>
          </cell>
          <cell r="ED2">
            <v>0</v>
          </cell>
          <cell r="EE2">
            <v>0</v>
          </cell>
          <cell r="EF2">
            <v>0</v>
          </cell>
          <cell r="EG2">
            <v>0</v>
          </cell>
          <cell r="EH2">
            <v>0</v>
          </cell>
          <cell r="EI2">
            <v>0</v>
          </cell>
          <cell r="EJ2">
            <v>0</v>
          </cell>
          <cell r="EK2">
            <v>0</v>
          </cell>
          <cell r="EL2">
            <v>0</v>
          </cell>
          <cell r="EM2">
            <v>0</v>
          </cell>
          <cell r="EN2">
            <v>0</v>
          </cell>
          <cell r="EO2">
            <v>0</v>
          </cell>
          <cell r="EP2">
            <v>0</v>
          </cell>
          <cell r="EQ2">
            <v>0</v>
          </cell>
          <cell r="ER2">
            <v>0</v>
          </cell>
          <cell r="ES2">
            <v>0</v>
          </cell>
          <cell r="ET2">
            <v>0</v>
          </cell>
          <cell r="EU2">
            <v>0</v>
          </cell>
          <cell r="EV2">
            <v>0</v>
          </cell>
          <cell r="EW2">
            <v>0</v>
          </cell>
          <cell r="EX2">
            <v>0</v>
          </cell>
          <cell r="EY2">
            <v>0</v>
          </cell>
          <cell r="EZ2">
            <v>0</v>
          </cell>
          <cell r="FA2">
            <v>0</v>
          </cell>
          <cell r="FB2">
            <v>0</v>
          </cell>
          <cell r="FC2">
            <v>0</v>
          </cell>
          <cell r="FD2">
            <v>0</v>
          </cell>
          <cell r="FE2">
            <v>0</v>
          </cell>
          <cell r="FF2">
            <v>0</v>
          </cell>
          <cell r="FG2">
            <v>0</v>
          </cell>
          <cell r="FH2">
            <v>0</v>
          </cell>
          <cell r="FI2">
            <v>0</v>
          </cell>
          <cell r="FJ2">
            <v>0</v>
          </cell>
          <cell r="FK2">
            <v>0</v>
          </cell>
          <cell r="FL2">
            <v>0</v>
          </cell>
          <cell r="FM2">
            <v>0</v>
          </cell>
          <cell r="FN2">
            <v>0</v>
          </cell>
          <cell r="FO2">
            <v>0</v>
          </cell>
          <cell r="FP2">
            <v>0</v>
          </cell>
          <cell r="FQ2">
            <v>0</v>
          </cell>
          <cell r="FR2">
            <v>0</v>
          </cell>
          <cell r="FS2">
            <v>0</v>
          </cell>
          <cell r="FT2">
            <v>0</v>
          </cell>
          <cell r="FU2">
            <v>0</v>
          </cell>
          <cell r="FV2">
            <v>0</v>
          </cell>
          <cell r="FW2">
            <v>0</v>
          </cell>
          <cell r="FX2">
            <v>0</v>
          </cell>
          <cell r="FY2">
            <v>0</v>
          </cell>
        </row>
        <row r="3">
          <cell r="A3" t="str">
            <v>All Set Cross Cultural Project</v>
          </cell>
          <cell r="B3">
            <v>1</v>
          </cell>
          <cell r="C3">
            <v>33195</v>
          </cell>
          <cell r="D3" t="str">
            <v>Lottery</v>
          </cell>
          <cell r="E3" t="str">
            <v>ACNI/12241</v>
          </cell>
          <cell r="F3" t="str">
            <v>Maria McAlister</v>
          </cell>
          <cell r="G3" t="str">
            <v>AFP - Core</v>
          </cell>
          <cell r="H3" t="str">
            <v>Awarded</v>
          </cell>
          <cell r="I3" t="str">
            <v>Small</v>
          </cell>
          <cell r="J3">
            <v>27338</v>
          </cell>
          <cell r="K3">
            <v>0</v>
          </cell>
          <cell r="L3">
            <v>27603</v>
          </cell>
          <cell r="M3">
            <v>54143</v>
          </cell>
          <cell r="N3" t="str">
            <v>Traditional Arts</v>
          </cell>
          <cell r="O3">
            <v>41</v>
          </cell>
          <cell r="P3">
            <v>1</v>
          </cell>
          <cell r="Q3">
            <v>0</v>
          </cell>
          <cell r="R3">
            <v>2</v>
          </cell>
          <cell r="S3">
            <v>0</v>
          </cell>
          <cell r="T3">
            <v>0</v>
          </cell>
          <cell r="U3">
            <v>5100</v>
          </cell>
          <cell r="V3">
            <v>0</v>
          </cell>
          <cell r="W3">
            <v>218</v>
          </cell>
          <cell r="X3">
            <v>0</v>
          </cell>
          <cell r="Y3">
            <v>0</v>
          </cell>
          <cell r="Z3">
            <v>0</v>
          </cell>
          <cell r="AA3">
            <v>2</v>
          </cell>
          <cell r="AB3">
            <v>0</v>
          </cell>
          <cell r="AC3">
            <v>0</v>
          </cell>
          <cell r="AD3">
            <v>0</v>
          </cell>
          <cell r="AE3">
            <v>0</v>
          </cell>
          <cell r="AF3">
            <v>0</v>
          </cell>
          <cell r="AG3">
            <v>0</v>
          </cell>
          <cell r="AH3">
            <v>0</v>
          </cell>
          <cell r="AI3">
            <v>0</v>
          </cell>
          <cell r="AJ3">
            <v>41</v>
          </cell>
          <cell r="AK3">
            <v>12</v>
          </cell>
          <cell r="AL3">
            <v>0</v>
          </cell>
          <cell r="AM3">
            <v>0</v>
          </cell>
          <cell r="AN3">
            <v>0</v>
          </cell>
          <cell r="AO3">
            <v>0</v>
          </cell>
          <cell r="AP3">
            <v>0</v>
          </cell>
          <cell r="AQ3">
            <v>0</v>
          </cell>
          <cell r="AR3">
            <v>218</v>
          </cell>
          <cell r="AS3">
            <v>0</v>
          </cell>
          <cell r="AT3">
            <v>0</v>
          </cell>
          <cell r="AU3">
            <v>0</v>
          </cell>
          <cell r="AV3">
            <v>0</v>
          </cell>
          <cell r="AW3">
            <v>0</v>
          </cell>
          <cell r="AX3">
            <v>0</v>
          </cell>
          <cell r="AY3">
            <v>0</v>
          </cell>
          <cell r="AZ3">
            <v>6</v>
          </cell>
          <cell r="BA3">
            <v>6</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2</v>
          </cell>
          <cell r="BQ3">
            <v>0</v>
          </cell>
          <cell r="BR3">
            <v>0</v>
          </cell>
          <cell r="BS3">
            <v>0</v>
          </cell>
          <cell r="BT3">
            <v>0</v>
          </cell>
          <cell r="BU3">
            <v>0</v>
          </cell>
          <cell r="BV3">
            <v>0</v>
          </cell>
          <cell r="BW3">
            <v>0</v>
          </cell>
          <cell r="BX3">
            <v>16.170000000000002</v>
          </cell>
          <cell r="BY3">
            <v>20.170000000000002</v>
          </cell>
          <cell r="BZ3">
            <v>63.74</v>
          </cell>
          <cell r="CA3">
            <v>0</v>
          </cell>
          <cell r="CB3">
            <v>13.4</v>
          </cell>
          <cell r="CC3">
            <v>86.96</v>
          </cell>
          <cell r="CD3">
            <v>0</v>
          </cell>
          <cell r="CE3">
            <v>1</v>
          </cell>
          <cell r="CF3">
            <v>0</v>
          </cell>
          <cell r="CG3">
            <v>0</v>
          </cell>
          <cell r="CH3">
            <v>0</v>
          </cell>
          <cell r="CI3">
            <v>1</v>
          </cell>
          <cell r="CJ3">
            <v>0</v>
          </cell>
          <cell r="CK3">
            <v>0</v>
          </cell>
          <cell r="CL3">
            <v>0</v>
          </cell>
          <cell r="CM3">
            <v>1</v>
          </cell>
          <cell r="CN3">
            <v>0</v>
          </cell>
          <cell r="CO3">
            <v>0</v>
          </cell>
          <cell r="CP3">
            <v>0</v>
          </cell>
          <cell r="CQ3">
            <v>0</v>
          </cell>
          <cell r="CR3">
            <v>0</v>
          </cell>
          <cell r="CS3">
            <v>0</v>
          </cell>
          <cell r="CT3">
            <v>0</v>
          </cell>
          <cell r="CU3">
            <v>0</v>
          </cell>
          <cell r="CV3">
            <v>1</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cell r="FO3">
            <v>0</v>
          </cell>
          <cell r="FP3">
            <v>0</v>
          </cell>
          <cell r="FQ3">
            <v>0</v>
          </cell>
          <cell r="FR3">
            <v>0</v>
          </cell>
          <cell r="FS3">
            <v>0</v>
          </cell>
          <cell r="FT3">
            <v>0</v>
          </cell>
          <cell r="FU3">
            <v>0</v>
          </cell>
          <cell r="FV3">
            <v>0</v>
          </cell>
          <cell r="FW3">
            <v>0</v>
          </cell>
          <cell r="FX3">
            <v>0</v>
          </cell>
          <cell r="FY3">
            <v>0</v>
          </cell>
        </row>
        <row r="4">
          <cell r="A4" t="str">
            <v>An Droichead</v>
          </cell>
          <cell r="B4">
            <v>1</v>
          </cell>
          <cell r="C4">
            <v>33212</v>
          </cell>
          <cell r="D4" t="str">
            <v>Lottery</v>
          </cell>
          <cell r="E4" t="str">
            <v>ACNI/12258</v>
          </cell>
          <cell r="F4" t="str">
            <v>Maria McAlister</v>
          </cell>
          <cell r="G4" t="str">
            <v>AFP - Core</v>
          </cell>
          <cell r="H4" t="str">
            <v>Awarded</v>
          </cell>
          <cell r="I4" t="str">
            <v>Medium</v>
          </cell>
          <cell r="J4">
            <v>47637</v>
          </cell>
          <cell r="K4">
            <v>0</v>
          </cell>
          <cell r="L4">
            <v>47637</v>
          </cell>
          <cell r="M4">
            <v>144884</v>
          </cell>
          <cell r="N4" t="str">
            <v>Traditional Arts</v>
          </cell>
          <cell r="O4">
            <v>17</v>
          </cell>
          <cell r="P4">
            <v>558</v>
          </cell>
          <cell r="Q4">
            <v>0</v>
          </cell>
          <cell r="R4">
            <v>1</v>
          </cell>
          <cell r="S4">
            <v>0</v>
          </cell>
          <cell r="T4">
            <v>0</v>
          </cell>
          <cell r="U4">
            <v>1690</v>
          </cell>
          <cell r="V4">
            <v>0</v>
          </cell>
          <cell r="W4">
            <v>9520</v>
          </cell>
          <cell r="X4">
            <v>0</v>
          </cell>
          <cell r="Y4">
            <v>0</v>
          </cell>
          <cell r="Z4">
            <v>0</v>
          </cell>
          <cell r="AA4">
            <v>0</v>
          </cell>
          <cell r="AB4">
            <v>0</v>
          </cell>
          <cell r="AC4">
            <v>0</v>
          </cell>
          <cell r="AD4">
            <v>0</v>
          </cell>
          <cell r="AE4">
            <v>0</v>
          </cell>
          <cell r="AF4">
            <v>0</v>
          </cell>
          <cell r="AG4">
            <v>0</v>
          </cell>
          <cell r="AH4">
            <v>0</v>
          </cell>
          <cell r="AI4">
            <v>0</v>
          </cell>
          <cell r="AJ4">
            <v>17</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1</v>
          </cell>
          <cell r="BQ4">
            <v>0</v>
          </cell>
          <cell r="BR4">
            <v>1820</v>
          </cell>
          <cell r="BS4">
            <v>1690</v>
          </cell>
          <cell r="BT4">
            <v>84</v>
          </cell>
          <cell r="BU4">
            <v>0</v>
          </cell>
          <cell r="BV4">
            <v>0</v>
          </cell>
          <cell r="BW4">
            <v>0</v>
          </cell>
          <cell r="BX4">
            <v>0</v>
          </cell>
          <cell r="BY4">
            <v>5</v>
          </cell>
          <cell r="BZ4">
            <v>10</v>
          </cell>
          <cell r="CA4">
            <v>0</v>
          </cell>
          <cell r="CB4">
            <v>10</v>
          </cell>
          <cell r="CC4">
            <v>10</v>
          </cell>
          <cell r="CD4">
            <v>0</v>
          </cell>
          <cell r="CE4">
            <v>1</v>
          </cell>
          <cell r="CF4">
            <v>0</v>
          </cell>
          <cell r="CG4">
            <v>0</v>
          </cell>
          <cell r="CH4">
            <v>0</v>
          </cell>
          <cell r="CI4">
            <v>0</v>
          </cell>
          <cell r="CJ4">
            <v>0</v>
          </cell>
          <cell r="CK4">
            <v>0</v>
          </cell>
          <cell r="CL4">
            <v>0</v>
          </cell>
          <cell r="CM4">
            <v>1</v>
          </cell>
          <cell r="CN4">
            <v>0</v>
          </cell>
          <cell r="CO4">
            <v>0</v>
          </cell>
          <cell r="CP4">
            <v>0</v>
          </cell>
          <cell r="CQ4">
            <v>1</v>
          </cell>
          <cell r="CR4">
            <v>0</v>
          </cell>
          <cell r="CS4">
            <v>0</v>
          </cell>
          <cell r="CT4">
            <v>0</v>
          </cell>
          <cell r="CU4">
            <v>0</v>
          </cell>
          <cell r="CV4">
            <v>1</v>
          </cell>
          <cell r="CW4">
            <v>0</v>
          </cell>
          <cell r="CX4">
            <v>0</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0</v>
          </cell>
          <cell r="DX4">
            <v>0</v>
          </cell>
          <cell r="DY4">
            <v>0</v>
          </cell>
          <cell r="DZ4">
            <v>0</v>
          </cell>
          <cell r="EA4">
            <v>0</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0</v>
          </cell>
          <cell r="FV4">
            <v>0</v>
          </cell>
          <cell r="FW4">
            <v>0</v>
          </cell>
          <cell r="FX4">
            <v>0</v>
          </cell>
          <cell r="FY4">
            <v>0</v>
          </cell>
        </row>
        <row r="5">
          <cell r="A5" t="str">
            <v>An Gaelaras Ltd</v>
          </cell>
          <cell r="B5">
            <v>1</v>
          </cell>
          <cell r="C5">
            <v>33234</v>
          </cell>
          <cell r="D5" t="str">
            <v>Exchequer</v>
          </cell>
          <cell r="E5" t="str">
            <v>ACNI/12280</v>
          </cell>
          <cell r="F5" t="str">
            <v>Joan Dempster</v>
          </cell>
          <cell r="G5" t="str">
            <v>AFP - Core</v>
          </cell>
          <cell r="H5" t="str">
            <v>Awarded</v>
          </cell>
          <cell r="I5" t="str">
            <v>Large</v>
          </cell>
          <cell r="J5">
            <v>139535</v>
          </cell>
          <cell r="K5">
            <v>0</v>
          </cell>
          <cell r="L5">
            <v>226216</v>
          </cell>
          <cell r="M5">
            <v>975592</v>
          </cell>
          <cell r="N5" t="str">
            <v>Traditional Arts</v>
          </cell>
          <cell r="O5">
            <v>34</v>
          </cell>
          <cell r="P5">
            <v>56</v>
          </cell>
          <cell r="Q5">
            <v>0</v>
          </cell>
          <cell r="R5">
            <v>4</v>
          </cell>
          <cell r="S5">
            <v>244</v>
          </cell>
          <cell r="T5">
            <v>5271</v>
          </cell>
          <cell r="U5">
            <v>120</v>
          </cell>
          <cell r="V5">
            <v>5925</v>
          </cell>
          <cell r="W5">
            <v>0</v>
          </cell>
          <cell r="X5">
            <v>0</v>
          </cell>
          <cell r="Y5">
            <v>0</v>
          </cell>
          <cell r="Z5">
            <v>0</v>
          </cell>
          <cell r="AA5">
            <v>3180</v>
          </cell>
          <cell r="AB5">
            <v>11196</v>
          </cell>
          <cell r="AC5">
            <v>3300</v>
          </cell>
          <cell r="AD5">
            <v>0</v>
          </cell>
          <cell r="AE5">
            <v>0</v>
          </cell>
          <cell r="AF5">
            <v>0</v>
          </cell>
          <cell r="AG5">
            <v>0</v>
          </cell>
          <cell r="AH5">
            <v>34</v>
          </cell>
          <cell r="AI5">
            <v>34</v>
          </cell>
          <cell r="AJ5">
            <v>27</v>
          </cell>
          <cell r="AK5">
            <v>0</v>
          </cell>
          <cell r="AL5">
            <v>0</v>
          </cell>
          <cell r="AM5">
            <v>0</v>
          </cell>
          <cell r="AN5">
            <v>0</v>
          </cell>
          <cell r="AO5">
            <v>0</v>
          </cell>
          <cell r="AP5">
            <v>206</v>
          </cell>
          <cell r="AQ5">
            <v>206</v>
          </cell>
          <cell r="AR5">
            <v>180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4</v>
          </cell>
          <cell r="BO5">
            <v>4</v>
          </cell>
          <cell r="BP5">
            <v>4</v>
          </cell>
          <cell r="BQ5">
            <v>0</v>
          </cell>
          <cell r="BR5">
            <v>5076</v>
          </cell>
          <cell r="BS5">
            <v>4471</v>
          </cell>
          <cell r="BT5">
            <v>278</v>
          </cell>
          <cell r="BU5">
            <v>189</v>
          </cell>
          <cell r="BV5">
            <v>27435</v>
          </cell>
          <cell r="BW5">
            <v>10</v>
          </cell>
          <cell r="BX5">
            <v>0</v>
          </cell>
          <cell r="BY5">
            <v>0</v>
          </cell>
          <cell r="BZ5">
            <v>80</v>
          </cell>
          <cell r="CA5">
            <v>0</v>
          </cell>
          <cell r="CB5">
            <v>0</v>
          </cell>
          <cell r="CC5">
            <v>20</v>
          </cell>
          <cell r="CD5">
            <v>0</v>
          </cell>
          <cell r="CE5">
            <v>1</v>
          </cell>
          <cell r="CF5">
            <v>1</v>
          </cell>
          <cell r="CG5">
            <v>0</v>
          </cell>
          <cell r="CH5">
            <v>0</v>
          </cell>
          <cell r="CI5">
            <v>0</v>
          </cell>
          <cell r="CJ5">
            <v>0</v>
          </cell>
          <cell r="CK5">
            <v>0</v>
          </cell>
          <cell r="CL5">
            <v>0</v>
          </cell>
          <cell r="CM5">
            <v>0</v>
          </cell>
          <cell r="CN5">
            <v>0</v>
          </cell>
          <cell r="CO5">
            <v>0</v>
          </cell>
          <cell r="CP5">
            <v>0</v>
          </cell>
          <cell r="CQ5">
            <v>1</v>
          </cell>
          <cell r="CR5">
            <v>0</v>
          </cell>
          <cell r="CS5">
            <v>0</v>
          </cell>
          <cell r="CT5">
            <v>0</v>
          </cell>
          <cell r="CU5">
            <v>0</v>
          </cell>
          <cell r="CV5">
            <v>1</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1</v>
          </cell>
        </row>
        <row r="6">
          <cell r="A6" t="str">
            <v>Andersonstown Traditional &amp; Contemporary Music School</v>
          </cell>
          <cell r="B6">
            <v>1</v>
          </cell>
          <cell r="C6">
            <v>33203</v>
          </cell>
          <cell r="D6" t="str">
            <v>Lottery</v>
          </cell>
          <cell r="E6" t="str">
            <v>ACNI/12249</v>
          </cell>
          <cell r="F6" t="str">
            <v>Maria McAlister</v>
          </cell>
          <cell r="G6" t="str">
            <v>AFP - Core</v>
          </cell>
          <cell r="H6" t="str">
            <v>Awarded</v>
          </cell>
          <cell r="I6" t="str">
            <v>Small</v>
          </cell>
          <cell r="J6">
            <v>52000</v>
          </cell>
          <cell r="K6">
            <v>0</v>
          </cell>
          <cell r="L6">
            <v>52000</v>
          </cell>
          <cell r="M6">
            <v>161305</v>
          </cell>
          <cell r="N6" t="str">
            <v>Traditional Arts</v>
          </cell>
          <cell r="O6">
            <v>39</v>
          </cell>
          <cell r="P6">
            <v>2810</v>
          </cell>
          <cell r="Q6">
            <v>0</v>
          </cell>
          <cell r="R6">
            <v>2</v>
          </cell>
          <cell r="S6">
            <v>0</v>
          </cell>
          <cell r="T6">
            <v>5574</v>
          </cell>
          <cell r="U6">
            <v>19200</v>
          </cell>
          <cell r="V6">
            <v>3240</v>
          </cell>
          <cell r="W6">
            <v>1223</v>
          </cell>
          <cell r="X6">
            <v>0</v>
          </cell>
          <cell r="Y6">
            <v>0</v>
          </cell>
          <cell r="Z6">
            <v>0</v>
          </cell>
          <cell r="AA6">
            <v>25000</v>
          </cell>
          <cell r="AB6">
            <v>0</v>
          </cell>
          <cell r="AC6">
            <v>0</v>
          </cell>
          <cell r="AD6">
            <v>0</v>
          </cell>
          <cell r="AE6">
            <v>0</v>
          </cell>
          <cell r="AF6">
            <v>0</v>
          </cell>
          <cell r="AG6">
            <v>0</v>
          </cell>
          <cell r="AH6">
            <v>0</v>
          </cell>
          <cell r="AI6">
            <v>0</v>
          </cell>
          <cell r="AJ6">
            <v>39</v>
          </cell>
          <cell r="AK6">
            <v>0</v>
          </cell>
          <cell r="AL6">
            <v>0</v>
          </cell>
          <cell r="AM6">
            <v>0</v>
          </cell>
          <cell r="AN6">
            <v>0</v>
          </cell>
          <cell r="AO6">
            <v>0</v>
          </cell>
          <cell r="AP6">
            <v>0</v>
          </cell>
          <cell r="AQ6">
            <v>0</v>
          </cell>
          <cell r="AR6">
            <v>1880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2</v>
          </cell>
          <cell r="BQ6">
            <v>0</v>
          </cell>
          <cell r="BR6">
            <v>200</v>
          </cell>
          <cell r="BS6">
            <v>155</v>
          </cell>
          <cell r="BT6">
            <v>0</v>
          </cell>
          <cell r="BU6">
            <v>0</v>
          </cell>
          <cell r="BV6">
            <v>775</v>
          </cell>
          <cell r="BW6">
            <v>5</v>
          </cell>
          <cell r="BX6">
            <v>0</v>
          </cell>
          <cell r="BY6">
            <v>10</v>
          </cell>
          <cell r="BZ6">
            <v>100</v>
          </cell>
          <cell r="CA6">
            <v>0</v>
          </cell>
          <cell r="CB6">
            <v>5</v>
          </cell>
          <cell r="CC6">
            <v>100</v>
          </cell>
          <cell r="CD6">
            <v>0</v>
          </cell>
          <cell r="CE6">
            <v>1</v>
          </cell>
          <cell r="CF6">
            <v>1</v>
          </cell>
          <cell r="CG6">
            <v>0</v>
          </cell>
          <cell r="CH6">
            <v>0</v>
          </cell>
          <cell r="CI6">
            <v>0</v>
          </cell>
          <cell r="CJ6">
            <v>0</v>
          </cell>
          <cell r="CK6">
            <v>0</v>
          </cell>
          <cell r="CL6">
            <v>0</v>
          </cell>
          <cell r="CM6">
            <v>1</v>
          </cell>
          <cell r="CN6">
            <v>0</v>
          </cell>
          <cell r="CO6">
            <v>0</v>
          </cell>
          <cell r="CP6">
            <v>0</v>
          </cell>
          <cell r="CQ6">
            <v>0</v>
          </cell>
          <cell r="CR6">
            <v>0</v>
          </cell>
          <cell r="CS6">
            <v>0</v>
          </cell>
          <cell r="CT6">
            <v>0</v>
          </cell>
          <cell r="CU6">
            <v>0</v>
          </cell>
          <cell r="CV6">
            <v>0</v>
          </cell>
          <cell r="CW6">
            <v>1</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row>
        <row r="7">
          <cell r="A7" t="str">
            <v>The Armagh Rhymers Educational &amp; Cultural Organisation</v>
          </cell>
          <cell r="B7">
            <v>1</v>
          </cell>
          <cell r="C7">
            <v>33210</v>
          </cell>
          <cell r="D7" t="str">
            <v>Lottery</v>
          </cell>
          <cell r="E7" t="str">
            <v>ACNI/12256</v>
          </cell>
          <cell r="F7" t="str">
            <v>Maria McAlister</v>
          </cell>
          <cell r="G7" t="str">
            <v>AFP - Core</v>
          </cell>
          <cell r="H7" t="str">
            <v>Awarded</v>
          </cell>
          <cell r="I7" t="str">
            <v>Medium</v>
          </cell>
          <cell r="J7">
            <v>58200</v>
          </cell>
          <cell r="K7">
            <v>0</v>
          </cell>
          <cell r="L7">
            <v>65350</v>
          </cell>
          <cell r="M7">
            <v>104620</v>
          </cell>
          <cell r="N7" t="str">
            <v>Traditional Arts</v>
          </cell>
          <cell r="O7">
            <v>314</v>
          </cell>
          <cell r="P7">
            <v>0</v>
          </cell>
          <cell r="Q7">
            <v>0</v>
          </cell>
          <cell r="R7">
            <v>28</v>
          </cell>
          <cell r="S7">
            <v>4</v>
          </cell>
          <cell r="T7">
            <v>0</v>
          </cell>
          <cell r="U7">
            <v>305831</v>
          </cell>
          <cell r="V7">
            <v>0</v>
          </cell>
          <cell r="W7">
            <v>0</v>
          </cell>
          <cell r="X7">
            <v>0</v>
          </cell>
          <cell r="Y7">
            <v>0</v>
          </cell>
          <cell r="Z7">
            <v>0</v>
          </cell>
          <cell r="AA7">
            <v>128496</v>
          </cell>
          <cell r="AB7">
            <v>0</v>
          </cell>
          <cell r="AC7">
            <v>106200</v>
          </cell>
          <cell r="AD7">
            <v>0</v>
          </cell>
          <cell r="AE7">
            <v>0</v>
          </cell>
          <cell r="AF7">
            <v>0</v>
          </cell>
          <cell r="AG7">
            <v>0</v>
          </cell>
          <cell r="AH7">
            <v>0</v>
          </cell>
          <cell r="AI7">
            <v>0</v>
          </cell>
          <cell r="AJ7">
            <v>266</v>
          </cell>
          <cell r="AK7">
            <v>100</v>
          </cell>
          <cell r="AL7">
            <v>0</v>
          </cell>
          <cell r="AM7">
            <v>0</v>
          </cell>
          <cell r="AN7">
            <v>0</v>
          </cell>
          <cell r="AO7">
            <v>0</v>
          </cell>
          <cell r="AP7">
            <v>0</v>
          </cell>
          <cell r="AQ7">
            <v>0</v>
          </cell>
          <cell r="AR7">
            <v>266</v>
          </cell>
          <cell r="AS7">
            <v>100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28</v>
          </cell>
          <cell r="BQ7">
            <v>10</v>
          </cell>
          <cell r="BR7">
            <v>0</v>
          </cell>
          <cell r="BS7">
            <v>0</v>
          </cell>
          <cell r="BT7">
            <v>0</v>
          </cell>
          <cell r="BU7">
            <v>0</v>
          </cell>
          <cell r="BV7">
            <v>0</v>
          </cell>
          <cell r="BW7">
            <v>0</v>
          </cell>
          <cell r="BX7">
            <v>50</v>
          </cell>
          <cell r="BY7">
            <v>20</v>
          </cell>
          <cell r="BZ7">
            <v>70</v>
          </cell>
          <cell r="CA7">
            <v>2</v>
          </cell>
          <cell r="CB7">
            <v>60</v>
          </cell>
          <cell r="CC7">
            <v>88</v>
          </cell>
          <cell r="CD7">
            <v>2</v>
          </cell>
          <cell r="CE7">
            <v>1</v>
          </cell>
          <cell r="CF7">
            <v>0</v>
          </cell>
          <cell r="CG7">
            <v>0</v>
          </cell>
          <cell r="CH7">
            <v>0</v>
          </cell>
          <cell r="CI7">
            <v>1</v>
          </cell>
          <cell r="CJ7">
            <v>0</v>
          </cell>
          <cell r="CK7">
            <v>0</v>
          </cell>
          <cell r="CL7">
            <v>0</v>
          </cell>
          <cell r="CM7">
            <v>1</v>
          </cell>
          <cell r="CN7">
            <v>0</v>
          </cell>
          <cell r="CO7">
            <v>0</v>
          </cell>
          <cell r="CP7">
            <v>0</v>
          </cell>
          <cell r="CQ7">
            <v>0</v>
          </cell>
          <cell r="CR7">
            <v>0</v>
          </cell>
          <cell r="CS7">
            <v>0</v>
          </cell>
          <cell r="CT7">
            <v>0</v>
          </cell>
          <cell r="CU7">
            <v>0</v>
          </cell>
          <cell r="CV7">
            <v>1</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row>
        <row r="8">
          <cell r="A8" t="str">
            <v>Array Studios</v>
          </cell>
          <cell r="B8">
            <v>1</v>
          </cell>
          <cell r="C8">
            <v>33199</v>
          </cell>
          <cell r="D8" t="str">
            <v>Lottery</v>
          </cell>
          <cell r="E8" t="str">
            <v>ACNI/12245</v>
          </cell>
          <cell r="F8" t="str">
            <v>Suzanne Lyle</v>
          </cell>
          <cell r="G8" t="str">
            <v>AFP - Core</v>
          </cell>
          <cell r="H8" t="str">
            <v>Awarded</v>
          </cell>
          <cell r="I8" t="str">
            <v>Small</v>
          </cell>
          <cell r="J8">
            <v>7945</v>
          </cell>
          <cell r="K8">
            <v>0</v>
          </cell>
          <cell r="L8">
            <v>7945</v>
          </cell>
          <cell r="M8">
            <v>10845</v>
          </cell>
          <cell r="N8" t="str">
            <v>Visual Arts</v>
          </cell>
          <cell r="O8">
            <v>0</v>
          </cell>
          <cell r="P8">
            <v>8</v>
          </cell>
          <cell r="Q8">
            <v>2</v>
          </cell>
          <cell r="R8">
            <v>0</v>
          </cell>
          <cell r="S8">
            <v>0</v>
          </cell>
          <cell r="T8">
            <v>0</v>
          </cell>
          <cell r="U8">
            <v>0</v>
          </cell>
          <cell r="V8">
            <v>0</v>
          </cell>
          <cell r="W8">
            <v>100</v>
          </cell>
          <cell r="X8">
            <v>0</v>
          </cell>
          <cell r="Y8">
            <v>200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40</v>
          </cell>
          <cell r="CA8">
            <v>10</v>
          </cell>
          <cell r="CB8">
            <v>20</v>
          </cell>
          <cell r="CC8">
            <v>0</v>
          </cell>
          <cell r="CD8">
            <v>0</v>
          </cell>
          <cell r="CE8">
            <v>1</v>
          </cell>
          <cell r="CF8">
            <v>0</v>
          </cell>
          <cell r="CG8">
            <v>0</v>
          </cell>
          <cell r="CH8">
            <v>0</v>
          </cell>
          <cell r="CI8">
            <v>0</v>
          </cell>
          <cell r="CJ8">
            <v>0</v>
          </cell>
          <cell r="CK8">
            <v>1</v>
          </cell>
          <cell r="CL8">
            <v>0</v>
          </cell>
          <cell r="CM8">
            <v>1</v>
          </cell>
          <cell r="CN8">
            <v>0</v>
          </cell>
          <cell r="CO8">
            <v>0</v>
          </cell>
          <cell r="CP8">
            <v>0</v>
          </cell>
          <cell r="CQ8">
            <v>0</v>
          </cell>
          <cell r="CR8">
            <v>0</v>
          </cell>
          <cell r="CS8">
            <v>0</v>
          </cell>
          <cell r="CT8">
            <v>0</v>
          </cell>
          <cell r="CU8">
            <v>0</v>
          </cell>
          <cell r="CV8">
            <v>1</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1</v>
          </cell>
          <cell r="FM8">
            <v>0</v>
          </cell>
          <cell r="FN8">
            <v>0</v>
          </cell>
          <cell r="FO8">
            <v>0</v>
          </cell>
          <cell r="FP8">
            <v>0</v>
          </cell>
          <cell r="FQ8">
            <v>0</v>
          </cell>
          <cell r="FR8">
            <v>0</v>
          </cell>
          <cell r="FS8">
            <v>0</v>
          </cell>
          <cell r="FT8">
            <v>0</v>
          </cell>
          <cell r="FU8">
            <v>0</v>
          </cell>
          <cell r="FV8">
            <v>0</v>
          </cell>
          <cell r="FW8">
            <v>0</v>
          </cell>
          <cell r="FX8">
            <v>0</v>
          </cell>
          <cell r="FY8">
            <v>1</v>
          </cell>
        </row>
        <row r="9">
          <cell r="A9" t="str">
            <v>Arts &amp; Business Northern Ireland</v>
          </cell>
          <cell r="B9">
            <v>1</v>
          </cell>
          <cell r="C9">
            <v>33388</v>
          </cell>
          <cell r="D9" t="str">
            <v>Lottery</v>
          </cell>
          <cell r="E9" t="str">
            <v>ACNI/12434</v>
          </cell>
          <cell r="F9" t="str">
            <v>Ashleigh Lilley</v>
          </cell>
          <cell r="G9" t="str">
            <v>AFP - Core</v>
          </cell>
          <cell r="H9" t="str">
            <v>Awarded</v>
          </cell>
          <cell r="I9" t="str">
            <v>Medium</v>
          </cell>
          <cell r="J9">
            <v>370735</v>
          </cell>
          <cell r="K9">
            <v>0</v>
          </cell>
          <cell r="L9">
            <v>463418</v>
          </cell>
          <cell r="M9">
            <v>463418</v>
          </cell>
          <cell r="N9" t="str">
            <v>Combined</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1</v>
          </cell>
          <cell r="DK9">
            <v>0</v>
          </cell>
          <cell r="DL9">
            <v>3</v>
          </cell>
          <cell r="DM9">
            <v>0</v>
          </cell>
          <cell r="DN9">
            <v>162</v>
          </cell>
          <cell r="DO9">
            <v>9</v>
          </cell>
          <cell r="DP9">
            <v>1</v>
          </cell>
          <cell r="DQ9">
            <v>0</v>
          </cell>
          <cell r="DR9">
            <v>0</v>
          </cell>
          <cell r="DS9">
            <v>1</v>
          </cell>
          <cell r="DT9">
            <v>0</v>
          </cell>
          <cell r="DU9">
            <v>1</v>
          </cell>
          <cell r="DV9">
            <v>0</v>
          </cell>
          <cell r="DW9">
            <v>1</v>
          </cell>
          <cell r="DX9">
            <v>0</v>
          </cell>
          <cell r="DY9">
            <v>1</v>
          </cell>
          <cell r="DZ9">
            <v>1</v>
          </cell>
          <cell r="EA9">
            <v>0</v>
          </cell>
          <cell r="EB9">
            <v>1</v>
          </cell>
          <cell r="EC9">
            <v>0</v>
          </cell>
          <cell r="ED9">
            <v>1</v>
          </cell>
          <cell r="EE9">
            <v>0</v>
          </cell>
          <cell r="EF9">
            <v>0</v>
          </cell>
          <cell r="EG9">
            <v>1</v>
          </cell>
          <cell r="EH9">
            <v>0</v>
          </cell>
          <cell r="EI9">
            <v>1</v>
          </cell>
          <cell r="EJ9">
            <v>0</v>
          </cell>
          <cell r="EK9">
            <v>1</v>
          </cell>
          <cell r="EL9">
            <v>1</v>
          </cell>
          <cell r="EM9">
            <v>0</v>
          </cell>
          <cell r="EN9">
            <v>67</v>
          </cell>
          <cell r="EO9">
            <v>0</v>
          </cell>
          <cell r="EP9">
            <v>0</v>
          </cell>
          <cell r="EQ9">
            <v>0</v>
          </cell>
          <cell r="ER9">
            <v>0</v>
          </cell>
          <cell r="ES9">
            <v>19</v>
          </cell>
          <cell r="ET9">
            <v>102</v>
          </cell>
          <cell r="EU9">
            <v>1</v>
          </cell>
          <cell r="EV9">
            <v>0</v>
          </cell>
          <cell r="EW9">
            <v>0</v>
          </cell>
          <cell r="EX9">
            <v>0</v>
          </cell>
          <cell r="EY9">
            <v>1</v>
          </cell>
          <cell r="EZ9">
            <v>254</v>
          </cell>
          <cell r="FA9">
            <v>0</v>
          </cell>
          <cell r="FB9">
            <v>0</v>
          </cell>
          <cell r="FC9">
            <v>0</v>
          </cell>
          <cell r="FD9">
            <v>0</v>
          </cell>
          <cell r="FE9">
            <v>104</v>
          </cell>
          <cell r="FF9">
            <v>250</v>
          </cell>
          <cell r="FG9">
            <v>16</v>
          </cell>
          <cell r="FH9">
            <v>0</v>
          </cell>
          <cell r="FI9">
            <v>0</v>
          </cell>
          <cell r="FJ9">
            <v>0</v>
          </cell>
          <cell r="FK9">
            <v>1</v>
          </cell>
          <cell r="FL9">
            <v>0</v>
          </cell>
          <cell r="FM9">
            <v>0</v>
          </cell>
          <cell r="FN9">
            <v>0</v>
          </cell>
          <cell r="FO9">
            <v>0</v>
          </cell>
          <cell r="FP9">
            <v>0</v>
          </cell>
          <cell r="FQ9">
            <v>0</v>
          </cell>
          <cell r="FR9">
            <v>0</v>
          </cell>
          <cell r="FS9">
            <v>0</v>
          </cell>
          <cell r="FT9">
            <v>0</v>
          </cell>
          <cell r="FU9">
            <v>0</v>
          </cell>
          <cell r="FV9">
            <v>0</v>
          </cell>
          <cell r="FW9">
            <v>0</v>
          </cell>
          <cell r="FX9">
            <v>0</v>
          </cell>
          <cell r="FY9">
            <v>0</v>
          </cell>
        </row>
        <row r="10">
          <cell r="A10" t="str">
            <v>Arts and Disability Forum</v>
          </cell>
          <cell r="B10">
            <v>1</v>
          </cell>
          <cell r="C10">
            <v>33233</v>
          </cell>
          <cell r="D10" t="str">
            <v>Lottery</v>
          </cell>
          <cell r="E10" t="str">
            <v>ACNI/12279</v>
          </cell>
          <cell r="F10" t="str">
            <v>Fionnuala Walsh</v>
          </cell>
          <cell r="G10" t="str">
            <v>AFP - Core</v>
          </cell>
          <cell r="H10" t="str">
            <v>Awarded</v>
          </cell>
          <cell r="I10" t="str">
            <v>Medium</v>
          </cell>
          <cell r="J10">
            <v>107946</v>
          </cell>
          <cell r="K10">
            <v>0</v>
          </cell>
          <cell r="L10">
            <v>164822</v>
          </cell>
          <cell r="M10">
            <v>233796</v>
          </cell>
          <cell r="N10" t="str">
            <v>Combined</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10</v>
          </cell>
          <cell r="AE10">
            <v>10</v>
          </cell>
          <cell r="AF10">
            <v>10</v>
          </cell>
          <cell r="AG10">
            <v>10</v>
          </cell>
          <cell r="AH10">
            <v>10</v>
          </cell>
          <cell r="AI10">
            <v>10</v>
          </cell>
          <cell r="AJ10">
            <v>10</v>
          </cell>
          <cell r="AK10">
            <v>10</v>
          </cell>
          <cell r="AL10">
            <v>8</v>
          </cell>
          <cell r="AM10">
            <v>8</v>
          </cell>
          <cell r="AN10">
            <v>8</v>
          </cell>
          <cell r="AO10">
            <v>8</v>
          </cell>
          <cell r="AP10">
            <v>8</v>
          </cell>
          <cell r="AQ10">
            <v>8</v>
          </cell>
          <cell r="AR10">
            <v>8</v>
          </cell>
          <cell r="AS10">
            <v>8</v>
          </cell>
          <cell r="AT10">
            <v>0</v>
          </cell>
          <cell r="AU10">
            <v>0</v>
          </cell>
          <cell r="AV10">
            <v>0</v>
          </cell>
          <cell r="AW10">
            <v>0</v>
          </cell>
          <cell r="AX10">
            <v>0</v>
          </cell>
          <cell r="AY10">
            <v>0</v>
          </cell>
          <cell r="AZ10">
            <v>0</v>
          </cell>
          <cell r="BA10">
            <v>0</v>
          </cell>
          <cell r="BB10">
            <v>0</v>
          </cell>
          <cell r="BC10">
            <v>2</v>
          </cell>
          <cell r="BD10">
            <v>0</v>
          </cell>
          <cell r="BE10">
            <v>0</v>
          </cell>
          <cell r="BF10">
            <v>0</v>
          </cell>
          <cell r="BG10">
            <v>0</v>
          </cell>
          <cell r="BH10">
            <v>0</v>
          </cell>
          <cell r="BI10">
            <v>0</v>
          </cell>
          <cell r="BJ10">
            <v>1</v>
          </cell>
          <cell r="BK10">
            <v>1</v>
          </cell>
          <cell r="BL10">
            <v>1</v>
          </cell>
          <cell r="BM10">
            <v>1</v>
          </cell>
          <cell r="BN10">
            <v>1</v>
          </cell>
          <cell r="BO10">
            <v>1</v>
          </cell>
          <cell r="BP10">
            <v>1</v>
          </cell>
          <cell r="BQ10">
            <v>1</v>
          </cell>
          <cell r="BR10">
            <v>0</v>
          </cell>
          <cell r="BS10">
            <v>0</v>
          </cell>
          <cell r="BT10">
            <v>0</v>
          </cell>
          <cell r="BU10">
            <v>0</v>
          </cell>
          <cell r="BV10">
            <v>0</v>
          </cell>
          <cell r="BW10">
            <v>0</v>
          </cell>
          <cell r="BX10">
            <v>65</v>
          </cell>
          <cell r="BY10">
            <v>5</v>
          </cell>
          <cell r="BZ10">
            <v>60</v>
          </cell>
          <cell r="CA10">
            <v>20</v>
          </cell>
          <cell r="CB10">
            <v>10</v>
          </cell>
          <cell r="CC10">
            <v>40</v>
          </cell>
          <cell r="CD10">
            <v>0</v>
          </cell>
          <cell r="CE10">
            <v>1</v>
          </cell>
          <cell r="CF10">
            <v>0</v>
          </cell>
          <cell r="CG10">
            <v>1</v>
          </cell>
          <cell r="CH10">
            <v>0</v>
          </cell>
          <cell r="CI10">
            <v>1</v>
          </cell>
          <cell r="CJ10">
            <v>0</v>
          </cell>
          <cell r="CK10">
            <v>0</v>
          </cell>
          <cell r="CL10">
            <v>0</v>
          </cell>
          <cell r="CM10">
            <v>0</v>
          </cell>
          <cell r="CN10">
            <v>0</v>
          </cell>
          <cell r="CO10">
            <v>0</v>
          </cell>
          <cell r="CP10">
            <v>0</v>
          </cell>
          <cell r="CQ10">
            <v>0</v>
          </cell>
          <cell r="CR10">
            <v>0</v>
          </cell>
          <cell r="CS10">
            <v>0</v>
          </cell>
          <cell r="CT10">
            <v>0</v>
          </cell>
          <cell r="CU10">
            <v>0</v>
          </cell>
          <cell r="CV10">
            <v>1</v>
          </cell>
          <cell r="CW10">
            <v>0</v>
          </cell>
          <cell r="CX10">
            <v>0</v>
          </cell>
          <cell r="CY10">
            <v>0</v>
          </cell>
          <cell r="CZ10">
            <v>0</v>
          </cell>
          <cell r="DA10">
            <v>0</v>
          </cell>
          <cell r="DB10">
            <v>0</v>
          </cell>
          <cell r="DC10">
            <v>1</v>
          </cell>
          <cell r="DD10">
            <v>1</v>
          </cell>
          <cell r="DE10">
            <v>1</v>
          </cell>
          <cell r="DF10">
            <v>1</v>
          </cell>
          <cell r="DG10">
            <v>1</v>
          </cell>
          <cell r="DH10">
            <v>1</v>
          </cell>
          <cell r="DI10">
            <v>1</v>
          </cell>
          <cell r="DJ10">
            <v>1</v>
          </cell>
          <cell r="DK10">
            <v>0</v>
          </cell>
          <cell r="DL10">
            <v>0</v>
          </cell>
          <cell r="DM10">
            <v>300</v>
          </cell>
          <cell r="DN10">
            <v>4</v>
          </cell>
          <cell r="DO10">
            <v>0</v>
          </cell>
          <cell r="DP10">
            <v>1</v>
          </cell>
          <cell r="DQ10">
            <v>0</v>
          </cell>
          <cell r="DR10">
            <v>1</v>
          </cell>
          <cell r="DS10">
            <v>0</v>
          </cell>
          <cell r="DT10">
            <v>1</v>
          </cell>
          <cell r="DU10">
            <v>0</v>
          </cell>
          <cell r="DV10">
            <v>1</v>
          </cell>
          <cell r="DW10">
            <v>0</v>
          </cell>
          <cell r="DX10">
            <v>0</v>
          </cell>
          <cell r="DY10">
            <v>1</v>
          </cell>
          <cell r="DZ10">
            <v>1</v>
          </cell>
          <cell r="EA10">
            <v>0</v>
          </cell>
          <cell r="EB10">
            <v>1</v>
          </cell>
          <cell r="EC10">
            <v>0</v>
          </cell>
          <cell r="ED10">
            <v>0</v>
          </cell>
          <cell r="EE10">
            <v>1</v>
          </cell>
          <cell r="EF10">
            <v>1</v>
          </cell>
          <cell r="EG10">
            <v>0</v>
          </cell>
          <cell r="EH10">
            <v>1</v>
          </cell>
          <cell r="EI10">
            <v>0</v>
          </cell>
          <cell r="EJ10">
            <v>1</v>
          </cell>
          <cell r="EK10">
            <v>0</v>
          </cell>
          <cell r="EL10">
            <v>0</v>
          </cell>
          <cell r="EM10">
            <v>0</v>
          </cell>
          <cell r="EN10">
            <v>1</v>
          </cell>
          <cell r="EO10">
            <v>1</v>
          </cell>
          <cell r="EP10">
            <v>1</v>
          </cell>
          <cell r="EQ10">
            <v>1</v>
          </cell>
          <cell r="ER10">
            <v>0</v>
          </cell>
          <cell r="ES10">
            <v>1</v>
          </cell>
          <cell r="ET10">
            <v>3</v>
          </cell>
          <cell r="EU10">
            <v>0</v>
          </cell>
          <cell r="EV10">
            <v>1</v>
          </cell>
          <cell r="EW10">
            <v>1</v>
          </cell>
          <cell r="EX10">
            <v>0</v>
          </cell>
          <cell r="EY10">
            <v>0</v>
          </cell>
          <cell r="EZ10">
            <v>25</v>
          </cell>
          <cell r="FA10">
            <v>7</v>
          </cell>
          <cell r="FB10">
            <v>6</v>
          </cell>
          <cell r="FC10">
            <v>6</v>
          </cell>
          <cell r="FD10">
            <v>0</v>
          </cell>
          <cell r="FE10">
            <v>14</v>
          </cell>
          <cell r="FF10">
            <v>15</v>
          </cell>
          <cell r="FG10">
            <v>0</v>
          </cell>
          <cell r="FH10">
            <v>2</v>
          </cell>
          <cell r="FI10">
            <v>0</v>
          </cell>
          <cell r="FJ10">
            <v>1</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row>
        <row r="11">
          <cell r="A11" t="str">
            <v>Arts Care</v>
          </cell>
          <cell r="B11">
            <v>1</v>
          </cell>
          <cell r="C11">
            <v>33251</v>
          </cell>
          <cell r="D11" t="str">
            <v>Lottery</v>
          </cell>
          <cell r="E11" t="str">
            <v>ACNI/12297</v>
          </cell>
          <cell r="F11" t="str">
            <v>Lizzie Devlin</v>
          </cell>
          <cell r="G11" t="str">
            <v>AFP - Core</v>
          </cell>
          <cell r="H11" t="str">
            <v>Awarded</v>
          </cell>
          <cell r="I11" t="str">
            <v>Medium</v>
          </cell>
          <cell r="J11">
            <v>87876</v>
          </cell>
          <cell r="K11">
            <v>0</v>
          </cell>
          <cell r="L11">
            <v>147979.20000000001</v>
          </cell>
          <cell r="M11">
            <v>853456</v>
          </cell>
          <cell r="N11" t="str">
            <v>Combined</v>
          </cell>
          <cell r="O11">
            <v>20</v>
          </cell>
          <cell r="P11">
            <v>1286</v>
          </cell>
          <cell r="Q11">
            <v>8</v>
          </cell>
          <cell r="R11">
            <v>4</v>
          </cell>
          <cell r="S11">
            <v>0</v>
          </cell>
          <cell r="T11">
            <v>2000</v>
          </cell>
          <cell r="U11">
            <v>0</v>
          </cell>
          <cell r="V11">
            <v>24647</v>
          </cell>
          <cell r="W11">
            <v>0</v>
          </cell>
          <cell r="X11">
            <v>0</v>
          </cell>
          <cell r="Y11">
            <v>400000</v>
          </cell>
          <cell r="Z11">
            <v>0</v>
          </cell>
          <cell r="AA11">
            <v>500000</v>
          </cell>
          <cell r="AB11">
            <v>0</v>
          </cell>
          <cell r="AC11">
            <v>0</v>
          </cell>
          <cell r="AD11">
            <v>0</v>
          </cell>
          <cell r="AE11">
            <v>0</v>
          </cell>
          <cell r="AF11">
            <v>0</v>
          </cell>
          <cell r="AG11">
            <v>0</v>
          </cell>
          <cell r="AH11">
            <v>0</v>
          </cell>
          <cell r="AI11">
            <v>0</v>
          </cell>
          <cell r="AJ11">
            <v>20</v>
          </cell>
          <cell r="AK11">
            <v>20</v>
          </cell>
          <cell r="AL11">
            <v>0</v>
          </cell>
          <cell r="AM11">
            <v>0</v>
          </cell>
          <cell r="AN11">
            <v>0</v>
          </cell>
          <cell r="AO11">
            <v>0</v>
          </cell>
          <cell r="AP11">
            <v>0</v>
          </cell>
          <cell r="AQ11">
            <v>0</v>
          </cell>
          <cell r="AR11">
            <v>641</v>
          </cell>
          <cell r="AS11">
            <v>641</v>
          </cell>
          <cell r="AT11">
            <v>0</v>
          </cell>
          <cell r="AU11">
            <v>0</v>
          </cell>
          <cell r="AV11">
            <v>0</v>
          </cell>
          <cell r="AW11">
            <v>0</v>
          </cell>
          <cell r="AX11">
            <v>0</v>
          </cell>
          <cell r="AY11">
            <v>0</v>
          </cell>
          <cell r="AZ11">
            <v>8</v>
          </cell>
          <cell r="BA11">
            <v>8</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4</v>
          </cell>
          <cell r="BQ11">
            <v>4</v>
          </cell>
          <cell r="BR11">
            <v>180</v>
          </cell>
          <cell r="BS11">
            <v>180</v>
          </cell>
          <cell r="BT11">
            <v>28</v>
          </cell>
          <cell r="BU11">
            <v>0</v>
          </cell>
          <cell r="BV11">
            <v>540</v>
          </cell>
          <cell r="BW11">
            <v>3</v>
          </cell>
          <cell r="BX11">
            <v>70</v>
          </cell>
          <cell r="BY11">
            <v>5</v>
          </cell>
          <cell r="BZ11">
            <v>20</v>
          </cell>
          <cell r="CA11">
            <v>5</v>
          </cell>
          <cell r="CB11">
            <v>40</v>
          </cell>
          <cell r="CC11">
            <v>20</v>
          </cell>
          <cell r="CD11">
            <v>5</v>
          </cell>
          <cell r="CE11">
            <v>1</v>
          </cell>
          <cell r="CF11">
            <v>0</v>
          </cell>
          <cell r="CG11">
            <v>1</v>
          </cell>
          <cell r="CH11">
            <v>0</v>
          </cell>
          <cell r="CI11">
            <v>1</v>
          </cell>
          <cell r="CJ11">
            <v>0</v>
          </cell>
          <cell r="CK11">
            <v>0</v>
          </cell>
          <cell r="CL11">
            <v>0</v>
          </cell>
          <cell r="CM11">
            <v>0</v>
          </cell>
          <cell r="CN11">
            <v>0</v>
          </cell>
          <cell r="CO11">
            <v>0</v>
          </cell>
          <cell r="CP11">
            <v>0</v>
          </cell>
          <cell r="CQ11">
            <v>0</v>
          </cell>
          <cell r="CR11">
            <v>0</v>
          </cell>
          <cell r="CS11">
            <v>0</v>
          </cell>
          <cell r="CT11">
            <v>0</v>
          </cell>
          <cell r="CU11">
            <v>1</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1</v>
          </cell>
        </row>
        <row r="12">
          <cell r="A12" t="str">
            <v>Arts for All</v>
          </cell>
          <cell r="B12">
            <v>1</v>
          </cell>
          <cell r="C12">
            <v>33249</v>
          </cell>
          <cell r="D12" t="str">
            <v>Lottery</v>
          </cell>
          <cell r="E12" t="str">
            <v>ACNI/12295</v>
          </cell>
          <cell r="F12" t="str">
            <v>Joan Dempster</v>
          </cell>
          <cell r="G12" t="str">
            <v>AFP - Core</v>
          </cell>
          <cell r="H12" t="str">
            <v>Awarded</v>
          </cell>
          <cell r="I12" t="str">
            <v>Small</v>
          </cell>
          <cell r="J12">
            <v>56758</v>
          </cell>
          <cell r="K12">
            <v>0</v>
          </cell>
          <cell r="L12">
            <v>66277</v>
          </cell>
          <cell r="M12">
            <v>241504</v>
          </cell>
          <cell r="N12" t="str">
            <v>Combined</v>
          </cell>
          <cell r="O12">
            <v>0</v>
          </cell>
          <cell r="P12">
            <v>103</v>
          </cell>
          <cell r="Q12">
            <v>13</v>
          </cell>
          <cell r="R12">
            <v>0</v>
          </cell>
          <cell r="S12">
            <v>2</v>
          </cell>
          <cell r="T12">
            <v>0</v>
          </cell>
          <cell r="U12">
            <v>0</v>
          </cell>
          <cell r="V12">
            <v>647</v>
          </cell>
          <cell r="W12">
            <v>0</v>
          </cell>
          <cell r="X12">
            <v>0</v>
          </cell>
          <cell r="Y12">
            <v>1000</v>
          </cell>
          <cell r="Z12">
            <v>0</v>
          </cell>
          <cell r="AA12">
            <v>0</v>
          </cell>
          <cell r="AB12">
            <v>0</v>
          </cell>
          <cell r="AC12">
            <v>1000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103</v>
          </cell>
          <cell r="AS12">
            <v>0</v>
          </cell>
          <cell r="AT12">
            <v>0</v>
          </cell>
          <cell r="AU12">
            <v>0</v>
          </cell>
          <cell r="AV12">
            <v>0</v>
          </cell>
          <cell r="AW12">
            <v>0</v>
          </cell>
          <cell r="AX12">
            <v>0</v>
          </cell>
          <cell r="AY12">
            <v>0</v>
          </cell>
          <cell r="AZ12">
            <v>13</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15</v>
          </cell>
          <cell r="BZ12">
            <v>80</v>
          </cell>
          <cell r="CA12">
            <v>0</v>
          </cell>
          <cell r="CB12">
            <v>25</v>
          </cell>
          <cell r="CC12">
            <v>25</v>
          </cell>
          <cell r="CD12">
            <v>0</v>
          </cell>
          <cell r="CE12">
            <v>1</v>
          </cell>
          <cell r="CF12">
            <v>0</v>
          </cell>
          <cell r="CG12">
            <v>0</v>
          </cell>
          <cell r="CH12">
            <v>0</v>
          </cell>
          <cell r="CI12">
            <v>1</v>
          </cell>
          <cell r="CJ12">
            <v>0</v>
          </cell>
          <cell r="CK12">
            <v>0</v>
          </cell>
          <cell r="CL12">
            <v>0</v>
          </cell>
          <cell r="CM12">
            <v>1</v>
          </cell>
          <cell r="CN12">
            <v>0</v>
          </cell>
          <cell r="CO12">
            <v>0</v>
          </cell>
          <cell r="CP12">
            <v>0</v>
          </cell>
          <cell r="CQ12">
            <v>0</v>
          </cell>
          <cell r="CR12">
            <v>0</v>
          </cell>
          <cell r="CS12">
            <v>0</v>
          </cell>
          <cell r="CT12">
            <v>0</v>
          </cell>
          <cell r="CU12">
            <v>0</v>
          </cell>
          <cell r="CV12">
            <v>1</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row>
        <row r="13">
          <cell r="A13" t="str">
            <v>ArtsEkta</v>
          </cell>
          <cell r="B13">
            <v>1</v>
          </cell>
          <cell r="C13">
            <v>33214</v>
          </cell>
          <cell r="D13" t="str">
            <v>Lottery</v>
          </cell>
          <cell r="E13" t="str">
            <v>ACNI/12260</v>
          </cell>
          <cell r="F13" t="str">
            <v>Lizzie Devlin</v>
          </cell>
          <cell r="G13" t="str">
            <v>AFP - Core</v>
          </cell>
          <cell r="H13" t="str">
            <v>Awarded</v>
          </cell>
          <cell r="I13" t="str">
            <v>Medium</v>
          </cell>
          <cell r="J13">
            <v>55844</v>
          </cell>
          <cell r="K13">
            <v>0</v>
          </cell>
          <cell r="L13">
            <v>65000</v>
          </cell>
          <cell r="M13">
            <v>78689</v>
          </cell>
          <cell r="N13" t="str">
            <v>Combined</v>
          </cell>
          <cell r="O13">
            <v>236</v>
          </cell>
          <cell r="P13">
            <v>151</v>
          </cell>
          <cell r="Q13">
            <v>3</v>
          </cell>
          <cell r="R13">
            <v>2</v>
          </cell>
          <cell r="S13">
            <v>0</v>
          </cell>
          <cell r="T13">
            <v>0</v>
          </cell>
          <cell r="U13">
            <v>45000</v>
          </cell>
          <cell r="V13">
            <v>5524</v>
          </cell>
          <cell r="W13">
            <v>0</v>
          </cell>
          <cell r="X13">
            <v>0</v>
          </cell>
          <cell r="Y13">
            <v>4000</v>
          </cell>
          <cell r="Z13">
            <v>34145</v>
          </cell>
          <cell r="AA13">
            <v>0</v>
          </cell>
          <cell r="AB13">
            <v>0</v>
          </cell>
          <cell r="AC13">
            <v>0</v>
          </cell>
          <cell r="AD13">
            <v>0</v>
          </cell>
          <cell r="AE13">
            <v>0</v>
          </cell>
          <cell r="AF13">
            <v>0</v>
          </cell>
          <cell r="AG13">
            <v>0</v>
          </cell>
          <cell r="AH13">
            <v>0</v>
          </cell>
          <cell r="AI13">
            <v>0</v>
          </cell>
          <cell r="AJ13">
            <v>236</v>
          </cell>
          <cell r="AK13">
            <v>0</v>
          </cell>
          <cell r="AL13">
            <v>0</v>
          </cell>
          <cell r="AM13">
            <v>0</v>
          </cell>
          <cell r="AN13">
            <v>0</v>
          </cell>
          <cell r="AO13">
            <v>0</v>
          </cell>
          <cell r="AP13">
            <v>0</v>
          </cell>
          <cell r="AQ13">
            <v>0</v>
          </cell>
          <cell r="AR13">
            <v>151</v>
          </cell>
          <cell r="AS13">
            <v>0</v>
          </cell>
          <cell r="AT13">
            <v>0</v>
          </cell>
          <cell r="AU13">
            <v>0</v>
          </cell>
          <cell r="AV13">
            <v>0</v>
          </cell>
          <cell r="AW13">
            <v>3</v>
          </cell>
          <cell r="AX13">
            <v>0</v>
          </cell>
          <cell r="AY13">
            <v>0</v>
          </cell>
          <cell r="AZ13">
            <v>3</v>
          </cell>
          <cell r="BA13">
            <v>0</v>
          </cell>
          <cell r="BB13">
            <v>0</v>
          </cell>
          <cell r="BC13">
            <v>0</v>
          </cell>
          <cell r="BD13">
            <v>0</v>
          </cell>
          <cell r="BE13">
            <v>0</v>
          </cell>
          <cell r="BF13">
            <v>0</v>
          </cell>
          <cell r="BG13">
            <v>0</v>
          </cell>
          <cell r="BH13">
            <v>0</v>
          </cell>
          <cell r="BI13">
            <v>0</v>
          </cell>
          <cell r="BJ13">
            <v>0</v>
          </cell>
          <cell r="BK13">
            <v>1</v>
          </cell>
          <cell r="BL13">
            <v>0</v>
          </cell>
          <cell r="BM13">
            <v>0</v>
          </cell>
          <cell r="BN13">
            <v>0</v>
          </cell>
          <cell r="BO13">
            <v>0</v>
          </cell>
          <cell r="BP13">
            <v>2</v>
          </cell>
          <cell r="BQ13">
            <v>0</v>
          </cell>
          <cell r="BR13">
            <v>40000</v>
          </cell>
          <cell r="BS13">
            <v>34145</v>
          </cell>
          <cell r="BT13">
            <v>12141</v>
          </cell>
          <cell r="BU13">
            <v>6829</v>
          </cell>
          <cell r="BV13">
            <v>51599</v>
          </cell>
          <cell r="BW13">
            <v>1.51</v>
          </cell>
          <cell r="BX13">
            <v>5</v>
          </cell>
          <cell r="BY13">
            <v>80</v>
          </cell>
          <cell r="BZ13">
            <v>60</v>
          </cell>
          <cell r="CA13">
            <v>5</v>
          </cell>
          <cell r="CB13">
            <v>10</v>
          </cell>
          <cell r="CC13">
            <v>80</v>
          </cell>
          <cell r="CD13">
            <v>0</v>
          </cell>
          <cell r="CE13">
            <v>1</v>
          </cell>
          <cell r="CF13">
            <v>1</v>
          </cell>
          <cell r="CG13">
            <v>0</v>
          </cell>
          <cell r="CH13">
            <v>0</v>
          </cell>
          <cell r="CI13">
            <v>0</v>
          </cell>
          <cell r="CJ13">
            <v>0</v>
          </cell>
          <cell r="CK13">
            <v>0</v>
          </cell>
          <cell r="CL13">
            <v>0</v>
          </cell>
          <cell r="CM13">
            <v>1</v>
          </cell>
          <cell r="CN13">
            <v>0</v>
          </cell>
          <cell r="CO13">
            <v>0</v>
          </cell>
          <cell r="CP13">
            <v>0</v>
          </cell>
          <cell r="CQ13">
            <v>0</v>
          </cell>
          <cell r="CR13">
            <v>0</v>
          </cell>
          <cell r="CS13">
            <v>0</v>
          </cell>
          <cell r="CT13">
            <v>0</v>
          </cell>
          <cell r="CU13">
            <v>0</v>
          </cell>
          <cell r="CV13">
            <v>1</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row>
        <row r="14">
          <cell r="A14" t="str">
            <v>Audiences (NI) Services Ltd</v>
          </cell>
          <cell r="B14">
            <v>1</v>
          </cell>
          <cell r="C14">
            <v>33389</v>
          </cell>
          <cell r="D14" t="str">
            <v>Lottery</v>
          </cell>
          <cell r="E14" t="str">
            <v>ACNI/12435</v>
          </cell>
          <cell r="F14" t="str">
            <v>Ashleigh Lilley</v>
          </cell>
          <cell r="G14" t="str">
            <v>AFP - Core</v>
          </cell>
          <cell r="H14" t="str">
            <v>Awarded</v>
          </cell>
          <cell r="I14" t="str">
            <v>Medium</v>
          </cell>
          <cell r="J14">
            <v>191361</v>
          </cell>
          <cell r="K14">
            <v>0</v>
          </cell>
          <cell r="L14">
            <v>239202</v>
          </cell>
          <cell r="M14">
            <v>239202</v>
          </cell>
          <cell r="N14" t="str">
            <v>Combined</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1</v>
          </cell>
          <cell r="DK14">
            <v>0</v>
          </cell>
          <cell r="DL14">
            <v>0</v>
          </cell>
          <cell r="DM14">
            <v>0</v>
          </cell>
          <cell r="DN14">
            <v>101</v>
          </cell>
          <cell r="DO14">
            <v>5</v>
          </cell>
          <cell r="DP14">
            <v>1</v>
          </cell>
          <cell r="DQ14">
            <v>0</v>
          </cell>
          <cell r="DR14">
            <v>0</v>
          </cell>
          <cell r="DS14">
            <v>1</v>
          </cell>
          <cell r="DT14">
            <v>1</v>
          </cell>
          <cell r="DU14">
            <v>0</v>
          </cell>
          <cell r="DV14">
            <v>0</v>
          </cell>
          <cell r="DW14">
            <v>1</v>
          </cell>
          <cell r="DX14">
            <v>1</v>
          </cell>
          <cell r="DY14">
            <v>0</v>
          </cell>
          <cell r="DZ14">
            <v>0</v>
          </cell>
          <cell r="EA14">
            <v>1</v>
          </cell>
          <cell r="EB14">
            <v>1</v>
          </cell>
          <cell r="EC14">
            <v>0</v>
          </cell>
          <cell r="ED14">
            <v>1</v>
          </cell>
          <cell r="EE14">
            <v>0</v>
          </cell>
          <cell r="EF14">
            <v>0</v>
          </cell>
          <cell r="EG14">
            <v>1</v>
          </cell>
          <cell r="EH14">
            <v>0</v>
          </cell>
          <cell r="EI14">
            <v>1</v>
          </cell>
          <cell r="EJ14">
            <v>0</v>
          </cell>
          <cell r="EK14">
            <v>1</v>
          </cell>
          <cell r="EL14">
            <v>0</v>
          </cell>
          <cell r="EM14">
            <v>0</v>
          </cell>
          <cell r="EN14">
            <v>39</v>
          </cell>
          <cell r="EO14">
            <v>0</v>
          </cell>
          <cell r="EP14">
            <v>11</v>
          </cell>
          <cell r="EQ14">
            <v>0</v>
          </cell>
          <cell r="ER14">
            <v>15</v>
          </cell>
          <cell r="ES14">
            <v>0</v>
          </cell>
          <cell r="ET14">
            <v>11</v>
          </cell>
          <cell r="EU14">
            <v>6</v>
          </cell>
          <cell r="EV14">
            <v>0</v>
          </cell>
          <cell r="EW14">
            <v>0</v>
          </cell>
          <cell r="EX14">
            <v>0</v>
          </cell>
          <cell r="EY14">
            <v>0</v>
          </cell>
          <cell r="EZ14">
            <v>0</v>
          </cell>
          <cell r="FA14">
            <v>0</v>
          </cell>
          <cell r="FB14">
            <v>0</v>
          </cell>
          <cell r="FC14">
            <v>0</v>
          </cell>
          <cell r="FD14">
            <v>0</v>
          </cell>
          <cell r="FE14">
            <v>0</v>
          </cell>
          <cell r="FF14">
            <v>200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row>
        <row r="15">
          <cell r="A15" t="str">
            <v>Beat Carnival</v>
          </cell>
          <cell r="B15">
            <v>1</v>
          </cell>
          <cell r="C15">
            <v>33159</v>
          </cell>
          <cell r="D15" t="str">
            <v>Exchequer</v>
          </cell>
          <cell r="E15" t="str">
            <v>ACNI/12205</v>
          </cell>
          <cell r="F15" t="str">
            <v>Gavin O'Connor</v>
          </cell>
          <cell r="G15" t="str">
            <v>AFP - Core</v>
          </cell>
          <cell r="H15" t="str">
            <v>Awarded</v>
          </cell>
          <cell r="I15" t="str">
            <v>Medium</v>
          </cell>
          <cell r="J15">
            <v>144513</v>
          </cell>
          <cell r="K15">
            <v>0</v>
          </cell>
          <cell r="L15">
            <v>243023</v>
          </cell>
          <cell r="M15">
            <v>435535</v>
          </cell>
          <cell r="N15" t="str">
            <v>Combined</v>
          </cell>
          <cell r="O15">
            <v>13</v>
          </cell>
          <cell r="P15">
            <v>579</v>
          </cell>
          <cell r="Q15">
            <v>0</v>
          </cell>
          <cell r="R15">
            <v>19</v>
          </cell>
          <cell r="S15">
            <v>8</v>
          </cell>
          <cell r="T15">
            <v>0</v>
          </cell>
          <cell r="U15">
            <v>11650</v>
          </cell>
          <cell r="V15">
            <v>5745</v>
          </cell>
          <cell r="W15">
            <v>0</v>
          </cell>
          <cell r="X15">
            <v>0</v>
          </cell>
          <cell r="Y15">
            <v>0</v>
          </cell>
          <cell r="Z15">
            <v>0</v>
          </cell>
          <cell r="AA15">
            <v>260264</v>
          </cell>
          <cell r="AB15">
            <v>2413</v>
          </cell>
          <cell r="AC15">
            <v>0</v>
          </cell>
          <cell r="AD15">
            <v>0</v>
          </cell>
          <cell r="AE15">
            <v>0</v>
          </cell>
          <cell r="AF15">
            <v>0</v>
          </cell>
          <cell r="AG15">
            <v>0</v>
          </cell>
          <cell r="AH15">
            <v>0</v>
          </cell>
          <cell r="AI15">
            <v>0</v>
          </cell>
          <cell r="AJ15">
            <v>13</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19</v>
          </cell>
          <cell r="BQ15">
            <v>0</v>
          </cell>
          <cell r="BR15">
            <v>0</v>
          </cell>
          <cell r="BS15">
            <v>0</v>
          </cell>
          <cell r="BT15">
            <v>0</v>
          </cell>
          <cell r="BU15">
            <v>0</v>
          </cell>
          <cell r="BV15">
            <v>0</v>
          </cell>
          <cell r="BW15">
            <v>0</v>
          </cell>
          <cell r="BX15">
            <v>57</v>
          </cell>
          <cell r="BY15">
            <v>58</v>
          </cell>
          <cell r="BZ15">
            <v>90</v>
          </cell>
          <cell r="CA15">
            <v>20</v>
          </cell>
          <cell r="CB15">
            <v>64</v>
          </cell>
          <cell r="CC15">
            <v>74</v>
          </cell>
          <cell r="CD15">
            <v>0</v>
          </cell>
          <cell r="CE15">
            <v>1</v>
          </cell>
          <cell r="CF15">
            <v>1</v>
          </cell>
          <cell r="CG15">
            <v>0</v>
          </cell>
          <cell r="CH15">
            <v>0</v>
          </cell>
          <cell r="CI15">
            <v>0</v>
          </cell>
          <cell r="CJ15">
            <v>0</v>
          </cell>
          <cell r="CK15">
            <v>0</v>
          </cell>
          <cell r="CL15">
            <v>0</v>
          </cell>
          <cell r="CM15">
            <v>1</v>
          </cell>
          <cell r="CN15">
            <v>0</v>
          </cell>
          <cell r="CO15">
            <v>0</v>
          </cell>
          <cell r="CP15">
            <v>0</v>
          </cell>
          <cell r="CQ15">
            <v>1</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row>
        <row r="16">
          <cell r="A16" t="str">
            <v>Belfast Community Circus School</v>
          </cell>
          <cell r="B16">
            <v>1</v>
          </cell>
          <cell r="C16">
            <v>33236</v>
          </cell>
          <cell r="D16" t="str">
            <v>Exchequer</v>
          </cell>
          <cell r="E16" t="str">
            <v>ACNI/12282</v>
          </cell>
          <cell r="F16" t="str">
            <v>Gavin O'Connor</v>
          </cell>
          <cell r="G16" t="str">
            <v>AFP - Core</v>
          </cell>
          <cell r="H16" t="str">
            <v>Awarded</v>
          </cell>
          <cell r="I16" t="str">
            <v>Medium</v>
          </cell>
          <cell r="J16">
            <v>156699</v>
          </cell>
          <cell r="K16">
            <v>0</v>
          </cell>
          <cell r="L16">
            <v>174418</v>
          </cell>
          <cell r="M16">
            <v>691418</v>
          </cell>
          <cell r="N16" t="str">
            <v>Combined</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row>
        <row r="17">
          <cell r="A17" t="str">
            <v>Belfast Exposed Photography</v>
          </cell>
          <cell r="B17">
            <v>1</v>
          </cell>
          <cell r="C17">
            <v>33166</v>
          </cell>
          <cell r="D17" t="str">
            <v>Exchequer</v>
          </cell>
          <cell r="E17" t="str">
            <v>ACNI/12212</v>
          </cell>
          <cell r="F17" t="str">
            <v>Deirdre Robb</v>
          </cell>
          <cell r="G17" t="str">
            <v>AFP - Core</v>
          </cell>
          <cell r="H17" t="str">
            <v>Awarded</v>
          </cell>
          <cell r="I17" t="str">
            <v>Medium</v>
          </cell>
          <cell r="J17">
            <v>144087</v>
          </cell>
          <cell r="K17">
            <v>0</v>
          </cell>
          <cell r="L17">
            <v>144086.98000000001</v>
          </cell>
          <cell r="M17">
            <v>329212.53999999998</v>
          </cell>
          <cell r="N17" t="str">
            <v>Visual Arts</v>
          </cell>
          <cell r="O17">
            <v>0</v>
          </cell>
          <cell r="P17">
            <v>236</v>
          </cell>
          <cell r="Q17">
            <v>16</v>
          </cell>
          <cell r="R17">
            <v>0</v>
          </cell>
          <cell r="S17">
            <v>0</v>
          </cell>
          <cell r="T17">
            <v>0</v>
          </cell>
          <cell r="U17">
            <v>0</v>
          </cell>
          <cell r="V17">
            <v>0</v>
          </cell>
          <cell r="W17">
            <v>4720</v>
          </cell>
          <cell r="X17">
            <v>10788</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38</v>
          </cell>
          <cell r="AP17">
            <v>0</v>
          </cell>
          <cell r="AQ17">
            <v>0</v>
          </cell>
          <cell r="AR17">
            <v>38</v>
          </cell>
          <cell r="AS17">
            <v>0</v>
          </cell>
          <cell r="AT17">
            <v>0</v>
          </cell>
          <cell r="AU17">
            <v>0</v>
          </cell>
          <cell r="AV17">
            <v>0</v>
          </cell>
          <cell r="AW17">
            <v>12</v>
          </cell>
          <cell r="AX17">
            <v>0</v>
          </cell>
          <cell r="AY17">
            <v>0</v>
          </cell>
          <cell r="AZ17">
            <v>12</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14</v>
          </cell>
          <cell r="BY17">
            <v>2</v>
          </cell>
          <cell r="BZ17">
            <v>30</v>
          </cell>
          <cell r="CA17">
            <v>2</v>
          </cell>
          <cell r="CB17">
            <v>20</v>
          </cell>
          <cell r="CC17">
            <v>30</v>
          </cell>
          <cell r="CD17">
            <v>2</v>
          </cell>
          <cell r="CE17">
            <v>1</v>
          </cell>
          <cell r="CF17">
            <v>1</v>
          </cell>
          <cell r="CG17">
            <v>0</v>
          </cell>
          <cell r="CH17">
            <v>0</v>
          </cell>
          <cell r="CI17">
            <v>0</v>
          </cell>
          <cell r="CJ17">
            <v>0</v>
          </cell>
          <cell r="CK17">
            <v>0</v>
          </cell>
          <cell r="CL17">
            <v>0</v>
          </cell>
          <cell r="CM17">
            <v>1</v>
          </cell>
          <cell r="CN17">
            <v>0</v>
          </cell>
          <cell r="CO17">
            <v>0</v>
          </cell>
          <cell r="CP17">
            <v>0</v>
          </cell>
          <cell r="CQ17">
            <v>0</v>
          </cell>
          <cell r="CR17">
            <v>0</v>
          </cell>
          <cell r="CS17">
            <v>0</v>
          </cell>
          <cell r="CT17">
            <v>0</v>
          </cell>
          <cell r="CU17">
            <v>1</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row>
        <row r="18">
          <cell r="A18" t="str">
            <v>Belfast International Arts Festival</v>
          </cell>
          <cell r="B18">
            <v>1</v>
          </cell>
          <cell r="C18">
            <v>33592</v>
          </cell>
          <cell r="D18" t="str">
            <v>Exchequer</v>
          </cell>
          <cell r="E18" t="str">
            <v>ACNI/12638</v>
          </cell>
          <cell r="F18" t="str">
            <v>Sonya Whitefield</v>
          </cell>
          <cell r="G18" t="str">
            <v>AFP - Core</v>
          </cell>
          <cell r="H18" t="str">
            <v>Awarded</v>
          </cell>
          <cell r="I18" t="str">
            <v>Medium</v>
          </cell>
          <cell r="J18">
            <v>189150</v>
          </cell>
          <cell r="K18">
            <v>0</v>
          </cell>
          <cell r="L18">
            <v>189150</v>
          </cell>
          <cell r="M18">
            <v>0</v>
          </cell>
          <cell r="N18" t="str">
            <v>Combined</v>
          </cell>
          <cell r="O18">
            <v>0</v>
          </cell>
          <cell r="P18">
            <v>0</v>
          </cell>
          <cell r="Q18">
            <v>0</v>
          </cell>
          <cell r="R18">
            <v>608</v>
          </cell>
          <cell r="S18">
            <v>0</v>
          </cell>
          <cell r="T18">
            <v>0</v>
          </cell>
          <cell r="U18">
            <v>0</v>
          </cell>
          <cell r="V18">
            <v>0</v>
          </cell>
          <cell r="W18">
            <v>0</v>
          </cell>
          <cell r="X18">
            <v>0</v>
          </cell>
          <cell r="Y18">
            <v>0</v>
          </cell>
          <cell r="Z18">
            <v>27630</v>
          </cell>
          <cell r="AA18">
            <v>362355</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11</v>
          </cell>
          <cell r="BL18">
            <v>0</v>
          </cell>
          <cell r="BM18">
            <v>0</v>
          </cell>
          <cell r="BN18">
            <v>0</v>
          </cell>
          <cell r="BO18">
            <v>0</v>
          </cell>
          <cell r="BP18">
            <v>608</v>
          </cell>
          <cell r="BQ18">
            <v>0</v>
          </cell>
          <cell r="BR18">
            <v>38105</v>
          </cell>
          <cell r="BS18">
            <v>6538</v>
          </cell>
          <cell r="BT18">
            <v>608</v>
          </cell>
          <cell r="BU18">
            <v>4585</v>
          </cell>
          <cell r="BV18">
            <v>39906.660000000003</v>
          </cell>
          <cell r="BW18">
            <v>6.73</v>
          </cell>
          <cell r="BX18">
            <v>20</v>
          </cell>
          <cell r="BY18">
            <v>10</v>
          </cell>
          <cell r="BZ18">
            <v>50</v>
          </cell>
          <cell r="CA18">
            <v>10</v>
          </cell>
          <cell r="CB18">
            <v>10</v>
          </cell>
          <cell r="CC18">
            <v>30</v>
          </cell>
          <cell r="CD18">
            <v>0</v>
          </cell>
          <cell r="CE18">
            <v>1</v>
          </cell>
          <cell r="CF18">
            <v>0</v>
          </cell>
          <cell r="CG18">
            <v>0</v>
          </cell>
          <cell r="CH18">
            <v>0</v>
          </cell>
          <cell r="CI18">
            <v>1</v>
          </cell>
          <cell r="CJ18">
            <v>0</v>
          </cell>
          <cell r="CK18">
            <v>0</v>
          </cell>
          <cell r="CL18">
            <v>1</v>
          </cell>
          <cell r="CM18">
            <v>0</v>
          </cell>
          <cell r="CN18">
            <v>0</v>
          </cell>
          <cell r="CO18">
            <v>0</v>
          </cell>
          <cell r="CP18">
            <v>0</v>
          </cell>
          <cell r="CQ18">
            <v>0</v>
          </cell>
          <cell r="CR18">
            <v>0</v>
          </cell>
          <cell r="CS18">
            <v>0</v>
          </cell>
          <cell r="CT18">
            <v>1</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row>
        <row r="19">
          <cell r="A19" t="str">
            <v>Belfast Music Society</v>
          </cell>
          <cell r="B19">
            <v>1</v>
          </cell>
          <cell r="C19">
            <v>33165</v>
          </cell>
          <cell r="D19" t="str">
            <v>Lottery</v>
          </cell>
          <cell r="E19" t="str">
            <v>ACNI/12211</v>
          </cell>
          <cell r="F19" t="str">
            <v>Ciaran Scullion</v>
          </cell>
          <cell r="G19" t="str">
            <v>AFP - Core</v>
          </cell>
          <cell r="H19" t="str">
            <v>Awarded</v>
          </cell>
          <cell r="I19" t="str">
            <v>Small</v>
          </cell>
          <cell r="J19">
            <v>42583</v>
          </cell>
          <cell r="K19">
            <v>0</v>
          </cell>
          <cell r="L19">
            <v>42585</v>
          </cell>
          <cell r="M19">
            <v>81700</v>
          </cell>
          <cell r="N19" t="str">
            <v>Music</v>
          </cell>
          <cell r="O19">
            <v>19</v>
          </cell>
          <cell r="P19">
            <v>2</v>
          </cell>
          <cell r="Q19">
            <v>0</v>
          </cell>
          <cell r="R19">
            <v>0</v>
          </cell>
          <cell r="S19">
            <v>0</v>
          </cell>
          <cell r="T19">
            <v>1433</v>
          </cell>
          <cell r="U19">
            <v>0</v>
          </cell>
          <cell r="V19">
            <v>34</v>
          </cell>
          <cell r="W19">
            <v>0</v>
          </cell>
          <cell r="X19">
            <v>0</v>
          </cell>
          <cell r="Y19">
            <v>0</v>
          </cell>
          <cell r="Z19">
            <v>0</v>
          </cell>
          <cell r="AA19">
            <v>0</v>
          </cell>
          <cell r="AB19">
            <v>0</v>
          </cell>
          <cell r="AC19">
            <v>0</v>
          </cell>
          <cell r="AD19">
            <v>0</v>
          </cell>
          <cell r="AE19">
            <v>0</v>
          </cell>
          <cell r="AF19">
            <v>0</v>
          </cell>
          <cell r="AG19">
            <v>0</v>
          </cell>
          <cell r="AH19">
            <v>0</v>
          </cell>
          <cell r="AI19">
            <v>0</v>
          </cell>
          <cell r="AJ19">
            <v>27</v>
          </cell>
          <cell r="AK19">
            <v>14</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2350</v>
          </cell>
          <cell r="BS19">
            <v>1620</v>
          </cell>
          <cell r="BT19">
            <v>155</v>
          </cell>
          <cell r="BU19">
            <v>380</v>
          </cell>
          <cell r="BV19">
            <v>8715</v>
          </cell>
          <cell r="BW19">
            <v>5.38</v>
          </cell>
          <cell r="BX19">
            <v>0</v>
          </cell>
          <cell r="BY19">
            <v>0</v>
          </cell>
          <cell r="BZ19">
            <v>7</v>
          </cell>
          <cell r="CA19">
            <v>0</v>
          </cell>
          <cell r="CB19">
            <v>4</v>
          </cell>
          <cell r="CC19">
            <v>55</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row>
        <row r="20">
          <cell r="A20" t="str">
            <v>Belfast Print Workshop</v>
          </cell>
          <cell r="B20">
            <v>1</v>
          </cell>
          <cell r="C20">
            <v>33209</v>
          </cell>
          <cell r="D20" t="str">
            <v>Lottery</v>
          </cell>
          <cell r="E20" t="str">
            <v>ACNI/12255</v>
          </cell>
          <cell r="F20" t="str">
            <v>Suzanne Lyle</v>
          </cell>
          <cell r="G20" t="str">
            <v>AFP - Core</v>
          </cell>
          <cell r="H20" t="str">
            <v>Awarded</v>
          </cell>
          <cell r="I20" t="str">
            <v>Small</v>
          </cell>
          <cell r="J20">
            <v>50000</v>
          </cell>
          <cell r="K20">
            <v>0</v>
          </cell>
          <cell r="L20">
            <v>89000</v>
          </cell>
          <cell r="M20">
            <v>145075</v>
          </cell>
          <cell r="N20" t="str">
            <v>Visual Arts</v>
          </cell>
          <cell r="O20">
            <v>0</v>
          </cell>
          <cell r="P20">
            <v>30</v>
          </cell>
          <cell r="Q20">
            <v>6</v>
          </cell>
          <cell r="R20">
            <v>0</v>
          </cell>
          <cell r="S20">
            <v>0</v>
          </cell>
          <cell r="T20">
            <v>0</v>
          </cell>
          <cell r="U20">
            <v>0</v>
          </cell>
          <cell r="V20">
            <v>120</v>
          </cell>
          <cell r="W20">
            <v>300</v>
          </cell>
          <cell r="X20">
            <v>300</v>
          </cell>
          <cell r="Y20">
            <v>400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1</v>
          </cell>
          <cell r="CF20">
            <v>0</v>
          </cell>
          <cell r="CG20">
            <v>0</v>
          </cell>
          <cell r="CH20">
            <v>0</v>
          </cell>
          <cell r="CI20">
            <v>0</v>
          </cell>
          <cell r="CJ20">
            <v>0</v>
          </cell>
          <cell r="CK20">
            <v>0</v>
          </cell>
          <cell r="CL20">
            <v>0</v>
          </cell>
          <cell r="CM20">
            <v>1</v>
          </cell>
          <cell r="CN20">
            <v>0</v>
          </cell>
          <cell r="CO20">
            <v>0</v>
          </cell>
          <cell r="CP20">
            <v>0</v>
          </cell>
          <cell r="CQ20">
            <v>0</v>
          </cell>
          <cell r="CR20">
            <v>0</v>
          </cell>
          <cell r="CS20">
            <v>0</v>
          </cell>
          <cell r="CT20">
            <v>0</v>
          </cell>
          <cell r="CU20">
            <v>0</v>
          </cell>
          <cell r="CV20">
            <v>0</v>
          </cell>
          <cell r="CW20">
            <v>0</v>
          </cell>
          <cell r="CX20">
            <v>0</v>
          </cell>
          <cell r="CY20">
            <v>0</v>
          </cell>
          <cell r="CZ20">
            <v>1</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row>
        <row r="21">
          <cell r="A21" t="str">
            <v>BelfastTrad (Traditional Music and Dance Society)</v>
          </cell>
          <cell r="B21">
            <v>1</v>
          </cell>
          <cell r="C21">
            <v>33206</v>
          </cell>
          <cell r="D21" t="str">
            <v>Lottery</v>
          </cell>
          <cell r="E21" t="str">
            <v>ACNI/12252</v>
          </cell>
          <cell r="F21" t="str">
            <v>Maria McAlister</v>
          </cell>
          <cell r="G21" t="str">
            <v>AFP - Core</v>
          </cell>
          <cell r="H21" t="str">
            <v>Awarded</v>
          </cell>
          <cell r="I21" t="str">
            <v>Small</v>
          </cell>
          <cell r="J21">
            <v>33025</v>
          </cell>
          <cell r="K21">
            <v>0</v>
          </cell>
          <cell r="L21">
            <v>33025</v>
          </cell>
          <cell r="M21">
            <v>80585</v>
          </cell>
          <cell r="N21" t="str">
            <v>Traditional Arts</v>
          </cell>
          <cell r="O21">
            <v>6</v>
          </cell>
          <cell r="P21">
            <v>213</v>
          </cell>
          <cell r="Q21">
            <v>0</v>
          </cell>
          <cell r="R21">
            <v>1</v>
          </cell>
          <cell r="S21">
            <v>0</v>
          </cell>
          <cell r="T21">
            <v>130</v>
          </cell>
          <cell r="U21">
            <v>0</v>
          </cell>
          <cell r="V21">
            <v>1431</v>
          </cell>
          <cell r="W21">
            <v>1027</v>
          </cell>
          <cell r="X21">
            <v>0</v>
          </cell>
          <cell r="Y21">
            <v>0</v>
          </cell>
          <cell r="Z21">
            <v>0</v>
          </cell>
          <cell r="AA21">
            <v>200</v>
          </cell>
          <cell r="AB21">
            <v>0</v>
          </cell>
          <cell r="AC21">
            <v>0</v>
          </cell>
          <cell r="AD21">
            <v>0</v>
          </cell>
          <cell r="AE21">
            <v>0</v>
          </cell>
          <cell r="AF21">
            <v>0</v>
          </cell>
          <cell r="AG21">
            <v>6</v>
          </cell>
          <cell r="AH21">
            <v>0</v>
          </cell>
          <cell r="AI21">
            <v>0</v>
          </cell>
          <cell r="AJ21">
            <v>6</v>
          </cell>
          <cell r="AK21">
            <v>0</v>
          </cell>
          <cell r="AL21">
            <v>0</v>
          </cell>
          <cell r="AM21">
            <v>0</v>
          </cell>
          <cell r="AN21">
            <v>0</v>
          </cell>
          <cell r="AO21">
            <v>213</v>
          </cell>
          <cell r="AP21">
            <v>0</v>
          </cell>
          <cell r="AQ21">
            <v>0</v>
          </cell>
          <cell r="AR21">
            <v>213</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1</v>
          </cell>
          <cell r="BN21">
            <v>0</v>
          </cell>
          <cell r="BO21">
            <v>0</v>
          </cell>
          <cell r="BP21">
            <v>1</v>
          </cell>
          <cell r="BQ21">
            <v>0</v>
          </cell>
          <cell r="BR21">
            <v>0</v>
          </cell>
          <cell r="BS21">
            <v>0</v>
          </cell>
          <cell r="BT21">
            <v>0</v>
          </cell>
          <cell r="BU21">
            <v>0</v>
          </cell>
          <cell r="BV21">
            <v>0</v>
          </cell>
          <cell r="BW21">
            <v>0</v>
          </cell>
          <cell r="BX21">
            <v>10</v>
          </cell>
          <cell r="BY21">
            <v>0</v>
          </cell>
          <cell r="BZ21">
            <v>10</v>
          </cell>
          <cell r="CA21">
            <v>0</v>
          </cell>
          <cell r="CB21">
            <v>50</v>
          </cell>
          <cell r="CC21">
            <v>30</v>
          </cell>
          <cell r="CD21">
            <v>0</v>
          </cell>
          <cell r="CE21">
            <v>0</v>
          </cell>
          <cell r="CF21">
            <v>0</v>
          </cell>
          <cell r="CG21">
            <v>0</v>
          </cell>
          <cell r="CH21">
            <v>0</v>
          </cell>
          <cell r="CI21">
            <v>1</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row>
        <row r="22">
          <cell r="A22" t="str">
            <v>Big Telly Theatre Company</v>
          </cell>
          <cell r="B22">
            <v>1</v>
          </cell>
          <cell r="C22">
            <v>33261</v>
          </cell>
          <cell r="D22" t="str">
            <v>Exchequer</v>
          </cell>
          <cell r="E22" t="str">
            <v>ACNI/12307</v>
          </cell>
          <cell r="F22" t="str">
            <v>Gilly Campbell</v>
          </cell>
          <cell r="G22" t="str">
            <v>AFP - Core</v>
          </cell>
          <cell r="H22" t="str">
            <v>Awarded</v>
          </cell>
          <cell r="I22" t="str">
            <v>Medium</v>
          </cell>
          <cell r="J22">
            <v>150350</v>
          </cell>
          <cell r="K22">
            <v>0</v>
          </cell>
          <cell r="L22">
            <v>160489</v>
          </cell>
          <cell r="M22">
            <v>512116</v>
          </cell>
          <cell r="N22" t="str">
            <v>Drama</v>
          </cell>
          <cell r="O22">
            <v>97</v>
          </cell>
          <cell r="P22">
            <v>335</v>
          </cell>
          <cell r="Q22">
            <v>12</v>
          </cell>
          <cell r="R22">
            <v>87</v>
          </cell>
          <cell r="S22">
            <v>0</v>
          </cell>
          <cell r="T22">
            <v>4525</v>
          </cell>
          <cell r="U22">
            <v>0</v>
          </cell>
          <cell r="V22">
            <v>5332</v>
          </cell>
          <cell r="W22">
            <v>0</v>
          </cell>
          <cell r="X22">
            <v>1278</v>
          </cell>
          <cell r="Y22">
            <v>0</v>
          </cell>
          <cell r="Z22">
            <v>0</v>
          </cell>
          <cell r="AA22">
            <v>5650</v>
          </cell>
          <cell r="AB22">
            <v>0</v>
          </cell>
          <cell r="AC22">
            <v>0</v>
          </cell>
          <cell r="AD22">
            <v>1</v>
          </cell>
          <cell r="AE22">
            <v>0</v>
          </cell>
          <cell r="AF22">
            <v>0</v>
          </cell>
          <cell r="AG22">
            <v>1</v>
          </cell>
          <cell r="AH22">
            <v>0</v>
          </cell>
          <cell r="AI22">
            <v>0</v>
          </cell>
          <cell r="AJ22">
            <v>97</v>
          </cell>
          <cell r="AK22">
            <v>1</v>
          </cell>
          <cell r="AL22">
            <v>0</v>
          </cell>
          <cell r="AM22">
            <v>0</v>
          </cell>
          <cell r="AN22">
            <v>0</v>
          </cell>
          <cell r="AO22">
            <v>0</v>
          </cell>
          <cell r="AP22">
            <v>0</v>
          </cell>
          <cell r="AQ22">
            <v>0</v>
          </cell>
          <cell r="AR22">
            <v>335</v>
          </cell>
          <cell r="AS22">
            <v>0</v>
          </cell>
          <cell r="AT22">
            <v>0</v>
          </cell>
          <cell r="AU22">
            <v>0</v>
          </cell>
          <cell r="AV22">
            <v>0</v>
          </cell>
          <cell r="AW22">
            <v>0</v>
          </cell>
          <cell r="AX22">
            <v>0</v>
          </cell>
          <cell r="AY22">
            <v>0</v>
          </cell>
          <cell r="AZ22">
            <v>12</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87</v>
          </cell>
          <cell r="BQ22">
            <v>0</v>
          </cell>
          <cell r="BR22">
            <v>540</v>
          </cell>
          <cell r="BS22">
            <v>250</v>
          </cell>
          <cell r="BT22">
            <v>290</v>
          </cell>
          <cell r="BU22">
            <v>0</v>
          </cell>
          <cell r="BV22">
            <v>500</v>
          </cell>
          <cell r="BW22">
            <v>2</v>
          </cell>
          <cell r="BX22">
            <v>4</v>
          </cell>
          <cell r="BY22">
            <v>5.6</v>
          </cell>
          <cell r="BZ22">
            <v>8.5</v>
          </cell>
          <cell r="CA22">
            <v>0</v>
          </cell>
          <cell r="CB22">
            <v>30</v>
          </cell>
          <cell r="CC22">
            <v>58</v>
          </cell>
          <cell r="CD22">
            <v>0</v>
          </cell>
          <cell r="CE22">
            <v>1</v>
          </cell>
          <cell r="CF22">
            <v>1</v>
          </cell>
          <cell r="CG22">
            <v>0</v>
          </cell>
          <cell r="CH22">
            <v>0</v>
          </cell>
          <cell r="CI22">
            <v>0</v>
          </cell>
          <cell r="CJ22">
            <v>0</v>
          </cell>
          <cell r="CK22">
            <v>0</v>
          </cell>
          <cell r="CL22">
            <v>0</v>
          </cell>
          <cell r="CM22">
            <v>1</v>
          </cell>
          <cell r="CN22">
            <v>0</v>
          </cell>
          <cell r="CO22">
            <v>0</v>
          </cell>
          <cell r="CP22">
            <v>0</v>
          </cell>
          <cell r="CQ22">
            <v>0</v>
          </cell>
          <cell r="CR22">
            <v>0</v>
          </cell>
          <cell r="CS22">
            <v>0</v>
          </cell>
          <cell r="CT22">
            <v>0</v>
          </cell>
          <cell r="CU22">
            <v>0</v>
          </cell>
          <cell r="CV22">
            <v>0</v>
          </cell>
          <cell r="CW22">
            <v>1</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row>
        <row r="23">
          <cell r="A23" t="str">
            <v>Bruiser Theatre Company</v>
          </cell>
          <cell r="B23">
            <v>1</v>
          </cell>
          <cell r="C23">
            <v>33231</v>
          </cell>
          <cell r="D23" t="str">
            <v>Exchequer</v>
          </cell>
          <cell r="E23" t="str">
            <v>ACNI/12277</v>
          </cell>
          <cell r="F23" t="str">
            <v>Gilly Campbell</v>
          </cell>
          <cell r="G23" t="str">
            <v>AFP - Core</v>
          </cell>
          <cell r="H23" t="str">
            <v>Awarded</v>
          </cell>
          <cell r="I23" t="str">
            <v>Medium</v>
          </cell>
          <cell r="J23">
            <v>106703</v>
          </cell>
          <cell r="K23">
            <v>0</v>
          </cell>
          <cell r="L23">
            <v>134708</v>
          </cell>
          <cell r="M23">
            <v>379791.44</v>
          </cell>
          <cell r="N23" t="str">
            <v>Drama</v>
          </cell>
          <cell r="O23">
            <v>30</v>
          </cell>
          <cell r="P23">
            <v>217</v>
          </cell>
          <cell r="Q23">
            <v>0</v>
          </cell>
          <cell r="R23">
            <v>1</v>
          </cell>
          <cell r="S23">
            <v>0</v>
          </cell>
          <cell r="T23">
            <v>2747</v>
          </cell>
          <cell r="U23">
            <v>260</v>
          </cell>
          <cell r="V23">
            <v>1132</v>
          </cell>
          <cell r="W23">
            <v>0</v>
          </cell>
          <cell r="X23">
            <v>0</v>
          </cell>
          <cell r="Y23">
            <v>0</v>
          </cell>
          <cell r="Z23">
            <v>0</v>
          </cell>
          <cell r="AA23">
            <v>30000</v>
          </cell>
          <cell r="AB23">
            <v>0</v>
          </cell>
          <cell r="AC23">
            <v>0</v>
          </cell>
          <cell r="AD23">
            <v>1</v>
          </cell>
          <cell r="AE23">
            <v>1</v>
          </cell>
          <cell r="AF23">
            <v>0</v>
          </cell>
          <cell r="AG23">
            <v>1</v>
          </cell>
          <cell r="AH23">
            <v>0</v>
          </cell>
          <cell r="AI23">
            <v>0</v>
          </cell>
          <cell r="AJ23">
            <v>30</v>
          </cell>
          <cell r="AK23">
            <v>0</v>
          </cell>
          <cell r="AL23">
            <v>0</v>
          </cell>
          <cell r="AM23">
            <v>0</v>
          </cell>
          <cell r="AN23">
            <v>0</v>
          </cell>
          <cell r="AO23">
            <v>0</v>
          </cell>
          <cell r="AP23">
            <v>0</v>
          </cell>
          <cell r="AQ23">
            <v>0</v>
          </cell>
          <cell r="AR23">
            <v>217</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1</v>
          </cell>
          <cell r="BQ23">
            <v>0</v>
          </cell>
          <cell r="BR23">
            <v>3905</v>
          </cell>
          <cell r="BS23">
            <v>965</v>
          </cell>
          <cell r="BT23">
            <v>239</v>
          </cell>
          <cell r="BU23">
            <v>1032</v>
          </cell>
          <cell r="BV23">
            <v>23835.29</v>
          </cell>
          <cell r="BW23">
            <v>10.199999999999999</v>
          </cell>
          <cell r="BX23">
            <v>0</v>
          </cell>
          <cell r="BY23">
            <v>0</v>
          </cell>
          <cell r="BZ23">
            <v>15</v>
          </cell>
          <cell r="CA23">
            <v>0</v>
          </cell>
          <cell r="CB23">
            <v>0</v>
          </cell>
          <cell r="CC23">
            <v>85</v>
          </cell>
          <cell r="CD23">
            <v>5</v>
          </cell>
          <cell r="CE23">
            <v>0</v>
          </cell>
          <cell r="CF23">
            <v>1</v>
          </cell>
          <cell r="CG23">
            <v>0</v>
          </cell>
          <cell r="CH23">
            <v>0</v>
          </cell>
          <cell r="CI23">
            <v>0</v>
          </cell>
          <cell r="CJ23">
            <v>1</v>
          </cell>
          <cell r="CK23">
            <v>0</v>
          </cell>
          <cell r="CL23">
            <v>0</v>
          </cell>
          <cell r="CM23">
            <v>1</v>
          </cell>
          <cell r="CN23">
            <v>1</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row>
        <row r="24">
          <cell r="A24" t="str">
            <v>Cahoots NI Ltd</v>
          </cell>
          <cell r="B24">
            <v>1</v>
          </cell>
          <cell r="C24">
            <v>33263</v>
          </cell>
          <cell r="D24" t="str">
            <v>Exchequer</v>
          </cell>
          <cell r="E24" t="str">
            <v>ACNI/12309</v>
          </cell>
          <cell r="F24" t="str">
            <v>Gilly Campbell</v>
          </cell>
          <cell r="G24" t="str">
            <v>AFP - Core</v>
          </cell>
          <cell r="H24" t="str">
            <v>Awarded</v>
          </cell>
          <cell r="I24" t="str">
            <v>Small</v>
          </cell>
          <cell r="J24">
            <v>121764</v>
          </cell>
          <cell r="K24">
            <v>0</v>
          </cell>
          <cell r="L24">
            <v>144087</v>
          </cell>
          <cell r="M24">
            <v>376752.72</v>
          </cell>
          <cell r="N24" t="str">
            <v>Drama</v>
          </cell>
          <cell r="O24">
            <v>221</v>
          </cell>
          <cell r="P24">
            <v>9</v>
          </cell>
          <cell r="Q24">
            <v>0</v>
          </cell>
          <cell r="R24">
            <v>0</v>
          </cell>
          <cell r="S24">
            <v>0</v>
          </cell>
          <cell r="T24">
            <v>21550</v>
          </cell>
          <cell r="U24">
            <v>0</v>
          </cell>
          <cell r="V24">
            <v>1100</v>
          </cell>
          <cell r="W24">
            <v>0</v>
          </cell>
          <cell r="X24">
            <v>0</v>
          </cell>
          <cell r="Y24">
            <v>0</v>
          </cell>
          <cell r="Z24">
            <v>0</v>
          </cell>
          <cell r="AA24">
            <v>0</v>
          </cell>
          <cell r="AB24">
            <v>0</v>
          </cell>
          <cell r="AC24">
            <v>0</v>
          </cell>
          <cell r="AD24">
            <v>1</v>
          </cell>
          <cell r="AE24">
            <v>0</v>
          </cell>
          <cell r="AF24">
            <v>0</v>
          </cell>
          <cell r="AG24">
            <v>1</v>
          </cell>
          <cell r="AH24">
            <v>1</v>
          </cell>
          <cell r="AI24">
            <v>0</v>
          </cell>
          <cell r="AJ24">
            <v>221</v>
          </cell>
          <cell r="AK24">
            <v>12</v>
          </cell>
          <cell r="AL24">
            <v>0</v>
          </cell>
          <cell r="AM24">
            <v>0</v>
          </cell>
          <cell r="AN24">
            <v>0</v>
          </cell>
          <cell r="AO24">
            <v>0</v>
          </cell>
          <cell r="AP24">
            <v>0</v>
          </cell>
          <cell r="AQ24">
            <v>0</v>
          </cell>
          <cell r="AR24">
            <v>9</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10</v>
          </cell>
          <cell r="BY24">
            <v>0</v>
          </cell>
          <cell r="BZ24">
            <v>10</v>
          </cell>
          <cell r="CA24">
            <v>0</v>
          </cell>
          <cell r="CB24">
            <v>0</v>
          </cell>
          <cell r="CC24">
            <v>100</v>
          </cell>
          <cell r="CD24">
            <v>0</v>
          </cell>
          <cell r="CE24">
            <v>0</v>
          </cell>
          <cell r="CF24">
            <v>0</v>
          </cell>
          <cell r="CG24">
            <v>0</v>
          </cell>
          <cell r="CH24">
            <v>0</v>
          </cell>
          <cell r="CI24">
            <v>0</v>
          </cell>
          <cell r="CJ24">
            <v>0</v>
          </cell>
          <cell r="CK24">
            <v>0</v>
          </cell>
          <cell r="CL24">
            <v>0</v>
          </cell>
          <cell r="CM24">
            <v>1</v>
          </cell>
          <cell r="CN24">
            <v>0</v>
          </cell>
          <cell r="CO24">
            <v>0</v>
          </cell>
          <cell r="CP24">
            <v>0</v>
          </cell>
          <cell r="CQ24">
            <v>0</v>
          </cell>
          <cell r="CR24">
            <v>0</v>
          </cell>
          <cell r="CS24">
            <v>0</v>
          </cell>
          <cell r="CT24">
            <v>0</v>
          </cell>
          <cell r="CU24">
            <v>1</v>
          </cell>
          <cell r="CV24">
            <v>1</v>
          </cell>
          <cell r="CW24">
            <v>0</v>
          </cell>
          <cell r="CX24">
            <v>0</v>
          </cell>
          <cell r="CY24">
            <v>0</v>
          </cell>
          <cell r="CZ24">
            <v>0</v>
          </cell>
          <cell r="DA24">
            <v>0</v>
          </cell>
          <cell r="DB24">
            <v>1</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row>
        <row r="25">
          <cell r="A25" t="str">
            <v>Camerata Ireland</v>
          </cell>
          <cell r="B25">
            <v>1</v>
          </cell>
          <cell r="C25">
            <v>33190</v>
          </cell>
          <cell r="D25" t="str">
            <v>Lottery</v>
          </cell>
          <cell r="E25" t="str">
            <v>ACNI/12236</v>
          </cell>
          <cell r="F25" t="str">
            <v>Ciaran Scullion</v>
          </cell>
          <cell r="G25" t="str">
            <v>AFP - Core</v>
          </cell>
          <cell r="H25" t="str">
            <v>Awarded</v>
          </cell>
          <cell r="I25" t="str">
            <v>Medium</v>
          </cell>
          <cell r="J25">
            <v>99425</v>
          </cell>
          <cell r="K25">
            <v>0</v>
          </cell>
          <cell r="L25">
            <v>229500</v>
          </cell>
          <cell r="M25">
            <v>1099070</v>
          </cell>
          <cell r="N25" t="str">
            <v>Music</v>
          </cell>
          <cell r="O25">
            <v>20</v>
          </cell>
          <cell r="P25">
            <v>0</v>
          </cell>
          <cell r="Q25">
            <v>0</v>
          </cell>
          <cell r="R25">
            <v>1</v>
          </cell>
          <cell r="S25">
            <v>0</v>
          </cell>
          <cell r="T25">
            <v>11730</v>
          </cell>
          <cell r="U25">
            <v>0</v>
          </cell>
          <cell r="V25">
            <v>0</v>
          </cell>
          <cell r="W25">
            <v>0</v>
          </cell>
          <cell r="X25">
            <v>0</v>
          </cell>
          <cell r="Y25">
            <v>0</v>
          </cell>
          <cell r="Z25">
            <v>1391</v>
          </cell>
          <cell r="AA25">
            <v>0</v>
          </cell>
          <cell r="AB25">
            <v>0</v>
          </cell>
          <cell r="AC25">
            <v>0</v>
          </cell>
          <cell r="AD25">
            <v>0</v>
          </cell>
          <cell r="AE25">
            <v>0</v>
          </cell>
          <cell r="AF25">
            <v>0</v>
          </cell>
          <cell r="AG25">
            <v>0</v>
          </cell>
          <cell r="AH25">
            <v>0</v>
          </cell>
          <cell r="AI25">
            <v>0</v>
          </cell>
          <cell r="AJ25">
            <v>20</v>
          </cell>
          <cell r="AK25">
            <v>6</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2</v>
          </cell>
          <cell r="BJ25">
            <v>0</v>
          </cell>
          <cell r="BK25">
            <v>0</v>
          </cell>
          <cell r="BL25">
            <v>0</v>
          </cell>
          <cell r="BM25">
            <v>0</v>
          </cell>
          <cell r="BN25">
            <v>0</v>
          </cell>
          <cell r="BO25">
            <v>0</v>
          </cell>
          <cell r="BP25">
            <v>1</v>
          </cell>
          <cell r="BQ25">
            <v>1</v>
          </cell>
          <cell r="BR25">
            <v>2086</v>
          </cell>
          <cell r="BS25">
            <v>1191</v>
          </cell>
          <cell r="BT25">
            <v>200</v>
          </cell>
          <cell r="BU25">
            <v>159</v>
          </cell>
          <cell r="BV25">
            <v>19712</v>
          </cell>
          <cell r="BW25">
            <v>16.55</v>
          </cell>
          <cell r="BX25">
            <v>0</v>
          </cell>
          <cell r="BY25">
            <v>0</v>
          </cell>
          <cell r="BZ25">
            <v>5</v>
          </cell>
          <cell r="CA25">
            <v>0</v>
          </cell>
          <cell r="CB25">
            <v>0</v>
          </cell>
          <cell r="CC25">
            <v>50</v>
          </cell>
          <cell r="CD25">
            <v>0</v>
          </cell>
          <cell r="CE25">
            <v>1</v>
          </cell>
          <cell r="CF25">
            <v>1</v>
          </cell>
          <cell r="CG25">
            <v>0</v>
          </cell>
          <cell r="CH25">
            <v>0</v>
          </cell>
          <cell r="CI25">
            <v>0</v>
          </cell>
          <cell r="CJ25">
            <v>0</v>
          </cell>
          <cell r="CK25">
            <v>0</v>
          </cell>
          <cell r="CL25">
            <v>0</v>
          </cell>
          <cell r="CM25">
            <v>1</v>
          </cell>
          <cell r="CN25">
            <v>0</v>
          </cell>
          <cell r="CO25">
            <v>0</v>
          </cell>
          <cell r="CP25">
            <v>0</v>
          </cell>
          <cell r="CQ25">
            <v>0</v>
          </cell>
          <cell r="CR25">
            <v>0</v>
          </cell>
          <cell r="CS25">
            <v>0</v>
          </cell>
          <cell r="CT25">
            <v>0</v>
          </cell>
          <cell r="CU25">
            <v>0</v>
          </cell>
          <cell r="CV25">
            <v>1</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row>
        <row r="26">
          <cell r="A26" t="str">
            <v>Catalyst Arts Ltd</v>
          </cell>
          <cell r="B26">
            <v>1</v>
          </cell>
          <cell r="C26">
            <v>33258</v>
          </cell>
          <cell r="D26" t="str">
            <v>Lottery</v>
          </cell>
          <cell r="E26" t="str">
            <v>ACNI/12304</v>
          </cell>
          <cell r="F26" t="str">
            <v>Deirdre Robb</v>
          </cell>
          <cell r="G26" t="str">
            <v>AFP - Core</v>
          </cell>
          <cell r="H26" t="str">
            <v>Awarded</v>
          </cell>
          <cell r="I26" t="str">
            <v>Small</v>
          </cell>
          <cell r="J26">
            <v>40720</v>
          </cell>
          <cell r="K26">
            <v>0</v>
          </cell>
          <cell r="L26">
            <v>48238</v>
          </cell>
          <cell r="M26">
            <v>71899</v>
          </cell>
          <cell r="N26" t="str">
            <v>Visual Arts</v>
          </cell>
          <cell r="O26">
            <v>28</v>
          </cell>
          <cell r="P26">
            <v>76</v>
          </cell>
          <cell r="Q26">
            <v>15</v>
          </cell>
          <cell r="R26">
            <v>0</v>
          </cell>
          <cell r="S26">
            <v>1</v>
          </cell>
          <cell r="T26">
            <v>0</v>
          </cell>
          <cell r="U26">
            <v>3036</v>
          </cell>
          <cell r="V26">
            <v>0</v>
          </cell>
          <cell r="W26">
            <v>1175</v>
          </cell>
          <cell r="X26">
            <v>0</v>
          </cell>
          <cell r="Y26">
            <v>4110</v>
          </cell>
          <cell r="Z26">
            <v>0</v>
          </cell>
          <cell r="AA26">
            <v>0</v>
          </cell>
          <cell r="AB26">
            <v>58</v>
          </cell>
          <cell r="AC26">
            <v>500</v>
          </cell>
          <cell r="AD26">
            <v>0</v>
          </cell>
          <cell r="AE26">
            <v>0</v>
          </cell>
          <cell r="AF26">
            <v>0</v>
          </cell>
          <cell r="AG26">
            <v>0</v>
          </cell>
          <cell r="AH26">
            <v>0</v>
          </cell>
          <cell r="AI26">
            <v>0</v>
          </cell>
          <cell r="AJ26">
            <v>11</v>
          </cell>
          <cell r="AK26">
            <v>0</v>
          </cell>
          <cell r="AL26">
            <v>0</v>
          </cell>
          <cell r="AM26">
            <v>0</v>
          </cell>
          <cell r="AN26">
            <v>0</v>
          </cell>
          <cell r="AO26">
            <v>0</v>
          </cell>
          <cell r="AP26">
            <v>0</v>
          </cell>
          <cell r="AQ26">
            <v>0</v>
          </cell>
          <cell r="AR26">
            <v>58</v>
          </cell>
          <cell r="AS26">
            <v>0</v>
          </cell>
          <cell r="AT26">
            <v>0</v>
          </cell>
          <cell r="AU26">
            <v>0</v>
          </cell>
          <cell r="AV26">
            <v>0</v>
          </cell>
          <cell r="AW26">
            <v>0</v>
          </cell>
          <cell r="AX26">
            <v>0</v>
          </cell>
          <cell r="AY26">
            <v>0</v>
          </cell>
          <cell r="AZ26">
            <v>12</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0.21</v>
          </cell>
          <cell r="BY26">
            <v>1.37</v>
          </cell>
          <cell r="BZ26">
            <v>3</v>
          </cell>
          <cell r="CA26">
            <v>1.72</v>
          </cell>
          <cell r="CB26">
            <v>2.66</v>
          </cell>
          <cell r="CC26">
            <v>5.67</v>
          </cell>
          <cell r="CD26">
            <v>0.06</v>
          </cell>
          <cell r="CE26">
            <v>0</v>
          </cell>
          <cell r="CF26">
            <v>0</v>
          </cell>
          <cell r="CG26">
            <v>0</v>
          </cell>
          <cell r="CH26">
            <v>0</v>
          </cell>
          <cell r="CI26">
            <v>0</v>
          </cell>
          <cell r="CJ26">
            <v>0</v>
          </cell>
          <cell r="CK26">
            <v>1</v>
          </cell>
          <cell r="CL26">
            <v>0</v>
          </cell>
          <cell r="CM26">
            <v>0</v>
          </cell>
          <cell r="CN26">
            <v>0</v>
          </cell>
          <cell r="CO26">
            <v>0</v>
          </cell>
          <cell r="CP26">
            <v>1</v>
          </cell>
          <cell r="CQ26">
            <v>0</v>
          </cell>
          <cell r="CR26">
            <v>0</v>
          </cell>
          <cell r="CS26">
            <v>0</v>
          </cell>
          <cell r="CT26">
            <v>0</v>
          </cell>
          <cell r="CU26">
            <v>0</v>
          </cell>
          <cell r="CV26">
            <v>0</v>
          </cell>
          <cell r="CW26">
            <v>0</v>
          </cell>
          <cell r="CX26">
            <v>0</v>
          </cell>
          <cell r="CY26">
            <v>0</v>
          </cell>
          <cell r="CZ26">
            <v>1</v>
          </cell>
          <cell r="DA26">
            <v>1</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row>
        <row r="27">
          <cell r="A27" t="str">
            <v>Cathedral Quarter Arts Festival</v>
          </cell>
          <cell r="B27">
            <v>1</v>
          </cell>
          <cell r="C27">
            <v>33226</v>
          </cell>
          <cell r="D27" t="str">
            <v>Exchequer</v>
          </cell>
          <cell r="E27" t="str">
            <v>ACNI/12272</v>
          </cell>
          <cell r="F27" t="str">
            <v>Sonya Whitefield</v>
          </cell>
          <cell r="G27" t="str">
            <v>AFP - Core</v>
          </cell>
          <cell r="H27" t="str">
            <v>Awarded</v>
          </cell>
          <cell r="I27" t="str">
            <v>Medium</v>
          </cell>
          <cell r="J27">
            <v>126100</v>
          </cell>
          <cell r="K27">
            <v>0</v>
          </cell>
          <cell r="L27">
            <v>140000</v>
          </cell>
          <cell r="M27">
            <v>440000</v>
          </cell>
          <cell r="N27" t="str">
            <v>Combined</v>
          </cell>
          <cell r="O27">
            <v>142</v>
          </cell>
          <cell r="P27">
            <v>28</v>
          </cell>
          <cell r="Q27">
            <v>8</v>
          </cell>
          <cell r="R27">
            <v>0</v>
          </cell>
          <cell r="S27">
            <v>0</v>
          </cell>
          <cell r="T27">
            <v>17468</v>
          </cell>
          <cell r="U27">
            <v>0</v>
          </cell>
          <cell r="V27">
            <v>0</v>
          </cell>
          <cell r="W27">
            <v>950</v>
          </cell>
          <cell r="X27">
            <v>0</v>
          </cell>
          <cell r="Y27">
            <v>5250</v>
          </cell>
          <cell r="Z27">
            <v>0</v>
          </cell>
          <cell r="AA27">
            <v>0</v>
          </cell>
          <cell r="AB27">
            <v>0</v>
          </cell>
          <cell r="AC27">
            <v>0</v>
          </cell>
          <cell r="AD27">
            <v>0</v>
          </cell>
          <cell r="AE27">
            <v>0</v>
          </cell>
          <cell r="AF27">
            <v>0</v>
          </cell>
          <cell r="AG27">
            <v>0</v>
          </cell>
          <cell r="AH27">
            <v>11</v>
          </cell>
          <cell r="AI27">
            <v>0</v>
          </cell>
          <cell r="AJ27">
            <v>110</v>
          </cell>
          <cell r="AK27">
            <v>15</v>
          </cell>
          <cell r="AL27">
            <v>0</v>
          </cell>
          <cell r="AM27">
            <v>0</v>
          </cell>
          <cell r="AN27">
            <v>0</v>
          </cell>
          <cell r="AO27">
            <v>0</v>
          </cell>
          <cell r="AP27">
            <v>0</v>
          </cell>
          <cell r="AQ27">
            <v>0</v>
          </cell>
          <cell r="AR27">
            <v>28</v>
          </cell>
          <cell r="AS27">
            <v>18</v>
          </cell>
          <cell r="AT27">
            <v>0</v>
          </cell>
          <cell r="AU27">
            <v>0</v>
          </cell>
          <cell r="AV27">
            <v>0</v>
          </cell>
          <cell r="AW27">
            <v>0</v>
          </cell>
          <cell r="AX27">
            <v>1</v>
          </cell>
          <cell r="AY27">
            <v>0</v>
          </cell>
          <cell r="AZ27">
            <v>8</v>
          </cell>
          <cell r="BA27">
            <v>8</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18000</v>
          </cell>
          <cell r="BS27">
            <v>15483</v>
          </cell>
          <cell r="BT27">
            <v>1580</v>
          </cell>
          <cell r="BU27">
            <v>200</v>
          </cell>
          <cell r="BV27">
            <v>182080.5</v>
          </cell>
          <cell r="BW27">
            <v>18.2</v>
          </cell>
          <cell r="BX27">
            <v>5</v>
          </cell>
          <cell r="BY27">
            <v>5</v>
          </cell>
          <cell r="BZ27">
            <v>2</v>
          </cell>
          <cell r="CA27">
            <v>5</v>
          </cell>
          <cell r="CB27">
            <v>15</v>
          </cell>
          <cell r="CC27">
            <v>2</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1</v>
          </cell>
          <cell r="CU27">
            <v>0</v>
          </cell>
          <cell r="CV27">
            <v>1</v>
          </cell>
          <cell r="CW27">
            <v>0</v>
          </cell>
          <cell r="CX27">
            <v>0</v>
          </cell>
          <cell r="CY27">
            <v>0</v>
          </cell>
          <cell r="CZ27">
            <v>1</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row>
        <row r="28">
          <cell r="A28" t="str">
            <v>Centre for Contemporary Art Derry - Londonderry</v>
          </cell>
          <cell r="B28">
            <v>1</v>
          </cell>
          <cell r="C28">
            <v>33174</v>
          </cell>
          <cell r="D28" t="str">
            <v>Exchequer</v>
          </cell>
          <cell r="E28" t="str">
            <v>ACNI/12220</v>
          </cell>
          <cell r="F28" t="str">
            <v>Deirdre Robb</v>
          </cell>
          <cell r="G28" t="str">
            <v>AFP - Core</v>
          </cell>
          <cell r="H28" t="str">
            <v>Awarded</v>
          </cell>
          <cell r="I28" t="str">
            <v>Medium</v>
          </cell>
          <cell r="J28">
            <v>112000</v>
          </cell>
          <cell r="K28">
            <v>0</v>
          </cell>
          <cell r="L28">
            <v>165275</v>
          </cell>
          <cell r="M28">
            <v>240870</v>
          </cell>
          <cell r="N28" t="str">
            <v>Visual Arts</v>
          </cell>
          <cell r="O28">
            <v>0</v>
          </cell>
          <cell r="P28">
            <v>79</v>
          </cell>
          <cell r="Q28">
            <v>6</v>
          </cell>
          <cell r="R28">
            <v>0</v>
          </cell>
          <cell r="S28">
            <v>0</v>
          </cell>
          <cell r="T28">
            <v>0</v>
          </cell>
          <cell r="U28">
            <v>0</v>
          </cell>
          <cell r="V28">
            <v>1909</v>
          </cell>
          <cell r="W28">
            <v>480</v>
          </cell>
          <cell r="X28">
            <v>2380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79</v>
          </cell>
          <cell r="AR28">
            <v>79</v>
          </cell>
          <cell r="AS28">
            <v>0</v>
          </cell>
          <cell r="AT28">
            <v>0</v>
          </cell>
          <cell r="AU28">
            <v>0</v>
          </cell>
          <cell r="AV28">
            <v>0</v>
          </cell>
          <cell r="AW28">
            <v>0</v>
          </cell>
          <cell r="AX28">
            <v>0</v>
          </cell>
          <cell r="AY28">
            <v>6</v>
          </cell>
          <cell r="AZ28">
            <v>6</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0.33</v>
          </cell>
          <cell r="BY28">
            <v>0.8</v>
          </cell>
          <cell r="BZ28">
            <v>12.12</v>
          </cell>
          <cell r="CA28">
            <v>0</v>
          </cell>
          <cell r="CB28">
            <v>0</v>
          </cell>
          <cell r="CC28">
            <v>24.37</v>
          </cell>
          <cell r="CD28">
            <v>0</v>
          </cell>
          <cell r="CE28">
            <v>1</v>
          </cell>
          <cell r="CF28">
            <v>0</v>
          </cell>
          <cell r="CG28">
            <v>0</v>
          </cell>
          <cell r="CH28">
            <v>0</v>
          </cell>
          <cell r="CI28">
            <v>0</v>
          </cell>
          <cell r="CJ28">
            <v>0</v>
          </cell>
          <cell r="CK28">
            <v>0</v>
          </cell>
          <cell r="CL28">
            <v>0</v>
          </cell>
          <cell r="CM28">
            <v>1</v>
          </cell>
          <cell r="CN28">
            <v>0</v>
          </cell>
          <cell r="CO28">
            <v>0</v>
          </cell>
          <cell r="CP28">
            <v>0</v>
          </cell>
          <cell r="CQ28">
            <v>0</v>
          </cell>
          <cell r="CR28">
            <v>0</v>
          </cell>
          <cell r="CS28">
            <v>0</v>
          </cell>
          <cell r="CT28">
            <v>1</v>
          </cell>
          <cell r="CU28">
            <v>0</v>
          </cell>
          <cell r="CV28">
            <v>1</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row>
        <row r="29">
          <cell r="A29" t="str">
            <v>Comhaltas Ceoltoiri Eireann</v>
          </cell>
          <cell r="B29">
            <v>1</v>
          </cell>
          <cell r="C29">
            <v>33164</v>
          </cell>
          <cell r="D29" t="str">
            <v>Lottery</v>
          </cell>
          <cell r="E29" t="str">
            <v>ACNI/12210</v>
          </cell>
          <cell r="F29" t="str">
            <v>Maria McAlister</v>
          </cell>
          <cell r="G29" t="str">
            <v>AFP - Core</v>
          </cell>
          <cell r="H29" t="str">
            <v>Awarded</v>
          </cell>
          <cell r="I29" t="str">
            <v>Small</v>
          </cell>
          <cell r="J29">
            <v>34000</v>
          </cell>
          <cell r="K29">
            <v>0</v>
          </cell>
          <cell r="L29">
            <v>34000</v>
          </cell>
          <cell r="M29">
            <v>166650</v>
          </cell>
          <cell r="N29" t="str">
            <v>Traditional Arts</v>
          </cell>
          <cell r="O29">
            <v>103</v>
          </cell>
          <cell r="P29">
            <v>33</v>
          </cell>
          <cell r="Q29">
            <v>0</v>
          </cell>
          <cell r="R29">
            <v>0</v>
          </cell>
          <cell r="S29">
            <v>0</v>
          </cell>
          <cell r="T29">
            <v>0</v>
          </cell>
          <cell r="U29">
            <v>60049</v>
          </cell>
          <cell r="V29">
            <v>0</v>
          </cell>
          <cell r="W29">
            <v>14571</v>
          </cell>
          <cell r="X29">
            <v>0</v>
          </cell>
          <cell r="Y29">
            <v>0</v>
          </cell>
          <cell r="Z29">
            <v>0</v>
          </cell>
          <cell r="AA29">
            <v>0</v>
          </cell>
          <cell r="AB29">
            <v>0</v>
          </cell>
          <cell r="AC29">
            <v>0</v>
          </cell>
          <cell r="AD29">
            <v>0</v>
          </cell>
          <cell r="AE29">
            <v>0</v>
          </cell>
          <cell r="AF29">
            <v>0</v>
          </cell>
          <cell r="AG29">
            <v>0</v>
          </cell>
          <cell r="AH29">
            <v>0</v>
          </cell>
          <cell r="AI29">
            <v>0</v>
          </cell>
          <cell r="AJ29">
            <v>103</v>
          </cell>
          <cell r="AK29">
            <v>0</v>
          </cell>
          <cell r="AL29">
            <v>0</v>
          </cell>
          <cell r="AM29">
            <v>0</v>
          </cell>
          <cell r="AN29">
            <v>0</v>
          </cell>
          <cell r="AO29">
            <v>0</v>
          </cell>
          <cell r="AP29">
            <v>0</v>
          </cell>
          <cell r="AQ29">
            <v>0</v>
          </cell>
          <cell r="AR29">
            <v>33</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5250</v>
          </cell>
          <cell r="BS29">
            <v>3815</v>
          </cell>
          <cell r="BT29">
            <v>200</v>
          </cell>
          <cell r="BU29">
            <v>600</v>
          </cell>
          <cell r="BV29">
            <v>0</v>
          </cell>
          <cell r="BW29">
            <v>0</v>
          </cell>
          <cell r="BX29">
            <v>0</v>
          </cell>
          <cell r="BY29">
            <v>0</v>
          </cell>
          <cell r="BZ29">
            <v>0</v>
          </cell>
          <cell r="CA29">
            <v>0</v>
          </cell>
          <cell r="CB29">
            <v>20</v>
          </cell>
          <cell r="CC29">
            <v>50</v>
          </cell>
          <cell r="CD29">
            <v>0</v>
          </cell>
          <cell r="CE29">
            <v>1</v>
          </cell>
          <cell r="CF29">
            <v>0</v>
          </cell>
          <cell r="CG29">
            <v>0</v>
          </cell>
          <cell r="CH29">
            <v>0</v>
          </cell>
          <cell r="CI29">
            <v>0</v>
          </cell>
          <cell r="CJ29">
            <v>0</v>
          </cell>
          <cell r="CK29">
            <v>1</v>
          </cell>
          <cell r="CL29">
            <v>0</v>
          </cell>
          <cell r="CM29">
            <v>0</v>
          </cell>
          <cell r="CN29">
            <v>0</v>
          </cell>
          <cell r="CO29">
            <v>0</v>
          </cell>
          <cell r="CP29">
            <v>0</v>
          </cell>
          <cell r="CQ29">
            <v>0</v>
          </cell>
          <cell r="CR29">
            <v>0</v>
          </cell>
          <cell r="CS29">
            <v>0</v>
          </cell>
          <cell r="CT29">
            <v>0</v>
          </cell>
          <cell r="CU29">
            <v>0</v>
          </cell>
          <cell r="CV29">
            <v>1</v>
          </cell>
          <cell r="CW29">
            <v>0</v>
          </cell>
          <cell r="CX29">
            <v>0</v>
          </cell>
          <cell r="CY29">
            <v>0</v>
          </cell>
          <cell r="CZ29">
            <v>1</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row>
        <row r="30">
          <cell r="A30" t="str">
            <v>Craft and Design Collective</v>
          </cell>
          <cell r="B30">
            <v>1</v>
          </cell>
          <cell r="C30">
            <v>33228</v>
          </cell>
          <cell r="D30" t="str">
            <v>Lottery</v>
          </cell>
          <cell r="E30" t="str">
            <v>ACNI/12274</v>
          </cell>
          <cell r="F30" t="str">
            <v>Deirdre Robb</v>
          </cell>
          <cell r="G30" t="str">
            <v>AFP - Core</v>
          </cell>
          <cell r="H30" t="str">
            <v>Awarded</v>
          </cell>
          <cell r="I30" t="str">
            <v>Small</v>
          </cell>
          <cell r="J30">
            <v>20000</v>
          </cell>
          <cell r="K30">
            <v>0</v>
          </cell>
          <cell r="L30">
            <v>44429</v>
          </cell>
          <cell r="M30">
            <v>167625</v>
          </cell>
          <cell r="N30" t="str">
            <v>Visual Arts</v>
          </cell>
          <cell r="O30">
            <v>0</v>
          </cell>
          <cell r="P30">
            <v>3</v>
          </cell>
          <cell r="Q30">
            <v>8</v>
          </cell>
          <cell r="R30">
            <v>3</v>
          </cell>
          <cell r="S30">
            <v>4</v>
          </cell>
          <cell r="T30">
            <v>0</v>
          </cell>
          <cell r="U30">
            <v>0</v>
          </cell>
          <cell r="V30">
            <v>3787</v>
          </cell>
          <cell r="W30">
            <v>0</v>
          </cell>
          <cell r="X30">
            <v>6962</v>
          </cell>
          <cell r="Y30">
            <v>0</v>
          </cell>
          <cell r="Z30">
            <v>4764</v>
          </cell>
          <cell r="AA30">
            <v>1000</v>
          </cell>
          <cell r="AB30">
            <v>0</v>
          </cell>
          <cell r="AC30">
            <v>92000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3</v>
          </cell>
          <cell r="AS30">
            <v>0</v>
          </cell>
          <cell r="AT30">
            <v>0</v>
          </cell>
          <cell r="AU30">
            <v>0</v>
          </cell>
          <cell r="AV30">
            <v>0</v>
          </cell>
          <cell r="AW30">
            <v>0</v>
          </cell>
          <cell r="AX30">
            <v>0</v>
          </cell>
          <cell r="AY30">
            <v>0</v>
          </cell>
          <cell r="AZ30">
            <v>8</v>
          </cell>
          <cell r="BA30">
            <v>0</v>
          </cell>
          <cell r="BB30">
            <v>0</v>
          </cell>
          <cell r="BC30">
            <v>0</v>
          </cell>
          <cell r="BD30">
            <v>0</v>
          </cell>
          <cell r="BE30">
            <v>0</v>
          </cell>
          <cell r="BF30">
            <v>0</v>
          </cell>
          <cell r="BG30">
            <v>0</v>
          </cell>
          <cell r="BH30">
            <v>4</v>
          </cell>
          <cell r="BI30">
            <v>0</v>
          </cell>
          <cell r="BJ30">
            <v>0</v>
          </cell>
          <cell r="BK30">
            <v>0</v>
          </cell>
          <cell r="BL30">
            <v>0</v>
          </cell>
          <cell r="BM30">
            <v>0</v>
          </cell>
          <cell r="BN30">
            <v>0</v>
          </cell>
          <cell r="BO30">
            <v>0</v>
          </cell>
          <cell r="BP30">
            <v>3</v>
          </cell>
          <cell r="BQ30">
            <v>0</v>
          </cell>
          <cell r="BR30">
            <v>0</v>
          </cell>
          <cell r="BS30">
            <v>0</v>
          </cell>
          <cell r="BT30">
            <v>0</v>
          </cell>
          <cell r="BU30">
            <v>0</v>
          </cell>
          <cell r="BV30">
            <v>0</v>
          </cell>
          <cell r="BW30">
            <v>0</v>
          </cell>
          <cell r="BX30">
            <v>31</v>
          </cell>
          <cell r="BY30">
            <v>2</v>
          </cell>
          <cell r="BZ30">
            <v>20</v>
          </cell>
          <cell r="CA30">
            <v>2</v>
          </cell>
          <cell r="CB30">
            <v>15</v>
          </cell>
          <cell r="CC30">
            <v>34</v>
          </cell>
          <cell r="CD30">
            <v>10</v>
          </cell>
          <cell r="CE30">
            <v>0</v>
          </cell>
          <cell r="CF30">
            <v>0</v>
          </cell>
          <cell r="CG30">
            <v>0</v>
          </cell>
          <cell r="CH30">
            <v>0</v>
          </cell>
          <cell r="CI30">
            <v>0</v>
          </cell>
          <cell r="CJ30">
            <v>0</v>
          </cell>
          <cell r="CK30">
            <v>0</v>
          </cell>
          <cell r="CL30">
            <v>0</v>
          </cell>
          <cell r="CM30">
            <v>1</v>
          </cell>
          <cell r="CN30">
            <v>0</v>
          </cell>
          <cell r="CO30">
            <v>0</v>
          </cell>
          <cell r="CP30">
            <v>0</v>
          </cell>
          <cell r="CQ30">
            <v>0</v>
          </cell>
          <cell r="CR30">
            <v>0</v>
          </cell>
          <cell r="CS30">
            <v>1</v>
          </cell>
          <cell r="CT30">
            <v>0</v>
          </cell>
          <cell r="CU30">
            <v>0</v>
          </cell>
          <cell r="CV30">
            <v>0</v>
          </cell>
          <cell r="CW30">
            <v>1</v>
          </cell>
          <cell r="CX30">
            <v>0</v>
          </cell>
          <cell r="CY30">
            <v>0</v>
          </cell>
          <cell r="CZ30">
            <v>1</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row>
        <row r="31">
          <cell r="A31" t="str">
            <v>Craft Northern Ireland</v>
          </cell>
          <cell r="B31">
            <v>1</v>
          </cell>
          <cell r="C31">
            <v>33155</v>
          </cell>
          <cell r="D31" t="str">
            <v>Lottery</v>
          </cell>
          <cell r="E31" t="str">
            <v>ACNI/12201</v>
          </cell>
          <cell r="F31" t="str">
            <v>Suzanne Lyle</v>
          </cell>
          <cell r="G31" t="str">
            <v>AFP - Core</v>
          </cell>
          <cell r="H31" t="str">
            <v>Awarded</v>
          </cell>
          <cell r="I31" t="str">
            <v>Medium</v>
          </cell>
          <cell r="J31">
            <v>128270</v>
          </cell>
          <cell r="K31">
            <v>0</v>
          </cell>
          <cell r="L31">
            <v>128270</v>
          </cell>
          <cell r="M31">
            <v>188302</v>
          </cell>
          <cell r="N31" t="str">
            <v>Visual Arts</v>
          </cell>
          <cell r="O31">
            <v>0</v>
          </cell>
          <cell r="P31">
            <v>20</v>
          </cell>
          <cell r="Q31">
            <v>3</v>
          </cell>
          <cell r="R31">
            <v>1</v>
          </cell>
          <cell r="S31">
            <v>0</v>
          </cell>
          <cell r="T31">
            <v>0</v>
          </cell>
          <cell r="U31">
            <v>0</v>
          </cell>
          <cell r="V31">
            <v>1433</v>
          </cell>
          <cell r="W31">
            <v>0</v>
          </cell>
          <cell r="X31">
            <v>7600</v>
          </cell>
          <cell r="Y31">
            <v>0</v>
          </cell>
          <cell r="Z31">
            <v>0</v>
          </cell>
          <cell r="AA31">
            <v>30000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1</v>
          </cell>
          <cell r="CP31">
            <v>0</v>
          </cell>
          <cell r="CQ31">
            <v>0</v>
          </cell>
          <cell r="CR31">
            <v>0</v>
          </cell>
          <cell r="CS31">
            <v>0</v>
          </cell>
          <cell r="CT31">
            <v>0</v>
          </cell>
          <cell r="CU31">
            <v>0</v>
          </cell>
          <cell r="CV31">
            <v>0</v>
          </cell>
          <cell r="CW31">
            <v>1</v>
          </cell>
          <cell r="CX31">
            <v>0</v>
          </cell>
          <cell r="CY31">
            <v>0</v>
          </cell>
          <cell r="CZ31">
            <v>1</v>
          </cell>
          <cell r="DA31">
            <v>0</v>
          </cell>
          <cell r="DB31">
            <v>0</v>
          </cell>
          <cell r="DC31">
            <v>0</v>
          </cell>
          <cell r="DD31">
            <v>0</v>
          </cell>
          <cell r="DE31">
            <v>0</v>
          </cell>
          <cell r="DF31">
            <v>0</v>
          </cell>
          <cell r="DG31">
            <v>1</v>
          </cell>
          <cell r="DH31">
            <v>0</v>
          </cell>
          <cell r="DI31">
            <v>0</v>
          </cell>
          <cell r="DJ31">
            <v>0</v>
          </cell>
          <cell r="DK31">
            <v>0</v>
          </cell>
          <cell r="DL31">
            <v>0</v>
          </cell>
          <cell r="DM31">
            <v>0</v>
          </cell>
          <cell r="DN31">
            <v>0</v>
          </cell>
          <cell r="DO31">
            <v>0</v>
          </cell>
          <cell r="DP31">
            <v>1</v>
          </cell>
          <cell r="DQ31">
            <v>0</v>
          </cell>
          <cell r="DR31">
            <v>0</v>
          </cell>
          <cell r="DS31">
            <v>1</v>
          </cell>
          <cell r="DT31">
            <v>1</v>
          </cell>
          <cell r="DU31">
            <v>0</v>
          </cell>
          <cell r="DV31">
            <v>1</v>
          </cell>
          <cell r="DW31">
            <v>0</v>
          </cell>
          <cell r="DX31">
            <v>0</v>
          </cell>
          <cell r="DY31">
            <v>1</v>
          </cell>
          <cell r="DZ31">
            <v>1</v>
          </cell>
          <cell r="EA31">
            <v>0</v>
          </cell>
          <cell r="EB31">
            <v>1</v>
          </cell>
          <cell r="EC31">
            <v>0</v>
          </cell>
          <cell r="ED31">
            <v>0</v>
          </cell>
          <cell r="EE31">
            <v>1</v>
          </cell>
          <cell r="EF31">
            <v>0</v>
          </cell>
          <cell r="EG31">
            <v>1</v>
          </cell>
          <cell r="EH31">
            <v>0</v>
          </cell>
          <cell r="EI31">
            <v>1</v>
          </cell>
          <cell r="EJ31">
            <v>0</v>
          </cell>
          <cell r="EK31">
            <v>1</v>
          </cell>
          <cell r="EL31">
            <v>0</v>
          </cell>
          <cell r="EM31">
            <v>0</v>
          </cell>
          <cell r="EN31">
            <v>8</v>
          </cell>
          <cell r="EO31">
            <v>0</v>
          </cell>
          <cell r="EP31">
            <v>2</v>
          </cell>
          <cell r="EQ31">
            <v>4</v>
          </cell>
          <cell r="ER31">
            <v>0</v>
          </cell>
          <cell r="ES31">
            <v>9</v>
          </cell>
          <cell r="ET31">
            <v>3</v>
          </cell>
          <cell r="EU31">
            <v>0</v>
          </cell>
          <cell r="EV31">
            <v>0</v>
          </cell>
          <cell r="EW31">
            <v>0</v>
          </cell>
          <cell r="EX31">
            <v>0</v>
          </cell>
          <cell r="EY31">
            <v>0</v>
          </cell>
          <cell r="EZ31">
            <v>143</v>
          </cell>
          <cell r="FA31">
            <v>0</v>
          </cell>
          <cell r="FB31">
            <v>230</v>
          </cell>
          <cell r="FC31">
            <v>4</v>
          </cell>
          <cell r="FD31">
            <v>0</v>
          </cell>
          <cell r="FE31">
            <v>778</v>
          </cell>
          <cell r="FF31">
            <v>62</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row>
        <row r="32">
          <cell r="A32" t="str">
            <v>Creative Exchange</v>
          </cell>
          <cell r="B32">
            <v>1</v>
          </cell>
          <cell r="C32">
            <v>33216</v>
          </cell>
          <cell r="D32" t="str">
            <v>Lottery</v>
          </cell>
          <cell r="E32" t="str">
            <v>ACNI/12262</v>
          </cell>
          <cell r="F32" t="str">
            <v>Suzanne Lyle</v>
          </cell>
          <cell r="G32" t="str">
            <v>AFP - Core</v>
          </cell>
          <cell r="H32" t="str">
            <v>Awarded</v>
          </cell>
          <cell r="I32" t="str">
            <v>Small</v>
          </cell>
          <cell r="J32">
            <v>13300</v>
          </cell>
          <cell r="K32">
            <v>0</v>
          </cell>
          <cell r="L32">
            <v>18906</v>
          </cell>
          <cell r="M32">
            <v>77880</v>
          </cell>
          <cell r="N32" t="str">
            <v>Visual Arts</v>
          </cell>
          <cell r="O32">
            <v>1</v>
          </cell>
          <cell r="P32">
            <v>6</v>
          </cell>
          <cell r="Q32">
            <v>2</v>
          </cell>
          <cell r="R32">
            <v>2</v>
          </cell>
          <cell r="S32">
            <v>3</v>
          </cell>
          <cell r="T32">
            <v>17</v>
          </cell>
          <cell r="U32">
            <v>0</v>
          </cell>
          <cell r="V32">
            <v>2000</v>
          </cell>
          <cell r="W32">
            <v>130</v>
          </cell>
          <cell r="X32">
            <v>284</v>
          </cell>
          <cell r="Y32">
            <v>0</v>
          </cell>
          <cell r="Z32">
            <v>0</v>
          </cell>
          <cell r="AA32">
            <v>125</v>
          </cell>
          <cell r="AB32">
            <v>0</v>
          </cell>
          <cell r="AC32">
            <v>50000</v>
          </cell>
          <cell r="AD32">
            <v>0</v>
          </cell>
          <cell r="AE32">
            <v>0</v>
          </cell>
          <cell r="AF32">
            <v>0</v>
          </cell>
          <cell r="AG32">
            <v>0</v>
          </cell>
          <cell r="AH32">
            <v>0</v>
          </cell>
          <cell r="AI32">
            <v>0</v>
          </cell>
          <cell r="AJ32">
            <v>0</v>
          </cell>
          <cell r="AK32">
            <v>0</v>
          </cell>
          <cell r="AL32">
            <v>6</v>
          </cell>
          <cell r="AM32">
            <v>0</v>
          </cell>
          <cell r="AN32">
            <v>0</v>
          </cell>
          <cell r="AO32">
            <v>0</v>
          </cell>
          <cell r="AP32">
            <v>0</v>
          </cell>
          <cell r="AQ32">
            <v>6</v>
          </cell>
          <cell r="AR32">
            <v>3</v>
          </cell>
          <cell r="AS32">
            <v>0</v>
          </cell>
          <cell r="AT32">
            <v>2</v>
          </cell>
          <cell r="AU32">
            <v>0</v>
          </cell>
          <cell r="AV32">
            <v>0</v>
          </cell>
          <cell r="AW32">
            <v>2</v>
          </cell>
          <cell r="AX32">
            <v>0</v>
          </cell>
          <cell r="AY32">
            <v>2</v>
          </cell>
          <cell r="AZ32">
            <v>1</v>
          </cell>
          <cell r="BA32">
            <v>0</v>
          </cell>
          <cell r="BB32">
            <v>0</v>
          </cell>
          <cell r="BC32">
            <v>1</v>
          </cell>
          <cell r="BD32">
            <v>3</v>
          </cell>
          <cell r="BE32">
            <v>2</v>
          </cell>
          <cell r="BF32">
            <v>0</v>
          </cell>
          <cell r="BG32">
            <v>0</v>
          </cell>
          <cell r="BH32">
            <v>0</v>
          </cell>
          <cell r="BI32">
            <v>0</v>
          </cell>
          <cell r="BJ32">
            <v>2</v>
          </cell>
          <cell r="BK32">
            <v>0</v>
          </cell>
          <cell r="BL32">
            <v>0</v>
          </cell>
          <cell r="BM32">
            <v>0</v>
          </cell>
          <cell r="BN32">
            <v>0</v>
          </cell>
          <cell r="BO32">
            <v>1</v>
          </cell>
          <cell r="BP32">
            <v>2</v>
          </cell>
          <cell r="BQ32">
            <v>0</v>
          </cell>
          <cell r="BR32">
            <v>0</v>
          </cell>
          <cell r="BS32">
            <v>0</v>
          </cell>
          <cell r="BT32">
            <v>0</v>
          </cell>
          <cell r="BU32">
            <v>0</v>
          </cell>
          <cell r="BV32">
            <v>0</v>
          </cell>
          <cell r="BW32">
            <v>0</v>
          </cell>
          <cell r="BX32">
            <v>0</v>
          </cell>
          <cell r="BY32">
            <v>0</v>
          </cell>
          <cell r="BZ32">
            <v>0</v>
          </cell>
          <cell r="CA32">
            <v>0</v>
          </cell>
          <cell r="CB32">
            <v>10</v>
          </cell>
          <cell r="CC32">
            <v>10</v>
          </cell>
          <cell r="CD32">
            <v>0</v>
          </cell>
          <cell r="CE32">
            <v>1</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row>
        <row r="33">
          <cell r="A33" t="str">
            <v>Crescent Arts Centre</v>
          </cell>
          <cell r="B33">
            <v>1</v>
          </cell>
          <cell r="C33">
            <v>33232</v>
          </cell>
          <cell r="D33" t="str">
            <v>Exchequer</v>
          </cell>
          <cell r="E33" t="str">
            <v>ACNI/12278</v>
          </cell>
          <cell r="F33" t="str">
            <v>Sonya Whitefield</v>
          </cell>
          <cell r="G33" t="str">
            <v>AFP - Core</v>
          </cell>
          <cell r="H33" t="str">
            <v>Awarded</v>
          </cell>
          <cell r="I33" t="str">
            <v>Medium</v>
          </cell>
          <cell r="J33">
            <v>226800</v>
          </cell>
          <cell r="K33">
            <v>0</v>
          </cell>
          <cell r="L33">
            <v>238140</v>
          </cell>
          <cell r="M33">
            <v>734190</v>
          </cell>
          <cell r="N33" t="str">
            <v>Combined</v>
          </cell>
          <cell r="O33">
            <v>490</v>
          </cell>
          <cell r="P33">
            <v>7612</v>
          </cell>
          <cell r="Q33">
            <v>24</v>
          </cell>
          <cell r="R33">
            <v>2</v>
          </cell>
          <cell r="S33">
            <v>6</v>
          </cell>
          <cell r="T33">
            <v>12976</v>
          </cell>
          <cell r="U33">
            <v>5000</v>
          </cell>
          <cell r="V33">
            <v>7000</v>
          </cell>
          <cell r="W33">
            <v>867</v>
          </cell>
          <cell r="X33">
            <v>0</v>
          </cell>
          <cell r="Y33">
            <v>4000</v>
          </cell>
          <cell r="Z33">
            <v>0</v>
          </cell>
          <cell r="AA33">
            <v>21000</v>
          </cell>
          <cell r="AB33">
            <v>0</v>
          </cell>
          <cell r="AC33">
            <v>50000</v>
          </cell>
          <cell r="AD33">
            <v>490</v>
          </cell>
          <cell r="AE33">
            <v>490</v>
          </cell>
          <cell r="AF33">
            <v>490</v>
          </cell>
          <cell r="AG33">
            <v>490</v>
          </cell>
          <cell r="AH33">
            <v>490</v>
          </cell>
          <cell r="AI33">
            <v>490</v>
          </cell>
          <cell r="AJ33">
            <v>489</v>
          </cell>
          <cell r="AK33">
            <v>0</v>
          </cell>
          <cell r="AL33">
            <v>0</v>
          </cell>
          <cell r="AM33">
            <v>0</v>
          </cell>
          <cell r="AN33">
            <v>0</v>
          </cell>
          <cell r="AO33">
            <v>0</v>
          </cell>
          <cell r="AP33">
            <v>7612</v>
          </cell>
          <cell r="AQ33">
            <v>7612</v>
          </cell>
          <cell r="AR33">
            <v>7612</v>
          </cell>
          <cell r="AS33">
            <v>0</v>
          </cell>
          <cell r="AT33">
            <v>0</v>
          </cell>
          <cell r="AU33">
            <v>0</v>
          </cell>
          <cell r="AV33">
            <v>0</v>
          </cell>
          <cell r="AW33">
            <v>0</v>
          </cell>
          <cell r="AX33">
            <v>0</v>
          </cell>
          <cell r="AY33">
            <v>12</v>
          </cell>
          <cell r="AZ33">
            <v>24</v>
          </cell>
          <cell r="BA33">
            <v>0</v>
          </cell>
          <cell r="BB33">
            <v>0</v>
          </cell>
          <cell r="BC33">
            <v>0</v>
          </cell>
          <cell r="BD33">
            <v>0</v>
          </cell>
          <cell r="BE33">
            <v>0</v>
          </cell>
          <cell r="BF33">
            <v>0</v>
          </cell>
          <cell r="BG33">
            <v>0</v>
          </cell>
          <cell r="BH33">
            <v>6</v>
          </cell>
          <cell r="BI33">
            <v>0</v>
          </cell>
          <cell r="BJ33">
            <v>0</v>
          </cell>
          <cell r="BK33">
            <v>2</v>
          </cell>
          <cell r="BL33">
            <v>2</v>
          </cell>
          <cell r="BM33">
            <v>2</v>
          </cell>
          <cell r="BN33">
            <v>2</v>
          </cell>
          <cell r="BO33">
            <v>2</v>
          </cell>
          <cell r="BP33">
            <v>2</v>
          </cell>
          <cell r="BQ33">
            <v>0</v>
          </cell>
          <cell r="BR33">
            <v>20151</v>
          </cell>
          <cell r="BS33">
            <v>12976</v>
          </cell>
          <cell r="BT33">
            <v>1300</v>
          </cell>
          <cell r="BU33">
            <v>701</v>
          </cell>
          <cell r="BV33">
            <v>302062</v>
          </cell>
          <cell r="BW33">
            <v>23.31</v>
          </cell>
          <cell r="BX33">
            <v>10</v>
          </cell>
          <cell r="BY33">
            <v>10</v>
          </cell>
          <cell r="BZ33">
            <v>20</v>
          </cell>
          <cell r="CA33">
            <v>2</v>
          </cell>
          <cell r="CB33">
            <v>15</v>
          </cell>
          <cell r="CC33">
            <v>20</v>
          </cell>
          <cell r="CD33">
            <v>0</v>
          </cell>
          <cell r="CE33">
            <v>0</v>
          </cell>
          <cell r="CF33">
            <v>0</v>
          </cell>
          <cell r="CG33">
            <v>0</v>
          </cell>
          <cell r="CH33">
            <v>0</v>
          </cell>
          <cell r="CI33">
            <v>0</v>
          </cell>
          <cell r="CJ33">
            <v>0</v>
          </cell>
          <cell r="CK33">
            <v>0</v>
          </cell>
          <cell r="CL33">
            <v>1</v>
          </cell>
          <cell r="CM33">
            <v>1</v>
          </cell>
          <cell r="CN33">
            <v>0</v>
          </cell>
          <cell r="CO33">
            <v>0</v>
          </cell>
          <cell r="CP33">
            <v>0</v>
          </cell>
          <cell r="CQ33">
            <v>0</v>
          </cell>
          <cell r="CR33">
            <v>0</v>
          </cell>
          <cell r="CS33">
            <v>0</v>
          </cell>
          <cell r="CT33">
            <v>0</v>
          </cell>
          <cell r="CU33">
            <v>1</v>
          </cell>
          <cell r="CV33">
            <v>1</v>
          </cell>
          <cell r="CW33">
            <v>0</v>
          </cell>
          <cell r="CX33">
            <v>0</v>
          </cell>
          <cell r="CY33">
            <v>0</v>
          </cell>
          <cell r="CZ33">
            <v>0</v>
          </cell>
          <cell r="DA33">
            <v>1</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row>
        <row r="34">
          <cell r="A34" t="str">
            <v>Cultúrlann McAdam Ó Fiaich</v>
          </cell>
          <cell r="B34">
            <v>1</v>
          </cell>
          <cell r="C34">
            <v>33274</v>
          </cell>
          <cell r="D34" t="str">
            <v>Exchequer</v>
          </cell>
          <cell r="E34" t="str">
            <v>ACNI/12320</v>
          </cell>
          <cell r="F34" t="str">
            <v>Joan Dempster</v>
          </cell>
          <cell r="G34" t="str">
            <v>AFP - Core</v>
          </cell>
          <cell r="H34" t="str">
            <v>Awarded</v>
          </cell>
          <cell r="I34" t="str">
            <v>Medium</v>
          </cell>
          <cell r="J34">
            <v>172208</v>
          </cell>
          <cell r="K34">
            <v>0</v>
          </cell>
          <cell r="L34">
            <v>177208</v>
          </cell>
          <cell r="M34">
            <v>0</v>
          </cell>
          <cell r="N34" t="str">
            <v>Combined</v>
          </cell>
          <cell r="O34">
            <v>83</v>
          </cell>
          <cell r="P34">
            <v>690</v>
          </cell>
          <cell r="Q34">
            <v>17</v>
          </cell>
          <cell r="R34">
            <v>17</v>
          </cell>
          <cell r="S34">
            <v>0</v>
          </cell>
          <cell r="T34">
            <v>0</v>
          </cell>
          <cell r="U34">
            <v>7314</v>
          </cell>
          <cell r="V34">
            <v>0</v>
          </cell>
          <cell r="W34">
            <v>13765</v>
          </cell>
          <cell r="X34">
            <v>0</v>
          </cell>
          <cell r="Y34">
            <v>10160</v>
          </cell>
          <cell r="Z34">
            <v>0</v>
          </cell>
          <cell r="AA34">
            <v>1135</v>
          </cell>
          <cell r="AB34">
            <v>0</v>
          </cell>
          <cell r="AC34">
            <v>0</v>
          </cell>
          <cell r="AD34">
            <v>0</v>
          </cell>
          <cell r="AE34">
            <v>0</v>
          </cell>
          <cell r="AF34">
            <v>0</v>
          </cell>
          <cell r="AG34">
            <v>0</v>
          </cell>
          <cell r="AH34">
            <v>0</v>
          </cell>
          <cell r="AI34">
            <v>0</v>
          </cell>
          <cell r="AJ34">
            <v>83</v>
          </cell>
          <cell r="AK34">
            <v>0</v>
          </cell>
          <cell r="AL34">
            <v>0</v>
          </cell>
          <cell r="AM34">
            <v>0</v>
          </cell>
          <cell r="AN34">
            <v>0</v>
          </cell>
          <cell r="AO34">
            <v>0</v>
          </cell>
          <cell r="AP34">
            <v>0</v>
          </cell>
          <cell r="AQ34">
            <v>0</v>
          </cell>
          <cell r="AR34">
            <v>690</v>
          </cell>
          <cell r="AS34">
            <v>0</v>
          </cell>
          <cell r="AT34">
            <v>0</v>
          </cell>
          <cell r="AU34">
            <v>0</v>
          </cell>
          <cell r="AV34">
            <v>0</v>
          </cell>
          <cell r="AW34">
            <v>0</v>
          </cell>
          <cell r="AX34">
            <v>0</v>
          </cell>
          <cell r="AY34">
            <v>0</v>
          </cell>
          <cell r="AZ34">
            <v>17</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16</v>
          </cell>
          <cell r="BQ34">
            <v>0</v>
          </cell>
          <cell r="BR34">
            <v>1485</v>
          </cell>
          <cell r="BS34">
            <v>848</v>
          </cell>
          <cell r="BT34">
            <v>105</v>
          </cell>
          <cell r="BU34">
            <v>96</v>
          </cell>
          <cell r="BV34">
            <v>7010</v>
          </cell>
          <cell r="BW34">
            <v>8.1999999999999993</v>
          </cell>
          <cell r="BX34">
            <v>0</v>
          </cell>
          <cell r="BY34">
            <v>0</v>
          </cell>
          <cell r="BZ34">
            <v>0</v>
          </cell>
          <cell r="CA34">
            <v>0</v>
          </cell>
          <cell r="CB34">
            <v>15</v>
          </cell>
          <cell r="CC34">
            <v>32</v>
          </cell>
          <cell r="CD34">
            <v>0</v>
          </cell>
          <cell r="CE34">
            <v>1</v>
          </cell>
          <cell r="CF34">
            <v>1</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1</v>
          </cell>
          <cell r="CW34">
            <v>0</v>
          </cell>
          <cell r="CX34">
            <v>0</v>
          </cell>
          <cell r="CY34">
            <v>0</v>
          </cell>
          <cell r="CZ34">
            <v>0</v>
          </cell>
          <cell r="DA34">
            <v>0</v>
          </cell>
          <cell r="DB34">
            <v>1</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row>
        <row r="35">
          <cell r="A35" t="str">
            <v>Dance Resource Base (NI) Ltd</v>
          </cell>
          <cell r="B35">
            <v>1</v>
          </cell>
          <cell r="C35">
            <v>33196</v>
          </cell>
          <cell r="D35" t="str">
            <v>Lottery</v>
          </cell>
          <cell r="E35" t="str">
            <v>ACNI/12242</v>
          </cell>
          <cell r="F35" t="str">
            <v>Gilly Campbell</v>
          </cell>
          <cell r="G35" t="str">
            <v>AFP - Core</v>
          </cell>
          <cell r="H35" t="str">
            <v>Awarded</v>
          </cell>
          <cell r="I35" t="str">
            <v>Small</v>
          </cell>
          <cell r="J35">
            <v>39399</v>
          </cell>
          <cell r="K35">
            <v>0</v>
          </cell>
          <cell r="L35">
            <v>40995</v>
          </cell>
          <cell r="M35">
            <v>103491</v>
          </cell>
          <cell r="N35" t="str">
            <v>Dance</v>
          </cell>
          <cell r="O35">
            <v>3</v>
          </cell>
          <cell r="P35">
            <v>38</v>
          </cell>
          <cell r="Q35">
            <v>0</v>
          </cell>
          <cell r="R35">
            <v>0</v>
          </cell>
          <cell r="S35">
            <v>0</v>
          </cell>
          <cell r="T35">
            <v>140</v>
          </cell>
          <cell r="U35">
            <v>0</v>
          </cell>
          <cell r="V35">
            <v>15</v>
          </cell>
          <cell r="W35">
            <v>1060</v>
          </cell>
          <cell r="X35">
            <v>0</v>
          </cell>
          <cell r="Y35">
            <v>0</v>
          </cell>
          <cell r="Z35">
            <v>0</v>
          </cell>
          <cell r="AA35">
            <v>0</v>
          </cell>
          <cell r="AB35">
            <v>0</v>
          </cell>
          <cell r="AC35">
            <v>0</v>
          </cell>
          <cell r="AD35">
            <v>0</v>
          </cell>
          <cell r="AE35">
            <v>0</v>
          </cell>
          <cell r="AF35">
            <v>0</v>
          </cell>
          <cell r="AG35">
            <v>0</v>
          </cell>
          <cell r="AH35">
            <v>0</v>
          </cell>
          <cell r="AI35">
            <v>0</v>
          </cell>
          <cell r="AJ35">
            <v>1</v>
          </cell>
          <cell r="AK35">
            <v>0</v>
          </cell>
          <cell r="AL35">
            <v>0</v>
          </cell>
          <cell r="AM35">
            <v>0</v>
          </cell>
          <cell r="AN35">
            <v>0</v>
          </cell>
          <cell r="AO35">
            <v>0</v>
          </cell>
          <cell r="AP35">
            <v>0</v>
          </cell>
          <cell r="AQ35">
            <v>0</v>
          </cell>
          <cell r="AR35">
            <v>4</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155</v>
          </cell>
          <cell r="BS35">
            <v>78</v>
          </cell>
          <cell r="BT35">
            <v>62</v>
          </cell>
          <cell r="BU35">
            <v>0</v>
          </cell>
          <cell r="BV35">
            <v>468</v>
          </cell>
          <cell r="BW35">
            <v>3.34</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1</v>
          </cell>
          <cell r="DD35">
            <v>0</v>
          </cell>
          <cell r="DE35">
            <v>0</v>
          </cell>
          <cell r="DF35">
            <v>0</v>
          </cell>
          <cell r="DG35">
            <v>0</v>
          </cell>
          <cell r="DH35">
            <v>0</v>
          </cell>
          <cell r="DI35">
            <v>0</v>
          </cell>
          <cell r="DJ35">
            <v>0</v>
          </cell>
          <cell r="DK35">
            <v>0</v>
          </cell>
          <cell r="DL35">
            <v>66</v>
          </cell>
          <cell r="DM35">
            <v>0</v>
          </cell>
          <cell r="DN35">
            <v>36</v>
          </cell>
          <cell r="DO35">
            <v>4</v>
          </cell>
          <cell r="DP35">
            <v>1</v>
          </cell>
          <cell r="DQ35">
            <v>0</v>
          </cell>
          <cell r="DR35">
            <v>1</v>
          </cell>
          <cell r="DS35">
            <v>0</v>
          </cell>
          <cell r="DT35">
            <v>0</v>
          </cell>
          <cell r="DU35">
            <v>1</v>
          </cell>
          <cell r="DV35">
            <v>0</v>
          </cell>
          <cell r="DW35">
            <v>1</v>
          </cell>
          <cell r="DX35">
            <v>1</v>
          </cell>
          <cell r="DY35">
            <v>0</v>
          </cell>
          <cell r="DZ35">
            <v>0</v>
          </cell>
          <cell r="EA35">
            <v>1</v>
          </cell>
          <cell r="EB35">
            <v>1</v>
          </cell>
          <cell r="EC35">
            <v>0</v>
          </cell>
          <cell r="ED35">
            <v>0</v>
          </cell>
          <cell r="EE35">
            <v>1</v>
          </cell>
          <cell r="EF35">
            <v>1</v>
          </cell>
          <cell r="EG35">
            <v>0</v>
          </cell>
          <cell r="EH35">
            <v>0</v>
          </cell>
          <cell r="EI35">
            <v>1</v>
          </cell>
          <cell r="EJ35">
            <v>1</v>
          </cell>
          <cell r="EK35">
            <v>0</v>
          </cell>
          <cell r="EL35">
            <v>1</v>
          </cell>
          <cell r="EM35">
            <v>0</v>
          </cell>
          <cell r="EN35">
            <v>1644</v>
          </cell>
          <cell r="EO35">
            <v>10</v>
          </cell>
          <cell r="EP35">
            <v>0</v>
          </cell>
          <cell r="EQ35">
            <v>0</v>
          </cell>
          <cell r="ER35">
            <v>2</v>
          </cell>
          <cell r="ES35">
            <v>0</v>
          </cell>
          <cell r="ET35">
            <v>3</v>
          </cell>
          <cell r="EU35">
            <v>0</v>
          </cell>
          <cell r="EV35">
            <v>443</v>
          </cell>
          <cell r="EW35">
            <v>0</v>
          </cell>
          <cell r="EX35">
            <v>15</v>
          </cell>
          <cell r="EY35">
            <v>1509</v>
          </cell>
          <cell r="EZ35">
            <v>411</v>
          </cell>
          <cell r="FA35">
            <v>10</v>
          </cell>
          <cell r="FB35">
            <v>0</v>
          </cell>
          <cell r="FC35">
            <v>0</v>
          </cell>
          <cell r="FD35">
            <v>1</v>
          </cell>
          <cell r="FE35">
            <v>0</v>
          </cell>
          <cell r="FF35">
            <v>80</v>
          </cell>
          <cell r="FG35">
            <v>0</v>
          </cell>
          <cell r="FH35">
            <v>36</v>
          </cell>
          <cell r="FI35">
            <v>0</v>
          </cell>
          <cell r="FJ35">
            <v>9</v>
          </cell>
          <cell r="FK35">
            <v>9078</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row>
        <row r="36">
          <cell r="A36" t="str">
            <v>Derry Theatre Trust</v>
          </cell>
          <cell r="B36">
            <v>1</v>
          </cell>
          <cell r="C36">
            <v>33180</v>
          </cell>
          <cell r="D36" t="str">
            <v>Lottery</v>
          </cell>
          <cell r="E36" t="str">
            <v>ACNI/12226</v>
          </cell>
          <cell r="F36" t="str">
            <v>Sonya Whitefield</v>
          </cell>
          <cell r="G36" t="str">
            <v>AFP - Core</v>
          </cell>
          <cell r="H36" t="str">
            <v>Awarded</v>
          </cell>
          <cell r="I36" t="str">
            <v>Medium</v>
          </cell>
          <cell r="J36">
            <v>100000</v>
          </cell>
          <cell r="K36">
            <v>0</v>
          </cell>
          <cell r="L36">
            <v>125100</v>
          </cell>
          <cell r="M36">
            <v>1926500</v>
          </cell>
          <cell r="N36" t="str">
            <v>Combined</v>
          </cell>
          <cell r="O36">
            <v>200</v>
          </cell>
          <cell r="P36">
            <v>736</v>
          </cell>
          <cell r="Q36">
            <v>3</v>
          </cell>
          <cell r="R36">
            <v>1</v>
          </cell>
          <cell r="S36">
            <v>0</v>
          </cell>
          <cell r="T36">
            <v>110000</v>
          </cell>
          <cell r="U36">
            <v>205000</v>
          </cell>
          <cell r="V36">
            <v>0</v>
          </cell>
          <cell r="W36">
            <v>42550</v>
          </cell>
          <cell r="X36">
            <v>0</v>
          </cell>
          <cell r="Y36">
            <v>29000</v>
          </cell>
          <cell r="Z36">
            <v>157</v>
          </cell>
          <cell r="AA36">
            <v>757</v>
          </cell>
          <cell r="AB36">
            <v>0</v>
          </cell>
          <cell r="AC36">
            <v>0</v>
          </cell>
          <cell r="AD36">
            <v>0</v>
          </cell>
          <cell r="AE36">
            <v>1</v>
          </cell>
          <cell r="AF36">
            <v>1</v>
          </cell>
          <cell r="AG36">
            <v>0</v>
          </cell>
          <cell r="AH36">
            <v>200</v>
          </cell>
          <cell r="AI36">
            <v>200</v>
          </cell>
          <cell r="AJ36">
            <v>200</v>
          </cell>
          <cell r="AK36">
            <v>1</v>
          </cell>
          <cell r="AL36">
            <v>0</v>
          </cell>
          <cell r="AM36">
            <v>0</v>
          </cell>
          <cell r="AN36">
            <v>0</v>
          </cell>
          <cell r="AO36">
            <v>0</v>
          </cell>
          <cell r="AP36">
            <v>736</v>
          </cell>
          <cell r="AQ36">
            <v>0</v>
          </cell>
          <cell r="AR36">
            <v>736</v>
          </cell>
          <cell r="AS36">
            <v>0</v>
          </cell>
          <cell r="AT36">
            <v>0</v>
          </cell>
          <cell r="AU36">
            <v>0</v>
          </cell>
          <cell r="AV36">
            <v>0</v>
          </cell>
          <cell r="AW36">
            <v>0</v>
          </cell>
          <cell r="AX36">
            <v>3</v>
          </cell>
          <cell r="AY36">
            <v>0</v>
          </cell>
          <cell r="AZ36">
            <v>3</v>
          </cell>
          <cell r="BA36">
            <v>0</v>
          </cell>
          <cell r="BB36">
            <v>0</v>
          </cell>
          <cell r="BC36">
            <v>0</v>
          </cell>
          <cell r="BD36">
            <v>0</v>
          </cell>
          <cell r="BE36">
            <v>0</v>
          </cell>
          <cell r="BF36">
            <v>0</v>
          </cell>
          <cell r="BG36">
            <v>0</v>
          </cell>
          <cell r="BH36">
            <v>0</v>
          </cell>
          <cell r="BI36">
            <v>0</v>
          </cell>
          <cell r="BJ36">
            <v>0</v>
          </cell>
          <cell r="BK36">
            <v>0</v>
          </cell>
          <cell r="BL36">
            <v>0</v>
          </cell>
          <cell r="BM36">
            <v>0</v>
          </cell>
          <cell r="BN36">
            <v>1</v>
          </cell>
          <cell r="BO36">
            <v>2</v>
          </cell>
          <cell r="BP36">
            <v>757</v>
          </cell>
          <cell r="BQ36">
            <v>0</v>
          </cell>
          <cell r="BR36">
            <v>143264</v>
          </cell>
          <cell r="BS36">
            <v>99785</v>
          </cell>
          <cell r="BT36">
            <v>10107</v>
          </cell>
          <cell r="BU36">
            <v>0</v>
          </cell>
          <cell r="BV36">
            <v>2049296</v>
          </cell>
          <cell r="BW36">
            <v>20.54</v>
          </cell>
          <cell r="BX36">
            <v>2</v>
          </cell>
          <cell r="BY36">
            <v>2</v>
          </cell>
          <cell r="BZ36">
            <v>10</v>
          </cell>
          <cell r="CA36">
            <v>0</v>
          </cell>
          <cell r="CB36">
            <v>0</v>
          </cell>
          <cell r="CC36">
            <v>38</v>
          </cell>
          <cell r="CD36">
            <v>0</v>
          </cell>
          <cell r="CE36">
            <v>0</v>
          </cell>
          <cell r="CF36">
            <v>0</v>
          </cell>
          <cell r="CG36">
            <v>1</v>
          </cell>
          <cell r="CH36">
            <v>0</v>
          </cell>
          <cell r="CI36">
            <v>1</v>
          </cell>
          <cell r="CJ36">
            <v>0</v>
          </cell>
          <cell r="CK36">
            <v>0</v>
          </cell>
          <cell r="CL36">
            <v>1</v>
          </cell>
          <cell r="CM36">
            <v>1</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row>
        <row r="37">
          <cell r="A37" t="str">
            <v>Digital Arts Studios</v>
          </cell>
          <cell r="B37">
            <v>1</v>
          </cell>
          <cell r="C37">
            <v>33151</v>
          </cell>
          <cell r="D37" t="str">
            <v>Lottery</v>
          </cell>
          <cell r="E37" t="str">
            <v>ACNI/12197</v>
          </cell>
          <cell r="F37" t="str">
            <v>Suzanne Lyle</v>
          </cell>
          <cell r="G37" t="str">
            <v>AFP - Core</v>
          </cell>
          <cell r="H37" t="str">
            <v>Awarded</v>
          </cell>
          <cell r="I37" t="str">
            <v>Small</v>
          </cell>
          <cell r="J37">
            <v>60260</v>
          </cell>
          <cell r="K37">
            <v>0</v>
          </cell>
          <cell r="L37">
            <v>60260</v>
          </cell>
          <cell r="M37">
            <v>81210</v>
          </cell>
          <cell r="N37" t="str">
            <v>Visual Arts</v>
          </cell>
          <cell r="O37">
            <v>0</v>
          </cell>
          <cell r="P37">
            <v>18</v>
          </cell>
          <cell r="Q37">
            <v>3</v>
          </cell>
          <cell r="R37">
            <v>2</v>
          </cell>
          <cell r="S37">
            <v>0</v>
          </cell>
          <cell r="T37">
            <v>0</v>
          </cell>
          <cell r="U37">
            <v>0</v>
          </cell>
          <cell r="V37">
            <v>247</v>
          </cell>
          <cell r="W37">
            <v>0</v>
          </cell>
          <cell r="X37">
            <v>369</v>
          </cell>
          <cell r="Y37">
            <v>0</v>
          </cell>
          <cell r="Z37">
            <v>277</v>
          </cell>
          <cell r="AA37">
            <v>3000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18</v>
          </cell>
          <cell r="AS37">
            <v>0</v>
          </cell>
          <cell r="AT37">
            <v>0</v>
          </cell>
          <cell r="AU37">
            <v>0</v>
          </cell>
          <cell r="AV37">
            <v>0</v>
          </cell>
          <cell r="AW37">
            <v>0</v>
          </cell>
          <cell r="AX37">
            <v>0</v>
          </cell>
          <cell r="AY37">
            <v>0</v>
          </cell>
          <cell r="AZ37">
            <v>3</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2</v>
          </cell>
          <cell r="BQ37">
            <v>0</v>
          </cell>
          <cell r="BR37">
            <v>0</v>
          </cell>
          <cell r="BS37">
            <v>0</v>
          </cell>
          <cell r="BT37">
            <v>0</v>
          </cell>
          <cell r="BU37">
            <v>0</v>
          </cell>
          <cell r="BV37">
            <v>0</v>
          </cell>
          <cell r="BW37">
            <v>0</v>
          </cell>
          <cell r="BX37">
            <v>5.5</v>
          </cell>
          <cell r="BY37">
            <v>0</v>
          </cell>
          <cell r="BZ37">
            <v>0</v>
          </cell>
          <cell r="CA37">
            <v>0</v>
          </cell>
          <cell r="CB37">
            <v>0</v>
          </cell>
          <cell r="CC37">
            <v>0</v>
          </cell>
          <cell r="CD37">
            <v>0</v>
          </cell>
          <cell r="CE37">
            <v>0</v>
          </cell>
          <cell r="CF37">
            <v>0</v>
          </cell>
          <cell r="CG37">
            <v>0</v>
          </cell>
          <cell r="CH37">
            <v>0</v>
          </cell>
          <cell r="CI37">
            <v>1</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row>
        <row r="38">
          <cell r="A38" t="str">
            <v>Down Community Arts Ltd</v>
          </cell>
          <cell r="B38">
            <v>1</v>
          </cell>
          <cell r="C38">
            <v>33215</v>
          </cell>
          <cell r="D38" t="str">
            <v>Lottery</v>
          </cell>
          <cell r="E38" t="str">
            <v>ACNI/12261</v>
          </cell>
          <cell r="F38" t="str">
            <v>Lizzie Devlin</v>
          </cell>
          <cell r="G38" t="str">
            <v>AFP - Core</v>
          </cell>
          <cell r="H38" t="str">
            <v>Awarded</v>
          </cell>
          <cell r="I38" t="str">
            <v>Small</v>
          </cell>
          <cell r="J38">
            <v>53350</v>
          </cell>
          <cell r="K38">
            <v>0</v>
          </cell>
          <cell r="L38">
            <v>68289</v>
          </cell>
          <cell r="M38">
            <v>81085</v>
          </cell>
          <cell r="N38" t="str">
            <v>Combined</v>
          </cell>
          <cell r="O38">
            <v>0</v>
          </cell>
          <cell r="P38">
            <v>18</v>
          </cell>
          <cell r="Q38">
            <v>2</v>
          </cell>
          <cell r="R38">
            <v>0</v>
          </cell>
          <cell r="S38">
            <v>0</v>
          </cell>
          <cell r="T38">
            <v>0</v>
          </cell>
          <cell r="U38">
            <v>0</v>
          </cell>
          <cell r="V38">
            <v>476</v>
          </cell>
          <cell r="W38">
            <v>0</v>
          </cell>
          <cell r="X38">
            <v>0</v>
          </cell>
          <cell r="Y38">
            <v>180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22</v>
          </cell>
          <cell r="AS38">
            <v>0</v>
          </cell>
          <cell r="AT38">
            <v>0</v>
          </cell>
          <cell r="AU38">
            <v>0</v>
          </cell>
          <cell r="AV38">
            <v>0</v>
          </cell>
          <cell r="AW38">
            <v>0</v>
          </cell>
          <cell r="AX38">
            <v>0</v>
          </cell>
          <cell r="AY38">
            <v>0</v>
          </cell>
          <cell r="AZ38">
            <v>2</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15</v>
          </cell>
          <cell r="BY38">
            <v>0</v>
          </cell>
          <cell r="BZ38">
            <v>30</v>
          </cell>
          <cell r="CA38">
            <v>0</v>
          </cell>
          <cell r="CB38">
            <v>30</v>
          </cell>
          <cell r="CC38">
            <v>60</v>
          </cell>
          <cell r="CD38">
            <v>0</v>
          </cell>
          <cell r="CE38">
            <v>1</v>
          </cell>
          <cell r="CF38">
            <v>1</v>
          </cell>
          <cell r="CG38">
            <v>0</v>
          </cell>
          <cell r="CH38">
            <v>0</v>
          </cell>
          <cell r="CI38">
            <v>1</v>
          </cell>
          <cell r="CJ38">
            <v>0</v>
          </cell>
          <cell r="CK38">
            <v>0</v>
          </cell>
          <cell r="CL38">
            <v>0</v>
          </cell>
          <cell r="CM38">
            <v>0</v>
          </cell>
          <cell r="CN38">
            <v>0</v>
          </cell>
          <cell r="CO38">
            <v>1</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row>
        <row r="39">
          <cell r="A39" t="str">
            <v>Drake Music Project Northern Ireland</v>
          </cell>
          <cell r="B39">
            <v>1</v>
          </cell>
          <cell r="C39">
            <v>33181</v>
          </cell>
          <cell r="D39" t="str">
            <v>Lottery</v>
          </cell>
          <cell r="E39" t="str">
            <v>ACNI/12227</v>
          </cell>
          <cell r="F39" t="str">
            <v>Fionnuala Walsh</v>
          </cell>
          <cell r="G39" t="str">
            <v>AFP - Core</v>
          </cell>
          <cell r="H39" t="str">
            <v>Awarded</v>
          </cell>
          <cell r="I39" t="str">
            <v>Small</v>
          </cell>
          <cell r="J39">
            <v>52380</v>
          </cell>
          <cell r="K39">
            <v>0</v>
          </cell>
          <cell r="L39">
            <v>57590</v>
          </cell>
          <cell r="M39">
            <v>133992</v>
          </cell>
          <cell r="N39" t="str">
            <v>Music</v>
          </cell>
          <cell r="O39">
            <v>23</v>
          </cell>
          <cell r="P39">
            <v>57</v>
          </cell>
          <cell r="Q39">
            <v>0</v>
          </cell>
          <cell r="R39">
            <v>0</v>
          </cell>
          <cell r="S39">
            <v>19</v>
          </cell>
          <cell r="T39">
            <v>312</v>
          </cell>
          <cell r="U39">
            <v>1435</v>
          </cell>
          <cell r="V39">
            <v>433</v>
          </cell>
          <cell r="W39">
            <v>212</v>
          </cell>
          <cell r="X39">
            <v>0</v>
          </cell>
          <cell r="Y39">
            <v>0</v>
          </cell>
          <cell r="Z39">
            <v>0</v>
          </cell>
          <cell r="AA39">
            <v>0</v>
          </cell>
          <cell r="AB39">
            <v>0</v>
          </cell>
          <cell r="AC39">
            <v>11200</v>
          </cell>
          <cell r="AD39">
            <v>0</v>
          </cell>
          <cell r="AE39">
            <v>2</v>
          </cell>
          <cell r="AF39">
            <v>0</v>
          </cell>
          <cell r="AG39">
            <v>0</v>
          </cell>
          <cell r="AH39">
            <v>0</v>
          </cell>
          <cell r="AI39">
            <v>0</v>
          </cell>
          <cell r="AJ39">
            <v>23</v>
          </cell>
          <cell r="AK39">
            <v>23</v>
          </cell>
          <cell r="AL39">
            <v>0</v>
          </cell>
          <cell r="AM39">
            <v>18</v>
          </cell>
          <cell r="AN39">
            <v>0</v>
          </cell>
          <cell r="AO39">
            <v>0</v>
          </cell>
          <cell r="AP39">
            <v>0</v>
          </cell>
          <cell r="AQ39">
            <v>0</v>
          </cell>
          <cell r="AR39">
            <v>57</v>
          </cell>
          <cell r="AS39">
            <v>57</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100</v>
          </cell>
          <cell r="BY39">
            <v>8</v>
          </cell>
          <cell r="BZ39">
            <v>85</v>
          </cell>
          <cell r="CA39">
            <v>0</v>
          </cell>
          <cell r="CB39">
            <v>12</v>
          </cell>
          <cell r="CC39">
            <v>68</v>
          </cell>
          <cell r="CD39">
            <v>0</v>
          </cell>
          <cell r="CE39">
            <v>0</v>
          </cell>
          <cell r="CF39">
            <v>0</v>
          </cell>
          <cell r="CG39">
            <v>0</v>
          </cell>
          <cell r="CH39">
            <v>0</v>
          </cell>
          <cell r="CI39">
            <v>1</v>
          </cell>
          <cell r="CJ39">
            <v>0</v>
          </cell>
          <cell r="CK39">
            <v>0</v>
          </cell>
          <cell r="CL39">
            <v>0</v>
          </cell>
          <cell r="CM39">
            <v>1</v>
          </cell>
          <cell r="CN39">
            <v>0</v>
          </cell>
          <cell r="CO39">
            <v>0</v>
          </cell>
          <cell r="CP39">
            <v>0</v>
          </cell>
          <cell r="CQ39">
            <v>0</v>
          </cell>
          <cell r="CR39">
            <v>0</v>
          </cell>
          <cell r="CS39">
            <v>0</v>
          </cell>
          <cell r="CT39">
            <v>1</v>
          </cell>
          <cell r="CU39">
            <v>1</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row>
        <row r="40">
          <cell r="A40" t="str">
            <v>DU Dance</v>
          </cell>
          <cell r="B40">
            <v>1</v>
          </cell>
          <cell r="C40">
            <v>33207</v>
          </cell>
          <cell r="D40" t="str">
            <v>Lottery</v>
          </cell>
          <cell r="E40" t="str">
            <v>ACNI/12253</v>
          </cell>
          <cell r="F40" t="str">
            <v>Gilly Campbell</v>
          </cell>
          <cell r="G40" t="str">
            <v>AFP - Core</v>
          </cell>
          <cell r="H40" t="str">
            <v>Awarded</v>
          </cell>
          <cell r="I40" t="str">
            <v>Small</v>
          </cell>
          <cell r="J40">
            <v>46075</v>
          </cell>
          <cell r="K40">
            <v>0</v>
          </cell>
          <cell r="L40">
            <v>79303</v>
          </cell>
          <cell r="M40">
            <v>257231</v>
          </cell>
          <cell r="N40" t="str">
            <v>Dance</v>
          </cell>
          <cell r="O40">
            <v>17</v>
          </cell>
          <cell r="P40">
            <v>179</v>
          </cell>
          <cell r="Q40">
            <v>3</v>
          </cell>
          <cell r="R40">
            <v>105</v>
          </cell>
          <cell r="S40">
            <v>2</v>
          </cell>
          <cell r="T40">
            <v>1246</v>
          </cell>
          <cell r="U40">
            <v>2700</v>
          </cell>
          <cell r="V40">
            <v>1027</v>
          </cell>
          <cell r="W40">
            <v>0</v>
          </cell>
          <cell r="X40">
            <v>0</v>
          </cell>
          <cell r="Y40">
            <v>8350</v>
          </cell>
          <cell r="Z40">
            <v>672</v>
          </cell>
          <cell r="AA40">
            <v>1600</v>
          </cell>
          <cell r="AB40">
            <v>0</v>
          </cell>
          <cell r="AC40">
            <v>750000</v>
          </cell>
          <cell r="AD40">
            <v>0</v>
          </cell>
          <cell r="AE40">
            <v>0</v>
          </cell>
          <cell r="AF40">
            <v>0</v>
          </cell>
          <cell r="AG40">
            <v>0</v>
          </cell>
          <cell r="AH40">
            <v>0</v>
          </cell>
          <cell r="AI40">
            <v>0</v>
          </cell>
          <cell r="AJ40">
            <v>17</v>
          </cell>
          <cell r="AK40">
            <v>7</v>
          </cell>
          <cell r="AL40">
            <v>0</v>
          </cell>
          <cell r="AM40">
            <v>0</v>
          </cell>
          <cell r="AN40">
            <v>0</v>
          </cell>
          <cell r="AO40">
            <v>0</v>
          </cell>
          <cell r="AP40">
            <v>0</v>
          </cell>
          <cell r="AQ40">
            <v>0</v>
          </cell>
          <cell r="AR40">
            <v>174</v>
          </cell>
          <cell r="AS40">
            <v>0</v>
          </cell>
          <cell r="AT40">
            <v>0</v>
          </cell>
          <cell r="AU40">
            <v>0</v>
          </cell>
          <cell r="AV40">
            <v>0</v>
          </cell>
          <cell r="AW40">
            <v>0</v>
          </cell>
          <cell r="AX40">
            <v>0</v>
          </cell>
          <cell r="AY40">
            <v>0</v>
          </cell>
          <cell r="AZ40">
            <v>3</v>
          </cell>
          <cell r="BA40">
            <v>3</v>
          </cell>
          <cell r="BB40">
            <v>1</v>
          </cell>
          <cell r="BC40">
            <v>0</v>
          </cell>
          <cell r="BD40">
            <v>0</v>
          </cell>
          <cell r="BE40">
            <v>0</v>
          </cell>
          <cell r="BF40">
            <v>0</v>
          </cell>
          <cell r="BG40">
            <v>0</v>
          </cell>
          <cell r="BH40">
            <v>2</v>
          </cell>
          <cell r="BI40">
            <v>1</v>
          </cell>
          <cell r="BJ40">
            <v>0</v>
          </cell>
          <cell r="BK40">
            <v>0</v>
          </cell>
          <cell r="BL40">
            <v>0</v>
          </cell>
          <cell r="BM40">
            <v>0</v>
          </cell>
          <cell r="BN40">
            <v>0</v>
          </cell>
          <cell r="BO40">
            <v>0</v>
          </cell>
          <cell r="BP40">
            <v>105</v>
          </cell>
          <cell r="BQ40">
            <v>104</v>
          </cell>
          <cell r="BR40">
            <v>0</v>
          </cell>
          <cell r="BS40">
            <v>0</v>
          </cell>
          <cell r="BT40">
            <v>0</v>
          </cell>
          <cell r="BU40">
            <v>0</v>
          </cell>
          <cell r="BV40">
            <v>0</v>
          </cell>
          <cell r="BW40">
            <v>0</v>
          </cell>
          <cell r="BX40">
            <v>1.6</v>
          </cell>
          <cell r="BY40">
            <v>30</v>
          </cell>
          <cell r="BZ40">
            <v>100</v>
          </cell>
          <cell r="CA40">
            <v>0</v>
          </cell>
          <cell r="CB40">
            <v>2.4</v>
          </cell>
          <cell r="CC40">
            <v>96</v>
          </cell>
          <cell r="CD40">
            <v>0</v>
          </cell>
          <cell r="CE40">
            <v>1</v>
          </cell>
          <cell r="CF40">
            <v>1</v>
          </cell>
          <cell r="CG40">
            <v>0</v>
          </cell>
          <cell r="CH40">
            <v>0</v>
          </cell>
          <cell r="CI40">
            <v>0</v>
          </cell>
          <cell r="CJ40">
            <v>0</v>
          </cell>
          <cell r="CK40">
            <v>0</v>
          </cell>
          <cell r="CL40">
            <v>0</v>
          </cell>
          <cell r="CM40">
            <v>1</v>
          </cell>
          <cell r="CN40">
            <v>0</v>
          </cell>
          <cell r="CO40">
            <v>0</v>
          </cell>
          <cell r="CP40">
            <v>0</v>
          </cell>
          <cell r="CQ40">
            <v>0</v>
          </cell>
          <cell r="CR40">
            <v>0</v>
          </cell>
          <cell r="CS40">
            <v>0</v>
          </cell>
          <cell r="CT40">
            <v>0</v>
          </cell>
          <cell r="CU40">
            <v>0</v>
          </cell>
          <cell r="CV40">
            <v>1</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row>
        <row r="41">
          <cell r="A41" t="str">
            <v>Dumbworld Ltd</v>
          </cell>
          <cell r="B41">
            <v>1</v>
          </cell>
          <cell r="C41">
            <v>33235</v>
          </cell>
          <cell r="D41" t="str">
            <v>Lottery</v>
          </cell>
          <cell r="E41" t="str">
            <v>ACNI/12281</v>
          </cell>
          <cell r="F41" t="str">
            <v>Ciaran Scullion</v>
          </cell>
          <cell r="G41" t="str">
            <v>AFP - Core</v>
          </cell>
          <cell r="H41" t="str">
            <v>Awarded</v>
          </cell>
          <cell r="I41" t="str">
            <v>Small</v>
          </cell>
          <cell r="J41">
            <v>82000</v>
          </cell>
          <cell r="K41">
            <v>0</v>
          </cell>
          <cell r="L41">
            <v>105920</v>
          </cell>
          <cell r="M41">
            <v>345425</v>
          </cell>
          <cell r="N41" t="str">
            <v>Music</v>
          </cell>
          <cell r="O41">
            <v>8</v>
          </cell>
          <cell r="P41">
            <v>2</v>
          </cell>
          <cell r="Q41">
            <v>0</v>
          </cell>
          <cell r="R41">
            <v>0</v>
          </cell>
          <cell r="S41">
            <v>3</v>
          </cell>
          <cell r="T41">
            <v>1440</v>
          </cell>
          <cell r="U41">
            <v>660</v>
          </cell>
          <cell r="V41">
            <v>284</v>
          </cell>
          <cell r="W41">
            <v>0</v>
          </cell>
          <cell r="X41">
            <v>0</v>
          </cell>
          <cell r="Y41">
            <v>0</v>
          </cell>
          <cell r="Z41">
            <v>0</v>
          </cell>
          <cell r="AA41">
            <v>0</v>
          </cell>
          <cell r="AB41">
            <v>1724</v>
          </cell>
          <cell r="AC41">
            <v>660</v>
          </cell>
          <cell r="AD41">
            <v>0</v>
          </cell>
          <cell r="AE41">
            <v>0</v>
          </cell>
          <cell r="AF41">
            <v>0</v>
          </cell>
          <cell r="AG41">
            <v>0</v>
          </cell>
          <cell r="AH41">
            <v>0</v>
          </cell>
          <cell r="AI41">
            <v>0</v>
          </cell>
          <cell r="AJ41">
            <v>3</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1640</v>
          </cell>
          <cell r="BS41">
            <v>61</v>
          </cell>
          <cell r="BT41">
            <v>16</v>
          </cell>
          <cell r="BU41">
            <v>0</v>
          </cell>
          <cell r="BV41">
            <v>745.57</v>
          </cell>
          <cell r="BW41">
            <v>12.22</v>
          </cell>
          <cell r="BX41">
            <v>0</v>
          </cell>
          <cell r="BY41">
            <v>25</v>
          </cell>
          <cell r="BZ41">
            <v>25</v>
          </cell>
          <cell r="CA41">
            <v>0</v>
          </cell>
          <cell r="CB41">
            <v>0</v>
          </cell>
          <cell r="CC41">
            <v>66</v>
          </cell>
          <cell r="CD41">
            <v>0</v>
          </cell>
          <cell r="CE41">
            <v>1</v>
          </cell>
          <cell r="CF41">
            <v>1</v>
          </cell>
          <cell r="CG41">
            <v>0</v>
          </cell>
          <cell r="CH41">
            <v>0</v>
          </cell>
          <cell r="CI41">
            <v>0</v>
          </cell>
          <cell r="CJ41">
            <v>0</v>
          </cell>
          <cell r="CK41">
            <v>0</v>
          </cell>
          <cell r="CL41">
            <v>0</v>
          </cell>
          <cell r="CM41">
            <v>1</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row>
        <row r="42">
          <cell r="A42" t="str">
            <v>Dun Uladh Ltd</v>
          </cell>
          <cell r="B42">
            <v>1</v>
          </cell>
          <cell r="C42">
            <v>33157</v>
          </cell>
          <cell r="D42" t="str">
            <v>Lottery</v>
          </cell>
          <cell r="E42" t="str">
            <v>ACNI/12203</v>
          </cell>
          <cell r="F42" t="str">
            <v>Maria McAlister</v>
          </cell>
          <cell r="G42" t="str">
            <v>AFP - Core</v>
          </cell>
          <cell r="H42" t="str">
            <v>Awarded</v>
          </cell>
          <cell r="I42" t="str">
            <v>Medium</v>
          </cell>
          <cell r="J42">
            <v>26550</v>
          </cell>
          <cell r="K42">
            <v>0</v>
          </cell>
          <cell r="L42">
            <v>26550</v>
          </cell>
          <cell r="M42">
            <v>165952.5</v>
          </cell>
          <cell r="N42" t="str">
            <v>Traditional Arts</v>
          </cell>
          <cell r="O42">
            <v>76</v>
          </cell>
          <cell r="P42">
            <v>22</v>
          </cell>
          <cell r="Q42">
            <v>0</v>
          </cell>
          <cell r="R42">
            <v>0</v>
          </cell>
          <cell r="S42">
            <v>0</v>
          </cell>
          <cell r="T42">
            <v>5035</v>
          </cell>
          <cell r="U42">
            <v>0</v>
          </cell>
          <cell r="V42">
            <v>642</v>
          </cell>
          <cell r="W42">
            <v>0</v>
          </cell>
          <cell r="X42">
            <v>0</v>
          </cell>
          <cell r="Y42">
            <v>0</v>
          </cell>
          <cell r="Z42">
            <v>0</v>
          </cell>
          <cell r="AA42">
            <v>0</v>
          </cell>
          <cell r="AB42">
            <v>0</v>
          </cell>
          <cell r="AC42">
            <v>0</v>
          </cell>
          <cell r="AD42">
            <v>0</v>
          </cell>
          <cell r="AE42">
            <v>0</v>
          </cell>
          <cell r="AF42">
            <v>0</v>
          </cell>
          <cell r="AG42">
            <v>0</v>
          </cell>
          <cell r="AH42">
            <v>76</v>
          </cell>
          <cell r="AI42">
            <v>0</v>
          </cell>
          <cell r="AJ42">
            <v>76</v>
          </cell>
          <cell r="AK42">
            <v>76</v>
          </cell>
          <cell r="AL42">
            <v>0</v>
          </cell>
          <cell r="AM42">
            <v>0</v>
          </cell>
          <cell r="AN42">
            <v>0</v>
          </cell>
          <cell r="AO42">
            <v>0</v>
          </cell>
          <cell r="AP42">
            <v>0</v>
          </cell>
          <cell r="AQ42">
            <v>0</v>
          </cell>
          <cell r="AR42">
            <v>22</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4900</v>
          </cell>
          <cell r="BS42">
            <v>3631</v>
          </cell>
          <cell r="BT42">
            <v>233</v>
          </cell>
          <cell r="BU42">
            <v>0</v>
          </cell>
          <cell r="BV42">
            <v>0</v>
          </cell>
          <cell r="BW42">
            <v>0</v>
          </cell>
          <cell r="BX42">
            <v>0</v>
          </cell>
          <cell r="BY42">
            <v>0</v>
          </cell>
          <cell r="BZ42">
            <v>0</v>
          </cell>
          <cell r="CA42">
            <v>0</v>
          </cell>
          <cell r="CB42">
            <v>25</v>
          </cell>
          <cell r="CC42">
            <v>45</v>
          </cell>
          <cell r="CD42">
            <v>0</v>
          </cell>
          <cell r="CE42">
            <v>1</v>
          </cell>
          <cell r="CF42">
            <v>1</v>
          </cell>
          <cell r="CG42">
            <v>0</v>
          </cell>
          <cell r="CH42">
            <v>0</v>
          </cell>
          <cell r="CI42">
            <v>0</v>
          </cell>
          <cell r="CJ42">
            <v>0</v>
          </cell>
          <cell r="CK42">
            <v>0</v>
          </cell>
          <cell r="CL42">
            <v>1</v>
          </cell>
          <cell r="CM42">
            <v>1</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row>
        <row r="43">
          <cell r="A43" t="str">
            <v>Dylan Quinn Dance Theatre</v>
          </cell>
          <cell r="B43">
            <v>1</v>
          </cell>
          <cell r="C43">
            <v>33178</v>
          </cell>
          <cell r="D43" t="str">
            <v>Lottery</v>
          </cell>
          <cell r="E43" t="str">
            <v>ACNI/12224</v>
          </cell>
          <cell r="F43" t="str">
            <v>Gilly Campbell</v>
          </cell>
          <cell r="G43" t="str">
            <v>AFP - Core</v>
          </cell>
          <cell r="H43" t="str">
            <v>Awarded</v>
          </cell>
          <cell r="I43" t="str">
            <v>Small</v>
          </cell>
          <cell r="J43">
            <v>54386</v>
          </cell>
          <cell r="K43">
            <v>0</v>
          </cell>
          <cell r="L43">
            <v>73461</v>
          </cell>
          <cell r="M43">
            <v>189975</v>
          </cell>
          <cell r="N43" t="str">
            <v>Dance</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2</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10</v>
          </cell>
          <cell r="BY43">
            <v>0</v>
          </cell>
          <cell r="BZ43">
            <v>30</v>
          </cell>
          <cell r="CA43">
            <v>0</v>
          </cell>
          <cell r="CB43">
            <v>30</v>
          </cell>
          <cell r="CC43">
            <v>60</v>
          </cell>
          <cell r="CD43">
            <v>0</v>
          </cell>
          <cell r="CE43">
            <v>0</v>
          </cell>
          <cell r="CF43">
            <v>1</v>
          </cell>
          <cell r="CG43">
            <v>0</v>
          </cell>
          <cell r="CH43">
            <v>0</v>
          </cell>
          <cell r="CI43">
            <v>1</v>
          </cell>
          <cell r="CJ43">
            <v>0</v>
          </cell>
          <cell r="CK43">
            <v>0</v>
          </cell>
          <cell r="CL43">
            <v>0</v>
          </cell>
          <cell r="CM43">
            <v>1</v>
          </cell>
          <cell r="CN43">
            <v>0</v>
          </cell>
          <cell r="CO43">
            <v>0</v>
          </cell>
          <cell r="CP43">
            <v>0</v>
          </cell>
          <cell r="CQ43">
            <v>0</v>
          </cell>
          <cell r="CR43">
            <v>0</v>
          </cell>
          <cell r="CS43">
            <v>0</v>
          </cell>
          <cell r="CT43">
            <v>0</v>
          </cell>
          <cell r="CU43">
            <v>0</v>
          </cell>
          <cell r="CV43">
            <v>0</v>
          </cell>
          <cell r="CW43">
            <v>0</v>
          </cell>
          <cell r="CX43">
            <v>1</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1</v>
          </cell>
        </row>
        <row r="44">
          <cell r="A44" t="str">
            <v>East Belfast Partnership</v>
          </cell>
          <cell r="B44">
            <v>1</v>
          </cell>
          <cell r="C44">
            <v>33182</v>
          </cell>
          <cell r="D44" t="str">
            <v>Lottery</v>
          </cell>
          <cell r="E44" t="str">
            <v>ACNI/12228</v>
          </cell>
          <cell r="F44" t="str">
            <v>Damian Smyth</v>
          </cell>
          <cell r="G44" t="str">
            <v>AFP - Core</v>
          </cell>
          <cell r="H44" t="str">
            <v>Awarded</v>
          </cell>
          <cell r="I44" t="str">
            <v>Medium</v>
          </cell>
          <cell r="J44">
            <v>94000</v>
          </cell>
          <cell r="K44">
            <v>0</v>
          </cell>
          <cell r="L44">
            <v>136443.63</v>
          </cell>
          <cell r="M44">
            <v>1003104.94</v>
          </cell>
          <cell r="N44" t="str">
            <v>Combined</v>
          </cell>
          <cell r="O44">
            <v>3</v>
          </cell>
          <cell r="P44">
            <v>5</v>
          </cell>
          <cell r="Q44">
            <v>1</v>
          </cell>
          <cell r="R44">
            <v>2</v>
          </cell>
          <cell r="S44">
            <v>0</v>
          </cell>
          <cell r="T44">
            <v>165</v>
          </cell>
          <cell r="U44">
            <v>120</v>
          </cell>
          <cell r="V44">
            <v>25</v>
          </cell>
          <cell r="W44">
            <v>15</v>
          </cell>
          <cell r="X44">
            <v>15</v>
          </cell>
          <cell r="Y44">
            <v>0</v>
          </cell>
          <cell r="Z44">
            <v>10595</v>
          </cell>
          <cell r="AA44">
            <v>5597</v>
          </cell>
          <cell r="AB44">
            <v>0</v>
          </cell>
          <cell r="AC44">
            <v>0</v>
          </cell>
          <cell r="AD44">
            <v>0</v>
          </cell>
          <cell r="AE44">
            <v>0</v>
          </cell>
          <cell r="AF44">
            <v>0</v>
          </cell>
          <cell r="AG44">
            <v>0</v>
          </cell>
          <cell r="AH44">
            <v>0</v>
          </cell>
          <cell r="AI44">
            <v>0</v>
          </cell>
          <cell r="AJ44">
            <v>34</v>
          </cell>
          <cell r="AK44">
            <v>0</v>
          </cell>
          <cell r="AL44">
            <v>0</v>
          </cell>
          <cell r="AM44">
            <v>0</v>
          </cell>
          <cell r="AN44">
            <v>0</v>
          </cell>
          <cell r="AO44">
            <v>0</v>
          </cell>
          <cell r="AP44">
            <v>0</v>
          </cell>
          <cell r="AQ44">
            <v>0</v>
          </cell>
          <cell r="AR44">
            <v>21</v>
          </cell>
          <cell r="AS44">
            <v>0</v>
          </cell>
          <cell r="AT44">
            <v>0</v>
          </cell>
          <cell r="AU44">
            <v>0</v>
          </cell>
          <cell r="AV44">
            <v>0</v>
          </cell>
          <cell r="AW44">
            <v>0</v>
          </cell>
          <cell r="AX44">
            <v>0</v>
          </cell>
          <cell r="AY44">
            <v>0</v>
          </cell>
          <cell r="AZ44">
            <v>1</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55</v>
          </cell>
          <cell r="BQ44">
            <v>0</v>
          </cell>
          <cell r="BR44">
            <v>10572</v>
          </cell>
          <cell r="BS44">
            <v>5115</v>
          </cell>
          <cell r="BT44">
            <v>722</v>
          </cell>
          <cell r="BU44">
            <v>374</v>
          </cell>
          <cell r="BV44">
            <v>43264</v>
          </cell>
          <cell r="BW44">
            <v>8.4600000000000009</v>
          </cell>
          <cell r="BX44">
            <v>0.97</v>
          </cell>
          <cell r="BY44">
            <v>0</v>
          </cell>
          <cell r="BZ44">
            <v>16.5</v>
          </cell>
          <cell r="CA44">
            <v>0</v>
          </cell>
          <cell r="CB44">
            <v>7.78</v>
          </cell>
          <cell r="CC44">
            <v>20.39</v>
          </cell>
          <cell r="CD44">
            <v>0</v>
          </cell>
          <cell r="CE44">
            <v>1</v>
          </cell>
          <cell r="CF44">
            <v>0</v>
          </cell>
          <cell r="CG44">
            <v>0</v>
          </cell>
          <cell r="CH44">
            <v>0</v>
          </cell>
          <cell r="CI44">
            <v>0</v>
          </cell>
          <cell r="CJ44">
            <v>0</v>
          </cell>
          <cell r="CK44">
            <v>0</v>
          </cell>
          <cell r="CL44">
            <v>1</v>
          </cell>
          <cell r="CM44">
            <v>0</v>
          </cell>
          <cell r="CN44">
            <v>0</v>
          </cell>
          <cell r="CO44">
            <v>0</v>
          </cell>
          <cell r="CP44">
            <v>1</v>
          </cell>
          <cell r="CQ44">
            <v>0</v>
          </cell>
          <cell r="CR44">
            <v>0</v>
          </cell>
          <cell r="CS44">
            <v>0</v>
          </cell>
          <cell r="CT44">
            <v>0</v>
          </cell>
          <cell r="CU44">
            <v>0</v>
          </cell>
          <cell r="CV44">
            <v>0</v>
          </cell>
          <cell r="CW44">
            <v>0</v>
          </cell>
          <cell r="CX44">
            <v>0</v>
          </cell>
          <cell r="CY44">
            <v>0</v>
          </cell>
          <cell r="CZ44">
            <v>1</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row>
        <row r="45">
          <cell r="A45" t="str">
            <v>Echo Echo Dance Theatre Company</v>
          </cell>
          <cell r="B45">
            <v>1</v>
          </cell>
          <cell r="C45">
            <v>33241</v>
          </cell>
          <cell r="D45" t="str">
            <v>Exchequer</v>
          </cell>
          <cell r="E45" t="str">
            <v>ACNI/12287</v>
          </cell>
          <cell r="F45" t="str">
            <v>Gilly Campbell</v>
          </cell>
          <cell r="G45" t="str">
            <v>AFP - Core</v>
          </cell>
          <cell r="H45" t="str">
            <v>Awarded</v>
          </cell>
          <cell r="I45" t="str">
            <v>Medium</v>
          </cell>
          <cell r="J45">
            <v>109758</v>
          </cell>
          <cell r="K45">
            <v>0</v>
          </cell>
          <cell r="L45">
            <v>149758</v>
          </cell>
          <cell r="M45">
            <v>489855</v>
          </cell>
          <cell r="N45" t="str">
            <v>Dance</v>
          </cell>
          <cell r="O45">
            <v>66</v>
          </cell>
          <cell r="P45">
            <v>1089</v>
          </cell>
          <cell r="Q45">
            <v>2</v>
          </cell>
          <cell r="R45">
            <v>1</v>
          </cell>
          <cell r="S45">
            <v>6</v>
          </cell>
          <cell r="T45">
            <v>2581</v>
          </cell>
          <cell r="U45">
            <v>0</v>
          </cell>
          <cell r="V45">
            <v>1923</v>
          </cell>
          <cell r="W45">
            <v>0</v>
          </cell>
          <cell r="X45">
            <v>730</v>
          </cell>
          <cell r="Y45">
            <v>200</v>
          </cell>
          <cell r="Z45">
            <v>853</v>
          </cell>
          <cell r="AA45">
            <v>0</v>
          </cell>
          <cell r="AB45">
            <v>7462</v>
          </cell>
          <cell r="AC45">
            <v>10000</v>
          </cell>
          <cell r="AD45">
            <v>0</v>
          </cell>
          <cell r="AE45">
            <v>0</v>
          </cell>
          <cell r="AF45">
            <v>0</v>
          </cell>
          <cell r="AG45">
            <v>0</v>
          </cell>
          <cell r="AH45">
            <v>0</v>
          </cell>
          <cell r="AI45">
            <v>0</v>
          </cell>
          <cell r="AJ45">
            <v>66</v>
          </cell>
          <cell r="AK45">
            <v>66</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2</v>
          </cell>
          <cell r="BA45">
            <v>2</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1</v>
          </cell>
          <cell r="BQ45">
            <v>1</v>
          </cell>
          <cell r="BR45">
            <v>1960</v>
          </cell>
          <cell r="BS45">
            <v>984</v>
          </cell>
          <cell r="BT45">
            <v>316</v>
          </cell>
          <cell r="BU45">
            <v>293</v>
          </cell>
          <cell r="BV45">
            <v>7323.6</v>
          </cell>
          <cell r="BW45">
            <v>7.44</v>
          </cell>
          <cell r="BX45">
            <v>18</v>
          </cell>
          <cell r="BY45">
            <v>0</v>
          </cell>
          <cell r="BZ45">
            <v>30</v>
          </cell>
          <cell r="CA45">
            <v>0</v>
          </cell>
          <cell r="CB45">
            <v>4</v>
          </cell>
          <cell r="CC45">
            <v>30</v>
          </cell>
          <cell r="CD45">
            <v>0</v>
          </cell>
          <cell r="CE45">
            <v>1</v>
          </cell>
          <cell r="CF45">
            <v>1</v>
          </cell>
          <cell r="CG45">
            <v>0</v>
          </cell>
          <cell r="CH45">
            <v>0</v>
          </cell>
          <cell r="CI45">
            <v>0</v>
          </cell>
          <cell r="CJ45">
            <v>0</v>
          </cell>
          <cell r="CK45">
            <v>0</v>
          </cell>
          <cell r="CL45">
            <v>1</v>
          </cell>
          <cell r="CM45">
            <v>1</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row>
        <row r="46">
          <cell r="A46" t="str">
            <v>Feile an Phobail</v>
          </cell>
          <cell r="B46">
            <v>1</v>
          </cell>
          <cell r="C46">
            <v>33201</v>
          </cell>
          <cell r="D46" t="str">
            <v>Exchequer</v>
          </cell>
          <cell r="E46" t="str">
            <v>ACNI/12247</v>
          </cell>
          <cell r="F46" t="str">
            <v>Sonya Whitefield</v>
          </cell>
          <cell r="G46" t="str">
            <v>AFP - Core</v>
          </cell>
          <cell r="H46" t="str">
            <v>Awarded</v>
          </cell>
          <cell r="I46" t="str">
            <v>Medium</v>
          </cell>
          <cell r="J46">
            <v>142590</v>
          </cell>
          <cell r="K46">
            <v>0</v>
          </cell>
          <cell r="L46">
            <v>155270</v>
          </cell>
          <cell r="M46">
            <v>988607</v>
          </cell>
          <cell r="N46" t="str">
            <v>Combined</v>
          </cell>
          <cell r="O46">
            <v>506</v>
          </cell>
          <cell r="P46">
            <v>151</v>
          </cell>
          <cell r="Q46">
            <v>0</v>
          </cell>
          <cell r="R46">
            <v>0</v>
          </cell>
          <cell r="S46">
            <v>0</v>
          </cell>
          <cell r="T46">
            <v>102438</v>
          </cell>
          <cell r="U46">
            <v>0</v>
          </cell>
          <cell r="V46">
            <v>1563</v>
          </cell>
          <cell r="W46">
            <v>0</v>
          </cell>
          <cell r="X46">
            <v>0</v>
          </cell>
          <cell r="Y46">
            <v>0</v>
          </cell>
          <cell r="Z46">
            <v>0</v>
          </cell>
          <cell r="AA46">
            <v>0</v>
          </cell>
          <cell r="AB46">
            <v>0</v>
          </cell>
          <cell r="AC46">
            <v>0</v>
          </cell>
          <cell r="AD46">
            <v>0</v>
          </cell>
          <cell r="AE46">
            <v>10</v>
          </cell>
          <cell r="AF46">
            <v>0</v>
          </cell>
          <cell r="AG46">
            <v>0</v>
          </cell>
          <cell r="AH46">
            <v>0</v>
          </cell>
          <cell r="AI46">
            <v>0</v>
          </cell>
          <cell r="AJ46">
            <v>400</v>
          </cell>
          <cell r="AK46">
            <v>0</v>
          </cell>
          <cell r="AL46">
            <v>0</v>
          </cell>
          <cell r="AM46">
            <v>0</v>
          </cell>
          <cell r="AN46">
            <v>0</v>
          </cell>
          <cell r="AO46">
            <v>0</v>
          </cell>
          <cell r="AP46">
            <v>0</v>
          </cell>
          <cell r="AQ46">
            <v>0</v>
          </cell>
          <cell r="AR46">
            <v>100</v>
          </cell>
          <cell r="AS46">
            <v>0</v>
          </cell>
          <cell r="AT46">
            <v>0</v>
          </cell>
          <cell r="AU46">
            <v>0</v>
          </cell>
          <cell r="AV46">
            <v>0</v>
          </cell>
          <cell r="AW46">
            <v>0</v>
          </cell>
          <cell r="AX46">
            <v>0</v>
          </cell>
          <cell r="AY46">
            <v>0</v>
          </cell>
          <cell r="AZ46">
            <v>30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35000</v>
          </cell>
          <cell r="BS46">
            <v>25000</v>
          </cell>
          <cell r="BT46">
            <v>10000</v>
          </cell>
          <cell r="BU46">
            <v>0</v>
          </cell>
          <cell r="BV46">
            <v>200839</v>
          </cell>
          <cell r="BW46">
            <v>8</v>
          </cell>
          <cell r="BX46">
            <v>5</v>
          </cell>
          <cell r="BY46">
            <v>5</v>
          </cell>
          <cell r="BZ46">
            <v>90</v>
          </cell>
          <cell r="CA46">
            <v>5</v>
          </cell>
          <cell r="CB46">
            <v>5</v>
          </cell>
          <cell r="CC46">
            <v>25</v>
          </cell>
          <cell r="CD46">
            <v>0</v>
          </cell>
          <cell r="CE46">
            <v>1</v>
          </cell>
          <cell r="CF46">
            <v>1</v>
          </cell>
          <cell r="CG46">
            <v>0</v>
          </cell>
          <cell r="CH46">
            <v>0</v>
          </cell>
          <cell r="CI46">
            <v>1</v>
          </cell>
          <cell r="CJ46">
            <v>0</v>
          </cell>
          <cell r="CK46">
            <v>0</v>
          </cell>
          <cell r="CL46">
            <v>0</v>
          </cell>
          <cell r="CM46">
            <v>0</v>
          </cell>
          <cell r="CN46">
            <v>0</v>
          </cell>
          <cell r="CO46">
            <v>0</v>
          </cell>
          <cell r="CP46">
            <v>0</v>
          </cell>
          <cell r="CQ46">
            <v>0</v>
          </cell>
          <cell r="CR46">
            <v>0</v>
          </cell>
          <cell r="CS46">
            <v>0</v>
          </cell>
          <cell r="CT46">
            <v>0</v>
          </cell>
          <cell r="CU46">
            <v>0</v>
          </cell>
          <cell r="CV46">
            <v>1</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row>
        <row r="47">
          <cell r="A47" t="str">
            <v>Flaxart Studios</v>
          </cell>
          <cell r="B47">
            <v>1</v>
          </cell>
          <cell r="C47">
            <v>33271</v>
          </cell>
          <cell r="D47" t="str">
            <v>Lottery</v>
          </cell>
          <cell r="E47" t="str">
            <v>ACNI/12317</v>
          </cell>
          <cell r="F47" t="str">
            <v>Deirdre Robb</v>
          </cell>
          <cell r="G47" t="str">
            <v>AFP - Core</v>
          </cell>
          <cell r="H47" t="str">
            <v>Awarded</v>
          </cell>
          <cell r="I47" t="str">
            <v>Small</v>
          </cell>
          <cell r="J47">
            <v>39396</v>
          </cell>
          <cell r="K47">
            <v>0</v>
          </cell>
          <cell r="L47">
            <v>53252</v>
          </cell>
          <cell r="M47">
            <v>101448</v>
          </cell>
          <cell r="N47" t="str">
            <v>Visual Arts</v>
          </cell>
          <cell r="O47">
            <v>0</v>
          </cell>
          <cell r="P47">
            <v>4</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1</v>
          </cell>
          <cell r="AS47">
            <v>0</v>
          </cell>
          <cell r="AT47">
            <v>0</v>
          </cell>
          <cell r="AU47">
            <v>0</v>
          </cell>
          <cell r="AV47">
            <v>0</v>
          </cell>
          <cell r="AW47">
            <v>0</v>
          </cell>
          <cell r="AX47">
            <v>1</v>
          </cell>
          <cell r="AY47">
            <v>0</v>
          </cell>
          <cell r="AZ47">
            <v>1</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60</v>
          </cell>
          <cell r="CA47">
            <v>0</v>
          </cell>
          <cell r="CB47">
            <v>20</v>
          </cell>
          <cell r="CC47">
            <v>20</v>
          </cell>
          <cell r="CD47">
            <v>0</v>
          </cell>
          <cell r="CE47">
            <v>1</v>
          </cell>
          <cell r="CF47">
            <v>0</v>
          </cell>
          <cell r="CG47">
            <v>0</v>
          </cell>
          <cell r="CH47">
            <v>0</v>
          </cell>
          <cell r="CI47">
            <v>0</v>
          </cell>
          <cell r="CJ47">
            <v>0</v>
          </cell>
          <cell r="CK47">
            <v>1</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1</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1</v>
          </cell>
        </row>
        <row r="48">
          <cell r="A48" t="str">
            <v>Glasgowbury</v>
          </cell>
          <cell r="B48">
            <v>1</v>
          </cell>
          <cell r="C48">
            <v>33160</v>
          </cell>
          <cell r="D48" t="str">
            <v>Lottery</v>
          </cell>
          <cell r="E48" t="str">
            <v>ACNI/12206</v>
          </cell>
          <cell r="F48" t="str">
            <v>Maria McAlister</v>
          </cell>
          <cell r="G48" t="str">
            <v>AFP - Core</v>
          </cell>
          <cell r="H48" t="str">
            <v>Awarded</v>
          </cell>
          <cell r="I48" t="str">
            <v>Small</v>
          </cell>
          <cell r="J48">
            <v>38204</v>
          </cell>
          <cell r="K48">
            <v>0</v>
          </cell>
          <cell r="L48">
            <v>43750</v>
          </cell>
          <cell r="M48">
            <v>524006</v>
          </cell>
          <cell r="N48" t="str">
            <v>Music</v>
          </cell>
          <cell r="O48">
            <v>18</v>
          </cell>
          <cell r="P48">
            <v>3381</v>
          </cell>
          <cell r="Q48">
            <v>0</v>
          </cell>
          <cell r="R48">
            <v>0</v>
          </cell>
          <cell r="S48">
            <v>1</v>
          </cell>
          <cell r="T48">
            <v>1047</v>
          </cell>
          <cell r="U48">
            <v>650</v>
          </cell>
          <cell r="V48">
            <v>5403</v>
          </cell>
          <cell r="W48">
            <v>0</v>
          </cell>
          <cell r="X48">
            <v>0</v>
          </cell>
          <cell r="Y48">
            <v>0</v>
          </cell>
          <cell r="Z48">
            <v>0</v>
          </cell>
          <cell r="AA48">
            <v>0</v>
          </cell>
          <cell r="AB48">
            <v>0</v>
          </cell>
          <cell r="AC48">
            <v>20000</v>
          </cell>
          <cell r="AD48">
            <v>0</v>
          </cell>
          <cell r="AE48">
            <v>0</v>
          </cell>
          <cell r="AF48">
            <v>0</v>
          </cell>
          <cell r="AG48">
            <v>0</v>
          </cell>
          <cell r="AH48">
            <v>0</v>
          </cell>
          <cell r="AI48">
            <v>0</v>
          </cell>
          <cell r="AJ48">
            <v>10</v>
          </cell>
          <cell r="AK48">
            <v>0</v>
          </cell>
          <cell r="AL48">
            <v>0</v>
          </cell>
          <cell r="AM48">
            <v>0</v>
          </cell>
          <cell r="AN48">
            <v>0</v>
          </cell>
          <cell r="AO48">
            <v>0</v>
          </cell>
          <cell r="AP48">
            <v>0</v>
          </cell>
          <cell r="AQ48">
            <v>0</v>
          </cell>
          <cell r="AR48">
            <v>3381</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810</v>
          </cell>
          <cell r="BS48">
            <v>482</v>
          </cell>
          <cell r="BT48">
            <v>245</v>
          </cell>
          <cell r="BU48">
            <v>0</v>
          </cell>
          <cell r="BV48">
            <v>2566</v>
          </cell>
          <cell r="BW48">
            <v>5.32</v>
          </cell>
          <cell r="BX48">
            <v>10.53</v>
          </cell>
          <cell r="BY48">
            <v>0</v>
          </cell>
          <cell r="BZ48">
            <v>0</v>
          </cell>
          <cell r="CA48">
            <v>0</v>
          </cell>
          <cell r="CB48">
            <v>7.13</v>
          </cell>
          <cell r="CC48">
            <v>46.5</v>
          </cell>
          <cell r="CD48">
            <v>0</v>
          </cell>
          <cell r="CE48">
            <v>0</v>
          </cell>
          <cell r="CF48">
            <v>0</v>
          </cell>
          <cell r="CG48">
            <v>0</v>
          </cell>
          <cell r="CH48">
            <v>0</v>
          </cell>
          <cell r="CI48">
            <v>0</v>
          </cell>
          <cell r="CJ48">
            <v>0</v>
          </cell>
          <cell r="CK48">
            <v>0</v>
          </cell>
          <cell r="CL48">
            <v>0</v>
          </cell>
          <cell r="CM48">
            <v>1</v>
          </cell>
          <cell r="CN48">
            <v>0</v>
          </cell>
          <cell r="CO48">
            <v>0</v>
          </cell>
          <cell r="CP48">
            <v>0</v>
          </cell>
          <cell r="CQ48">
            <v>1</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row>
        <row r="49">
          <cell r="A49" t="str">
            <v>Golden Thread Gallery</v>
          </cell>
          <cell r="B49">
            <v>1</v>
          </cell>
          <cell r="C49">
            <v>33262</v>
          </cell>
          <cell r="D49" t="str">
            <v>Exchequer</v>
          </cell>
          <cell r="E49" t="str">
            <v>ACNI/12308</v>
          </cell>
          <cell r="F49" t="str">
            <v>Deirdre Robb</v>
          </cell>
          <cell r="G49" t="str">
            <v>AFP - Core</v>
          </cell>
          <cell r="H49" t="str">
            <v>Awarded</v>
          </cell>
          <cell r="I49" t="str">
            <v>Medium</v>
          </cell>
          <cell r="J49">
            <v>180019</v>
          </cell>
          <cell r="K49">
            <v>0</v>
          </cell>
          <cell r="L49">
            <v>212398.07999999999</v>
          </cell>
          <cell r="M49">
            <v>132586.14000000001</v>
          </cell>
          <cell r="N49" t="str">
            <v>Visual Arts</v>
          </cell>
          <cell r="O49">
            <v>0</v>
          </cell>
          <cell r="P49">
            <v>84</v>
          </cell>
          <cell r="Q49">
            <v>29</v>
          </cell>
          <cell r="R49">
            <v>0</v>
          </cell>
          <cell r="S49">
            <v>0</v>
          </cell>
          <cell r="T49">
            <v>0</v>
          </cell>
          <cell r="U49">
            <v>0</v>
          </cell>
          <cell r="V49">
            <v>2729</v>
          </cell>
          <cell r="W49">
            <v>0</v>
          </cell>
          <cell r="X49">
            <v>38455</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54</v>
          </cell>
          <cell r="AQ49">
            <v>0</v>
          </cell>
          <cell r="AR49">
            <v>54</v>
          </cell>
          <cell r="AS49">
            <v>0</v>
          </cell>
          <cell r="AT49">
            <v>0</v>
          </cell>
          <cell r="AU49">
            <v>0</v>
          </cell>
          <cell r="AV49">
            <v>0</v>
          </cell>
          <cell r="AW49">
            <v>19</v>
          </cell>
          <cell r="AX49">
            <v>19</v>
          </cell>
          <cell r="AY49">
            <v>0</v>
          </cell>
          <cell r="AZ49">
            <v>19</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2</v>
          </cell>
          <cell r="BY49">
            <v>2</v>
          </cell>
          <cell r="BZ49">
            <v>30</v>
          </cell>
          <cell r="CA49">
            <v>0</v>
          </cell>
          <cell r="CB49">
            <v>2</v>
          </cell>
          <cell r="CC49">
            <v>15</v>
          </cell>
          <cell r="CD49">
            <v>1</v>
          </cell>
          <cell r="CE49">
            <v>1</v>
          </cell>
          <cell r="CF49">
            <v>1</v>
          </cell>
          <cell r="CG49">
            <v>0</v>
          </cell>
          <cell r="CH49">
            <v>0</v>
          </cell>
          <cell r="CI49">
            <v>0</v>
          </cell>
          <cell r="CJ49">
            <v>0</v>
          </cell>
          <cell r="CK49">
            <v>0</v>
          </cell>
          <cell r="CL49">
            <v>1</v>
          </cell>
          <cell r="CM49">
            <v>0</v>
          </cell>
          <cell r="CN49">
            <v>0</v>
          </cell>
          <cell r="CO49">
            <v>0</v>
          </cell>
          <cell r="CP49">
            <v>0</v>
          </cell>
          <cell r="CQ49">
            <v>0</v>
          </cell>
          <cell r="CR49">
            <v>0</v>
          </cell>
          <cell r="CS49">
            <v>0</v>
          </cell>
          <cell r="CT49">
            <v>1</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row>
        <row r="50">
          <cell r="A50" t="str">
            <v>Greater Shantallow Community Arts</v>
          </cell>
          <cell r="B50">
            <v>1</v>
          </cell>
          <cell r="C50">
            <v>33252</v>
          </cell>
          <cell r="D50" t="str">
            <v>Lottery</v>
          </cell>
          <cell r="E50" t="str">
            <v>ACNI/12298</v>
          </cell>
          <cell r="F50" t="str">
            <v>Lizzie Devlin</v>
          </cell>
          <cell r="G50" t="str">
            <v>AFP - Core</v>
          </cell>
          <cell r="H50" t="str">
            <v>Awarded</v>
          </cell>
          <cell r="I50" t="str">
            <v>Medium</v>
          </cell>
          <cell r="J50">
            <v>102551</v>
          </cell>
          <cell r="K50">
            <v>0</v>
          </cell>
          <cell r="L50">
            <v>113996.7</v>
          </cell>
          <cell r="M50">
            <v>420373.5</v>
          </cell>
          <cell r="N50" t="str">
            <v>Combined</v>
          </cell>
          <cell r="O50">
            <v>45</v>
          </cell>
          <cell r="P50">
            <v>500</v>
          </cell>
          <cell r="Q50">
            <v>2</v>
          </cell>
          <cell r="R50">
            <v>5</v>
          </cell>
          <cell r="S50">
            <v>6</v>
          </cell>
          <cell r="T50">
            <v>0</v>
          </cell>
          <cell r="U50">
            <v>69475</v>
          </cell>
          <cell r="V50">
            <v>7223</v>
          </cell>
          <cell r="W50">
            <v>0</v>
          </cell>
          <cell r="X50">
            <v>0</v>
          </cell>
          <cell r="Y50">
            <v>600</v>
          </cell>
          <cell r="Z50">
            <v>0</v>
          </cell>
          <cell r="AA50">
            <v>59000</v>
          </cell>
          <cell r="AB50">
            <v>0</v>
          </cell>
          <cell r="AC50">
            <v>200000</v>
          </cell>
          <cell r="AD50">
            <v>0</v>
          </cell>
          <cell r="AE50">
            <v>1</v>
          </cell>
          <cell r="AF50">
            <v>0</v>
          </cell>
          <cell r="AG50">
            <v>0</v>
          </cell>
          <cell r="AH50">
            <v>0</v>
          </cell>
          <cell r="AI50">
            <v>0</v>
          </cell>
          <cell r="AJ50">
            <v>45</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1</v>
          </cell>
          <cell r="BL50">
            <v>0</v>
          </cell>
          <cell r="BM50">
            <v>0</v>
          </cell>
          <cell r="BN50">
            <v>0</v>
          </cell>
          <cell r="BO50">
            <v>0</v>
          </cell>
          <cell r="BP50">
            <v>5</v>
          </cell>
          <cell r="BQ50">
            <v>0</v>
          </cell>
          <cell r="BR50">
            <v>0</v>
          </cell>
          <cell r="BS50">
            <v>0</v>
          </cell>
          <cell r="BT50">
            <v>0</v>
          </cell>
          <cell r="BU50">
            <v>0</v>
          </cell>
          <cell r="BV50">
            <v>0</v>
          </cell>
          <cell r="BW50">
            <v>0</v>
          </cell>
          <cell r="BX50">
            <v>5</v>
          </cell>
          <cell r="BY50">
            <v>10</v>
          </cell>
          <cell r="BZ50">
            <v>95</v>
          </cell>
          <cell r="CA50">
            <v>5</v>
          </cell>
          <cell r="CB50">
            <v>10</v>
          </cell>
          <cell r="CC50">
            <v>40</v>
          </cell>
          <cell r="CD50">
            <v>2</v>
          </cell>
          <cell r="CE50">
            <v>1</v>
          </cell>
          <cell r="CF50">
            <v>1</v>
          </cell>
          <cell r="CG50">
            <v>0</v>
          </cell>
          <cell r="CH50">
            <v>0</v>
          </cell>
          <cell r="CI50">
            <v>0</v>
          </cell>
          <cell r="CJ50">
            <v>0</v>
          </cell>
          <cell r="CK50">
            <v>1</v>
          </cell>
          <cell r="CL50">
            <v>0</v>
          </cell>
          <cell r="CM50">
            <v>1</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1</v>
          </cell>
          <cell r="FM50">
            <v>0</v>
          </cell>
          <cell r="FN50">
            <v>150</v>
          </cell>
          <cell r="FO50">
            <v>0</v>
          </cell>
          <cell r="FP50">
            <v>0</v>
          </cell>
          <cell r="FQ50">
            <v>0</v>
          </cell>
          <cell r="FR50">
            <v>0</v>
          </cell>
          <cell r="FS50">
            <v>0</v>
          </cell>
          <cell r="FT50">
            <v>0</v>
          </cell>
          <cell r="FU50">
            <v>1</v>
          </cell>
          <cell r="FV50">
            <v>0</v>
          </cell>
          <cell r="FW50">
            <v>0</v>
          </cell>
          <cell r="FX50">
            <v>0</v>
          </cell>
          <cell r="FY50">
            <v>0</v>
          </cell>
        </row>
        <row r="51">
          <cell r="A51" t="str">
            <v>Happy Days EIBF</v>
          </cell>
          <cell r="B51">
            <v>1</v>
          </cell>
          <cell r="C51">
            <v>33175</v>
          </cell>
          <cell r="D51" t="str">
            <v>Exchequer</v>
          </cell>
          <cell r="E51" t="str">
            <v>ACNI/12221</v>
          </cell>
          <cell r="F51" t="str">
            <v>Damian Smyth</v>
          </cell>
          <cell r="G51" t="str">
            <v>AFP - Core</v>
          </cell>
          <cell r="H51" t="str">
            <v>Awarded</v>
          </cell>
          <cell r="I51" t="str">
            <v>Medium</v>
          </cell>
          <cell r="J51">
            <v>115000</v>
          </cell>
          <cell r="K51">
            <v>0</v>
          </cell>
          <cell r="L51">
            <v>230000</v>
          </cell>
          <cell r="M51">
            <v>1200927</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row>
        <row r="52">
          <cell r="A52" t="str">
            <v>In Your Space (NI) Ltd</v>
          </cell>
          <cell r="B52">
            <v>1</v>
          </cell>
          <cell r="C52">
            <v>33179</v>
          </cell>
          <cell r="D52" t="str">
            <v>Lottery</v>
          </cell>
          <cell r="E52" t="str">
            <v>ACNI/12225</v>
          </cell>
          <cell r="F52" t="str">
            <v>Gavin O'Connor</v>
          </cell>
          <cell r="G52" t="str">
            <v>AFP - Core</v>
          </cell>
          <cell r="H52" t="str">
            <v>Awarded</v>
          </cell>
          <cell r="I52" t="str">
            <v>Small</v>
          </cell>
          <cell r="J52">
            <v>43705</v>
          </cell>
          <cell r="K52">
            <v>0</v>
          </cell>
          <cell r="L52">
            <v>70169</v>
          </cell>
          <cell r="M52">
            <v>344475</v>
          </cell>
          <cell r="N52" t="str">
            <v>Combined</v>
          </cell>
          <cell r="O52">
            <v>219</v>
          </cell>
          <cell r="P52">
            <v>259</v>
          </cell>
          <cell r="Q52">
            <v>0</v>
          </cell>
          <cell r="R52">
            <v>19</v>
          </cell>
          <cell r="S52">
            <v>0</v>
          </cell>
          <cell r="T52">
            <v>0</v>
          </cell>
          <cell r="U52">
            <v>336643</v>
          </cell>
          <cell r="V52">
            <v>2604</v>
          </cell>
          <cell r="W52">
            <v>0</v>
          </cell>
          <cell r="X52">
            <v>0</v>
          </cell>
          <cell r="Y52">
            <v>0</v>
          </cell>
          <cell r="Z52">
            <v>0</v>
          </cell>
          <cell r="AA52">
            <v>48450</v>
          </cell>
          <cell r="AB52">
            <v>0</v>
          </cell>
          <cell r="AC52">
            <v>0</v>
          </cell>
          <cell r="AD52">
            <v>0</v>
          </cell>
          <cell r="AE52">
            <v>0</v>
          </cell>
          <cell r="AF52">
            <v>0</v>
          </cell>
          <cell r="AG52">
            <v>0</v>
          </cell>
          <cell r="AH52">
            <v>0</v>
          </cell>
          <cell r="AI52">
            <v>0</v>
          </cell>
          <cell r="AJ52">
            <v>219</v>
          </cell>
          <cell r="AK52">
            <v>200</v>
          </cell>
          <cell r="AL52">
            <v>0</v>
          </cell>
          <cell r="AM52">
            <v>0</v>
          </cell>
          <cell r="AN52">
            <v>0</v>
          </cell>
          <cell r="AO52">
            <v>0</v>
          </cell>
          <cell r="AP52">
            <v>0</v>
          </cell>
          <cell r="AQ52">
            <v>0</v>
          </cell>
          <cell r="AR52">
            <v>259</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19</v>
          </cell>
          <cell r="BR52">
            <v>400</v>
          </cell>
          <cell r="BS52">
            <v>236</v>
          </cell>
          <cell r="BT52">
            <v>50</v>
          </cell>
          <cell r="BU52">
            <v>61</v>
          </cell>
          <cell r="BV52">
            <v>2056</v>
          </cell>
          <cell r="BW52">
            <v>8.7100000000000009</v>
          </cell>
          <cell r="BX52">
            <v>8</v>
          </cell>
          <cell r="BY52">
            <v>0</v>
          </cell>
          <cell r="BZ52">
            <v>25</v>
          </cell>
          <cell r="CA52">
            <v>5</v>
          </cell>
          <cell r="CB52">
            <v>0</v>
          </cell>
          <cell r="CC52">
            <v>60</v>
          </cell>
          <cell r="CD52">
            <v>0</v>
          </cell>
          <cell r="CE52">
            <v>0</v>
          </cell>
          <cell r="CF52">
            <v>1</v>
          </cell>
          <cell r="CG52">
            <v>1</v>
          </cell>
          <cell r="CH52">
            <v>0</v>
          </cell>
          <cell r="CI52">
            <v>1</v>
          </cell>
          <cell r="CJ52">
            <v>0</v>
          </cell>
          <cell r="CK52">
            <v>0</v>
          </cell>
          <cell r="CL52">
            <v>0</v>
          </cell>
          <cell r="CM52">
            <v>0</v>
          </cell>
          <cell r="CN52">
            <v>0</v>
          </cell>
          <cell r="CO52">
            <v>0</v>
          </cell>
          <cell r="CP52">
            <v>0</v>
          </cell>
          <cell r="CQ52">
            <v>1</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row>
        <row r="53">
          <cell r="A53" t="str">
            <v>Irish Pages Ltd.</v>
          </cell>
          <cell r="B53">
            <v>1</v>
          </cell>
          <cell r="C53">
            <v>33176</v>
          </cell>
          <cell r="D53" t="str">
            <v>Lottery</v>
          </cell>
          <cell r="E53" t="str">
            <v>ACNI/12222</v>
          </cell>
          <cell r="F53" t="str">
            <v>Damian Smyth</v>
          </cell>
          <cell r="G53" t="str">
            <v>AFP - Core</v>
          </cell>
          <cell r="H53" t="str">
            <v>Awarded</v>
          </cell>
          <cell r="I53" t="str">
            <v>Small</v>
          </cell>
          <cell r="J53">
            <v>29000</v>
          </cell>
          <cell r="K53">
            <v>0</v>
          </cell>
          <cell r="L53">
            <v>29000</v>
          </cell>
          <cell r="M53">
            <v>61200</v>
          </cell>
          <cell r="N53" t="str">
            <v>Literature</v>
          </cell>
          <cell r="O53">
            <v>5</v>
          </cell>
          <cell r="P53">
            <v>1</v>
          </cell>
          <cell r="Q53">
            <v>0</v>
          </cell>
          <cell r="R53">
            <v>5</v>
          </cell>
          <cell r="S53">
            <v>1</v>
          </cell>
          <cell r="T53">
            <v>295</v>
          </cell>
          <cell r="U53">
            <v>0</v>
          </cell>
          <cell r="V53">
            <v>35</v>
          </cell>
          <cell r="W53">
            <v>0</v>
          </cell>
          <cell r="X53">
            <v>0</v>
          </cell>
          <cell r="Y53">
            <v>0</v>
          </cell>
          <cell r="Z53">
            <v>290</v>
          </cell>
          <cell r="AA53">
            <v>100</v>
          </cell>
          <cell r="AB53">
            <v>0</v>
          </cell>
          <cell r="AC53">
            <v>10000</v>
          </cell>
          <cell r="AD53">
            <v>0</v>
          </cell>
          <cell r="AE53">
            <v>0</v>
          </cell>
          <cell r="AF53">
            <v>0</v>
          </cell>
          <cell r="AG53">
            <v>0</v>
          </cell>
          <cell r="AH53">
            <v>0</v>
          </cell>
          <cell r="AI53">
            <v>0</v>
          </cell>
          <cell r="AJ53">
            <v>5</v>
          </cell>
          <cell r="AK53">
            <v>0</v>
          </cell>
          <cell r="AL53">
            <v>0</v>
          </cell>
          <cell r="AM53">
            <v>0</v>
          </cell>
          <cell r="AN53">
            <v>0</v>
          </cell>
          <cell r="AO53">
            <v>0</v>
          </cell>
          <cell r="AP53">
            <v>0</v>
          </cell>
          <cell r="AQ53">
            <v>0</v>
          </cell>
          <cell r="AR53">
            <v>1</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5</v>
          </cell>
          <cell r="BQ53">
            <v>0</v>
          </cell>
          <cell r="BR53">
            <v>0</v>
          </cell>
          <cell r="BS53">
            <v>0</v>
          </cell>
          <cell r="BT53">
            <v>0</v>
          </cell>
          <cell r="BU53">
            <v>0</v>
          </cell>
          <cell r="BV53">
            <v>0</v>
          </cell>
          <cell r="BW53">
            <v>0</v>
          </cell>
          <cell r="BX53">
            <v>0</v>
          </cell>
          <cell r="BY53">
            <v>24</v>
          </cell>
          <cell r="BZ53">
            <v>0</v>
          </cell>
          <cell r="CA53">
            <v>12</v>
          </cell>
          <cell r="CB53">
            <v>0</v>
          </cell>
          <cell r="CC53">
            <v>0</v>
          </cell>
          <cell r="CD53">
            <v>0</v>
          </cell>
          <cell r="CE53">
            <v>0</v>
          </cell>
          <cell r="CF53">
            <v>0</v>
          </cell>
          <cell r="CG53">
            <v>0</v>
          </cell>
          <cell r="CH53">
            <v>0</v>
          </cell>
          <cell r="CI53">
            <v>0</v>
          </cell>
          <cell r="CJ53">
            <v>0</v>
          </cell>
          <cell r="CK53">
            <v>0</v>
          </cell>
          <cell r="CL53">
            <v>1</v>
          </cell>
          <cell r="CM53">
            <v>0</v>
          </cell>
          <cell r="CN53">
            <v>0</v>
          </cell>
          <cell r="CO53">
            <v>0</v>
          </cell>
          <cell r="CP53">
            <v>0</v>
          </cell>
          <cell r="CQ53">
            <v>0</v>
          </cell>
          <cell r="CR53">
            <v>0</v>
          </cell>
          <cell r="CS53">
            <v>0</v>
          </cell>
          <cell r="CT53">
            <v>1</v>
          </cell>
          <cell r="CU53">
            <v>0</v>
          </cell>
          <cell r="CV53">
            <v>1</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2</v>
          </cell>
          <cell r="FM53">
            <v>3800</v>
          </cell>
          <cell r="FN53">
            <v>4000</v>
          </cell>
          <cell r="FO53">
            <v>0</v>
          </cell>
          <cell r="FP53">
            <v>0</v>
          </cell>
          <cell r="FQ53">
            <v>0</v>
          </cell>
          <cell r="FR53">
            <v>0</v>
          </cell>
          <cell r="FS53">
            <v>0</v>
          </cell>
          <cell r="FT53">
            <v>0</v>
          </cell>
          <cell r="FU53">
            <v>0</v>
          </cell>
          <cell r="FV53">
            <v>0</v>
          </cell>
          <cell r="FW53">
            <v>0</v>
          </cell>
          <cell r="FX53">
            <v>1</v>
          </cell>
          <cell r="FY53">
            <v>0</v>
          </cell>
        </row>
        <row r="54">
          <cell r="A54" t="str">
            <v>Irish Traditional Music Archive</v>
          </cell>
          <cell r="B54">
            <v>1</v>
          </cell>
          <cell r="C54">
            <v>33158</v>
          </cell>
          <cell r="D54" t="str">
            <v>Lottery</v>
          </cell>
          <cell r="E54" t="str">
            <v>ACNI/12204</v>
          </cell>
          <cell r="F54" t="str">
            <v>Maria McAlister</v>
          </cell>
          <cell r="G54" t="str">
            <v>AFP - Core</v>
          </cell>
          <cell r="H54" t="str">
            <v>Awarded</v>
          </cell>
          <cell r="I54" t="str">
            <v>Medium</v>
          </cell>
          <cell r="J54">
            <v>30000</v>
          </cell>
          <cell r="K54">
            <v>0</v>
          </cell>
          <cell r="L54">
            <v>35000</v>
          </cell>
          <cell r="M54">
            <v>575750</v>
          </cell>
          <cell r="N54" t="str">
            <v>Traditional Arts</v>
          </cell>
          <cell r="O54">
            <v>26</v>
          </cell>
          <cell r="P54">
            <v>9</v>
          </cell>
          <cell r="Q54">
            <v>24</v>
          </cell>
          <cell r="R54">
            <v>0</v>
          </cell>
          <cell r="S54">
            <v>507</v>
          </cell>
          <cell r="T54">
            <v>6065</v>
          </cell>
          <cell r="U54">
            <v>0</v>
          </cell>
          <cell r="V54">
            <v>112083</v>
          </cell>
          <cell r="W54">
            <v>0</v>
          </cell>
          <cell r="X54">
            <v>45720</v>
          </cell>
          <cell r="Y54">
            <v>0</v>
          </cell>
          <cell r="Z54">
            <v>0</v>
          </cell>
          <cell r="AA54">
            <v>0</v>
          </cell>
          <cell r="AB54">
            <v>608095</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115</v>
          </cell>
          <cell r="BS54">
            <v>0</v>
          </cell>
          <cell r="BT54">
            <v>115</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1</v>
          </cell>
          <cell r="CN54">
            <v>0</v>
          </cell>
          <cell r="CO54">
            <v>0</v>
          </cell>
          <cell r="CP54">
            <v>0</v>
          </cell>
          <cell r="CQ54">
            <v>0</v>
          </cell>
          <cell r="CR54">
            <v>0</v>
          </cell>
          <cell r="CS54">
            <v>0</v>
          </cell>
          <cell r="CT54">
            <v>0</v>
          </cell>
          <cell r="CU54">
            <v>0</v>
          </cell>
          <cell r="CV54">
            <v>1</v>
          </cell>
          <cell r="CW54">
            <v>0</v>
          </cell>
          <cell r="CX54">
            <v>0</v>
          </cell>
          <cell r="CY54">
            <v>0</v>
          </cell>
          <cell r="CZ54">
            <v>1</v>
          </cell>
          <cell r="DA54">
            <v>0</v>
          </cell>
          <cell r="DB54">
            <v>0</v>
          </cell>
          <cell r="DC54">
            <v>1</v>
          </cell>
          <cell r="DD54">
            <v>0</v>
          </cell>
          <cell r="DE54">
            <v>1</v>
          </cell>
          <cell r="DF54">
            <v>0</v>
          </cell>
          <cell r="DG54">
            <v>0</v>
          </cell>
          <cell r="DH54">
            <v>0</v>
          </cell>
          <cell r="DI54">
            <v>0</v>
          </cell>
          <cell r="DJ54">
            <v>0</v>
          </cell>
          <cell r="DK54">
            <v>0</v>
          </cell>
          <cell r="DL54">
            <v>0</v>
          </cell>
          <cell r="DM54">
            <v>0</v>
          </cell>
          <cell r="DN54">
            <v>0</v>
          </cell>
          <cell r="DO54">
            <v>0</v>
          </cell>
          <cell r="DP54">
            <v>1</v>
          </cell>
          <cell r="DQ54">
            <v>0</v>
          </cell>
          <cell r="DR54">
            <v>0</v>
          </cell>
          <cell r="DS54">
            <v>0</v>
          </cell>
          <cell r="DT54">
            <v>0</v>
          </cell>
          <cell r="DU54">
            <v>0</v>
          </cell>
          <cell r="DV54">
            <v>1</v>
          </cell>
          <cell r="DW54">
            <v>0</v>
          </cell>
          <cell r="DX54">
            <v>1</v>
          </cell>
          <cell r="DY54">
            <v>0</v>
          </cell>
          <cell r="DZ54">
            <v>1</v>
          </cell>
          <cell r="EA54">
            <v>0</v>
          </cell>
          <cell r="EB54">
            <v>1</v>
          </cell>
          <cell r="EC54">
            <v>0</v>
          </cell>
          <cell r="ED54">
            <v>1</v>
          </cell>
          <cell r="EE54">
            <v>0</v>
          </cell>
          <cell r="EF54">
            <v>1</v>
          </cell>
          <cell r="EG54">
            <v>0</v>
          </cell>
          <cell r="EH54">
            <v>0</v>
          </cell>
          <cell r="EI54">
            <v>1</v>
          </cell>
          <cell r="EJ54">
            <v>0</v>
          </cell>
          <cell r="EK54">
            <v>0</v>
          </cell>
          <cell r="EL54">
            <v>0</v>
          </cell>
          <cell r="EM54">
            <v>0</v>
          </cell>
          <cell r="EN54">
            <v>0</v>
          </cell>
          <cell r="EO54">
            <v>0</v>
          </cell>
          <cell r="EP54">
            <v>0</v>
          </cell>
          <cell r="EQ54">
            <v>1</v>
          </cell>
          <cell r="ER54">
            <v>9</v>
          </cell>
          <cell r="ES54">
            <v>2</v>
          </cell>
          <cell r="ET54">
            <v>0</v>
          </cell>
          <cell r="EU54">
            <v>3</v>
          </cell>
          <cell r="EV54">
            <v>7</v>
          </cell>
          <cell r="EW54">
            <v>0</v>
          </cell>
          <cell r="EX54">
            <v>0</v>
          </cell>
          <cell r="EY54">
            <v>0</v>
          </cell>
          <cell r="EZ54">
            <v>0</v>
          </cell>
          <cell r="FA54">
            <v>0</v>
          </cell>
          <cell r="FB54">
            <v>0</v>
          </cell>
          <cell r="FC54">
            <v>22</v>
          </cell>
          <cell r="FD54">
            <v>163868</v>
          </cell>
          <cell r="FE54">
            <v>0</v>
          </cell>
          <cell r="FF54">
            <v>0</v>
          </cell>
          <cell r="FG54">
            <v>0</v>
          </cell>
          <cell r="FH54">
            <v>7</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row>
        <row r="55">
          <cell r="A55" t="str">
            <v>Kabosh Theatre Ltd</v>
          </cell>
          <cell r="B55">
            <v>1</v>
          </cell>
          <cell r="C55">
            <v>33243</v>
          </cell>
          <cell r="D55" t="str">
            <v>Lottery</v>
          </cell>
          <cell r="E55" t="str">
            <v>ACNI/12289</v>
          </cell>
          <cell r="F55" t="str">
            <v>Gilly Campbell</v>
          </cell>
          <cell r="G55" t="str">
            <v>AFP - Core</v>
          </cell>
          <cell r="H55" t="str">
            <v>Awarded</v>
          </cell>
          <cell r="I55" t="str">
            <v>Medium</v>
          </cell>
          <cell r="J55">
            <v>60000</v>
          </cell>
          <cell r="K55">
            <v>0</v>
          </cell>
          <cell r="L55">
            <v>115394</v>
          </cell>
          <cell r="M55">
            <v>216012</v>
          </cell>
          <cell r="N55" t="str">
            <v>Drama</v>
          </cell>
          <cell r="O55">
            <v>102</v>
          </cell>
          <cell r="P55">
            <v>127</v>
          </cell>
          <cell r="Q55">
            <v>0</v>
          </cell>
          <cell r="R55">
            <v>4</v>
          </cell>
          <cell r="S55">
            <v>0</v>
          </cell>
          <cell r="T55">
            <v>2459</v>
          </cell>
          <cell r="U55">
            <v>0</v>
          </cell>
          <cell r="V55">
            <v>1710</v>
          </cell>
          <cell r="W55">
            <v>0</v>
          </cell>
          <cell r="X55">
            <v>0</v>
          </cell>
          <cell r="Y55">
            <v>0</v>
          </cell>
          <cell r="Z55">
            <v>824</v>
          </cell>
          <cell r="AA55">
            <v>0</v>
          </cell>
          <cell r="AB55">
            <v>0</v>
          </cell>
          <cell r="AC55">
            <v>0</v>
          </cell>
          <cell r="AD55">
            <v>0</v>
          </cell>
          <cell r="AE55">
            <v>0</v>
          </cell>
          <cell r="AF55">
            <v>0</v>
          </cell>
          <cell r="AG55">
            <v>0</v>
          </cell>
          <cell r="AH55">
            <v>26</v>
          </cell>
          <cell r="AI55">
            <v>0</v>
          </cell>
          <cell r="AJ55">
            <v>86</v>
          </cell>
          <cell r="AK55">
            <v>40</v>
          </cell>
          <cell r="AL55">
            <v>0</v>
          </cell>
          <cell r="AM55">
            <v>0</v>
          </cell>
          <cell r="AN55">
            <v>0</v>
          </cell>
          <cell r="AO55">
            <v>0</v>
          </cell>
          <cell r="AP55">
            <v>47</v>
          </cell>
          <cell r="AQ55">
            <v>0</v>
          </cell>
          <cell r="AR55">
            <v>66</v>
          </cell>
          <cell r="AS55">
            <v>15</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3</v>
          </cell>
          <cell r="BO55">
            <v>1</v>
          </cell>
          <cell r="BP55">
            <v>4</v>
          </cell>
          <cell r="BQ55">
            <v>36</v>
          </cell>
          <cell r="BR55">
            <v>2170</v>
          </cell>
          <cell r="BS55">
            <v>1089</v>
          </cell>
          <cell r="BT55">
            <v>555</v>
          </cell>
          <cell r="BU55">
            <v>0</v>
          </cell>
          <cell r="BV55">
            <v>7649.61</v>
          </cell>
          <cell r="BW55">
            <v>7.02</v>
          </cell>
          <cell r="BX55">
            <v>0</v>
          </cell>
          <cell r="BY55">
            <v>0</v>
          </cell>
          <cell r="BZ55">
            <v>35</v>
          </cell>
          <cell r="CA55">
            <v>10</v>
          </cell>
          <cell r="CB55">
            <v>25</v>
          </cell>
          <cell r="CC55">
            <v>15</v>
          </cell>
          <cell r="CD55">
            <v>35</v>
          </cell>
          <cell r="CE55">
            <v>1</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1</v>
          </cell>
          <cell r="CU55">
            <v>0</v>
          </cell>
          <cell r="CV55">
            <v>1</v>
          </cell>
          <cell r="CW55">
            <v>0</v>
          </cell>
          <cell r="CX55">
            <v>0</v>
          </cell>
          <cell r="CY55">
            <v>0</v>
          </cell>
          <cell r="CZ55">
            <v>1</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row>
        <row r="56">
          <cell r="A56" t="str">
            <v>Kids in Control</v>
          </cell>
          <cell r="B56">
            <v>1</v>
          </cell>
          <cell r="C56">
            <v>33229</v>
          </cell>
          <cell r="D56" t="str">
            <v>Lottery</v>
          </cell>
          <cell r="E56" t="str">
            <v>ACNI/12275</v>
          </cell>
          <cell r="F56" t="str">
            <v>Gavin O'Connor</v>
          </cell>
          <cell r="G56" t="str">
            <v>AFP - Core</v>
          </cell>
          <cell r="H56" t="str">
            <v>Awarded</v>
          </cell>
          <cell r="I56" t="str">
            <v>Small</v>
          </cell>
          <cell r="J56">
            <v>50704</v>
          </cell>
          <cell r="K56">
            <v>0</v>
          </cell>
          <cell r="L56">
            <v>68494</v>
          </cell>
          <cell r="M56">
            <v>167315</v>
          </cell>
          <cell r="N56" t="str">
            <v>Drama</v>
          </cell>
          <cell r="O56">
            <v>76</v>
          </cell>
          <cell r="P56">
            <v>414</v>
          </cell>
          <cell r="Q56">
            <v>0</v>
          </cell>
          <cell r="R56">
            <v>0</v>
          </cell>
          <cell r="S56">
            <v>0</v>
          </cell>
          <cell r="T56">
            <v>0</v>
          </cell>
          <cell r="U56">
            <v>5426</v>
          </cell>
          <cell r="V56">
            <v>1661</v>
          </cell>
          <cell r="W56">
            <v>0</v>
          </cell>
          <cell r="X56">
            <v>0</v>
          </cell>
          <cell r="Y56">
            <v>0</v>
          </cell>
          <cell r="Z56">
            <v>0</v>
          </cell>
          <cell r="AA56">
            <v>0</v>
          </cell>
          <cell r="AB56">
            <v>0</v>
          </cell>
          <cell r="AC56">
            <v>0</v>
          </cell>
          <cell r="AD56">
            <v>0</v>
          </cell>
          <cell r="AE56">
            <v>2</v>
          </cell>
          <cell r="AF56">
            <v>0</v>
          </cell>
          <cell r="AG56">
            <v>0</v>
          </cell>
          <cell r="AH56">
            <v>0</v>
          </cell>
          <cell r="AI56">
            <v>0</v>
          </cell>
          <cell r="AJ56">
            <v>7</v>
          </cell>
          <cell r="AK56">
            <v>0</v>
          </cell>
          <cell r="AL56">
            <v>0</v>
          </cell>
          <cell r="AM56">
            <v>7</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60</v>
          </cell>
          <cell r="BY56">
            <v>0</v>
          </cell>
          <cell r="BZ56">
            <v>80</v>
          </cell>
          <cell r="CA56">
            <v>0</v>
          </cell>
          <cell r="CB56">
            <v>0</v>
          </cell>
          <cell r="CC56">
            <v>90</v>
          </cell>
          <cell r="CD56">
            <v>0</v>
          </cell>
          <cell r="CE56">
            <v>1</v>
          </cell>
          <cell r="CF56">
            <v>1</v>
          </cell>
          <cell r="CG56">
            <v>0</v>
          </cell>
          <cell r="CH56">
            <v>0</v>
          </cell>
          <cell r="CI56">
            <v>1</v>
          </cell>
          <cell r="CJ56">
            <v>0</v>
          </cell>
          <cell r="CK56">
            <v>0</v>
          </cell>
          <cell r="CL56">
            <v>0</v>
          </cell>
          <cell r="CM56">
            <v>1</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row>
        <row r="57">
          <cell r="A57" t="str">
            <v>Maiden Voyage (NI) Ltd</v>
          </cell>
          <cell r="B57">
            <v>1</v>
          </cell>
          <cell r="C57">
            <v>33156</v>
          </cell>
          <cell r="D57" t="str">
            <v>Lottery</v>
          </cell>
          <cell r="E57" t="str">
            <v>ACNI/12202</v>
          </cell>
          <cell r="F57" t="str">
            <v>Gilly Campbell</v>
          </cell>
          <cell r="G57" t="str">
            <v>AFP - Core</v>
          </cell>
          <cell r="H57" t="str">
            <v>Awarded</v>
          </cell>
          <cell r="I57" t="str">
            <v>Medium</v>
          </cell>
          <cell r="J57">
            <v>91435</v>
          </cell>
          <cell r="K57">
            <v>0</v>
          </cell>
          <cell r="L57">
            <v>115000</v>
          </cell>
          <cell r="M57">
            <v>161513</v>
          </cell>
          <cell r="N57" t="str">
            <v>Dance</v>
          </cell>
          <cell r="O57">
            <v>14</v>
          </cell>
          <cell r="P57">
            <v>68</v>
          </cell>
          <cell r="Q57">
            <v>0</v>
          </cell>
          <cell r="R57">
            <v>0</v>
          </cell>
          <cell r="S57">
            <v>0</v>
          </cell>
          <cell r="T57">
            <v>643</v>
          </cell>
          <cell r="U57">
            <v>1250</v>
          </cell>
          <cell r="V57">
            <v>558</v>
          </cell>
          <cell r="W57">
            <v>0</v>
          </cell>
          <cell r="X57">
            <v>0</v>
          </cell>
          <cell r="Y57">
            <v>0</v>
          </cell>
          <cell r="Z57">
            <v>0</v>
          </cell>
          <cell r="AA57">
            <v>0</v>
          </cell>
          <cell r="AB57">
            <v>0</v>
          </cell>
          <cell r="AC57">
            <v>0</v>
          </cell>
          <cell r="AD57">
            <v>0</v>
          </cell>
          <cell r="AE57">
            <v>0</v>
          </cell>
          <cell r="AF57">
            <v>0</v>
          </cell>
          <cell r="AG57">
            <v>4</v>
          </cell>
          <cell r="AH57">
            <v>0</v>
          </cell>
          <cell r="AI57">
            <v>4</v>
          </cell>
          <cell r="AJ57">
            <v>14</v>
          </cell>
          <cell r="AK57">
            <v>1</v>
          </cell>
          <cell r="AL57">
            <v>0</v>
          </cell>
          <cell r="AM57">
            <v>0</v>
          </cell>
          <cell r="AN57">
            <v>0</v>
          </cell>
          <cell r="AO57">
            <v>4</v>
          </cell>
          <cell r="AP57">
            <v>0</v>
          </cell>
          <cell r="AQ57">
            <v>4</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665</v>
          </cell>
          <cell r="BS57">
            <v>643</v>
          </cell>
          <cell r="BT57">
            <v>0</v>
          </cell>
          <cell r="BU57">
            <v>0</v>
          </cell>
          <cell r="BV57">
            <v>0</v>
          </cell>
          <cell r="BW57">
            <v>0</v>
          </cell>
          <cell r="BX57">
            <v>10</v>
          </cell>
          <cell r="BY57">
            <v>0</v>
          </cell>
          <cell r="BZ57">
            <v>0</v>
          </cell>
          <cell r="CA57">
            <v>0</v>
          </cell>
          <cell r="CB57">
            <v>10</v>
          </cell>
          <cell r="CC57">
            <v>35</v>
          </cell>
          <cell r="CD57">
            <v>0</v>
          </cell>
          <cell r="CE57">
            <v>0</v>
          </cell>
          <cell r="CF57">
            <v>0</v>
          </cell>
          <cell r="CG57">
            <v>0</v>
          </cell>
          <cell r="CH57">
            <v>0</v>
          </cell>
          <cell r="CI57">
            <v>1</v>
          </cell>
          <cell r="CJ57">
            <v>0</v>
          </cell>
          <cell r="CK57">
            <v>0</v>
          </cell>
          <cell r="CL57">
            <v>0</v>
          </cell>
          <cell r="CM57">
            <v>1</v>
          </cell>
          <cell r="CN57">
            <v>0</v>
          </cell>
          <cell r="CO57">
            <v>0</v>
          </cell>
          <cell r="CP57">
            <v>0</v>
          </cell>
          <cell r="CQ57">
            <v>1</v>
          </cell>
          <cell r="CR57">
            <v>0</v>
          </cell>
          <cell r="CS57">
            <v>0</v>
          </cell>
          <cell r="CT57">
            <v>0</v>
          </cell>
          <cell r="CU57">
            <v>0</v>
          </cell>
          <cell r="CV57">
            <v>0</v>
          </cell>
          <cell r="CW57">
            <v>0</v>
          </cell>
          <cell r="CX57">
            <v>0</v>
          </cell>
          <cell r="CY57">
            <v>0</v>
          </cell>
          <cell r="CZ57">
            <v>1</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row>
        <row r="58">
          <cell r="A58" t="str">
            <v>Millennium Court Arts Centre (Portadown 2000)</v>
          </cell>
          <cell r="B58">
            <v>1</v>
          </cell>
          <cell r="C58">
            <v>33218</v>
          </cell>
          <cell r="D58" t="str">
            <v>Lottery</v>
          </cell>
          <cell r="E58" t="str">
            <v>ACNI/12264</v>
          </cell>
          <cell r="F58" t="str">
            <v>Deirdre Robb</v>
          </cell>
          <cell r="G58" t="str">
            <v>AFP - Core</v>
          </cell>
          <cell r="H58" t="str">
            <v>Awarded</v>
          </cell>
          <cell r="I58" t="str">
            <v>Medium</v>
          </cell>
          <cell r="J58">
            <v>40000</v>
          </cell>
          <cell r="K58">
            <v>0</v>
          </cell>
          <cell r="L58">
            <v>40000</v>
          </cell>
          <cell r="M58">
            <v>250308</v>
          </cell>
          <cell r="N58" t="str">
            <v>Visual Arts</v>
          </cell>
          <cell r="O58">
            <v>0</v>
          </cell>
          <cell r="P58">
            <v>105</v>
          </cell>
          <cell r="Q58">
            <v>10</v>
          </cell>
          <cell r="R58">
            <v>0</v>
          </cell>
          <cell r="S58">
            <v>0</v>
          </cell>
          <cell r="T58">
            <v>0</v>
          </cell>
          <cell r="U58">
            <v>0</v>
          </cell>
          <cell r="V58">
            <v>6018</v>
          </cell>
          <cell r="W58">
            <v>0</v>
          </cell>
          <cell r="X58">
            <v>17595</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83</v>
          </cell>
          <cell r="AQ58">
            <v>0</v>
          </cell>
          <cell r="AR58">
            <v>83</v>
          </cell>
          <cell r="AS58">
            <v>0</v>
          </cell>
          <cell r="AT58">
            <v>0</v>
          </cell>
          <cell r="AU58">
            <v>0</v>
          </cell>
          <cell r="AV58">
            <v>0</v>
          </cell>
          <cell r="AW58">
            <v>0</v>
          </cell>
          <cell r="AX58">
            <v>10</v>
          </cell>
          <cell r="AY58">
            <v>0</v>
          </cell>
          <cell r="AZ58">
            <v>10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35</v>
          </cell>
          <cell r="BY58">
            <v>5</v>
          </cell>
          <cell r="BZ58">
            <v>15</v>
          </cell>
          <cell r="CA58">
            <v>0</v>
          </cell>
          <cell r="CB58">
            <v>20</v>
          </cell>
          <cell r="CC58">
            <v>80</v>
          </cell>
          <cell r="CD58">
            <v>0</v>
          </cell>
          <cell r="CE58">
            <v>0</v>
          </cell>
          <cell r="CF58">
            <v>1</v>
          </cell>
          <cell r="CG58">
            <v>0</v>
          </cell>
          <cell r="CH58">
            <v>0</v>
          </cell>
          <cell r="CI58">
            <v>1</v>
          </cell>
          <cell r="CJ58">
            <v>0</v>
          </cell>
          <cell r="CK58">
            <v>0</v>
          </cell>
          <cell r="CL58">
            <v>0</v>
          </cell>
          <cell r="CM58">
            <v>0</v>
          </cell>
          <cell r="CN58">
            <v>0</v>
          </cell>
          <cell r="CO58">
            <v>1</v>
          </cell>
          <cell r="CP58">
            <v>1</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row>
        <row r="59">
          <cell r="A59" t="str">
            <v>Moving on Music</v>
          </cell>
          <cell r="B59">
            <v>1</v>
          </cell>
          <cell r="C59">
            <v>33211</v>
          </cell>
          <cell r="D59" t="str">
            <v>Exchequer</v>
          </cell>
          <cell r="E59" t="str">
            <v>ACNI/12257</v>
          </cell>
          <cell r="F59" t="str">
            <v>Ciaran Scullion</v>
          </cell>
          <cell r="G59" t="str">
            <v>AFP - Core</v>
          </cell>
          <cell r="H59" t="str">
            <v>Awarded</v>
          </cell>
          <cell r="I59" t="str">
            <v>Medium</v>
          </cell>
          <cell r="J59">
            <v>110726</v>
          </cell>
          <cell r="K59">
            <v>0</v>
          </cell>
          <cell r="L59">
            <v>130000</v>
          </cell>
          <cell r="M59">
            <v>366547</v>
          </cell>
          <cell r="N59" t="str">
            <v>Music</v>
          </cell>
          <cell r="O59">
            <v>101</v>
          </cell>
          <cell r="P59">
            <v>30</v>
          </cell>
          <cell r="Q59">
            <v>0</v>
          </cell>
          <cell r="R59">
            <v>1</v>
          </cell>
          <cell r="S59">
            <v>30</v>
          </cell>
          <cell r="T59">
            <v>9803</v>
          </cell>
          <cell r="U59">
            <v>0</v>
          </cell>
          <cell r="V59">
            <v>956</v>
          </cell>
          <cell r="W59">
            <v>0</v>
          </cell>
          <cell r="X59">
            <v>0</v>
          </cell>
          <cell r="Y59">
            <v>0</v>
          </cell>
          <cell r="Z59">
            <v>895</v>
          </cell>
          <cell r="AA59">
            <v>0</v>
          </cell>
          <cell r="AB59">
            <v>0</v>
          </cell>
          <cell r="AC59">
            <v>400000</v>
          </cell>
          <cell r="AD59">
            <v>0</v>
          </cell>
          <cell r="AE59">
            <v>0</v>
          </cell>
          <cell r="AF59">
            <v>0</v>
          </cell>
          <cell r="AG59">
            <v>0</v>
          </cell>
          <cell r="AH59">
            <v>0</v>
          </cell>
          <cell r="AI59">
            <v>0</v>
          </cell>
          <cell r="AJ59">
            <v>101</v>
          </cell>
          <cell r="AK59">
            <v>0</v>
          </cell>
          <cell r="AL59">
            <v>0</v>
          </cell>
          <cell r="AM59">
            <v>0</v>
          </cell>
          <cell r="AN59">
            <v>0</v>
          </cell>
          <cell r="AO59">
            <v>0</v>
          </cell>
          <cell r="AP59">
            <v>0</v>
          </cell>
          <cell r="AQ59">
            <v>0</v>
          </cell>
          <cell r="AR59">
            <v>30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1</v>
          </cell>
          <cell r="BQ59">
            <v>0</v>
          </cell>
          <cell r="BR59">
            <v>2191</v>
          </cell>
          <cell r="BS59">
            <v>1819</v>
          </cell>
          <cell r="BT59">
            <v>372</v>
          </cell>
          <cell r="BU59">
            <v>471</v>
          </cell>
          <cell r="BV59">
            <v>17722</v>
          </cell>
          <cell r="BW59">
            <v>6.79</v>
          </cell>
          <cell r="BX59">
            <v>10</v>
          </cell>
          <cell r="BY59">
            <v>10</v>
          </cell>
          <cell r="BZ59">
            <v>30</v>
          </cell>
          <cell r="CA59">
            <v>10</v>
          </cell>
          <cell r="CB59">
            <v>30</v>
          </cell>
          <cell r="CC59">
            <v>30</v>
          </cell>
          <cell r="CD59">
            <v>0</v>
          </cell>
          <cell r="CE59">
            <v>1</v>
          </cell>
          <cell r="CF59">
            <v>0</v>
          </cell>
          <cell r="CG59">
            <v>0</v>
          </cell>
          <cell r="CH59">
            <v>0</v>
          </cell>
          <cell r="CI59">
            <v>0</v>
          </cell>
          <cell r="CJ59">
            <v>0</v>
          </cell>
          <cell r="CK59">
            <v>1</v>
          </cell>
          <cell r="CL59">
            <v>0</v>
          </cell>
          <cell r="CM59">
            <v>1</v>
          </cell>
          <cell r="CN59">
            <v>0</v>
          </cell>
          <cell r="CO59">
            <v>0</v>
          </cell>
          <cell r="CP59">
            <v>0</v>
          </cell>
          <cell r="CQ59">
            <v>0</v>
          </cell>
          <cell r="CR59">
            <v>0</v>
          </cell>
          <cell r="CS59">
            <v>0</v>
          </cell>
          <cell r="CT59">
            <v>0</v>
          </cell>
          <cell r="CU59">
            <v>0</v>
          </cell>
          <cell r="CV59">
            <v>1</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row>
        <row r="60">
          <cell r="A60" t="str">
            <v>New Belfast Community Arts Initiative T/A Community Arts Partnership</v>
          </cell>
          <cell r="B60">
            <v>1</v>
          </cell>
          <cell r="C60">
            <v>33250</v>
          </cell>
          <cell r="D60" t="str">
            <v>Lottery</v>
          </cell>
          <cell r="E60" t="str">
            <v>ACNI/12296</v>
          </cell>
          <cell r="F60" t="str">
            <v>Joan Dempster</v>
          </cell>
          <cell r="G60" t="str">
            <v>AFP - Core</v>
          </cell>
          <cell r="H60" t="str">
            <v>Awarded</v>
          </cell>
          <cell r="I60" t="str">
            <v>Medium</v>
          </cell>
          <cell r="J60">
            <v>179311</v>
          </cell>
          <cell r="K60">
            <v>0</v>
          </cell>
          <cell r="L60">
            <v>181517.54</v>
          </cell>
          <cell r="M60">
            <v>372939.59</v>
          </cell>
          <cell r="N60" t="str">
            <v>Combined</v>
          </cell>
          <cell r="O60">
            <v>14</v>
          </cell>
          <cell r="P60">
            <v>456</v>
          </cell>
          <cell r="Q60">
            <v>20</v>
          </cell>
          <cell r="R60">
            <v>0</v>
          </cell>
          <cell r="S60">
            <v>3</v>
          </cell>
          <cell r="T60">
            <v>2746</v>
          </cell>
          <cell r="U60">
            <v>0</v>
          </cell>
          <cell r="V60">
            <v>4886</v>
          </cell>
          <cell r="W60">
            <v>0</v>
          </cell>
          <cell r="X60">
            <v>881</v>
          </cell>
          <cell r="Y60">
            <v>24021</v>
          </cell>
          <cell r="Z60">
            <v>0</v>
          </cell>
          <cell r="AA60">
            <v>0</v>
          </cell>
          <cell r="AB60">
            <v>0</v>
          </cell>
          <cell r="AC60">
            <v>553500</v>
          </cell>
          <cell r="AD60">
            <v>0</v>
          </cell>
          <cell r="AE60">
            <v>0</v>
          </cell>
          <cell r="AF60">
            <v>0</v>
          </cell>
          <cell r="AG60">
            <v>0</v>
          </cell>
          <cell r="AH60">
            <v>0</v>
          </cell>
          <cell r="AI60">
            <v>0</v>
          </cell>
          <cell r="AJ60">
            <v>8</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19</v>
          </cell>
          <cell r="BA60">
            <v>0</v>
          </cell>
          <cell r="BB60">
            <v>0</v>
          </cell>
          <cell r="BC60">
            <v>2</v>
          </cell>
          <cell r="BD60">
            <v>0</v>
          </cell>
          <cell r="BE60">
            <v>0</v>
          </cell>
          <cell r="BF60">
            <v>0</v>
          </cell>
          <cell r="BG60">
            <v>0</v>
          </cell>
          <cell r="BH60">
            <v>0</v>
          </cell>
          <cell r="BI60">
            <v>0</v>
          </cell>
          <cell r="BJ60">
            <v>0</v>
          </cell>
          <cell r="BK60">
            <v>0</v>
          </cell>
          <cell r="BL60">
            <v>0</v>
          </cell>
          <cell r="BM60">
            <v>0</v>
          </cell>
          <cell r="BN60">
            <v>0</v>
          </cell>
          <cell r="BO60">
            <v>0</v>
          </cell>
          <cell r="BP60">
            <v>1</v>
          </cell>
          <cell r="BQ60">
            <v>0</v>
          </cell>
          <cell r="BR60">
            <v>0</v>
          </cell>
          <cell r="BS60">
            <v>0</v>
          </cell>
          <cell r="BT60">
            <v>0</v>
          </cell>
          <cell r="BU60">
            <v>0</v>
          </cell>
          <cell r="BV60">
            <v>0</v>
          </cell>
          <cell r="BW60">
            <v>0</v>
          </cell>
          <cell r="BX60">
            <v>21</v>
          </cell>
          <cell r="BY60">
            <v>14</v>
          </cell>
          <cell r="BZ60">
            <v>75</v>
          </cell>
          <cell r="CA60">
            <v>2</v>
          </cell>
          <cell r="CB60">
            <v>9</v>
          </cell>
          <cell r="CC60">
            <v>56</v>
          </cell>
          <cell r="CD60">
            <v>0</v>
          </cell>
          <cell r="CE60">
            <v>1</v>
          </cell>
          <cell r="CF60">
            <v>1</v>
          </cell>
          <cell r="CG60">
            <v>0</v>
          </cell>
          <cell r="CH60">
            <v>0</v>
          </cell>
          <cell r="CI60">
            <v>1</v>
          </cell>
          <cell r="CJ60">
            <v>0</v>
          </cell>
          <cell r="CK60">
            <v>0</v>
          </cell>
          <cell r="CL60">
            <v>0</v>
          </cell>
          <cell r="CM60">
            <v>0</v>
          </cell>
          <cell r="CN60">
            <v>0</v>
          </cell>
          <cell r="CO60">
            <v>1</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1</v>
          </cell>
          <cell r="DK60">
            <v>0</v>
          </cell>
          <cell r="DL60">
            <v>0</v>
          </cell>
          <cell r="DM60">
            <v>0</v>
          </cell>
          <cell r="DN60">
            <v>0</v>
          </cell>
          <cell r="DO60">
            <v>0</v>
          </cell>
          <cell r="DP60">
            <v>1</v>
          </cell>
          <cell r="DQ60">
            <v>0</v>
          </cell>
          <cell r="DR60">
            <v>0</v>
          </cell>
          <cell r="DS60">
            <v>1</v>
          </cell>
          <cell r="DT60">
            <v>1</v>
          </cell>
          <cell r="DU60">
            <v>0</v>
          </cell>
          <cell r="DV60">
            <v>1</v>
          </cell>
          <cell r="DW60">
            <v>0</v>
          </cell>
          <cell r="DX60">
            <v>1</v>
          </cell>
          <cell r="DY60">
            <v>0</v>
          </cell>
          <cell r="DZ60">
            <v>1</v>
          </cell>
          <cell r="EA60">
            <v>0</v>
          </cell>
          <cell r="EB60">
            <v>1</v>
          </cell>
          <cell r="EC60">
            <v>0</v>
          </cell>
          <cell r="ED60">
            <v>1</v>
          </cell>
          <cell r="EE60">
            <v>0</v>
          </cell>
          <cell r="EF60">
            <v>1</v>
          </cell>
          <cell r="EG60">
            <v>0</v>
          </cell>
          <cell r="EH60">
            <v>1</v>
          </cell>
          <cell r="EI60">
            <v>0</v>
          </cell>
          <cell r="EJ60">
            <v>1</v>
          </cell>
          <cell r="EK60">
            <v>0</v>
          </cell>
          <cell r="EL60">
            <v>0</v>
          </cell>
          <cell r="EM60">
            <v>0</v>
          </cell>
          <cell r="EN60">
            <v>50</v>
          </cell>
          <cell r="EO60">
            <v>0</v>
          </cell>
          <cell r="EP60">
            <v>12016</v>
          </cell>
          <cell r="EQ60">
            <v>10</v>
          </cell>
          <cell r="ER60">
            <v>1</v>
          </cell>
          <cell r="ES60">
            <v>2</v>
          </cell>
          <cell r="ET60">
            <v>11</v>
          </cell>
          <cell r="EU60">
            <v>3</v>
          </cell>
          <cell r="EV60">
            <v>10</v>
          </cell>
          <cell r="EW60">
            <v>136</v>
          </cell>
          <cell r="EX60">
            <v>20</v>
          </cell>
          <cell r="EY60">
            <v>0</v>
          </cell>
          <cell r="EZ60">
            <v>0</v>
          </cell>
          <cell r="FA60">
            <v>0</v>
          </cell>
          <cell r="FB60">
            <v>9553778</v>
          </cell>
          <cell r="FC60">
            <v>1219</v>
          </cell>
          <cell r="FD60">
            <v>9530000</v>
          </cell>
          <cell r="FE60">
            <v>160</v>
          </cell>
          <cell r="FF60">
            <v>171</v>
          </cell>
          <cell r="FG60">
            <v>3410</v>
          </cell>
          <cell r="FH60">
            <v>111</v>
          </cell>
          <cell r="FI60">
            <v>5022</v>
          </cell>
          <cell r="FJ60">
            <v>91</v>
          </cell>
          <cell r="FK60">
            <v>0</v>
          </cell>
          <cell r="FL60">
            <v>3</v>
          </cell>
          <cell r="FM60">
            <v>116</v>
          </cell>
          <cell r="FN60">
            <v>0</v>
          </cell>
          <cell r="FO60">
            <v>0</v>
          </cell>
          <cell r="FP60">
            <v>0</v>
          </cell>
          <cell r="FQ60">
            <v>0</v>
          </cell>
          <cell r="FR60">
            <v>0</v>
          </cell>
          <cell r="FS60">
            <v>0</v>
          </cell>
          <cell r="FT60">
            <v>0</v>
          </cell>
          <cell r="FU60">
            <v>0</v>
          </cell>
          <cell r="FV60">
            <v>1</v>
          </cell>
          <cell r="FW60">
            <v>0</v>
          </cell>
          <cell r="FX60">
            <v>1</v>
          </cell>
          <cell r="FY60">
            <v>0</v>
          </cell>
        </row>
        <row r="61">
          <cell r="A61" t="str">
            <v>New Lodge Arts</v>
          </cell>
          <cell r="B61">
            <v>1</v>
          </cell>
          <cell r="C61">
            <v>33204</v>
          </cell>
          <cell r="D61" t="str">
            <v>Lottery</v>
          </cell>
          <cell r="E61" t="str">
            <v>ACNI/12250</v>
          </cell>
          <cell r="F61" t="str">
            <v>Gavin O'Connor</v>
          </cell>
          <cell r="G61" t="str">
            <v>AFP - Core</v>
          </cell>
          <cell r="H61" t="str">
            <v>Awarded</v>
          </cell>
          <cell r="I61" t="str">
            <v>Medium</v>
          </cell>
          <cell r="J61">
            <v>77600</v>
          </cell>
          <cell r="K61">
            <v>0</v>
          </cell>
          <cell r="L61">
            <v>85360</v>
          </cell>
          <cell r="M61">
            <v>285028</v>
          </cell>
          <cell r="N61" t="str">
            <v>Combined</v>
          </cell>
          <cell r="O61">
            <v>15</v>
          </cell>
          <cell r="P61">
            <v>1051</v>
          </cell>
          <cell r="Q61">
            <v>0</v>
          </cell>
          <cell r="R61">
            <v>4</v>
          </cell>
          <cell r="S61">
            <v>0</v>
          </cell>
          <cell r="T61">
            <v>1656</v>
          </cell>
          <cell r="U61">
            <v>250</v>
          </cell>
          <cell r="V61">
            <v>3747</v>
          </cell>
          <cell r="W61">
            <v>0</v>
          </cell>
          <cell r="X61">
            <v>0</v>
          </cell>
          <cell r="Y61">
            <v>0</v>
          </cell>
          <cell r="Z61">
            <v>4202</v>
          </cell>
          <cell r="AA61">
            <v>4300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4850</v>
          </cell>
          <cell r="BS61">
            <v>3028</v>
          </cell>
          <cell r="BT61">
            <v>1822</v>
          </cell>
          <cell r="BU61">
            <v>0</v>
          </cell>
          <cell r="BV61">
            <v>4695</v>
          </cell>
          <cell r="BW61">
            <v>1.5</v>
          </cell>
          <cell r="BX61">
            <v>3</v>
          </cell>
          <cell r="BY61">
            <v>0</v>
          </cell>
          <cell r="BZ61">
            <v>0</v>
          </cell>
          <cell r="CA61">
            <v>0</v>
          </cell>
          <cell r="CB61">
            <v>1</v>
          </cell>
          <cell r="CC61">
            <v>99</v>
          </cell>
          <cell r="CD61">
            <v>0</v>
          </cell>
          <cell r="CE61">
            <v>1</v>
          </cell>
          <cell r="CF61">
            <v>1</v>
          </cell>
          <cell r="CG61">
            <v>0</v>
          </cell>
          <cell r="CH61">
            <v>0</v>
          </cell>
          <cell r="CI61">
            <v>1</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row>
        <row r="62">
          <cell r="A62" t="str">
            <v>NI Opera</v>
          </cell>
          <cell r="B62">
            <v>1</v>
          </cell>
          <cell r="C62">
            <v>33173</v>
          </cell>
          <cell r="D62" t="str">
            <v>Exchequer</v>
          </cell>
          <cell r="E62" t="str">
            <v>ACNI/12219</v>
          </cell>
          <cell r="F62" t="str">
            <v>Ciaran Scullion</v>
          </cell>
          <cell r="G62" t="str">
            <v>AFP - Core</v>
          </cell>
          <cell r="H62" t="str">
            <v>Awarded</v>
          </cell>
          <cell r="I62" t="str">
            <v>Medium</v>
          </cell>
          <cell r="J62">
            <v>561569</v>
          </cell>
          <cell r="K62">
            <v>0</v>
          </cell>
          <cell r="L62">
            <v>593174.65</v>
          </cell>
          <cell r="M62">
            <v>690234.5</v>
          </cell>
          <cell r="N62" t="str">
            <v>Music</v>
          </cell>
          <cell r="O62">
            <v>18</v>
          </cell>
          <cell r="P62">
            <v>10</v>
          </cell>
          <cell r="Q62">
            <v>0</v>
          </cell>
          <cell r="R62">
            <v>0</v>
          </cell>
          <cell r="S62">
            <v>0</v>
          </cell>
          <cell r="T62">
            <v>4402</v>
          </cell>
          <cell r="U62">
            <v>1310</v>
          </cell>
          <cell r="V62">
            <v>240</v>
          </cell>
          <cell r="W62">
            <v>140</v>
          </cell>
          <cell r="X62">
            <v>0</v>
          </cell>
          <cell r="Y62">
            <v>0</v>
          </cell>
          <cell r="Z62">
            <v>0</v>
          </cell>
          <cell r="AA62">
            <v>0</v>
          </cell>
          <cell r="AB62">
            <v>0</v>
          </cell>
          <cell r="AC62">
            <v>0</v>
          </cell>
          <cell r="AD62">
            <v>0</v>
          </cell>
          <cell r="AE62">
            <v>0</v>
          </cell>
          <cell r="AF62">
            <v>0</v>
          </cell>
          <cell r="AG62">
            <v>0</v>
          </cell>
          <cell r="AH62">
            <v>0</v>
          </cell>
          <cell r="AI62">
            <v>0</v>
          </cell>
          <cell r="AJ62">
            <v>1</v>
          </cell>
          <cell r="AK62">
            <v>0</v>
          </cell>
          <cell r="AL62">
            <v>0</v>
          </cell>
          <cell r="AM62">
            <v>0</v>
          </cell>
          <cell r="AN62">
            <v>0</v>
          </cell>
          <cell r="AO62">
            <v>0</v>
          </cell>
          <cell r="AP62">
            <v>0</v>
          </cell>
          <cell r="AQ62">
            <v>0</v>
          </cell>
          <cell r="AR62">
            <v>1</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6587</v>
          </cell>
          <cell r="BS62">
            <v>5052</v>
          </cell>
          <cell r="BT62">
            <v>264</v>
          </cell>
          <cell r="BU62">
            <v>300</v>
          </cell>
          <cell r="BV62">
            <v>0</v>
          </cell>
          <cell r="BW62">
            <v>0</v>
          </cell>
          <cell r="BX62">
            <v>0</v>
          </cell>
          <cell r="BY62">
            <v>0</v>
          </cell>
          <cell r="BZ62">
            <v>0</v>
          </cell>
          <cell r="CA62">
            <v>0</v>
          </cell>
          <cell r="CB62">
            <v>0</v>
          </cell>
          <cell r="CC62">
            <v>60</v>
          </cell>
          <cell r="CD62">
            <v>0</v>
          </cell>
          <cell r="CE62">
            <v>1</v>
          </cell>
          <cell r="CF62">
            <v>0</v>
          </cell>
          <cell r="CG62">
            <v>0</v>
          </cell>
          <cell r="CH62">
            <v>0</v>
          </cell>
          <cell r="CI62">
            <v>0</v>
          </cell>
          <cell r="CJ62">
            <v>0</v>
          </cell>
          <cell r="CK62">
            <v>0</v>
          </cell>
          <cell r="CL62">
            <v>0</v>
          </cell>
          <cell r="CM62">
            <v>0</v>
          </cell>
          <cell r="CN62">
            <v>0</v>
          </cell>
          <cell r="CO62">
            <v>1</v>
          </cell>
          <cell r="CP62">
            <v>0</v>
          </cell>
          <cell r="CQ62">
            <v>1</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row>
        <row r="63">
          <cell r="A63" t="str">
            <v>North West Play Resource Centre (The Playhouse)</v>
          </cell>
          <cell r="B63">
            <v>1</v>
          </cell>
          <cell r="C63">
            <v>33257</v>
          </cell>
          <cell r="D63" t="str">
            <v>Exchequer</v>
          </cell>
          <cell r="E63" t="str">
            <v>ACNI/12303</v>
          </cell>
          <cell r="F63" t="str">
            <v>Gavin O'Connor</v>
          </cell>
          <cell r="G63" t="str">
            <v>AFP - Core</v>
          </cell>
          <cell r="H63" t="str">
            <v>Awarded</v>
          </cell>
          <cell r="I63" t="str">
            <v>Medium</v>
          </cell>
          <cell r="J63">
            <v>249012</v>
          </cell>
          <cell r="K63">
            <v>0</v>
          </cell>
          <cell r="L63">
            <v>279001</v>
          </cell>
          <cell r="M63">
            <v>1222596</v>
          </cell>
          <cell r="N63" t="str">
            <v>Combined</v>
          </cell>
          <cell r="O63">
            <v>144</v>
          </cell>
          <cell r="P63">
            <v>806</v>
          </cell>
          <cell r="Q63">
            <v>33</v>
          </cell>
          <cell r="R63">
            <v>8</v>
          </cell>
          <cell r="S63">
            <v>0</v>
          </cell>
          <cell r="T63">
            <v>9917</v>
          </cell>
          <cell r="U63">
            <v>0</v>
          </cell>
          <cell r="V63">
            <v>1400</v>
          </cell>
          <cell r="W63">
            <v>0</v>
          </cell>
          <cell r="X63">
            <v>0</v>
          </cell>
          <cell r="Y63">
            <v>7630</v>
          </cell>
          <cell r="Z63">
            <v>0</v>
          </cell>
          <cell r="AA63">
            <v>4061</v>
          </cell>
          <cell r="AB63">
            <v>0</v>
          </cell>
          <cell r="AC63">
            <v>0</v>
          </cell>
          <cell r="AD63">
            <v>20</v>
          </cell>
          <cell r="AE63">
            <v>20</v>
          </cell>
          <cell r="AF63">
            <v>20</v>
          </cell>
          <cell r="AG63">
            <v>10</v>
          </cell>
          <cell r="AH63">
            <v>144</v>
          </cell>
          <cell r="AI63">
            <v>0</v>
          </cell>
          <cell r="AJ63">
            <v>144</v>
          </cell>
          <cell r="AK63">
            <v>0</v>
          </cell>
          <cell r="AL63">
            <v>5</v>
          </cell>
          <cell r="AM63">
            <v>30</v>
          </cell>
          <cell r="AN63">
            <v>30</v>
          </cell>
          <cell r="AO63">
            <v>0</v>
          </cell>
          <cell r="AP63">
            <v>40</v>
          </cell>
          <cell r="AQ63">
            <v>0</v>
          </cell>
          <cell r="AR63">
            <v>806</v>
          </cell>
          <cell r="AS63">
            <v>0</v>
          </cell>
          <cell r="AT63">
            <v>0</v>
          </cell>
          <cell r="AU63">
            <v>0</v>
          </cell>
          <cell r="AV63">
            <v>0</v>
          </cell>
          <cell r="AW63">
            <v>0</v>
          </cell>
          <cell r="AX63">
            <v>0</v>
          </cell>
          <cell r="AY63">
            <v>0</v>
          </cell>
          <cell r="AZ63">
            <v>33</v>
          </cell>
          <cell r="BA63">
            <v>0</v>
          </cell>
          <cell r="BB63">
            <v>0</v>
          </cell>
          <cell r="BC63">
            <v>0</v>
          </cell>
          <cell r="BD63">
            <v>0</v>
          </cell>
          <cell r="BE63">
            <v>0</v>
          </cell>
          <cell r="BF63">
            <v>2</v>
          </cell>
          <cell r="BG63">
            <v>0</v>
          </cell>
          <cell r="BH63">
            <v>2</v>
          </cell>
          <cell r="BI63">
            <v>0</v>
          </cell>
          <cell r="BJ63">
            <v>0</v>
          </cell>
          <cell r="BK63">
            <v>0</v>
          </cell>
          <cell r="BL63">
            <v>0</v>
          </cell>
          <cell r="BM63">
            <v>0</v>
          </cell>
          <cell r="BN63">
            <v>8</v>
          </cell>
          <cell r="BO63">
            <v>0</v>
          </cell>
          <cell r="BP63">
            <v>8</v>
          </cell>
          <cell r="BQ63">
            <v>0</v>
          </cell>
          <cell r="BR63">
            <v>11845</v>
          </cell>
          <cell r="BS63">
            <v>5830</v>
          </cell>
          <cell r="BT63">
            <v>905</v>
          </cell>
          <cell r="BU63">
            <v>1136</v>
          </cell>
          <cell r="BV63">
            <v>50772</v>
          </cell>
          <cell r="BW63">
            <v>7.54</v>
          </cell>
          <cell r="BX63">
            <v>15</v>
          </cell>
          <cell r="BY63">
            <v>5</v>
          </cell>
          <cell r="BZ63">
            <v>60</v>
          </cell>
          <cell r="CA63">
            <v>10</v>
          </cell>
          <cell r="CB63">
            <v>35</v>
          </cell>
          <cell r="CC63">
            <v>40</v>
          </cell>
          <cell r="CD63">
            <v>10</v>
          </cell>
          <cell r="CE63">
            <v>0</v>
          </cell>
          <cell r="CF63">
            <v>0</v>
          </cell>
          <cell r="CG63">
            <v>0</v>
          </cell>
          <cell r="CH63">
            <v>0</v>
          </cell>
          <cell r="CI63">
            <v>1</v>
          </cell>
          <cell r="CJ63">
            <v>0</v>
          </cell>
          <cell r="CK63">
            <v>0</v>
          </cell>
          <cell r="CL63">
            <v>0</v>
          </cell>
          <cell r="CM63">
            <v>1</v>
          </cell>
          <cell r="CN63">
            <v>1</v>
          </cell>
          <cell r="CO63">
            <v>0</v>
          </cell>
          <cell r="CP63">
            <v>0</v>
          </cell>
          <cell r="CQ63">
            <v>0</v>
          </cell>
          <cell r="CR63">
            <v>0</v>
          </cell>
          <cell r="CS63">
            <v>0</v>
          </cell>
          <cell r="CT63">
            <v>0</v>
          </cell>
          <cell r="CU63">
            <v>0</v>
          </cell>
          <cell r="CV63">
            <v>1</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row>
        <row r="64">
          <cell r="A64" t="str">
            <v>Northern Ireland Piping &amp; Drumming School</v>
          </cell>
          <cell r="B64">
            <v>1</v>
          </cell>
          <cell r="C64">
            <v>33222</v>
          </cell>
          <cell r="D64" t="str">
            <v>Lottery</v>
          </cell>
          <cell r="E64" t="str">
            <v>ACNI/12268</v>
          </cell>
          <cell r="F64" t="str">
            <v>Maria McAlister</v>
          </cell>
          <cell r="G64" t="str">
            <v>AFP - Core</v>
          </cell>
          <cell r="H64" t="str">
            <v>Awarded</v>
          </cell>
          <cell r="I64" t="str">
            <v>Small</v>
          </cell>
          <cell r="J64">
            <v>35890</v>
          </cell>
          <cell r="K64">
            <v>0</v>
          </cell>
          <cell r="L64">
            <v>42515</v>
          </cell>
          <cell r="M64">
            <v>47169</v>
          </cell>
          <cell r="N64" t="str">
            <v>Traditional Arts</v>
          </cell>
          <cell r="O64">
            <v>3</v>
          </cell>
          <cell r="P64">
            <v>12</v>
          </cell>
          <cell r="Q64">
            <v>0</v>
          </cell>
          <cell r="R64">
            <v>1</v>
          </cell>
          <cell r="S64">
            <v>0</v>
          </cell>
          <cell r="T64">
            <v>0</v>
          </cell>
          <cell r="U64">
            <v>200</v>
          </cell>
          <cell r="V64">
            <v>0</v>
          </cell>
          <cell r="W64">
            <v>700</v>
          </cell>
          <cell r="X64">
            <v>0</v>
          </cell>
          <cell r="Y64">
            <v>0</v>
          </cell>
          <cell r="Z64">
            <v>0</v>
          </cell>
          <cell r="AA64">
            <v>395</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8</v>
          </cell>
          <cell r="BY64">
            <v>0</v>
          </cell>
          <cell r="BZ64">
            <v>0</v>
          </cell>
          <cell r="CA64">
            <v>0</v>
          </cell>
          <cell r="CB64">
            <v>0</v>
          </cell>
          <cell r="CC64">
            <v>0</v>
          </cell>
          <cell r="CD64">
            <v>0</v>
          </cell>
          <cell r="CE64">
            <v>0</v>
          </cell>
          <cell r="CF64">
            <v>1</v>
          </cell>
          <cell r="CG64">
            <v>0</v>
          </cell>
          <cell r="CH64">
            <v>0</v>
          </cell>
          <cell r="CI64">
            <v>0</v>
          </cell>
          <cell r="CJ64">
            <v>0</v>
          </cell>
          <cell r="CK64">
            <v>0</v>
          </cell>
          <cell r="CL64">
            <v>0</v>
          </cell>
          <cell r="CM64">
            <v>1</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row>
        <row r="65">
          <cell r="A65" t="str">
            <v>Northern Visions Ltd.</v>
          </cell>
          <cell r="B65">
            <v>1</v>
          </cell>
          <cell r="C65">
            <v>33248</v>
          </cell>
          <cell r="D65" t="str">
            <v>Lottery</v>
          </cell>
          <cell r="E65" t="str">
            <v>ACNI/12294</v>
          </cell>
          <cell r="F65" t="str">
            <v>Lizzie Devlin</v>
          </cell>
          <cell r="G65" t="str">
            <v>AFP - Core</v>
          </cell>
          <cell r="H65" t="str">
            <v>Awarded</v>
          </cell>
          <cell r="I65" t="str">
            <v>Medium</v>
          </cell>
          <cell r="J65">
            <v>97146</v>
          </cell>
          <cell r="K65">
            <v>0</v>
          </cell>
          <cell r="L65">
            <v>102258</v>
          </cell>
          <cell r="M65">
            <v>519198.89</v>
          </cell>
          <cell r="N65" t="str">
            <v>Combined</v>
          </cell>
          <cell r="O65">
            <v>0</v>
          </cell>
          <cell r="P65">
            <v>425</v>
          </cell>
          <cell r="Q65">
            <v>0</v>
          </cell>
          <cell r="R65">
            <v>0</v>
          </cell>
          <cell r="S65">
            <v>806</v>
          </cell>
          <cell r="T65">
            <v>0</v>
          </cell>
          <cell r="U65">
            <v>0</v>
          </cell>
          <cell r="V65">
            <v>1967</v>
          </cell>
          <cell r="W65">
            <v>0</v>
          </cell>
          <cell r="X65">
            <v>0</v>
          </cell>
          <cell r="Y65">
            <v>0</v>
          </cell>
          <cell r="Z65">
            <v>0</v>
          </cell>
          <cell r="AA65">
            <v>0</v>
          </cell>
          <cell r="AB65">
            <v>1000000</v>
          </cell>
          <cell r="AC65">
            <v>0</v>
          </cell>
          <cell r="AD65">
            <v>0</v>
          </cell>
          <cell r="AE65">
            <v>0</v>
          </cell>
          <cell r="AF65">
            <v>0</v>
          </cell>
          <cell r="AG65">
            <v>0</v>
          </cell>
          <cell r="AH65">
            <v>0</v>
          </cell>
          <cell r="AI65">
            <v>0</v>
          </cell>
          <cell r="AJ65">
            <v>0</v>
          </cell>
          <cell r="AK65">
            <v>0</v>
          </cell>
          <cell r="AL65">
            <v>2</v>
          </cell>
          <cell r="AM65">
            <v>1</v>
          </cell>
          <cell r="AN65">
            <v>0</v>
          </cell>
          <cell r="AO65">
            <v>0</v>
          </cell>
          <cell r="AP65">
            <v>0</v>
          </cell>
          <cell r="AQ65">
            <v>0</v>
          </cell>
          <cell r="AR65">
            <v>208</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5</v>
          </cell>
          <cell r="BY65">
            <v>10</v>
          </cell>
          <cell r="BZ65">
            <v>70</v>
          </cell>
          <cell r="CA65">
            <v>5</v>
          </cell>
          <cell r="CB65">
            <v>20</v>
          </cell>
          <cell r="CC65">
            <v>20</v>
          </cell>
          <cell r="CD65">
            <v>0</v>
          </cell>
          <cell r="CE65">
            <v>1</v>
          </cell>
          <cell r="CF65">
            <v>0</v>
          </cell>
          <cell r="CG65">
            <v>0</v>
          </cell>
          <cell r="CH65">
            <v>0</v>
          </cell>
          <cell r="CI65">
            <v>0</v>
          </cell>
          <cell r="CJ65">
            <v>0</v>
          </cell>
          <cell r="CK65">
            <v>0</v>
          </cell>
          <cell r="CL65">
            <v>0</v>
          </cell>
          <cell r="CM65">
            <v>1</v>
          </cell>
          <cell r="CN65">
            <v>0</v>
          </cell>
          <cell r="CO65">
            <v>0</v>
          </cell>
          <cell r="CP65">
            <v>0</v>
          </cell>
          <cell r="CQ65">
            <v>0</v>
          </cell>
          <cell r="CR65">
            <v>0</v>
          </cell>
          <cell r="CS65">
            <v>1</v>
          </cell>
          <cell r="CT65">
            <v>0</v>
          </cell>
          <cell r="CU65">
            <v>0</v>
          </cell>
          <cell r="CV65">
            <v>0</v>
          </cell>
          <cell r="CW65">
            <v>0</v>
          </cell>
          <cell r="CX65">
            <v>0</v>
          </cell>
          <cell r="CY65">
            <v>0</v>
          </cell>
          <cell r="CZ65">
            <v>1</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row>
        <row r="66">
          <cell r="A66" t="str">
            <v>Oh Yeah Music Centre</v>
          </cell>
          <cell r="B66">
            <v>1</v>
          </cell>
          <cell r="C66">
            <v>33205</v>
          </cell>
          <cell r="D66" t="str">
            <v>Lottery</v>
          </cell>
          <cell r="E66" t="str">
            <v>ACNI/12251</v>
          </cell>
          <cell r="F66" t="str">
            <v>Maria McAlister</v>
          </cell>
          <cell r="G66" t="str">
            <v>AFP - Core</v>
          </cell>
          <cell r="H66" t="str">
            <v>Awarded</v>
          </cell>
          <cell r="I66" t="str">
            <v>Small</v>
          </cell>
          <cell r="J66">
            <v>55000</v>
          </cell>
          <cell r="K66">
            <v>0</v>
          </cell>
          <cell r="L66">
            <v>55000</v>
          </cell>
          <cell r="M66">
            <v>442000</v>
          </cell>
          <cell r="N66" t="str">
            <v>Music</v>
          </cell>
          <cell r="O66">
            <v>122</v>
          </cell>
          <cell r="P66">
            <v>254</v>
          </cell>
          <cell r="Q66">
            <v>4</v>
          </cell>
          <cell r="R66">
            <v>27</v>
          </cell>
          <cell r="S66">
            <v>46</v>
          </cell>
          <cell r="T66">
            <v>1233</v>
          </cell>
          <cell r="U66">
            <v>15000</v>
          </cell>
          <cell r="V66">
            <v>2230</v>
          </cell>
          <cell r="W66">
            <v>3000</v>
          </cell>
          <cell r="X66">
            <v>0</v>
          </cell>
          <cell r="Y66">
            <v>5000</v>
          </cell>
          <cell r="Z66">
            <v>1500</v>
          </cell>
          <cell r="AA66">
            <v>3500</v>
          </cell>
          <cell r="AB66">
            <v>1000000</v>
          </cell>
          <cell r="AC66">
            <v>0</v>
          </cell>
          <cell r="AD66">
            <v>0</v>
          </cell>
          <cell r="AE66">
            <v>0</v>
          </cell>
          <cell r="AF66">
            <v>0</v>
          </cell>
          <cell r="AG66">
            <v>0</v>
          </cell>
          <cell r="AH66">
            <v>0</v>
          </cell>
          <cell r="AI66">
            <v>1</v>
          </cell>
          <cell r="AJ66">
            <v>122</v>
          </cell>
          <cell r="AK66">
            <v>40</v>
          </cell>
          <cell r="AL66">
            <v>0</v>
          </cell>
          <cell r="AM66">
            <v>0</v>
          </cell>
          <cell r="AN66">
            <v>0</v>
          </cell>
          <cell r="AO66">
            <v>0</v>
          </cell>
          <cell r="AP66">
            <v>0</v>
          </cell>
          <cell r="AQ66">
            <v>1</v>
          </cell>
          <cell r="AR66">
            <v>254</v>
          </cell>
          <cell r="AS66">
            <v>200</v>
          </cell>
          <cell r="AT66">
            <v>4</v>
          </cell>
          <cell r="AU66">
            <v>0</v>
          </cell>
          <cell r="AV66">
            <v>0</v>
          </cell>
          <cell r="AW66">
            <v>0</v>
          </cell>
          <cell r="AX66">
            <v>0</v>
          </cell>
          <cell r="AY66">
            <v>0</v>
          </cell>
          <cell r="AZ66">
            <v>4</v>
          </cell>
          <cell r="BA66">
            <v>4</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27</v>
          </cell>
          <cell r="BQ66">
            <v>12</v>
          </cell>
          <cell r="BR66">
            <v>12500</v>
          </cell>
          <cell r="BS66">
            <v>4117</v>
          </cell>
          <cell r="BT66">
            <v>2000</v>
          </cell>
          <cell r="BU66">
            <v>0</v>
          </cell>
          <cell r="BV66">
            <v>14117</v>
          </cell>
          <cell r="BW66">
            <v>0</v>
          </cell>
          <cell r="BX66">
            <v>6</v>
          </cell>
          <cell r="BY66">
            <v>3</v>
          </cell>
          <cell r="BZ66">
            <v>10</v>
          </cell>
          <cell r="CA66">
            <v>5</v>
          </cell>
          <cell r="CB66">
            <v>16</v>
          </cell>
          <cell r="CC66">
            <v>35</v>
          </cell>
          <cell r="CD66">
            <v>2</v>
          </cell>
          <cell r="CE66">
            <v>1</v>
          </cell>
          <cell r="CF66">
            <v>1</v>
          </cell>
          <cell r="CG66">
            <v>0</v>
          </cell>
          <cell r="CH66">
            <v>0</v>
          </cell>
          <cell r="CI66">
            <v>0</v>
          </cell>
          <cell r="CJ66">
            <v>0</v>
          </cell>
          <cell r="CK66">
            <v>0</v>
          </cell>
          <cell r="CL66">
            <v>1</v>
          </cell>
          <cell r="CM66">
            <v>1</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row>
        <row r="67">
          <cell r="A67" t="str">
            <v>Open Arts</v>
          </cell>
          <cell r="B67">
            <v>1</v>
          </cell>
          <cell r="C67">
            <v>33223</v>
          </cell>
          <cell r="D67" t="str">
            <v>Lottery</v>
          </cell>
          <cell r="E67" t="str">
            <v>ACNI/12269</v>
          </cell>
          <cell r="F67" t="str">
            <v>Fionnuala Walsh</v>
          </cell>
          <cell r="G67" t="str">
            <v>AFP - Core</v>
          </cell>
          <cell r="H67" t="str">
            <v>Awarded</v>
          </cell>
          <cell r="I67" t="str">
            <v>Medium</v>
          </cell>
          <cell r="J67">
            <v>98042</v>
          </cell>
          <cell r="K67">
            <v>0</v>
          </cell>
          <cell r="L67">
            <v>101074</v>
          </cell>
          <cell r="M67">
            <v>177539.6</v>
          </cell>
          <cell r="N67" t="str">
            <v>Combined</v>
          </cell>
          <cell r="O67">
            <v>11</v>
          </cell>
          <cell r="P67">
            <v>451</v>
          </cell>
          <cell r="Q67">
            <v>3</v>
          </cell>
          <cell r="R67">
            <v>0</v>
          </cell>
          <cell r="S67">
            <v>0</v>
          </cell>
          <cell r="T67">
            <v>0</v>
          </cell>
          <cell r="U67">
            <v>2000</v>
          </cell>
          <cell r="V67">
            <v>5233</v>
          </cell>
          <cell r="W67">
            <v>0</v>
          </cell>
          <cell r="X67">
            <v>0</v>
          </cell>
          <cell r="Y67">
            <v>1000</v>
          </cell>
          <cell r="Z67">
            <v>0</v>
          </cell>
          <cell r="AA67">
            <v>0</v>
          </cell>
          <cell r="AB67">
            <v>0</v>
          </cell>
          <cell r="AC67">
            <v>0</v>
          </cell>
          <cell r="AD67">
            <v>0</v>
          </cell>
          <cell r="AE67">
            <v>1</v>
          </cell>
          <cell r="AF67">
            <v>0</v>
          </cell>
          <cell r="AG67">
            <v>1</v>
          </cell>
          <cell r="AH67">
            <v>0</v>
          </cell>
          <cell r="AI67">
            <v>1</v>
          </cell>
          <cell r="AJ67">
            <v>11</v>
          </cell>
          <cell r="AK67">
            <v>0</v>
          </cell>
          <cell r="AL67">
            <v>0</v>
          </cell>
          <cell r="AM67">
            <v>451</v>
          </cell>
          <cell r="AN67">
            <v>451</v>
          </cell>
          <cell r="AO67">
            <v>451</v>
          </cell>
          <cell r="AP67">
            <v>89</v>
          </cell>
          <cell r="AQ67">
            <v>451</v>
          </cell>
          <cell r="AR67">
            <v>451</v>
          </cell>
          <cell r="AS67">
            <v>12</v>
          </cell>
          <cell r="AT67">
            <v>0</v>
          </cell>
          <cell r="AU67">
            <v>0</v>
          </cell>
          <cell r="AV67">
            <v>0</v>
          </cell>
          <cell r="AW67">
            <v>3</v>
          </cell>
          <cell r="AX67">
            <v>0</v>
          </cell>
          <cell r="AY67">
            <v>3</v>
          </cell>
          <cell r="AZ67">
            <v>3</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100</v>
          </cell>
          <cell r="BY67">
            <v>0</v>
          </cell>
          <cell r="BZ67">
            <v>0</v>
          </cell>
          <cell r="CA67">
            <v>0</v>
          </cell>
          <cell r="CB67">
            <v>0</v>
          </cell>
          <cell r="CC67">
            <v>0</v>
          </cell>
          <cell r="CD67">
            <v>0</v>
          </cell>
          <cell r="CE67">
            <v>0</v>
          </cell>
          <cell r="CF67">
            <v>0</v>
          </cell>
          <cell r="CG67">
            <v>0</v>
          </cell>
          <cell r="CH67">
            <v>0</v>
          </cell>
          <cell r="CI67">
            <v>1</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row>
        <row r="68">
          <cell r="A68" t="str">
            <v>Open House Traditional Arts Festival Ltd</v>
          </cell>
          <cell r="B68">
            <v>1</v>
          </cell>
          <cell r="C68">
            <v>33161</v>
          </cell>
          <cell r="D68" t="str">
            <v>Lottery</v>
          </cell>
          <cell r="E68" t="str">
            <v>ACNI/12207</v>
          </cell>
          <cell r="F68" t="str">
            <v>Maria McAlister</v>
          </cell>
          <cell r="G68" t="str">
            <v>AFP - Core</v>
          </cell>
          <cell r="H68" t="str">
            <v>Awarded</v>
          </cell>
          <cell r="I68" t="str">
            <v>Medium</v>
          </cell>
          <cell r="J68">
            <v>52000</v>
          </cell>
          <cell r="K68">
            <v>0</v>
          </cell>
          <cell r="L68">
            <v>70000</v>
          </cell>
          <cell r="M68">
            <v>326946</v>
          </cell>
          <cell r="N68" t="str">
            <v>Traditional Arts</v>
          </cell>
          <cell r="O68">
            <v>20</v>
          </cell>
          <cell r="P68">
            <v>1</v>
          </cell>
          <cell r="Q68">
            <v>0</v>
          </cell>
          <cell r="R68">
            <v>1</v>
          </cell>
          <cell r="S68">
            <v>0</v>
          </cell>
          <cell r="T68">
            <v>4641</v>
          </cell>
          <cell r="U68">
            <v>0</v>
          </cell>
          <cell r="V68">
            <v>85</v>
          </cell>
          <cell r="W68">
            <v>0</v>
          </cell>
          <cell r="X68">
            <v>0</v>
          </cell>
          <cell r="Y68">
            <v>0</v>
          </cell>
          <cell r="Z68">
            <v>6843</v>
          </cell>
          <cell r="AA68">
            <v>13360</v>
          </cell>
          <cell r="AB68">
            <v>0</v>
          </cell>
          <cell r="AC68">
            <v>0</v>
          </cell>
          <cell r="AD68">
            <v>0</v>
          </cell>
          <cell r="AE68">
            <v>0</v>
          </cell>
          <cell r="AF68">
            <v>0</v>
          </cell>
          <cell r="AG68">
            <v>0</v>
          </cell>
          <cell r="AH68">
            <v>0</v>
          </cell>
          <cell r="AI68">
            <v>0</v>
          </cell>
          <cell r="AJ68">
            <v>19</v>
          </cell>
          <cell r="AK68">
            <v>0</v>
          </cell>
          <cell r="AL68">
            <v>0</v>
          </cell>
          <cell r="AM68">
            <v>0</v>
          </cell>
          <cell r="AN68">
            <v>0</v>
          </cell>
          <cell r="AO68">
            <v>0</v>
          </cell>
          <cell r="AP68">
            <v>0</v>
          </cell>
          <cell r="AQ68">
            <v>0</v>
          </cell>
          <cell r="AR68">
            <v>1</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1</v>
          </cell>
          <cell r="BQ68">
            <v>0</v>
          </cell>
          <cell r="BR68">
            <v>12370</v>
          </cell>
          <cell r="BS68">
            <v>11117</v>
          </cell>
          <cell r="BT68">
            <v>305</v>
          </cell>
          <cell r="BU68">
            <v>45</v>
          </cell>
          <cell r="BV68">
            <v>246107</v>
          </cell>
          <cell r="BW68">
            <v>22</v>
          </cell>
          <cell r="BX68">
            <v>0</v>
          </cell>
          <cell r="BY68">
            <v>0</v>
          </cell>
          <cell r="BZ68">
            <v>0</v>
          </cell>
          <cell r="CA68">
            <v>0</v>
          </cell>
          <cell r="CB68">
            <v>0</v>
          </cell>
          <cell r="CC68">
            <v>19</v>
          </cell>
          <cell r="CD68">
            <v>0</v>
          </cell>
          <cell r="CE68">
            <v>1</v>
          </cell>
          <cell r="CF68">
            <v>0</v>
          </cell>
          <cell r="CG68">
            <v>0</v>
          </cell>
          <cell r="CH68">
            <v>0</v>
          </cell>
          <cell r="CI68">
            <v>0</v>
          </cell>
          <cell r="CJ68">
            <v>0</v>
          </cell>
          <cell r="CK68">
            <v>1</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row>
        <row r="69">
          <cell r="A69" t="str">
            <v>Orchid Studios Association</v>
          </cell>
          <cell r="B69">
            <v>1</v>
          </cell>
          <cell r="C69">
            <v>33254</v>
          </cell>
          <cell r="D69" t="str">
            <v>Lottery</v>
          </cell>
          <cell r="E69" t="str">
            <v>ACNI/12300</v>
          </cell>
          <cell r="F69" t="str">
            <v>Suzanne Lyle</v>
          </cell>
          <cell r="G69" t="str">
            <v>AFP - Core</v>
          </cell>
          <cell r="H69" t="str">
            <v>Awarded</v>
          </cell>
          <cell r="I69" t="str">
            <v>Small</v>
          </cell>
          <cell r="J69">
            <v>14790</v>
          </cell>
          <cell r="K69">
            <v>0</v>
          </cell>
          <cell r="L69">
            <v>14790</v>
          </cell>
          <cell r="M69">
            <v>24267</v>
          </cell>
          <cell r="N69" t="str">
            <v>Visual Arts</v>
          </cell>
          <cell r="O69">
            <v>0</v>
          </cell>
          <cell r="P69">
            <v>0</v>
          </cell>
          <cell r="Q69">
            <v>1</v>
          </cell>
          <cell r="R69">
            <v>0</v>
          </cell>
          <cell r="S69">
            <v>0</v>
          </cell>
          <cell r="T69">
            <v>0</v>
          </cell>
          <cell r="U69">
            <v>0</v>
          </cell>
          <cell r="V69">
            <v>0</v>
          </cell>
          <cell r="W69">
            <v>0</v>
          </cell>
          <cell r="X69">
            <v>0</v>
          </cell>
          <cell r="Y69">
            <v>250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1</v>
          </cell>
          <cell r="AZ69">
            <v>1</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10</v>
          </cell>
          <cell r="BY69">
            <v>10</v>
          </cell>
          <cell r="BZ69">
            <v>50</v>
          </cell>
          <cell r="CA69">
            <v>10</v>
          </cell>
          <cell r="CB69">
            <v>50</v>
          </cell>
          <cell r="CC69">
            <v>50</v>
          </cell>
          <cell r="CD69">
            <v>10</v>
          </cell>
          <cell r="CE69">
            <v>1</v>
          </cell>
          <cell r="CF69">
            <v>1</v>
          </cell>
          <cell r="CG69">
            <v>0</v>
          </cell>
          <cell r="CH69">
            <v>0</v>
          </cell>
          <cell r="CI69">
            <v>0</v>
          </cell>
          <cell r="CJ69">
            <v>0</v>
          </cell>
          <cell r="CK69">
            <v>0</v>
          </cell>
          <cell r="CL69">
            <v>0</v>
          </cell>
          <cell r="CM69">
            <v>1</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row>
        <row r="70">
          <cell r="A70" t="str">
            <v>Panarts</v>
          </cell>
          <cell r="B70">
            <v>1</v>
          </cell>
          <cell r="C70">
            <v>33194</v>
          </cell>
          <cell r="D70" t="str">
            <v>Lottery</v>
          </cell>
          <cell r="E70" t="str">
            <v>ACNI/12240</v>
          </cell>
          <cell r="F70" t="str">
            <v>Maria McAlister</v>
          </cell>
          <cell r="G70" t="str">
            <v>AFP - Core</v>
          </cell>
          <cell r="H70" t="str">
            <v>Awarded</v>
          </cell>
          <cell r="I70" t="str">
            <v>Small</v>
          </cell>
          <cell r="J70">
            <v>33555</v>
          </cell>
          <cell r="K70">
            <v>0</v>
          </cell>
          <cell r="L70">
            <v>33555</v>
          </cell>
          <cell r="M70">
            <v>173215</v>
          </cell>
          <cell r="N70" t="str">
            <v>Music</v>
          </cell>
          <cell r="O70">
            <v>15</v>
          </cell>
          <cell r="P70">
            <v>59</v>
          </cell>
          <cell r="Q70">
            <v>0</v>
          </cell>
          <cell r="R70">
            <v>1</v>
          </cell>
          <cell r="S70">
            <v>0</v>
          </cell>
          <cell r="T70">
            <v>0</v>
          </cell>
          <cell r="U70">
            <v>1500</v>
          </cell>
          <cell r="V70">
            <v>100</v>
          </cell>
          <cell r="W70">
            <v>0</v>
          </cell>
          <cell r="X70">
            <v>0</v>
          </cell>
          <cell r="Y70">
            <v>0</v>
          </cell>
          <cell r="Z70">
            <v>0</v>
          </cell>
          <cell r="AA70">
            <v>10000</v>
          </cell>
          <cell r="AB70">
            <v>0</v>
          </cell>
          <cell r="AC70">
            <v>0</v>
          </cell>
          <cell r="AD70">
            <v>0</v>
          </cell>
          <cell r="AE70">
            <v>0</v>
          </cell>
          <cell r="AF70">
            <v>0</v>
          </cell>
          <cell r="AG70">
            <v>0</v>
          </cell>
          <cell r="AH70">
            <v>0</v>
          </cell>
          <cell r="AI70">
            <v>15</v>
          </cell>
          <cell r="AJ70">
            <v>15</v>
          </cell>
          <cell r="AK70">
            <v>0</v>
          </cell>
          <cell r="AL70">
            <v>0</v>
          </cell>
          <cell r="AM70">
            <v>0</v>
          </cell>
          <cell r="AN70">
            <v>0</v>
          </cell>
          <cell r="AO70">
            <v>0</v>
          </cell>
          <cell r="AP70">
            <v>0</v>
          </cell>
          <cell r="AQ70">
            <v>59</v>
          </cell>
          <cell r="AR70">
            <v>1</v>
          </cell>
          <cell r="AS70">
            <v>0</v>
          </cell>
          <cell r="AT70">
            <v>0</v>
          </cell>
          <cell r="AU70">
            <v>0</v>
          </cell>
          <cell r="AV70">
            <v>0</v>
          </cell>
          <cell r="AW70">
            <v>0</v>
          </cell>
          <cell r="AX70">
            <v>0</v>
          </cell>
          <cell r="AY70">
            <v>0</v>
          </cell>
          <cell r="AZ70">
            <v>0</v>
          </cell>
          <cell r="BA70">
            <v>0</v>
          </cell>
          <cell r="BB70">
            <v>0</v>
          </cell>
          <cell r="BC70">
            <v>0</v>
          </cell>
          <cell r="BD70">
            <v>0</v>
          </cell>
          <cell r="BE70">
            <v>60</v>
          </cell>
          <cell r="BF70">
            <v>0</v>
          </cell>
          <cell r="BG70">
            <v>0</v>
          </cell>
          <cell r="BH70">
            <v>0</v>
          </cell>
          <cell r="BI70">
            <v>0</v>
          </cell>
          <cell r="BJ70">
            <v>0</v>
          </cell>
          <cell r="BK70">
            <v>0</v>
          </cell>
          <cell r="BL70">
            <v>0</v>
          </cell>
          <cell r="BM70">
            <v>0</v>
          </cell>
          <cell r="BN70">
            <v>0</v>
          </cell>
          <cell r="BO70">
            <v>1</v>
          </cell>
          <cell r="BP70">
            <v>1</v>
          </cell>
          <cell r="BQ70">
            <v>0</v>
          </cell>
          <cell r="BR70">
            <v>4000</v>
          </cell>
          <cell r="BS70">
            <v>2500</v>
          </cell>
          <cell r="BT70">
            <v>1180</v>
          </cell>
          <cell r="BU70">
            <v>0</v>
          </cell>
          <cell r="BV70">
            <v>19618</v>
          </cell>
          <cell r="BW70">
            <v>7.84</v>
          </cell>
          <cell r="BX70">
            <v>0</v>
          </cell>
          <cell r="BY70">
            <v>0</v>
          </cell>
          <cell r="BZ70">
            <v>20</v>
          </cell>
          <cell r="CA70">
            <v>0</v>
          </cell>
          <cell r="CB70">
            <v>0</v>
          </cell>
          <cell r="CC70">
            <v>20</v>
          </cell>
          <cell r="CD70">
            <v>0</v>
          </cell>
          <cell r="CE70">
            <v>1</v>
          </cell>
          <cell r="CF70">
            <v>1</v>
          </cell>
          <cell r="CG70">
            <v>0</v>
          </cell>
          <cell r="CH70">
            <v>0</v>
          </cell>
          <cell r="CI70">
            <v>0</v>
          </cell>
          <cell r="CJ70">
            <v>0</v>
          </cell>
          <cell r="CK70">
            <v>0</v>
          </cell>
          <cell r="CL70">
            <v>0</v>
          </cell>
          <cell r="CM70">
            <v>1</v>
          </cell>
          <cell r="CN70">
            <v>0</v>
          </cell>
          <cell r="CO70">
            <v>0</v>
          </cell>
          <cell r="CP70">
            <v>0</v>
          </cell>
          <cell r="CQ70">
            <v>0</v>
          </cell>
          <cell r="CR70">
            <v>0</v>
          </cell>
          <cell r="CS70">
            <v>0</v>
          </cell>
          <cell r="CT70">
            <v>0</v>
          </cell>
          <cell r="CU70">
            <v>0</v>
          </cell>
          <cell r="CV70">
            <v>0</v>
          </cell>
          <cell r="CW70">
            <v>0</v>
          </cell>
          <cell r="CX70">
            <v>0</v>
          </cell>
          <cell r="CY70">
            <v>0</v>
          </cell>
          <cell r="CZ70">
            <v>1</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row>
        <row r="71">
          <cell r="A71" t="str">
            <v>Paragon Studios</v>
          </cell>
          <cell r="B71">
            <v>1</v>
          </cell>
          <cell r="C71">
            <v>33197</v>
          </cell>
          <cell r="D71" t="str">
            <v>Lottery</v>
          </cell>
          <cell r="E71" t="str">
            <v>ACNI/12243</v>
          </cell>
          <cell r="F71" t="str">
            <v>Deirdre Robb</v>
          </cell>
          <cell r="G71" t="str">
            <v>AFP - Core</v>
          </cell>
          <cell r="H71" t="str">
            <v>Awarded</v>
          </cell>
          <cell r="I71" t="str">
            <v>Small</v>
          </cell>
          <cell r="J71">
            <v>20370</v>
          </cell>
          <cell r="K71">
            <v>0</v>
          </cell>
          <cell r="L71">
            <v>22520</v>
          </cell>
          <cell r="M71">
            <v>35830</v>
          </cell>
          <cell r="N71" t="str">
            <v>Visual Arts</v>
          </cell>
          <cell r="O71">
            <v>1</v>
          </cell>
          <cell r="P71">
            <v>11</v>
          </cell>
          <cell r="Q71">
            <v>14</v>
          </cell>
          <cell r="R71">
            <v>2</v>
          </cell>
          <cell r="S71">
            <v>0</v>
          </cell>
          <cell r="T71">
            <v>83</v>
          </cell>
          <cell r="U71">
            <v>0</v>
          </cell>
          <cell r="V71">
            <v>525</v>
          </cell>
          <cell r="W71">
            <v>4000</v>
          </cell>
          <cell r="X71">
            <v>1643</v>
          </cell>
          <cell r="Y71">
            <v>0</v>
          </cell>
          <cell r="Z71">
            <v>1255</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11</v>
          </cell>
          <cell r="CA71">
            <v>19</v>
          </cell>
          <cell r="CB71">
            <v>0</v>
          </cell>
          <cell r="CC71">
            <v>7</v>
          </cell>
          <cell r="CD71">
            <v>4</v>
          </cell>
          <cell r="CE71">
            <v>0</v>
          </cell>
          <cell r="CF71">
            <v>0</v>
          </cell>
          <cell r="CG71">
            <v>1</v>
          </cell>
          <cell r="CH71">
            <v>0</v>
          </cell>
          <cell r="CI71">
            <v>0</v>
          </cell>
          <cell r="CJ71">
            <v>1</v>
          </cell>
          <cell r="CK71">
            <v>0</v>
          </cell>
          <cell r="CL71">
            <v>0</v>
          </cell>
          <cell r="CM71">
            <v>0</v>
          </cell>
          <cell r="CN71">
            <v>0</v>
          </cell>
          <cell r="CO71">
            <v>0</v>
          </cell>
          <cell r="CP71">
            <v>1</v>
          </cell>
          <cell r="CQ71">
            <v>0</v>
          </cell>
          <cell r="CR71">
            <v>0</v>
          </cell>
          <cell r="CS71">
            <v>0</v>
          </cell>
          <cell r="CT71">
            <v>0</v>
          </cell>
          <cell r="CU71">
            <v>0</v>
          </cell>
          <cell r="CV71">
            <v>1</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row>
        <row r="72">
          <cell r="A72" t="str">
            <v>Partisan Productions</v>
          </cell>
          <cell r="B72">
            <v>1</v>
          </cell>
          <cell r="C72">
            <v>33239</v>
          </cell>
          <cell r="D72" t="str">
            <v>Lottery</v>
          </cell>
          <cell r="E72" t="str">
            <v>ACNI/12285</v>
          </cell>
          <cell r="F72" t="str">
            <v>Lizzie Devlin</v>
          </cell>
          <cell r="G72" t="str">
            <v>AFP - Core</v>
          </cell>
          <cell r="H72" t="str">
            <v>Awarded</v>
          </cell>
          <cell r="I72" t="str">
            <v>Medium</v>
          </cell>
          <cell r="J72">
            <v>37500</v>
          </cell>
          <cell r="K72">
            <v>0</v>
          </cell>
          <cell r="L72">
            <v>180361</v>
          </cell>
          <cell r="M72">
            <v>472531</v>
          </cell>
          <cell r="N72" t="str">
            <v>Drama</v>
          </cell>
          <cell r="O72">
            <v>7</v>
          </cell>
          <cell r="P72">
            <v>61</v>
          </cell>
          <cell r="Q72">
            <v>0</v>
          </cell>
          <cell r="R72">
            <v>0</v>
          </cell>
          <cell r="S72">
            <v>0</v>
          </cell>
          <cell r="T72">
            <v>27</v>
          </cell>
          <cell r="U72">
            <v>895</v>
          </cell>
          <cell r="V72">
            <v>276</v>
          </cell>
          <cell r="W72">
            <v>0</v>
          </cell>
          <cell r="X72">
            <v>0</v>
          </cell>
          <cell r="Y72">
            <v>0</v>
          </cell>
          <cell r="Z72">
            <v>0</v>
          </cell>
          <cell r="AA72">
            <v>0</v>
          </cell>
          <cell r="AB72">
            <v>0</v>
          </cell>
          <cell r="AC72">
            <v>0</v>
          </cell>
          <cell r="AD72">
            <v>0</v>
          </cell>
          <cell r="AE72">
            <v>0</v>
          </cell>
          <cell r="AF72">
            <v>0</v>
          </cell>
          <cell r="AG72">
            <v>0</v>
          </cell>
          <cell r="AH72">
            <v>0</v>
          </cell>
          <cell r="AI72">
            <v>0</v>
          </cell>
          <cell r="AJ72">
            <v>7</v>
          </cell>
          <cell r="AK72">
            <v>7</v>
          </cell>
          <cell r="AL72">
            <v>0</v>
          </cell>
          <cell r="AM72">
            <v>0</v>
          </cell>
          <cell r="AN72">
            <v>0</v>
          </cell>
          <cell r="AO72">
            <v>0</v>
          </cell>
          <cell r="AP72">
            <v>0</v>
          </cell>
          <cell r="AQ72">
            <v>0</v>
          </cell>
          <cell r="AR72">
            <v>61</v>
          </cell>
          <cell r="AS72">
            <v>61</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20</v>
          </cell>
          <cell r="BY72">
            <v>35</v>
          </cell>
          <cell r="BZ72">
            <v>100</v>
          </cell>
          <cell r="CA72">
            <v>0</v>
          </cell>
          <cell r="CB72">
            <v>20</v>
          </cell>
          <cell r="CC72">
            <v>65</v>
          </cell>
          <cell r="CD72">
            <v>15</v>
          </cell>
          <cell r="CE72">
            <v>1</v>
          </cell>
          <cell r="CF72">
            <v>1</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1</v>
          </cell>
          <cell r="CW72">
            <v>1</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row>
        <row r="73">
          <cell r="A73" t="str">
            <v>Photo Works North / Source Magazine</v>
          </cell>
          <cell r="B73">
            <v>1</v>
          </cell>
          <cell r="C73">
            <v>33269</v>
          </cell>
          <cell r="D73" t="str">
            <v>Lottery</v>
          </cell>
          <cell r="E73" t="str">
            <v>ACNI/12315</v>
          </cell>
          <cell r="F73" t="str">
            <v>Suzanne Lyle</v>
          </cell>
          <cell r="G73" t="str">
            <v>AFP - Core</v>
          </cell>
          <cell r="H73" t="str">
            <v>Awarded</v>
          </cell>
          <cell r="I73" t="str">
            <v>Small</v>
          </cell>
          <cell r="J73">
            <v>48352</v>
          </cell>
          <cell r="K73">
            <v>0</v>
          </cell>
          <cell r="L73">
            <v>48352</v>
          </cell>
          <cell r="M73">
            <v>115818</v>
          </cell>
          <cell r="N73" t="str">
            <v>Visual Arts</v>
          </cell>
          <cell r="O73">
            <v>40</v>
          </cell>
          <cell r="P73">
            <v>0</v>
          </cell>
          <cell r="Q73">
            <v>0</v>
          </cell>
          <cell r="R73">
            <v>0</v>
          </cell>
          <cell r="S73">
            <v>0</v>
          </cell>
          <cell r="T73">
            <v>6924</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20</v>
          </cell>
          <cell r="CD73">
            <v>0</v>
          </cell>
          <cell r="CE73">
            <v>0</v>
          </cell>
          <cell r="CF73">
            <v>0</v>
          </cell>
          <cell r="CG73">
            <v>0</v>
          </cell>
          <cell r="CH73">
            <v>0</v>
          </cell>
          <cell r="CI73">
            <v>0</v>
          </cell>
          <cell r="CJ73">
            <v>0</v>
          </cell>
          <cell r="CK73">
            <v>0</v>
          </cell>
          <cell r="CL73">
            <v>0</v>
          </cell>
          <cell r="CM73">
            <v>1</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4</v>
          </cell>
          <cell r="FM73">
            <v>0</v>
          </cell>
          <cell r="FN73">
            <v>0</v>
          </cell>
          <cell r="FO73">
            <v>0</v>
          </cell>
          <cell r="FP73">
            <v>0</v>
          </cell>
          <cell r="FQ73">
            <v>0</v>
          </cell>
          <cell r="FR73">
            <v>4</v>
          </cell>
          <cell r="FS73">
            <v>0</v>
          </cell>
          <cell r="FT73">
            <v>2079</v>
          </cell>
          <cell r="FU73">
            <v>0</v>
          </cell>
          <cell r="FV73">
            <v>0</v>
          </cell>
          <cell r="FW73">
            <v>0</v>
          </cell>
          <cell r="FX73">
            <v>0</v>
          </cell>
          <cell r="FY73">
            <v>1</v>
          </cell>
        </row>
        <row r="74">
          <cell r="A74" t="str">
            <v>PLACE</v>
          </cell>
          <cell r="B74">
            <v>1</v>
          </cell>
          <cell r="C74">
            <v>33186</v>
          </cell>
          <cell r="D74" t="str">
            <v>Lottery</v>
          </cell>
          <cell r="E74" t="str">
            <v>ACNI/12232</v>
          </cell>
          <cell r="F74" t="str">
            <v>Deirdre Robb</v>
          </cell>
          <cell r="G74" t="str">
            <v>AFP - Core</v>
          </cell>
          <cell r="H74" t="str">
            <v>Awarded</v>
          </cell>
          <cell r="I74" t="str">
            <v>Medium</v>
          </cell>
          <cell r="J74">
            <v>90157</v>
          </cell>
          <cell r="K74">
            <v>0</v>
          </cell>
          <cell r="L74">
            <v>103684</v>
          </cell>
          <cell r="M74">
            <v>270156</v>
          </cell>
          <cell r="N74" t="str">
            <v>Visual Arts</v>
          </cell>
          <cell r="O74">
            <v>0</v>
          </cell>
          <cell r="P74">
            <v>80</v>
          </cell>
          <cell r="Q74">
            <v>4</v>
          </cell>
          <cell r="R74">
            <v>78</v>
          </cell>
          <cell r="S74">
            <v>0</v>
          </cell>
          <cell r="T74">
            <v>0</v>
          </cell>
          <cell r="U74">
            <v>0</v>
          </cell>
          <cell r="V74">
            <v>1760</v>
          </cell>
          <cell r="W74">
            <v>14235</v>
          </cell>
          <cell r="X74">
            <v>322</v>
          </cell>
          <cell r="Y74">
            <v>1370</v>
          </cell>
          <cell r="Z74">
            <v>1250</v>
          </cell>
          <cell r="AA74">
            <v>1900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80</v>
          </cell>
          <cell r="AS74">
            <v>0</v>
          </cell>
          <cell r="AT74">
            <v>0</v>
          </cell>
          <cell r="AU74">
            <v>0</v>
          </cell>
          <cell r="AV74">
            <v>0</v>
          </cell>
          <cell r="AW74">
            <v>0</v>
          </cell>
          <cell r="AX74">
            <v>0</v>
          </cell>
          <cell r="AY74">
            <v>0</v>
          </cell>
          <cell r="AZ74">
            <v>4</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60</v>
          </cell>
          <cell r="BQ74">
            <v>0</v>
          </cell>
          <cell r="BR74">
            <v>1617</v>
          </cell>
          <cell r="BS74">
            <v>95</v>
          </cell>
          <cell r="BT74">
            <v>1477</v>
          </cell>
          <cell r="BU74">
            <v>0</v>
          </cell>
          <cell r="BV74">
            <v>0</v>
          </cell>
          <cell r="BW74">
            <v>5</v>
          </cell>
          <cell r="BX74">
            <v>0</v>
          </cell>
          <cell r="BY74">
            <v>5</v>
          </cell>
          <cell r="BZ74">
            <v>50</v>
          </cell>
          <cell r="CA74">
            <v>0</v>
          </cell>
          <cell r="CB74">
            <v>5</v>
          </cell>
          <cell r="CC74">
            <v>10</v>
          </cell>
          <cell r="CD74">
            <v>1</v>
          </cell>
          <cell r="CE74">
            <v>1</v>
          </cell>
          <cell r="CF74">
            <v>0</v>
          </cell>
          <cell r="CG74">
            <v>0</v>
          </cell>
          <cell r="CH74">
            <v>0</v>
          </cell>
          <cell r="CI74">
            <v>0</v>
          </cell>
          <cell r="CJ74">
            <v>0</v>
          </cell>
          <cell r="CK74">
            <v>0</v>
          </cell>
          <cell r="CL74">
            <v>0</v>
          </cell>
          <cell r="CM74">
            <v>1</v>
          </cell>
          <cell r="CN74">
            <v>0</v>
          </cell>
          <cell r="CO74">
            <v>0</v>
          </cell>
          <cell r="CP74">
            <v>0</v>
          </cell>
          <cell r="CQ74">
            <v>0</v>
          </cell>
          <cell r="CR74">
            <v>0</v>
          </cell>
          <cell r="CS74">
            <v>0</v>
          </cell>
          <cell r="CT74">
            <v>0</v>
          </cell>
          <cell r="CU74">
            <v>0</v>
          </cell>
          <cell r="CV74">
            <v>1</v>
          </cell>
          <cell r="CW74">
            <v>0</v>
          </cell>
          <cell r="CX74">
            <v>0</v>
          </cell>
          <cell r="CY74">
            <v>0</v>
          </cell>
          <cell r="CZ74">
            <v>1</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row>
        <row r="75">
          <cell r="A75" t="str">
            <v>Play Resource Warehouse</v>
          </cell>
          <cell r="B75">
            <v>1</v>
          </cell>
          <cell r="C75">
            <v>33242</v>
          </cell>
          <cell r="D75" t="str">
            <v>Lottery</v>
          </cell>
          <cell r="E75" t="str">
            <v>ACNI/12288</v>
          </cell>
          <cell r="F75" t="str">
            <v>Gavin O'Connor</v>
          </cell>
          <cell r="G75" t="str">
            <v>AFP - Core</v>
          </cell>
          <cell r="H75" t="str">
            <v>Awarded</v>
          </cell>
          <cell r="I75" t="str">
            <v>Medium</v>
          </cell>
          <cell r="J75">
            <v>99000</v>
          </cell>
          <cell r="K75">
            <v>0</v>
          </cell>
          <cell r="L75">
            <v>362392.61</v>
          </cell>
          <cell r="M75">
            <v>362392.61</v>
          </cell>
          <cell r="N75" t="str">
            <v>Visual Arts</v>
          </cell>
          <cell r="O75">
            <v>0</v>
          </cell>
          <cell r="P75">
            <v>69</v>
          </cell>
          <cell r="Q75">
            <v>0</v>
          </cell>
          <cell r="R75">
            <v>17</v>
          </cell>
          <cell r="S75">
            <v>0</v>
          </cell>
          <cell r="T75">
            <v>0</v>
          </cell>
          <cell r="U75">
            <v>0</v>
          </cell>
          <cell r="V75">
            <v>2135</v>
          </cell>
          <cell r="W75">
            <v>0</v>
          </cell>
          <cell r="X75">
            <v>0</v>
          </cell>
          <cell r="Y75">
            <v>0</v>
          </cell>
          <cell r="Z75">
            <v>0</v>
          </cell>
          <cell r="AA75">
            <v>35000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95</v>
          </cell>
          <cell r="CA75">
            <v>0</v>
          </cell>
          <cell r="CB75">
            <v>10</v>
          </cell>
          <cell r="CC75">
            <v>90</v>
          </cell>
          <cell r="CD75">
            <v>0</v>
          </cell>
          <cell r="CE75">
            <v>1</v>
          </cell>
          <cell r="CF75">
            <v>1</v>
          </cell>
          <cell r="CG75">
            <v>0</v>
          </cell>
          <cell r="CH75">
            <v>0</v>
          </cell>
          <cell r="CI75">
            <v>0</v>
          </cell>
          <cell r="CJ75">
            <v>0</v>
          </cell>
          <cell r="CK75">
            <v>0</v>
          </cell>
          <cell r="CL75">
            <v>0</v>
          </cell>
          <cell r="CM75">
            <v>1</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row>
        <row r="76">
          <cell r="A76" t="str">
            <v>Poetry Ireland</v>
          </cell>
          <cell r="B76">
            <v>1</v>
          </cell>
          <cell r="C76">
            <v>33170</v>
          </cell>
          <cell r="D76" t="str">
            <v>Lottery</v>
          </cell>
          <cell r="E76" t="str">
            <v>ACNI/12216</v>
          </cell>
          <cell r="F76" t="str">
            <v>Damian Smyth</v>
          </cell>
          <cell r="G76" t="str">
            <v>AFP - Core</v>
          </cell>
          <cell r="H76" t="str">
            <v>Awarded</v>
          </cell>
          <cell r="I76" t="str">
            <v>Medium</v>
          </cell>
          <cell r="J76">
            <v>41499</v>
          </cell>
          <cell r="K76">
            <v>0</v>
          </cell>
          <cell r="L76">
            <v>49244.04</v>
          </cell>
          <cell r="M76">
            <v>462262.44</v>
          </cell>
          <cell r="N76" t="str">
            <v>Literature</v>
          </cell>
          <cell r="O76">
            <v>3</v>
          </cell>
          <cell r="P76">
            <v>58</v>
          </cell>
          <cell r="Q76">
            <v>0</v>
          </cell>
          <cell r="R76">
            <v>0</v>
          </cell>
          <cell r="S76">
            <v>0</v>
          </cell>
          <cell r="T76">
            <v>320</v>
          </cell>
          <cell r="U76">
            <v>0</v>
          </cell>
          <cell r="V76">
            <v>5200</v>
          </cell>
          <cell r="W76">
            <v>0</v>
          </cell>
          <cell r="X76">
            <v>0</v>
          </cell>
          <cell r="Y76">
            <v>0</v>
          </cell>
          <cell r="Z76">
            <v>0</v>
          </cell>
          <cell r="AA76">
            <v>0</v>
          </cell>
          <cell r="AB76">
            <v>0</v>
          </cell>
          <cell r="AC76">
            <v>25000</v>
          </cell>
          <cell r="AD76">
            <v>0</v>
          </cell>
          <cell r="AE76">
            <v>0</v>
          </cell>
          <cell r="AF76">
            <v>0</v>
          </cell>
          <cell r="AG76">
            <v>0</v>
          </cell>
          <cell r="AH76">
            <v>0</v>
          </cell>
          <cell r="AI76">
            <v>0</v>
          </cell>
          <cell r="AJ76">
            <v>3</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500</v>
          </cell>
          <cell r="BS76">
            <v>320</v>
          </cell>
          <cell r="BT76">
            <v>30</v>
          </cell>
          <cell r="BU76">
            <v>30</v>
          </cell>
          <cell r="BV76">
            <v>0</v>
          </cell>
          <cell r="BW76">
            <v>0</v>
          </cell>
          <cell r="BX76">
            <v>0</v>
          </cell>
          <cell r="BY76">
            <v>0</v>
          </cell>
          <cell r="BZ76">
            <v>5</v>
          </cell>
          <cell r="CA76">
            <v>0</v>
          </cell>
          <cell r="CB76">
            <v>0</v>
          </cell>
          <cell r="CC76">
            <v>90</v>
          </cell>
          <cell r="CD76">
            <v>0</v>
          </cell>
          <cell r="CE76">
            <v>1</v>
          </cell>
          <cell r="CF76">
            <v>1</v>
          </cell>
          <cell r="CG76">
            <v>0</v>
          </cell>
          <cell r="CH76">
            <v>0</v>
          </cell>
          <cell r="CI76">
            <v>0</v>
          </cell>
          <cell r="CJ76">
            <v>0</v>
          </cell>
          <cell r="CK76">
            <v>0</v>
          </cell>
          <cell r="CL76">
            <v>0</v>
          </cell>
          <cell r="CM76">
            <v>1</v>
          </cell>
          <cell r="CN76">
            <v>0</v>
          </cell>
          <cell r="CO76">
            <v>0</v>
          </cell>
          <cell r="CP76">
            <v>0</v>
          </cell>
          <cell r="CQ76">
            <v>0</v>
          </cell>
          <cell r="CR76">
            <v>0</v>
          </cell>
          <cell r="CS76">
            <v>0</v>
          </cell>
          <cell r="CT76">
            <v>0</v>
          </cell>
          <cell r="CU76">
            <v>0</v>
          </cell>
          <cell r="CV76">
            <v>1</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5</v>
          </cell>
          <cell r="FM76">
            <v>5800</v>
          </cell>
          <cell r="FN76">
            <v>0</v>
          </cell>
          <cell r="FO76">
            <v>2</v>
          </cell>
          <cell r="FP76">
            <v>640</v>
          </cell>
          <cell r="FQ76">
            <v>0</v>
          </cell>
          <cell r="FR76">
            <v>1</v>
          </cell>
          <cell r="FS76">
            <v>10</v>
          </cell>
          <cell r="FT76">
            <v>0</v>
          </cell>
          <cell r="FU76">
            <v>0</v>
          </cell>
          <cell r="FV76">
            <v>0</v>
          </cell>
          <cell r="FW76">
            <v>0</v>
          </cell>
          <cell r="FX76">
            <v>0</v>
          </cell>
          <cell r="FY76">
            <v>0</v>
          </cell>
        </row>
        <row r="77">
          <cell r="A77" t="str">
            <v>Prime Cut Productions Ltd</v>
          </cell>
          <cell r="B77">
            <v>1</v>
          </cell>
          <cell r="C77">
            <v>33264</v>
          </cell>
          <cell r="D77" t="str">
            <v>Exchequer</v>
          </cell>
          <cell r="E77" t="str">
            <v>ACNI/12310</v>
          </cell>
          <cell r="F77" t="str">
            <v>Gilly Campbell</v>
          </cell>
          <cell r="G77" t="str">
            <v>AFP - Core</v>
          </cell>
          <cell r="H77" t="str">
            <v>Awarded</v>
          </cell>
          <cell r="I77" t="str">
            <v>Medium</v>
          </cell>
          <cell r="J77">
            <v>155249</v>
          </cell>
          <cell r="K77">
            <v>0</v>
          </cell>
          <cell r="L77">
            <v>168900</v>
          </cell>
          <cell r="M77">
            <v>639825</v>
          </cell>
          <cell r="N77" t="str">
            <v>Drama</v>
          </cell>
          <cell r="O77">
            <v>44</v>
          </cell>
          <cell r="P77">
            <v>247</v>
          </cell>
          <cell r="Q77">
            <v>0</v>
          </cell>
          <cell r="R77">
            <v>0</v>
          </cell>
          <cell r="S77">
            <v>0</v>
          </cell>
          <cell r="T77">
            <v>5020</v>
          </cell>
          <cell r="U77">
            <v>0</v>
          </cell>
          <cell r="V77">
            <v>729</v>
          </cell>
          <cell r="W77">
            <v>0</v>
          </cell>
          <cell r="X77">
            <v>0</v>
          </cell>
          <cell r="Y77">
            <v>0</v>
          </cell>
          <cell r="Z77">
            <v>0</v>
          </cell>
          <cell r="AA77">
            <v>0</v>
          </cell>
          <cell r="AB77">
            <v>0</v>
          </cell>
          <cell r="AC77">
            <v>0</v>
          </cell>
          <cell r="AD77">
            <v>1</v>
          </cell>
          <cell r="AE77">
            <v>0</v>
          </cell>
          <cell r="AF77">
            <v>0</v>
          </cell>
          <cell r="AG77">
            <v>1</v>
          </cell>
          <cell r="AH77">
            <v>0</v>
          </cell>
          <cell r="AI77">
            <v>0</v>
          </cell>
          <cell r="AJ77">
            <v>3</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7803</v>
          </cell>
          <cell r="BS77">
            <v>0</v>
          </cell>
          <cell r="BT77">
            <v>0</v>
          </cell>
          <cell r="BU77">
            <v>0</v>
          </cell>
          <cell r="BV77">
            <v>0</v>
          </cell>
          <cell r="BW77">
            <v>0</v>
          </cell>
          <cell r="BX77">
            <v>20</v>
          </cell>
          <cell r="BY77">
            <v>7</v>
          </cell>
          <cell r="BZ77">
            <v>75</v>
          </cell>
          <cell r="CA77">
            <v>30</v>
          </cell>
          <cell r="CB77">
            <v>40</v>
          </cell>
          <cell r="CC77">
            <v>25</v>
          </cell>
          <cell r="CD77">
            <v>0</v>
          </cell>
          <cell r="CE77">
            <v>0</v>
          </cell>
          <cell r="CF77">
            <v>0</v>
          </cell>
          <cell r="CG77">
            <v>1</v>
          </cell>
          <cell r="CH77">
            <v>0</v>
          </cell>
          <cell r="CI77">
            <v>1</v>
          </cell>
          <cell r="CJ77">
            <v>0</v>
          </cell>
          <cell r="CK77">
            <v>0</v>
          </cell>
          <cell r="CL77">
            <v>0</v>
          </cell>
          <cell r="CM77">
            <v>0</v>
          </cell>
          <cell r="CN77">
            <v>0</v>
          </cell>
          <cell r="CO77">
            <v>0</v>
          </cell>
          <cell r="CP77">
            <v>0</v>
          </cell>
          <cell r="CQ77">
            <v>0</v>
          </cell>
          <cell r="CR77">
            <v>0</v>
          </cell>
          <cell r="CS77">
            <v>0</v>
          </cell>
          <cell r="CT77">
            <v>0</v>
          </cell>
          <cell r="CU77">
            <v>0</v>
          </cell>
          <cell r="CV77">
            <v>1</v>
          </cell>
          <cell r="CW77">
            <v>0</v>
          </cell>
          <cell r="CX77">
            <v>0</v>
          </cell>
          <cell r="CY77">
            <v>1</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row>
        <row r="78">
          <cell r="A78" t="str">
            <v>Prison Arts Foundation</v>
          </cell>
          <cell r="B78">
            <v>1</v>
          </cell>
          <cell r="C78">
            <v>33162</v>
          </cell>
          <cell r="D78" t="str">
            <v>Lottery</v>
          </cell>
          <cell r="E78" t="str">
            <v>ACNI/12208</v>
          </cell>
          <cell r="F78" t="str">
            <v>Joan Dempster</v>
          </cell>
          <cell r="G78" t="str">
            <v>AFP - Core</v>
          </cell>
          <cell r="H78" t="str">
            <v>Awarded</v>
          </cell>
          <cell r="I78" t="str">
            <v>Medium</v>
          </cell>
          <cell r="J78">
            <v>48500</v>
          </cell>
          <cell r="K78">
            <v>0</v>
          </cell>
          <cell r="L78">
            <v>79100</v>
          </cell>
          <cell r="M78">
            <v>374026</v>
          </cell>
          <cell r="N78" t="str">
            <v>Combined</v>
          </cell>
          <cell r="O78">
            <v>84</v>
          </cell>
          <cell r="P78">
            <v>1223</v>
          </cell>
          <cell r="Q78">
            <v>19</v>
          </cell>
          <cell r="R78">
            <v>0</v>
          </cell>
          <cell r="S78">
            <v>0</v>
          </cell>
          <cell r="T78">
            <v>976</v>
          </cell>
          <cell r="U78">
            <v>0</v>
          </cell>
          <cell r="V78">
            <v>6802</v>
          </cell>
          <cell r="W78">
            <v>0</v>
          </cell>
          <cell r="X78">
            <v>510</v>
          </cell>
          <cell r="Y78">
            <v>19110</v>
          </cell>
          <cell r="Z78">
            <v>0</v>
          </cell>
          <cell r="AA78">
            <v>0</v>
          </cell>
          <cell r="AB78">
            <v>0</v>
          </cell>
          <cell r="AC78">
            <v>0</v>
          </cell>
          <cell r="AD78">
            <v>0</v>
          </cell>
          <cell r="AE78">
            <v>0</v>
          </cell>
          <cell r="AF78">
            <v>0</v>
          </cell>
          <cell r="AG78">
            <v>0</v>
          </cell>
          <cell r="AH78">
            <v>0</v>
          </cell>
          <cell r="AI78">
            <v>0</v>
          </cell>
          <cell r="AJ78">
            <v>84</v>
          </cell>
          <cell r="AK78">
            <v>0</v>
          </cell>
          <cell r="AL78">
            <v>0</v>
          </cell>
          <cell r="AM78">
            <v>0</v>
          </cell>
          <cell r="AN78">
            <v>0</v>
          </cell>
          <cell r="AO78">
            <v>0</v>
          </cell>
          <cell r="AP78">
            <v>0</v>
          </cell>
          <cell r="AQ78">
            <v>1</v>
          </cell>
          <cell r="AR78">
            <v>1223</v>
          </cell>
          <cell r="AS78">
            <v>0</v>
          </cell>
          <cell r="AT78">
            <v>0</v>
          </cell>
          <cell r="AU78">
            <v>0</v>
          </cell>
          <cell r="AV78">
            <v>0</v>
          </cell>
          <cell r="AW78">
            <v>0</v>
          </cell>
          <cell r="AX78">
            <v>0</v>
          </cell>
          <cell r="AY78">
            <v>0</v>
          </cell>
          <cell r="AZ78">
            <v>19</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30</v>
          </cell>
          <cell r="BZ78">
            <v>0</v>
          </cell>
          <cell r="CA78">
            <v>0</v>
          </cell>
          <cell r="CB78">
            <v>0</v>
          </cell>
          <cell r="CC78">
            <v>21</v>
          </cell>
          <cell r="CD78">
            <v>100</v>
          </cell>
          <cell r="CE78">
            <v>1</v>
          </cell>
          <cell r="CF78">
            <v>0</v>
          </cell>
          <cell r="CG78">
            <v>0</v>
          </cell>
          <cell r="CH78">
            <v>0</v>
          </cell>
          <cell r="CI78">
            <v>0</v>
          </cell>
          <cell r="CJ78">
            <v>1</v>
          </cell>
          <cell r="CK78">
            <v>0</v>
          </cell>
          <cell r="CL78">
            <v>0</v>
          </cell>
          <cell r="CM78">
            <v>0</v>
          </cell>
          <cell r="CN78">
            <v>1</v>
          </cell>
          <cell r="CO78">
            <v>0</v>
          </cell>
          <cell r="CP78">
            <v>0</v>
          </cell>
          <cell r="CQ78">
            <v>0</v>
          </cell>
          <cell r="CR78">
            <v>0</v>
          </cell>
          <cell r="CS78">
            <v>0</v>
          </cell>
          <cell r="CT78">
            <v>0</v>
          </cell>
          <cell r="CU78">
            <v>0</v>
          </cell>
          <cell r="CV78">
            <v>0</v>
          </cell>
          <cell r="CW78">
            <v>0</v>
          </cell>
          <cell r="CX78">
            <v>0</v>
          </cell>
          <cell r="CY78">
            <v>1</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row>
        <row r="79">
          <cell r="A79" t="str">
            <v>QSS @ Bedford Street</v>
          </cell>
          <cell r="B79">
            <v>1</v>
          </cell>
          <cell r="C79">
            <v>33171</v>
          </cell>
          <cell r="D79" t="str">
            <v>Lottery</v>
          </cell>
          <cell r="E79" t="str">
            <v>ACNI/12217</v>
          </cell>
          <cell r="F79" t="str">
            <v>Deirdre Robb</v>
          </cell>
          <cell r="G79" t="str">
            <v>AFP - Core</v>
          </cell>
          <cell r="H79" t="str">
            <v>Awarded</v>
          </cell>
          <cell r="I79" t="str">
            <v>Small</v>
          </cell>
          <cell r="J79">
            <v>31606</v>
          </cell>
          <cell r="K79">
            <v>0</v>
          </cell>
          <cell r="L79">
            <v>31606</v>
          </cell>
          <cell r="M79">
            <v>64394</v>
          </cell>
          <cell r="N79" t="str">
            <v>Visual Arts</v>
          </cell>
          <cell r="O79">
            <v>11</v>
          </cell>
          <cell r="P79">
            <v>26</v>
          </cell>
          <cell r="Q79">
            <v>7</v>
          </cell>
          <cell r="R79">
            <v>5</v>
          </cell>
          <cell r="S79">
            <v>18</v>
          </cell>
          <cell r="T79">
            <v>346</v>
          </cell>
          <cell r="U79">
            <v>400</v>
          </cell>
          <cell r="V79">
            <v>26</v>
          </cell>
          <cell r="W79">
            <v>26</v>
          </cell>
          <cell r="X79">
            <v>1370</v>
          </cell>
          <cell r="Y79">
            <v>2000</v>
          </cell>
          <cell r="Z79">
            <v>291</v>
          </cell>
          <cell r="AA79">
            <v>500</v>
          </cell>
          <cell r="AB79">
            <v>1123</v>
          </cell>
          <cell r="AC79">
            <v>4000</v>
          </cell>
          <cell r="AD79">
            <v>0</v>
          </cell>
          <cell r="AE79">
            <v>0</v>
          </cell>
          <cell r="AF79">
            <v>0</v>
          </cell>
          <cell r="AG79">
            <v>0</v>
          </cell>
          <cell r="AH79">
            <v>0</v>
          </cell>
          <cell r="AI79">
            <v>0</v>
          </cell>
          <cell r="AJ79">
            <v>11</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7</v>
          </cell>
          <cell r="BA79">
            <v>0</v>
          </cell>
          <cell r="BB79">
            <v>0</v>
          </cell>
          <cell r="BC79">
            <v>0</v>
          </cell>
          <cell r="BD79">
            <v>0</v>
          </cell>
          <cell r="BE79">
            <v>0</v>
          </cell>
          <cell r="BF79">
            <v>0</v>
          </cell>
          <cell r="BG79">
            <v>0</v>
          </cell>
          <cell r="BH79">
            <v>11</v>
          </cell>
          <cell r="BI79">
            <v>0</v>
          </cell>
          <cell r="BJ79">
            <v>0</v>
          </cell>
          <cell r="BK79">
            <v>0</v>
          </cell>
          <cell r="BL79">
            <v>0</v>
          </cell>
          <cell r="BM79">
            <v>0</v>
          </cell>
          <cell r="BN79">
            <v>0</v>
          </cell>
          <cell r="BO79">
            <v>0</v>
          </cell>
          <cell r="BP79">
            <v>5</v>
          </cell>
          <cell r="BQ79">
            <v>0</v>
          </cell>
          <cell r="BR79">
            <v>0</v>
          </cell>
          <cell r="BS79">
            <v>0</v>
          </cell>
          <cell r="BT79">
            <v>0</v>
          </cell>
          <cell r="BU79">
            <v>0</v>
          </cell>
          <cell r="BV79">
            <v>0</v>
          </cell>
          <cell r="BW79">
            <v>0</v>
          </cell>
          <cell r="BX79">
            <v>5</v>
          </cell>
          <cell r="BY79">
            <v>0</v>
          </cell>
          <cell r="BZ79">
            <v>0</v>
          </cell>
          <cell r="CA79">
            <v>10</v>
          </cell>
          <cell r="CB79">
            <v>10</v>
          </cell>
          <cell r="CC79">
            <v>10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1</v>
          </cell>
          <cell r="CW79">
            <v>0</v>
          </cell>
          <cell r="CX79">
            <v>0</v>
          </cell>
          <cell r="CY79">
            <v>0</v>
          </cell>
          <cell r="CZ79">
            <v>1</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row>
        <row r="80">
          <cell r="A80" t="str">
            <v>Replay Productions Limited</v>
          </cell>
          <cell r="B80">
            <v>1</v>
          </cell>
          <cell r="C80">
            <v>33245</v>
          </cell>
          <cell r="D80" t="str">
            <v>Exchequer</v>
          </cell>
          <cell r="E80" t="str">
            <v>ACNI/12291</v>
          </cell>
          <cell r="F80" t="str">
            <v>Gilly Campbell</v>
          </cell>
          <cell r="G80" t="str">
            <v>AFP - Core</v>
          </cell>
          <cell r="H80" t="str">
            <v>Awarded</v>
          </cell>
          <cell r="I80" t="str">
            <v>Medium</v>
          </cell>
          <cell r="J80">
            <v>148791</v>
          </cell>
          <cell r="K80">
            <v>0</v>
          </cell>
          <cell r="L80">
            <v>148791</v>
          </cell>
          <cell r="M80">
            <v>299539</v>
          </cell>
          <cell r="N80" t="str">
            <v>Drama</v>
          </cell>
          <cell r="O80">
            <v>256</v>
          </cell>
          <cell r="P80">
            <v>275</v>
          </cell>
          <cell r="Q80">
            <v>0</v>
          </cell>
          <cell r="R80">
            <v>0</v>
          </cell>
          <cell r="S80">
            <v>0</v>
          </cell>
          <cell r="T80">
            <v>2612</v>
          </cell>
          <cell r="U80">
            <v>16331</v>
          </cell>
          <cell r="V80">
            <v>711</v>
          </cell>
          <cell r="W80">
            <v>2293</v>
          </cell>
          <cell r="X80">
            <v>0</v>
          </cell>
          <cell r="Y80">
            <v>0</v>
          </cell>
          <cell r="Z80">
            <v>0</v>
          </cell>
          <cell r="AA80">
            <v>0</v>
          </cell>
          <cell r="AB80">
            <v>0</v>
          </cell>
          <cell r="AC80">
            <v>0</v>
          </cell>
          <cell r="AD80">
            <v>0</v>
          </cell>
          <cell r="AE80">
            <v>0</v>
          </cell>
          <cell r="AF80">
            <v>0</v>
          </cell>
          <cell r="AG80">
            <v>0</v>
          </cell>
          <cell r="AH80">
            <v>0</v>
          </cell>
          <cell r="AI80">
            <v>0</v>
          </cell>
          <cell r="AJ80">
            <v>131</v>
          </cell>
          <cell r="AK80">
            <v>131</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25</v>
          </cell>
          <cell r="BY80">
            <v>0</v>
          </cell>
          <cell r="BZ80">
            <v>29</v>
          </cell>
          <cell r="CA80">
            <v>0</v>
          </cell>
          <cell r="CB80">
            <v>0</v>
          </cell>
          <cell r="CC80">
            <v>100</v>
          </cell>
          <cell r="CD80">
            <v>0</v>
          </cell>
          <cell r="CE80">
            <v>0</v>
          </cell>
          <cell r="CF80">
            <v>1</v>
          </cell>
          <cell r="CG80">
            <v>0</v>
          </cell>
          <cell r="CH80">
            <v>0</v>
          </cell>
          <cell r="CI80">
            <v>1</v>
          </cell>
          <cell r="CJ80">
            <v>0</v>
          </cell>
          <cell r="CK80">
            <v>0</v>
          </cell>
          <cell r="CL80">
            <v>0</v>
          </cell>
          <cell r="CM80">
            <v>1</v>
          </cell>
          <cell r="CN80">
            <v>0</v>
          </cell>
          <cell r="CO80">
            <v>0</v>
          </cell>
          <cell r="CP80">
            <v>0</v>
          </cell>
          <cell r="CQ80">
            <v>1</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row>
        <row r="81">
          <cell r="A81" t="str">
            <v>Seacourt Print Workshop Limited</v>
          </cell>
          <cell r="B81">
            <v>1</v>
          </cell>
          <cell r="C81">
            <v>33213</v>
          </cell>
          <cell r="D81" t="str">
            <v>Lottery</v>
          </cell>
          <cell r="E81" t="str">
            <v>ACNI/12259</v>
          </cell>
          <cell r="F81" t="str">
            <v>Suzanne Lyle</v>
          </cell>
          <cell r="G81" t="str">
            <v>AFP - Core</v>
          </cell>
          <cell r="H81" t="str">
            <v>Awarded</v>
          </cell>
          <cell r="I81" t="str">
            <v>Small</v>
          </cell>
          <cell r="J81">
            <v>63438</v>
          </cell>
          <cell r="K81">
            <v>0</v>
          </cell>
          <cell r="L81">
            <v>88955.199999999997</v>
          </cell>
          <cell r="M81">
            <v>190768.84</v>
          </cell>
          <cell r="N81" t="str">
            <v>Visual Arts</v>
          </cell>
          <cell r="O81">
            <v>0</v>
          </cell>
          <cell r="P81">
            <v>155</v>
          </cell>
          <cell r="Q81">
            <v>15</v>
          </cell>
          <cell r="R81">
            <v>0</v>
          </cell>
          <cell r="S81">
            <v>0</v>
          </cell>
          <cell r="T81">
            <v>0</v>
          </cell>
          <cell r="U81">
            <v>0</v>
          </cell>
          <cell r="V81">
            <v>2749</v>
          </cell>
          <cell r="W81">
            <v>0</v>
          </cell>
          <cell r="X81">
            <v>51000</v>
          </cell>
          <cell r="Y81">
            <v>72658</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155</v>
          </cell>
          <cell r="AS81">
            <v>0</v>
          </cell>
          <cell r="AT81">
            <v>0</v>
          </cell>
          <cell r="AU81">
            <v>0</v>
          </cell>
          <cell r="AV81">
            <v>0</v>
          </cell>
          <cell r="AW81">
            <v>0</v>
          </cell>
          <cell r="AX81">
            <v>0</v>
          </cell>
          <cell r="AY81">
            <v>0</v>
          </cell>
          <cell r="AZ81">
            <v>15</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12.3</v>
          </cell>
          <cell r="BY81">
            <v>1.7</v>
          </cell>
          <cell r="BZ81">
            <v>0</v>
          </cell>
          <cell r="CA81">
            <v>0</v>
          </cell>
          <cell r="CB81">
            <v>9.4</v>
          </cell>
          <cell r="CC81">
            <v>31</v>
          </cell>
          <cell r="CD81">
            <v>0</v>
          </cell>
          <cell r="CE81">
            <v>0</v>
          </cell>
          <cell r="CF81">
            <v>1</v>
          </cell>
          <cell r="CG81">
            <v>0</v>
          </cell>
          <cell r="CH81">
            <v>0</v>
          </cell>
          <cell r="CI81">
            <v>1</v>
          </cell>
          <cell r="CJ81">
            <v>0</v>
          </cell>
          <cell r="CK81">
            <v>0</v>
          </cell>
          <cell r="CL81">
            <v>0</v>
          </cell>
          <cell r="CM81">
            <v>1</v>
          </cell>
          <cell r="CN81">
            <v>0</v>
          </cell>
          <cell r="CO81">
            <v>0</v>
          </cell>
          <cell r="CP81">
            <v>0</v>
          </cell>
          <cell r="CQ81">
            <v>0</v>
          </cell>
          <cell r="CR81">
            <v>0</v>
          </cell>
          <cell r="CS81">
            <v>0</v>
          </cell>
          <cell r="CT81">
            <v>0</v>
          </cell>
          <cell r="CU81">
            <v>1</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row>
        <row r="82">
          <cell r="A82" t="str">
            <v>Sole Purpose Productions</v>
          </cell>
          <cell r="B82">
            <v>1</v>
          </cell>
          <cell r="C82">
            <v>33247</v>
          </cell>
          <cell r="D82" t="str">
            <v>Lottery</v>
          </cell>
          <cell r="E82" t="str">
            <v>ACNI/12293</v>
          </cell>
          <cell r="F82" t="str">
            <v>Lizzie Devlin</v>
          </cell>
          <cell r="G82" t="str">
            <v>AFP - Core</v>
          </cell>
          <cell r="H82" t="str">
            <v>Awarded</v>
          </cell>
          <cell r="I82" t="str">
            <v>Small</v>
          </cell>
          <cell r="J82">
            <v>34498</v>
          </cell>
          <cell r="K82">
            <v>0</v>
          </cell>
          <cell r="L82">
            <v>39738</v>
          </cell>
          <cell r="M82">
            <v>110008</v>
          </cell>
          <cell r="N82" t="str">
            <v>Drama</v>
          </cell>
          <cell r="O82">
            <v>26</v>
          </cell>
          <cell r="P82">
            <v>4</v>
          </cell>
          <cell r="Q82">
            <v>0</v>
          </cell>
          <cell r="R82">
            <v>0</v>
          </cell>
          <cell r="S82">
            <v>0</v>
          </cell>
          <cell r="T82">
            <v>1747</v>
          </cell>
          <cell r="U82">
            <v>0</v>
          </cell>
          <cell r="V82">
            <v>22</v>
          </cell>
          <cell r="W82">
            <v>0</v>
          </cell>
          <cell r="X82">
            <v>0</v>
          </cell>
          <cell r="Y82">
            <v>0</v>
          </cell>
          <cell r="Z82">
            <v>0</v>
          </cell>
          <cell r="AA82">
            <v>0</v>
          </cell>
          <cell r="AB82">
            <v>0</v>
          </cell>
          <cell r="AC82">
            <v>0</v>
          </cell>
          <cell r="AD82">
            <v>0</v>
          </cell>
          <cell r="AE82">
            <v>0</v>
          </cell>
          <cell r="AF82">
            <v>0</v>
          </cell>
          <cell r="AG82">
            <v>0</v>
          </cell>
          <cell r="AH82">
            <v>0</v>
          </cell>
          <cell r="AI82">
            <v>0</v>
          </cell>
          <cell r="AJ82">
            <v>26</v>
          </cell>
          <cell r="AK82">
            <v>0</v>
          </cell>
          <cell r="AL82">
            <v>0</v>
          </cell>
          <cell r="AM82">
            <v>0</v>
          </cell>
          <cell r="AN82">
            <v>0</v>
          </cell>
          <cell r="AO82">
            <v>0</v>
          </cell>
          <cell r="AP82">
            <v>0</v>
          </cell>
          <cell r="AQ82">
            <v>0</v>
          </cell>
          <cell r="AR82">
            <v>4</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450</v>
          </cell>
          <cell r="BS82">
            <v>162</v>
          </cell>
          <cell r="BT82">
            <v>29</v>
          </cell>
          <cell r="BU82">
            <v>41</v>
          </cell>
          <cell r="BV82">
            <v>1155</v>
          </cell>
          <cell r="BW82">
            <v>5.68</v>
          </cell>
          <cell r="BX82">
            <v>0</v>
          </cell>
          <cell r="BY82">
            <v>20</v>
          </cell>
          <cell r="BZ82">
            <v>20</v>
          </cell>
          <cell r="CA82">
            <v>20</v>
          </cell>
          <cell r="CB82">
            <v>7</v>
          </cell>
          <cell r="CC82">
            <v>36</v>
          </cell>
          <cell r="CD82">
            <v>0</v>
          </cell>
          <cell r="CE82">
            <v>1</v>
          </cell>
          <cell r="CF82">
            <v>0</v>
          </cell>
          <cell r="CG82">
            <v>1</v>
          </cell>
          <cell r="CH82">
            <v>1</v>
          </cell>
          <cell r="CI82">
            <v>0</v>
          </cell>
          <cell r="CJ82">
            <v>1</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row>
        <row r="83">
          <cell r="A83" t="str">
            <v>Spanner in the Works</v>
          </cell>
          <cell r="B83">
            <v>1</v>
          </cell>
          <cell r="C83">
            <v>33244</v>
          </cell>
          <cell r="D83" t="str">
            <v>Lottery</v>
          </cell>
          <cell r="E83" t="str">
            <v>ACNI/12290</v>
          </cell>
          <cell r="F83" t="str">
            <v>Joan Dempster</v>
          </cell>
          <cell r="G83" t="str">
            <v>AFP - Core</v>
          </cell>
          <cell r="H83" t="str">
            <v>Awarded</v>
          </cell>
          <cell r="I83" t="str">
            <v>Small</v>
          </cell>
          <cell r="J83">
            <v>35798</v>
          </cell>
          <cell r="K83">
            <v>0</v>
          </cell>
          <cell r="L83">
            <v>46000</v>
          </cell>
          <cell r="M83">
            <v>97866</v>
          </cell>
          <cell r="N83" t="str">
            <v>Drama</v>
          </cell>
          <cell r="O83">
            <v>86</v>
          </cell>
          <cell r="P83">
            <v>230</v>
          </cell>
          <cell r="Q83">
            <v>7</v>
          </cell>
          <cell r="R83">
            <v>0</v>
          </cell>
          <cell r="S83">
            <v>0</v>
          </cell>
          <cell r="T83">
            <v>10845</v>
          </cell>
          <cell r="U83">
            <v>0</v>
          </cell>
          <cell r="V83">
            <v>8639</v>
          </cell>
          <cell r="W83">
            <v>0</v>
          </cell>
          <cell r="X83">
            <v>881</v>
          </cell>
          <cell r="Y83">
            <v>0</v>
          </cell>
          <cell r="Z83">
            <v>0</v>
          </cell>
          <cell r="AA83">
            <v>0</v>
          </cell>
          <cell r="AB83">
            <v>0</v>
          </cell>
          <cell r="AC83">
            <v>0</v>
          </cell>
          <cell r="AD83">
            <v>0</v>
          </cell>
          <cell r="AE83">
            <v>0</v>
          </cell>
          <cell r="AF83">
            <v>0</v>
          </cell>
          <cell r="AG83">
            <v>0</v>
          </cell>
          <cell r="AH83">
            <v>0</v>
          </cell>
          <cell r="AI83">
            <v>0</v>
          </cell>
          <cell r="AJ83">
            <v>86</v>
          </cell>
          <cell r="AK83">
            <v>0</v>
          </cell>
          <cell r="AL83">
            <v>0</v>
          </cell>
          <cell r="AM83">
            <v>0</v>
          </cell>
          <cell r="AN83">
            <v>0</v>
          </cell>
          <cell r="AO83">
            <v>0</v>
          </cell>
          <cell r="AP83">
            <v>0</v>
          </cell>
          <cell r="AQ83">
            <v>0</v>
          </cell>
          <cell r="AR83">
            <v>230</v>
          </cell>
          <cell r="AS83">
            <v>0</v>
          </cell>
          <cell r="AT83">
            <v>0</v>
          </cell>
          <cell r="AU83">
            <v>0</v>
          </cell>
          <cell r="AV83">
            <v>0</v>
          </cell>
          <cell r="AW83">
            <v>0</v>
          </cell>
          <cell r="AX83">
            <v>0</v>
          </cell>
          <cell r="AY83">
            <v>0</v>
          </cell>
          <cell r="AZ83">
            <v>7</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40</v>
          </cell>
          <cell r="BY83">
            <v>20</v>
          </cell>
          <cell r="BZ83">
            <v>80</v>
          </cell>
          <cell r="CA83">
            <v>5</v>
          </cell>
          <cell r="CB83">
            <v>40</v>
          </cell>
          <cell r="CC83">
            <v>50</v>
          </cell>
          <cell r="CD83">
            <v>40</v>
          </cell>
          <cell r="CE83">
            <v>0</v>
          </cell>
          <cell r="CF83">
            <v>1</v>
          </cell>
          <cell r="CG83">
            <v>0</v>
          </cell>
          <cell r="CH83">
            <v>0</v>
          </cell>
          <cell r="CI83">
            <v>1</v>
          </cell>
          <cell r="CJ83">
            <v>0</v>
          </cell>
          <cell r="CK83">
            <v>0</v>
          </cell>
          <cell r="CL83">
            <v>0</v>
          </cell>
          <cell r="CM83">
            <v>1</v>
          </cell>
          <cell r="CN83">
            <v>1</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row>
        <row r="84">
          <cell r="A84" t="str">
            <v>Sticky Fingers Arts</v>
          </cell>
          <cell r="B84">
            <v>1</v>
          </cell>
          <cell r="C84">
            <v>33224</v>
          </cell>
          <cell r="D84" t="str">
            <v>Exchequer</v>
          </cell>
          <cell r="E84" t="str">
            <v>ACNI/12270</v>
          </cell>
          <cell r="F84" t="str">
            <v>Fionnuala Walsh</v>
          </cell>
          <cell r="G84" t="str">
            <v>AFP - Core</v>
          </cell>
          <cell r="H84" t="str">
            <v>Awarded</v>
          </cell>
          <cell r="I84" t="str">
            <v>Medium</v>
          </cell>
          <cell r="J84">
            <v>107172</v>
          </cell>
          <cell r="K84">
            <v>0</v>
          </cell>
          <cell r="L84">
            <v>250000</v>
          </cell>
          <cell r="M84">
            <v>457170</v>
          </cell>
          <cell r="N84" t="str">
            <v>Combined</v>
          </cell>
          <cell r="O84">
            <v>48</v>
          </cell>
          <cell r="P84">
            <v>208</v>
          </cell>
          <cell r="Q84">
            <v>1</v>
          </cell>
          <cell r="R84">
            <v>8</v>
          </cell>
          <cell r="S84">
            <v>4</v>
          </cell>
          <cell r="T84">
            <v>0</v>
          </cell>
          <cell r="U84">
            <v>9000</v>
          </cell>
          <cell r="V84">
            <v>0</v>
          </cell>
          <cell r="W84">
            <v>24960</v>
          </cell>
          <cell r="X84">
            <v>0</v>
          </cell>
          <cell r="Y84">
            <v>5000</v>
          </cell>
          <cell r="Z84">
            <v>0</v>
          </cell>
          <cell r="AA84">
            <v>2000</v>
          </cell>
          <cell r="AB84">
            <v>0</v>
          </cell>
          <cell r="AC84">
            <v>780000</v>
          </cell>
          <cell r="AD84">
            <v>0</v>
          </cell>
          <cell r="AE84">
            <v>0</v>
          </cell>
          <cell r="AF84">
            <v>0</v>
          </cell>
          <cell r="AG84">
            <v>0</v>
          </cell>
          <cell r="AH84">
            <v>0</v>
          </cell>
          <cell r="AI84">
            <v>0</v>
          </cell>
          <cell r="AJ84">
            <v>5</v>
          </cell>
          <cell r="AK84">
            <v>23</v>
          </cell>
          <cell r="AL84">
            <v>0</v>
          </cell>
          <cell r="AM84">
            <v>0</v>
          </cell>
          <cell r="AN84">
            <v>0</v>
          </cell>
          <cell r="AO84">
            <v>0</v>
          </cell>
          <cell r="AP84">
            <v>0</v>
          </cell>
          <cell r="AQ84">
            <v>0</v>
          </cell>
          <cell r="AR84">
            <v>0</v>
          </cell>
          <cell r="AS84">
            <v>208</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4</v>
          </cell>
          <cell r="BJ84">
            <v>0</v>
          </cell>
          <cell r="BK84">
            <v>0</v>
          </cell>
          <cell r="BL84">
            <v>0</v>
          </cell>
          <cell r="BM84">
            <v>0</v>
          </cell>
          <cell r="BN84">
            <v>0</v>
          </cell>
          <cell r="BO84">
            <v>0</v>
          </cell>
          <cell r="BP84">
            <v>5</v>
          </cell>
          <cell r="BQ84">
            <v>8</v>
          </cell>
          <cell r="BR84">
            <v>6000</v>
          </cell>
          <cell r="BS84">
            <v>5000</v>
          </cell>
          <cell r="BT84">
            <v>200</v>
          </cell>
          <cell r="BU84">
            <v>800</v>
          </cell>
          <cell r="BV84">
            <v>46000</v>
          </cell>
          <cell r="BW84">
            <v>5</v>
          </cell>
          <cell r="BX84">
            <v>20</v>
          </cell>
          <cell r="BY84">
            <v>30</v>
          </cell>
          <cell r="BZ84">
            <v>40</v>
          </cell>
          <cell r="CA84">
            <v>0</v>
          </cell>
          <cell r="CB84">
            <v>10</v>
          </cell>
          <cell r="CC84">
            <v>90</v>
          </cell>
          <cell r="CD84">
            <v>0</v>
          </cell>
          <cell r="CE84">
            <v>0</v>
          </cell>
          <cell r="CF84">
            <v>0</v>
          </cell>
          <cell r="CG84">
            <v>0</v>
          </cell>
          <cell r="CH84">
            <v>1</v>
          </cell>
          <cell r="CI84">
            <v>1</v>
          </cell>
          <cell r="CJ84">
            <v>0</v>
          </cell>
          <cell r="CK84">
            <v>0</v>
          </cell>
          <cell r="CL84">
            <v>0</v>
          </cell>
          <cell r="CM84">
            <v>0</v>
          </cell>
          <cell r="CN84">
            <v>0</v>
          </cell>
          <cell r="CO84">
            <v>1</v>
          </cell>
          <cell r="CP84">
            <v>0</v>
          </cell>
          <cell r="CQ84">
            <v>0</v>
          </cell>
          <cell r="CR84">
            <v>0</v>
          </cell>
          <cell r="CS84">
            <v>1</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row>
        <row r="85">
          <cell r="A85" t="str">
            <v>Streetwise Community Circus Workshops</v>
          </cell>
          <cell r="B85">
            <v>1</v>
          </cell>
          <cell r="C85">
            <v>33227</v>
          </cell>
          <cell r="D85" t="str">
            <v>Lottery</v>
          </cell>
          <cell r="E85" t="str">
            <v>ACNI/12273</v>
          </cell>
          <cell r="F85" t="str">
            <v>Gavin O'Connor</v>
          </cell>
          <cell r="G85" t="str">
            <v>AFP - Core</v>
          </cell>
          <cell r="H85" t="str">
            <v>Awarded</v>
          </cell>
          <cell r="I85" t="str">
            <v>Medium</v>
          </cell>
          <cell r="J85">
            <v>75205</v>
          </cell>
          <cell r="K85">
            <v>0</v>
          </cell>
          <cell r="L85">
            <v>89935</v>
          </cell>
          <cell r="M85">
            <v>213110</v>
          </cell>
          <cell r="N85" t="str">
            <v>Combined</v>
          </cell>
          <cell r="O85">
            <v>46</v>
          </cell>
          <cell r="P85">
            <v>642</v>
          </cell>
          <cell r="Q85">
            <v>0</v>
          </cell>
          <cell r="R85">
            <v>0</v>
          </cell>
          <cell r="S85">
            <v>0</v>
          </cell>
          <cell r="T85">
            <v>1697</v>
          </cell>
          <cell r="U85">
            <v>340000</v>
          </cell>
          <cell r="V85">
            <v>9927</v>
          </cell>
          <cell r="W85">
            <v>4930</v>
          </cell>
          <cell r="X85">
            <v>0</v>
          </cell>
          <cell r="Y85">
            <v>0</v>
          </cell>
          <cell r="Z85">
            <v>0</v>
          </cell>
          <cell r="AA85">
            <v>0</v>
          </cell>
          <cell r="AB85">
            <v>0</v>
          </cell>
          <cell r="AC85">
            <v>0</v>
          </cell>
          <cell r="AD85">
            <v>0</v>
          </cell>
          <cell r="AE85">
            <v>0</v>
          </cell>
          <cell r="AF85">
            <v>0</v>
          </cell>
          <cell r="AG85">
            <v>0</v>
          </cell>
          <cell r="AH85">
            <v>0</v>
          </cell>
          <cell r="AI85">
            <v>0</v>
          </cell>
          <cell r="AJ85">
            <v>0</v>
          </cell>
          <cell r="AK85">
            <v>46</v>
          </cell>
          <cell r="AL85">
            <v>0</v>
          </cell>
          <cell r="AM85">
            <v>0</v>
          </cell>
          <cell r="AN85">
            <v>0</v>
          </cell>
          <cell r="AO85">
            <v>0</v>
          </cell>
          <cell r="AP85">
            <v>0</v>
          </cell>
          <cell r="AQ85">
            <v>0</v>
          </cell>
          <cell r="AR85">
            <v>642</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60</v>
          </cell>
          <cell r="BY85">
            <v>0</v>
          </cell>
          <cell r="BZ85">
            <v>70</v>
          </cell>
          <cell r="CA85">
            <v>0</v>
          </cell>
          <cell r="CB85">
            <v>15</v>
          </cell>
          <cell r="CC85">
            <v>35</v>
          </cell>
          <cell r="CD85">
            <v>0</v>
          </cell>
          <cell r="CE85">
            <v>0</v>
          </cell>
          <cell r="CF85">
            <v>1</v>
          </cell>
          <cell r="CG85">
            <v>0</v>
          </cell>
          <cell r="CH85">
            <v>0</v>
          </cell>
          <cell r="CI85">
            <v>1</v>
          </cell>
          <cell r="CJ85">
            <v>0</v>
          </cell>
          <cell r="CK85">
            <v>0</v>
          </cell>
          <cell r="CL85">
            <v>0</v>
          </cell>
          <cell r="CM85">
            <v>0</v>
          </cell>
          <cell r="CN85">
            <v>0</v>
          </cell>
          <cell r="CO85">
            <v>0</v>
          </cell>
          <cell r="CP85">
            <v>0</v>
          </cell>
          <cell r="CQ85">
            <v>1</v>
          </cell>
          <cell r="CR85">
            <v>0</v>
          </cell>
          <cell r="CS85">
            <v>0</v>
          </cell>
          <cell r="CT85">
            <v>0</v>
          </cell>
          <cell r="CU85">
            <v>0</v>
          </cell>
          <cell r="CV85">
            <v>0</v>
          </cell>
          <cell r="CW85">
            <v>0</v>
          </cell>
          <cell r="CX85">
            <v>0</v>
          </cell>
          <cell r="CY85">
            <v>0</v>
          </cell>
          <cell r="CZ85">
            <v>0</v>
          </cell>
          <cell r="DA85">
            <v>0</v>
          </cell>
          <cell r="DB85">
            <v>1</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row>
        <row r="86">
          <cell r="A86" t="str">
            <v>Terra Nova Productions</v>
          </cell>
          <cell r="B86">
            <v>1</v>
          </cell>
          <cell r="C86">
            <v>33183</v>
          </cell>
          <cell r="D86" t="str">
            <v>Lottery</v>
          </cell>
          <cell r="E86" t="str">
            <v>ACNI/12229</v>
          </cell>
          <cell r="F86" t="str">
            <v>Gilly Campbell</v>
          </cell>
          <cell r="G86" t="str">
            <v>AFP - Core</v>
          </cell>
          <cell r="H86" t="str">
            <v>Awarded</v>
          </cell>
          <cell r="I86" t="str">
            <v>Small</v>
          </cell>
          <cell r="J86">
            <v>20633</v>
          </cell>
          <cell r="K86">
            <v>0</v>
          </cell>
          <cell r="L86">
            <v>35000</v>
          </cell>
          <cell r="M86">
            <v>76920</v>
          </cell>
          <cell r="N86" t="str">
            <v>Drama</v>
          </cell>
          <cell r="O86">
            <v>35</v>
          </cell>
          <cell r="P86">
            <v>182</v>
          </cell>
          <cell r="Q86">
            <v>0</v>
          </cell>
          <cell r="R86">
            <v>0</v>
          </cell>
          <cell r="S86">
            <v>0</v>
          </cell>
          <cell r="T86">
            <v>588</v>
          </cell>
          <cell r="U86">
            <v>23</v>
          </cell>
          <cell r="V86">
            <v>1389</v>
          </cell>
          <cell r="W86">
            <v>0</v>
          </cell>
          <cell r="X86">
            <v>0</v>
          </cell>
          <cell r="Y86">
            <v>0</v>
          </cell>
          <cell r="Z86">
            <v>0</v>
          </cell>
          <cell r="AA86">
            <v>0</v>
          </cell>
          <cell r="AB86">
            <v>0</v>
          </cell>
          <cell r="AC86">
            <v>0</v>
          </cell>
          <cell r="AD86">
            <v>0</v>
          </cell>
          <cell r="AE86">
            <v>0</v>
          </cell>
          <cell r="AF86">
            <v>0</v>
          </cell>
          <cell r="AG86">
            <v>0</v>
          </cell>
          <cell r="AH86">
            <v>0</v>
          </cell>
          <cell r="AI86">
            <v>0</v>
          </cell>
          <cell r="AJ86">
            <v>35</v>
          </cell>
          <cell r="AK86">
            <v>0</v>
          </cell>
          <cell r="AL86">
            <v>0</v>
          </cell>
          <cell r="AM86">
            <v>0</v>
          </cell>
          <cell r="AN86">
            <v>0</v>
          </cell>
          <cell r="AO86">
            <v>0</v>
          </cell>
          <cell r="AP86">
            <v>0</v>
          </cell>
          <cell r="AQ86">
            <v>0</v>
          </cell>
          <cell r="AR86">
            <v>140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983</v>
          </cell>
          <cell r="BS86">
            <v>145</v>
          </cell>
          <cell r="BT86">
            <v>600</v>
          </cell>
          <cell r="BU86">
            <v>26</v>
          </cell>
          <cell r="BV86">
            <v>690</v>
          </cell>
          <cell r="BW86">
            <v>9.24</v>
          </cell>
          <cell r="BX86">
            <v>10</v>
          </cell>
          <cell r="BY86">
            <v>60</v>
          </cell>
          <cell r="BZ86">
            <v>20</v>
          </cell>
          <cell r="CA86">
            <v>2</v>
          </cell>
          <cell r="CB86">
            <v>10</v>
          </cell>
          <cell r="CC86">
            <v>25</v>
          </cell>
          <cell r="CD86">
            <v>0</v>
          </cell>
          <cell r="CE86">
            <v>1</v>
          </cell>
          <cell r="CF86">
            <v>0</v>
          </cell>
          <cell r="CG86">
            <v>0</v>
          </cell>
          <cell r="CH86">
            <v>0</v>
          </cell>
          <cell r="CI86">
            <v>0</v>
          </cell>
          <cell r="CJ86">
            <v>0</v>
          </cell>
          <cell r="CK86">
            <v>0</v>
          </cell>
          <cell r="CL86">
            <v>0</v>
          </cell>
          <cell r="CM86">
            <v>1</v>
          </cell>
          <cell r="CN86">
            <v>0</v>
          </cell>
          <cell r="CO86">
            <v>0</v>
          </cell>
          <cell r="CP86">
            <v>0</v>
          </cell>
          <cell r="CQ86">
            <v>0</v>
          </cell>
          <cell r="CR86">
            <v>0</v>
          </cell>
          <cell r="CS86">
            <v>0</v>
          </cell>
          <cell r="CT86">
            <v>1</v>
          </cell>
          <cell r="CU86">
            <v>0</v>
          </cell>
          <cell r="CV86">
            <v>0</v>
          </cell>
          <cell r="CW86">
            <v>0</v>
          </cell>
          <cell r="CX86">
            <v>0</v>
          </cell>
          <cell r="CY86">
            <v>0</v>
          </cell>
          <cell r="CZ86">
            <v>0</v>
          </cell>
          <cell r="DA86">
            <v>0</v>
          </cell>
          <cell r="DB86">
            <v>1</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row>
        <row r="87">
          <cell r="A87" t="str">
            <v>The Black Box Trust</v>
          </cell>
          <cell r="B87">
            <v>1</v>
          </cell>
          <cell r="C87">
            <v>33184</v>
          </cell>
          <cell r="D87" t="str">
            <v>Lottery</v>
          </cell>
          <cell r="E87" t="str">
            <v>ACNI/12230</v>
          </cell>
          <cell r="F87" t="str">
            <v>Sonya Whitefield</v>
          </cell>
          <cell r="G87" t="str">
            <v>AFP - Core</v>
          </cell>
          <cell r="H87" t="str">
            <v>Awarded</v>
          </cell>
          <cell r="I87" t="str">
            <v>Small</v>
          </cell>
          <cell r="J87">
            <v>25000</v>
          </cell>
          <cell r="K87">
            <v>0</v>
          </cell>
          <cell r="L87">
            <v>25000</v>
          </cell>
          <cell r="M87">
            <v>0</v>
          </cell>
          <cell r="N87" t="str">
            <v>Combined</v>
          </cell>
          <cell r="O87">
            <v>428</v>
          </cell>
          <cell r="P87">
            <v>140</v>
          </cell>
          <cell r="Q87">
            <v>12</v>
          </cell>
          <cell r="R87">
            <v>14</v>
          </cell>
          <cell r="S87">
            <v>0</v>
          </cell>
          <cell r="T87">
            <v>20054</v>
          </cell>
          <cell r="U87">
            <v>0</v>
          </cell>
          <cell r="V87">
            <v>0</v>
          </cell>
          <cell r="W87">
            <v>5200</v>
          </cell>
          <cell r="X87">
            <v>0</v>
          </cell>
          <cell r="Y87">
            <v>10520</v>
          </cell>
          <cell r="Z87">
            <v>0</v>
          </cell>
          <cell r="AA87">
            <v>13362</v>
          </cell>
          <cell r="AB87">
            <v>0</v>
          </cell>
          <cell r="AC87">
            <v>0</v>
          </cell>
          <cell r="AD87">
            <v>0</v>
          </cell>
          <cell r="AE87">
            <v>0</v>
          </cell>
          <cell r="AF87">
            <v>0</v>
          </cell>
          <cell r="AG87">
            <v>0</v>
          </cell>
          <cell r="AH87">
            <v>0</v>
          </cell>
          <cell r="AI87">
            <v>0</v>
          </cell>
          <cell r="AJ87">
            <v>428</v>
          </cell>
          <cell r="AK87">
            <v>19</v>
          </cell>
          <cell r="AL87">
            <v>0</v>
          </cell>
          <cell r="AM87">
            <v>0</v>
          </cell>
          <cell r="AN87">
            <v>0</v>
          </cell>
          <cell r="AO87">
            <v>0</v>
          </cell>
          <cell r="AP87">
            <v>0</v>
          </cell>
          <cell r="AQ87">
            <v>0</v>
          </cell>
          <cell r="AR87">
            <v>140</v>
          </cell>
          <cell r="AS87">
            <v>140</v>
          </cell>
          <cell r="AT87">
            <v>0</v>
          </cell>
          <cell r="AU87">
            <v>0</v>
          </cell>
          <cell r="AV87">
            <v>0</v>
          </cell>
          <cell r="AW87">
            <v>0</v>
          </cell>
          <cell r="AX87">
            <v>0</v>
          </cell>
          <cell r="AY87">
            <v>0</v>
          </cell>
          <cell r="AZ87">
            <v>12</v>
          </cell>
          <cell r="BA87">
            <v>12</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14</v>
          </cell>
          <cell r="BQ87">
            <v>2</v>
          </cell>
          <cell r="BR87">
            <v>5650</v>
          </cell>
          <cell r="BS87">
            <v>3866</v>
          </cell>
          <cell r="BT87">
            <v>0</v>
          </cell>
          <cell r="BU87">
            <v>0</v>
          </cell>
          <cell r="BV87">
            <v>30870</v>
          </cell>
          <cell r="BW87">
            <v>7.98</v>
          </cell>
          <cell r="BX87">
            <v>20</v>
          </cell>
          <cell r="BY87">
            <v>0</v>
          </cell>
          <cell r="BZ87">
            <v>0</v>
          </cell>
          <cell r="CA87">
            <v>15</v>
          </cell>
          <cell r="CB87">
            <v>15</v>
          </cell>
          <cell r="CC87">
            <v>10</v>
          </cell>
          <cell r="CD87">
            <v>0</v>
          </cell>
          <cell r="CE87">
            <v>1</v>
          </cell>
          <cell r="CF87">
            <v>0</v>
          </cell>
          <cell r="CG87">
            <v>1</v>
          </cell>
          <cell r="CH87">
            <v>0</v>
          </cell>
          <cell r="CI87">
            <v>1</v>
          </cell>
          <cell r="CJ87">
            <v>0</v>
          </cell>
          <cell r="CK87">
            <v>0</v>
          </cell>
          <cell r="CL87">
            <v>1</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row>
        <row r="88">
          <cell r="A88" t="str">
            <v>The Contemporary Music Centre Ltd</v>
          </cell>
          <cell r="B88">
            <v>1</v>
          </cell>
          <cell r="C88">
            <v>33168</v>
          </cell>
          <cell r="D88" t="str">
            <v>Lottery</v>
          </cell>
          <cell r="E88" t="str">
            <v>ACNI/12214</v>
          </cell>
          <cell r="F88" t="str">
            <v>Ciaran Scullion</v>
          </cell>
          <cell r="G88" t="str">
            <v>AFP - Core</v>
          </cell>
          <cell r="H88" t="str">
            <v>Awarded</v>
          </cell>
          <cell r="I88" t="str">
            <v>Medium</v>
          </cell>
          <cell r="J88">
            <v>23557</v>
          </cell>
          <cell r="K88">
            <v>0</v>
          </cell>
          <cell r="L88">
            <v>38933</v>
          </cell>
          <cell r="M88">
            <v>353963</v>
          </cell>
          <cell r="N88" t="str">
            <v>Music</v>
          </cell>
          <cell r="O88">
            <v>18</v>
          </cell>
          <cell r="P88">
            <v>15</v>
          </cell>
          <cell r="Q88">
            <v>6</v>
          </cell>
          <cell r="R88">
            <v>0</v>
          </cell>
          <cell r="S88">
            <v>7</v>
          </cell>
          <cell r="T88">
            <v>1190</v>
          </cell>
          <cell r="U88">
            <v>0</v>
          </cell>
          <cell r="V88">
            <v>192</v>
          </cell>
          <cell r="W88">
            <v>0</v>
          </cell>
          <cell r="X88">
            <v>300</v>
          </cell>
          <cell r="Y88">
            <v>0</v>
          </cell>
          <cell r="Z88">
            <v>0</v>
          </cell>
          <cell r="AA88">
            <v>0</v>
          </cell>
          <cell r="AB88">
            <v>0</v>
          </cell>
          <cell r="AC88">
            <v>100000</v>
          </cell>
          <cell r="AD88">
            <v>0</v>
          </cell>
          <cell r="AE88">
            <v>0</v>
          </cell>
          <cell r="AF88">
            <v>0</v>
          </cell>
          <cell r="AG88">
            <v>0</v>
          </cell>
          <cell r="AH88">
            <v>0</v>
          </cell>
          <cell r="AI88">
            <v>0</v>
          </cell>
          <cell r="AJ88">
            <v>18</v>
          </cell>
          <cell r="AK88">
            <v>0</v>
          </cell>
          <cell r="AL88">
            <v>0</v>
          </cell>
          <cell r="AM88">
            <v>0</v>
          </cell>
          <cell r="AN88">
            <v>0</v>
          </cell>
          <cell r="AO88">
            <v>0</v>
          </cell>
          <cell r="AP88">
            <v>0</v>
          </cell>
          <cell r="AQ88">
            <v>0</v>
          </cell>
          <cell r="AR88">
            <v>15</v>
          </cell>
          <cell r="AS88">
            <v>0</v>
          </cell>
          <cell r="AT88">
            <v>0</v>
          </cell>
          <cell r="AU88">
            <v>0</v>
          </cell>
          <cell r="AV88">
            <v>0</v>
          </cell>
          <cell r="AW88">
            <v>0</v>
          </cell>
          <cell r="AX88">
            <v>0</v>
          </cell>
          <cell r="AY88">
            <v>0</v>
          </cell>
          <cell r="AZ88">
            <v>6</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5</v>
          </cell>
          <cell r="CA88">
            <v>0</v>
          </cell>
          <cell r="CB88">
            <v>0</v>
          </cell>
          <cell r="CC88">
            <v>5</v>
          </cell>
          <cell r="CD88">
            <v>0</v>
          </cell>
          <cell r="CE88">
            <v>0</v>
          </cell>
          <cell r="CF88">
            <v>1</v>
          </cell>
          <cell r="CG88">
            <v>0</v>
          </cell>
          <cell r="CH88">
            <v>0</v>
          </cell>
          <cell r="CI88">
            <v>0</v>
          </cell>
          <cell r="CJ88">
            <v>0</v>
          </cell>
          <cell r="CK88">
            <v>0</v>
          </cell>
          <cell r="CL88">
            <v>0</v>
          </cell>
          <cell r="CM88">
            <v>1</v>
          </cell>
          <cell r="CN88">
            <v>0</v>
          </cell>
          <cell r="CO88">
            <v>0</v>
          </cell>
          <cell r="CP88">
            <v>0</v>
          </cell>
          <cell r="CQ88">
            <v>0</v>
          </cell>
          <cell r="CR88">
            <v>0</v>
          </cell>
          <cell r="CS88">
            <v>0</v>
          </cell>
          <cell r="CT88">
            <v>0</v>
          </cell>
          <cell r="CU88">
            <v>0</v>
          </cell>
          <cell r="CV88">
            <v>0</v>
          </cell>
          <cell r="CW88">
            <v>0</v>
          </cell>
          <cell r="CX88">
            <v>0</v>
          </cell>
          <cell r="CY88">
            <v>0</v>
          </cell>
          <cell r="CZ88">
            <v>1</v>
          </cell>
          <cell r="DA88">
            <v>1</v>
          </cell>
          <cell r="DB88">
            <v>0</v>
          </cell>
          <cell r="DC88">
            <v>0</v>
          </cell>
          <cell r="DD88">
            <v>0</v>
          </cell>
          <cell r="DE88">
            <v>1</v>
          </cell>
          <cell r="DF88">
            <v>0</v>
          </cell>
          <cell r="DG88">
            <v>0</v>
          </cell>
          <cell r="DH88">
            <v>0</v>
          </cell>
          <cell r="DI88">
            <v>0</v>
          </cell>
          <cell r="DJ88">
            <v>0</v>
          </cell>
          <cell r="DK88">
            <v>0</v>
          </cell>
          <cell r="DL88">
            <v>0</v>
          </cell>
          <cell r="DM88">
            <v>0</v>
          </cell>
          <cell r="DN88">
            <v>0</v>
          </cell>
          <cell r="DO88">
            <v>186</v>
          </cell>
          <cell r="DP88">
            <v>1</v>
          </cell>
          <cell r="DQ88">
            <v>0</v>
          </cell>
          <cell r="DR88">
            <v>1</v>
          </cell>
          <cell r="DS88">
            <v>0</v>
          </cell>
          <cell r="DT88">
            <v>1</v>
          </cell>
          <cell r="DU88">
            <v>0</v>
          </cell>
          <cell r="DV88">
            <v>1</v>
          </cell>
          <cell r="DW88">
            <v>0</v>
          </cell>
          <cell r="DX88">
            <v>1</v>
          </cell>
          <cell r="DY88">
            <v>0</v>
          </cell>
          <cell r="DZ88">
            <v>1</v>
          </cell>
          <cell r="EA88">
            <v>0</v>
          </cell>
          <cell r="EB88">
            <v>1</v>
          </cell>
          <cell r="EC88">
            <v>0</v>
          </cell>
          <cell r="ED88">
            <v>0</v>
          </cell>
          <cell r="EE88">
            <v>1</v>
          </cell>
          <cell r="EF88">
            <v>1</v>
          </cell>
          <cell r="EG88">
            <v>0</v>
          </cell>
          <cell r="EH88">
            <v>1</v>
          </cell>
          <cell r="EI88">
            <v>0</v>
          </cell>
          <cell r="EJ88">
            <v>0</v>
          </cell>
          <cell r="EK88">
            <v>1</v>
          </cell>
          <cell r="EL88">
            <v>0</v>
          </cell>
          <cell r="EM88">
            <v>0</v>
          </cell>
          <cell r="EN88">
            <v>3</v>
          </cell>
          <cell r="EO88">
            <v>3</v>
          </cell>
          <cell r="EP88">
            <v>3</v>
          </cell>
          <cell r="EQ88">
            <v>3</v>
          </cell>
          <cell r="ER88">
            <v>5</v>
          </cell>
          <cell r="ES88">
            <v>27</v>
          </cell>
          <cell r="ET88">
            <v>7</v>
          </cell>
          <cell r="EU88">
            <v>0</v>
          </cell>
          <cell r="EV88">
            <v>3</v>
          </cell>
          <cell r="EW88">
            <v>5</v>
          </cell>
          <cell r="EX88">
            <v>0</v>
          </cell>
          <cell r="EY88">
            <v>0</v>
          </cell>
          <cell r="EZ88">
            <v>186</v>
          </cell>
          <cell r="FA88">
            <v>186</v>
          </cell>
          <cell r="FB88">
            <v>186</v>
          </cell>
          <cell r="FC88">
            <v>186</v>
          </cell>
          <cell r="FD88">
            <v>186</v>
          </cell>
          <cell r="FE88">
            <v>63</v>
          </cell>
          <cell r="FF88">
            <v>72</v>
          </cell>
          <cell r="FG88">
            <v>0</v>
          </cell>
          <cell r="FH88">
            <v>60</v>
          </cell>
          <cell r="FI88">
            <v>5</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row>
        <row r="89">
          <cell r="A89" t="str">
            <v>The Grand Opera House Trust</v>
          </cell>
          <cell r="B89">
            <v>1</v>
          </cell>
          <cell r="C89">
            <v>33253</v>
          </cell>
          <cell r="D89" t="str">
            <v>Exchequer</v>
          </cell>
          <cell r="E89" t="str">
            <v>ACNI/12299</v>
          </cell>
          <cell r="F89" t="str">
            <v>Sonya Whitefield</v>
          </cell>
          <cell r="G89" t="str">
            <v>AFP - Core</v>
          </cell>
          <cell r="H89" t="str">
            <v>Awarded</v>
          </cell>
          <cell r="I89" t="str">
            <v>Medium</v>
          </cell>
          <cell r="J89">
            <v>494610</v>
          </cell>
          <cell r="K89">
            <v>0</v>
          </cell>
          <cell r="L89">
            <v>515869</v>
          </cell>
          <cell r="M89">
            <v>5889732</v>
          </cell>
          <cell r="N89" t="str">
            <v>Combined</v>
          </cell>
          <cell r="O89">
            <v>397</v>
          </cell>
          <cell r="P89">
            <v>32</v>
          </cell>
          <cell r="Q89">
            <v>0</v>
          </cell>
          <cell r="R89">
            <v>0</v>
          </cell>
          <cell r="S89">
            <v>0</v>
          </cell>
          <cell r="T89">
            <v>268602</v>
          </cell>
          <cell r="U89">
            <v>1000</v>
          </cell>
          <cell r="V89">
            <v>974</v>
          </cell>
          <cell r="W89">
            <v>0</v>
          </cell>
          <cell r="X89">
            <v>0</v>
          </cell>
          <cell r="Y89">
            <v>0</v>
          </cell>
          <cell r="Z89">
            <v>0</v>
          </cell>
          <cell r="AA89">
            <v>0</v>
          </cell>
          <cell r="AB89">
            <v>0</v>
          </cell>
          <cell r="AC89">
            <v>0</v>
          </cell>
          <cell r="AD89">
            <v>5</v>
          </cell>
          <cell r="AE89">
            <v>5</v>
          </cell>
          <cell r="AF89">
            <v>0</v>
          </cell>
          <cell r="AG89">
            <v>7</v>
          </cell>
          <cell r="AH89">
            <v>397</v>
          </cell>
          <cell r="AI89">
            <v>0</v>
          </cell>
          <cell r="AJ89">
            <v>397</v>
          </cell>
          <cell r="AK89">
            <v>1</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354098</v>
          </cell>
          <cell r="BS89">
            <v>249200</v>
          </cell>
          <cell r="BT89">
            <v>19402</v>
          </cell>
          <cell r="BU89">
            <v>77724</v>
          </cell>
          <cell r="BV89">
            <v>6539781.6299999999</v>
          </cell>
          <cell r="BW89">
            <v>26.24</v>
          </cell>
          <cell r="BX89">
            <v>2</v>
          </cell>
          <cell r="BY89">
            <v>0</v>
          </cell>
          <cell r="BZ89">
            <v>0</v>
          </cell>
          <cell r="CA89">
            <v>0</v>
          </cell>
          <cell r="CB89">
            <v>0</v>
          </cell>
          <cell r="CC89">
            <v>40</v>
          </cell>
          <cell r="CD89">
            <v>0</v>
          </cell>
          <cell r="CE89">
            <v>1</v>
          </cell>
          <cell r="CF89">
            <v>0</v>
          </cell>
          <cell r="CG89">
            <v>0</v>
          </cell>
          <cell r="CH89">
            <v>0</v>
          </cell>
          <cell r="CI89">
            <v>1</v>
          </cell>
          <cell r="CJ89">
            <v>0</v>
          </cell>
          <cell r="CK89">
            <v>0</v>
          </cell>
          <cell r="CL89">
            <v>0</v>
          </cell>
          <cell r="CM89">
            <v>1</v>
          </cell>
          <cell r="CN89">
            <v>0</v>
          </cell>
          <cell r="CO89">
            <v>0</v>
          </cell>
          <cell r="CP89">
            <v>0</v>
          </cell>
          <cell r="CQ89">
            <v>0</v>
          </cell>
          <cell r="CR89">
            <v>0</v>
          </cell>
          <cell r="CS89">
            <v>0</v>
          </cell>
          <cell r="CT89">
            <v>0</v>
          </cell>
          <cell r="CU89">
            <v>0</v>
          </cell>
          <cell r="CV89">
            <v>0</v>
          </cell>
          <cell r="CW89">
            <v>0</v>
          </cell>
          <cell r="CX89">
            <v>0</v>
          </cell>
          <cell r="CY89">
            <v>0</v>
          </cell>
          <cell r="CZ89">
            <v>1</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row>
        <row r="90">
          <cell r="A90" t="str">
            <v>The John Hewitt Society</v>
          </cell>
          <cell r="B90">
            <v>1</v>
          </cell>
          <cell r="C90">
            <v>33169</v>
          </cell>
          <cell r="D90" t="str">
            <v>Lottery</v>
          </cell>
          <cell r="E90" t="str">
            <v>ACNI/12215</v>
          </cell>
          <cell r="F90" t="str">
            <v>Damian Smyth</v>
          </cell>
          <cell r="G90" t="str">
            <v>AFP - Core</v>
          </cell>
          <cell r="H90" t="str">
            <v>Awarded</v>
          </cell>
          <cell r="I90" t="str">
            <v>Small</v>
          </cell>
          <cell r="J90">
            <v>30754</v>
          </cell>
          <cell r="K90">
            <v>0</v>
          </cell>
          <cell r="L90">
            <v>30754</v>
          </cell>
          <cell r="M90">
            <v>105808</v>
          </cell>
          <cell r="N90" t="str">
            <v>Literature</v>
          </cell>
          <cell r="O90">
            <v>27</v>
          </cell>
          <cell r="P90">
            <v>20</v>
          </cell>
          <cell r="Q90">
            <v>0</v>
          </cell>
          <cell r="R90">
            <v>45</v>
          </cell>
          <cell r="S90">
            <v>0</v>
          </cell>
          <cell r="T90">
            <v>0</v>
          </cell>
          <cell r="U90">
            <v>1162</v>
          </cell>
          <cell r="V90">
            <v>324</v>
          </cell>
          <cell r="W90">
            <v>0</v>
          </cell>
          <cell r="X90">
            <v>0</v>
          </cell>
          <cell r="Y90">
            <v>0</v>
          </cell>
          <cell r="Z90">
            <v>3727</v>
          </cell>
          <cell r="AA90">
            <v>0</v>
          </cell>
          <cell r="AB90">
            <v>0</v>
          </cell>
          <cell r="AC90">
            <v>0</v>
          </cell>
          <cell r="AD90">
            <v>0</v>
          </cell>
          <cell r="AE90">
            <v>0</v>
          </cell>
          <cell r="AF90">
            <v>0</v>
          </cell>
          <cell r="AG90">
            <v>0</v>
          </cell>
          <cell r="AH90">
            <v>0</v>
          </cell>
          <cell r="AI90">
            <v>0</v>
          </cell>
          <cell r="AJ90">
            <v>27</v>
          </cell>
          <cell r="AK90">
            <v>0</v>
          </cell>
          <cell r="AL90">
            <v>0</v>
          </cell>
          <cell r="AM90">
            <v>0</v>
          </cell>
          <cell r="AN90">
            <v>0</v>
          </cell>
          <cell r="AO90">
            <v>0</v>
          </cell>
          <cell r="AP90">
            <v>0</v>
          </cell>
          <cell r="AQ90">
            <v>0</v>
          </cell>
          <cell r="AR90">
            <v>20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45</v>
          </cell>
          <cell r="BO90">
            <v>0</v>
          </cell>
          <cell r="BP90">
            <v>45</v>
          </cell>
          <cell r="BQ90">
            <v>0</v>
          </cell>
          <cell r="BR90">
            <v>7566</v>
          </cell>
          <cell r="BS90">
            <v>6841</v>
          </cell>
          <cell r="BT90">
            <v>102</v>
          </cell>
          <cell r="BU90">
            <v>70</v>
          </cell>
          <cell r="BV90">
            <v>17008.52</v>
          </cell>
          <cell r="BW90">
            <v>2.46</v>
          </cell>
          <cell r="BX90">
            <v>0</v>
          </cell>
          <cell r="BY90">
            <v>0</v>
          </cell>
          <cell r="BZ90">
            <v>24</v>
          </cell>
          <cell r="CA90">
            <v>0</v>
          </cell>
          <cell r="CB90">
            <v>0</v>
          </cell>
          <cell r="CC90">
            <v>0</v>
          </cell>
          <cell r="CD90">
            <v>0</v>
          </cell>
          <cell r="CE90">
            <v>1</v>
          </cell>
          <cell r="CF90">
            <v>0</v>
          </cell>
          <cell r="CG90">
            <v>0</v>
          </cell>
          <cell r="CH90">
            <v>0</v>
          </cell>
          <cell r="CI90">
            <v>0</v>
          </cell>
          <cell r="CJ90">
            <v>0</v>
          </cell>
          <cell r="CK90">
            <v>0</v>
          </cell>
          <cell r="CL90">
            <v>0</v>
          </cell>
          <cell r="CM90">
            <v>1</v>
          </cell>
          <cell r="CN90">
            <v>0</v>
          </cell>
          <cell r="CO90">
            <v>0</v>
          </cell>
          <cell r="CP90">
            <v>0</v>
          </cell>
          <cell r="CQ90">
            <v>0</v>
          </cell>
          <cell r="CR90">
            <v>0</v>
          </cell>
          <cell r="CS90">
            <v>0</v>
          </cell>
          <cell r="CT90">
            <v>0</v>
          </cell>
          <cell r="CU90">
            <v>0</v>
          </cell>
          <cell r="CV90">
            <v>1</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row>
        <row r="91">
          <cell r="A91" t="str">
            <v>The Lyric Theatre (NI)</v>
          </cell>
          <cell r="B91">
            <v>1</v>
          </cell>
          <cell r="C91">
            <v>33189</v>
          </cell>
          <cell r="D91" t="str">
            <v>Exchequer</v>
          </cell>
          <cell r="E91" t="str">
            <v>ACNI/12235</v>
          </cell>
          <cell r="F91" t="str">
            <v>Gilly Campbell</v>
          </cell>
          <cell r="G91" t="str">
            <v>AFP - Core</v>
          </cell>
          <cell r="H91" t="str">
            <v>Awarded</v>
          </cell>
          <cell r="I91" t="str">
            <v>Large</v>
          </cell>
          <cell r="J91">
            <v>968500</v>
          </cell>
          <cell r="K91">
            <v>0</v>
          </cell>
          <cell r="L91">
            <v>1050000</v>
          </cell>
          <cell r="M91">
            <v>2753990</v>
          </cell>
          <cell r="N91" t="str">
            <v>Drama</v>
          </cell>
          <cell r="O91">
            <v>484</v>
          </cell>
          <cell r="P91">
            <v>555</v>
          </cell>
          <cell r="Q91">
            <v>0</v>
          </cell>
          <cell r="R91">
            <v>0</v>
          </cell>
          <cell r="S91">
            <v>0</v>
          </cell>
          <cell r="T91">
            <v>103248</v>
          </cell>
          <cell r="U91">
            <v>0</v>
          </cell>
          <cell r="V91">
            <v>9010</v>
          </cell>
          <cell r="W91">
            <v>0</v>
          </cell>
          <cell r="X91">
            <v>0</v>
          </cell>
          <cell r="Y91">
            <v>0</v>
          </cell>
          <cell r="Z91">
            <v>0</v>
          </cell>
          <cell r="AA91">
            <v>0</v>
          </cell>
          <cell r="AB91">
            <v>0</v>
          </cell>
          <cell r="AC91">
            <v>0</v>
          </cell>
          <cell r="AD91">
            <v>8</v>
          </cell>
          <cell r="AE91">
            <v>0</v>
          </cell>
          <cell r="AF91">
            <v>0</v>
          </cell>
          <cell r="AG91">
            <v>8</v>
          </cell>
          <cell r="AH91">
            <v>484</v>
          </cell>
          <cell r="AI91">
            <v>0</v>
          </cell>
          <cell r="AJ91">
            <v>484</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146083</v>
          </cell>
          <cell r="BS91">
            <v>95179</v>
          </cell>
          <cell r="BT91">
            <v>8069</v>
          </cell>
          <cell r="BU91">
            <v>0</v>
          </cell>
          <cell r="BV91">
            <v>1525072</v>
          </cell>
          <cell r="BW91">
            <v>14.77</v>
          </cell>
          <cell r="BX91">
            <v>0</v>
          </cell>
          <cell r="BY91">
            <v>0</v>
          </cell>
          <cell r="BZ91">
            <v>5</v>
          </cell>
          <cell r="CA91">
            <v>0</v>
          </cell>
          <cell r="CB91">
            <v>5</v>
          </cell>
          <cell r="CC91">
            <v>20</v>
          </cell>
          <cell r="CD91">
            <v>5</v>
          </cell>
          <cell r="CE91">
            <v>1</v>
          </cell>
          <cell r="CF91">
            <v>1</v>
          </cell>
          <cell r="CG91">
            <v>0</v>
          </cell>
          <cell r="CH91">
            <v>0</v>
          </cell>
          <cell r="CI91">
            <v>0</v>
          </cell>
          <cell r="CJ91">
            <v>0</v>
          </cell>
          <cell r="CK91">
            <v>0</v>
          </cell>
          <cell r="CL91">
            <v>0</v>
          </cell>
          <cell r="CM91">
            <v>1</v>
          </cell>
          <cell r="CN91">
            <v>1</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row>
        <row r="92">
          <cell r="A92" t="str">
            <v>The MAC</v>
          </cell>
          <cell r="B92">
            <v>1</v>
          </cell>
          <cell r="C92">
            <v>33260</v>
          </cell>
          <cell r="D92" t="str">
            <v>Exchequer</v>
          </cell>
          <cell r="E92" t="str">
            <v>ACNI/12306</v>
          </cell>
          <cell r="F92" t="str">
            <v>Sonya Whitefield</v>
          </cell>
          <cell r="G92" t="str">
            <v>AFP - Core</v>
          </cell>
          <cell r="H92" t="str">
            <v>Awarded</v>
          </cell>
          <cell r="I92" t="str">
            <v>Large</v>
          </cell>
          <cell r="J92">
            <v>950000</v>
          </cell>
          <cell r="K92">
            <v>0</v>
          </cell>
          <cell r="L92">
            <v>1250000</v>
          </cell>
          <cell r="M92">
            <v>2635200</v>
          </cell>
          <cell r="N92" t="str">
            <v>Combined</v>
          </cell>
          <cell r="O92">
            <v>292</v>
          </cell>
          <cell r="P92">
            <v>441</v>
          </cell>
          <cell r="Q92">
            <v>8</v>
          </cell>
          <cell r="R92">
            <v>78</v>
          </cell>
          <cell r="S92">
            <v>1</v>
          </cell>
          <cell r="T92">
            <v>84431</v>
          </cell>
          <cell r="U92">
            <v>90344</v>
          </cell>
          <cell r="V92">
            <v>23462</v>
          </cell>
          <cell r="W92">
            <v>0</v>
          </cell>
          <cell r="X92">
            <v>50170</v>
          </cell>
          <cell r="Y92">
            <v>0</v>
          </cell>
          <cell r="Z92">
            <v>3424</v>
          </cell>
          <cell r="AA92">
            <v>9337</v>
          </cell>
          <cell r="AB92">
            <v>0</v>
          </cell>
          <cell r="AC92">
            <v>50</v>
          </cell>
          <cell r="AD92">
            <v>2</v>
          </cell>
          <cell r="AE92">
            <v>3</v>
          </cell>
          <cell r="AF92">
            <v>0</v>
          </cell>
          <cell r="AG92">
            <v>6</v>
          </cell>
          <cell r="AH92">
            <v>292</v>
          </cell>
          <cell r="AI92">
            <v>0</v>
          </cell>
          <cell r="AJ92">
            <v>292</v>
          </cell>
          <cell r="AK92">
            <v>5</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8</v>
          </cell>
          <cell r="BA92">
            <v>0</v>
          </cell>
          <cell r="BB92">
            <v>0</v>
          </cell>
          <cell r="BC92">
            <v>0</v>
          </cell>
          <cell r="BD92">
            <v>0</v>
          </cell>
          <cell r="BE92">
            <v>0</v>
          </cell>
          <cell r="BF92">
            <v>0</v>
          </cell>
          <cell r="BG92">
            <v>0</v>
          </cell>
          <cell r="BH92">
            <v>0</v>
          </cell>
          <cell r="BI92">
            <v>0</v>
          </cell>
          <cell r="BJ92">
            <v>0</v>
          </cell>
          <cell r="BK92">
            <v>0</v>
          </cell>
          <cell r="BL92">
            <v>0</v>
          </cell>
          <cell r="BM92">
            <v>0</v>
          </cell>
          <cell r="BN92">
            <v>78</v>
          </cell>
          <cell r="BO92">
            <v>0</v>
          </cell>
          <cell r="BP92">
            <v>78</v>
          </cell>
          <cell r="BQ92">
            <v>2</v>
          </cell>
          <cell r="BR92">
            <v>84431</v>
          </cell>
          <cell r="BS92">
            <v>45921</v>
          </cell>
          <cell r="BT92">
            <v>5284</v>
          </cell>
          <cell r="BU92">
            <v>3912</v>
          </cell>
          <cell r="BV92">
            <v>522946</v>
          </cell>
          <cell r="BW92">
            <v>11.39</v>
          </cell>
          <cell r="BX92">
            <v>15</v>
          </cell>
          <cell r="BY92">
            <v>5</v>
          </cell>
          <cell r="BZ92">
            <v>40</v>
          </cell>
          <cell r="CA92">
            <v>25</v>
          </cell>
          <cell r="CB92">
            <v>15</v>
          </cell>
          <cell r="CC92">
            <v>45</v>
          </cell>
          <cell r="CD92">
            <v>5</v>
          </cell>
          <cell r="CE92">
            <v>1</v>
          </cell>
          <cell r="CF92">
            <v>1</v>
          </cell>
          <cell r="CG92">
            <v>1</v>
          </cell>
          <cell r="CH92">
            <v>0</v>
          </cell>
          <cell r="CI92">
            <v>0</v>
          </cell>
          <cell r="CJ92">
            <v>0</v>
          </cell>
          <cell r="CK92">
            <v>0</v>
          </cell>
          <cell r="CL92">
            <v>0</v>
          </cell>
          <cell r="CM92">
            <v>1</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row>
        <row r="93">
          <cell r="A93" t="str">
            <v>The Nerve Centre</v>
          </cell>
          <cell r="B93">
            <v>1</v>
          </cell>
          <cell r="C93">
            <v>33265</v>
          </cell>
          <cell r="D93" t="str">
            <v>Lottery</v>
          </cell>
          <cell r="E93" t="str">
            <v>ACNI/12311</v>
          </cell>
          <cell r="F93" t="str">
            <v>Sonya Whitefield</v>
          </cell>
          <cell r="G93" t="str">
            <v>AFP - Core</v>
          </cell>
          <cell r="H93" t="str">
            <v>Awarded</v>
          </cell>
          <cell r="I93" t="str">
            <v>Large</v>
          </cell>
          <cell r="J93">
            <v>50255</v>
          </cell>
          <cell r="K93">
            <v>0</v>
          </cell>
          <cell r="L93">
            <v>239225</v>
          </cell>
          <cell r="M93">
            <v>2117325</v>
          </cell>
          <cell r="N93" t="str">
            <v>Music</v>
          </cell>
          <cell r="O93">
            <v>25</v>
          </cell>
          <cell r="P93">
            <v>300</v>
          </cell>
          <cell r="Q93">
            <v>300</v>
          </cell>
          <cell r="R93">
            <v>4</v>
          </cell>
          <cell r="S93">
            <v>0</v>
          </cell>
          <cell r="T93">
            <v>0</v>
          </cell>
          <cell r="U93">
            <v>7000</v>
          </cell>
          <cell r="V93">
            <v>0</v>
          </cell>
          <cell r="W93">
            <v>5000</v>
          </cell>
          <cell r="X93">
            <v>11000</v>
          </cell>
          <cell r="Y93">
            <v>25000</v>
          </cell>
          <cell r="Z93">
            <v>0</v>
          </cell>
          <cell r="AA93">
            <v>20000</v>
          </cell>
          <cell r="AB93">
            <v>0</v>
          </cell>
          <cell r="AC93">
            <v>0</v>
          </cell>
          <cell r="AD93">
            <v>0</v>
          </cell>
          <cell r="AE93">
            <v>0</v>
          </cell>
          <cell r="AF93">
            <v>0</v>
          </cell>
          <cell r="AG93">
            <v>0</v>
          </cell>
          <cell r="AH93">
            <v>0</v>
          </cell>
          <cell r="AI93">
            <v>0</v>
          </cell>
          <cell r="AJ93">
            <v>25</v>
          </cell>
          <cell r="AK93">
            <v>0</v>
          </cell>
          <cell r="AL93">
            <v>0</v>
          </cell>
          <cell r="AM93">
            <v>0</v>
          </cell>
          <cell r="AN93">
            <v>0</v>
          </cell>
          <cell r="AO93">
            <v>0</v>
          </cell>
          <cell r="AP93">
            <v>0</v>
          </cell>
          <cell r="AQ93">
            <v>0</v>
          </cell>
          <cell r="AR93">
            <v>300</v>
          </cell>
          <cell r="AS93">
            <v>0</v>
          </cell>
          <cell r="AT93">
            <v>0</v>
          </cell>
          <cell r="AU93">
            <v>0</v>
          </cell>
          <cell r="AV93">
            <v>0</v>
          </cell>
          <cell r="AW93">
            <v>0</v>
          </cell>
          <cell r="AX93">
            <v>0</v>
          </cell>
          <cell r="AY93">
            <v>0</v>
          </cell>
          <cell r="AZ93">
            <v>300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4</v>
          </cell>
          <cell r="BQ93">
            <v>0</v>
          </cell>
          <cell r="BR93">
            <v>9000</v>
          </cell>
          <cell r="BS93">
            <v>3500</v>
          </cell>
          <cell r="BT93">
            <v>200</v>
          </cell>
          <cell r="BU93">
            <v>0</v>
          </cell>
          <cell r="BV93">
            <v>35000</v>
          </cell>
          <cell r="BW93">
            <v>10</v>
          </cell>
          <cell r="BX93">
            <v>5</v>
          </cell>
          <cell r="BY93">
            <v>5</v>
          </cell>
          <cell r="BZ93">
            <v>30</v>
          </cell>
          <cell r="CA93">
            <v>5</v>
          </cell>
          <cell r="CB93">
            <v>5</v>
          </cell>
          <cell r="CC93">
            <v>50</v>
          </cell>
          <cell r="CD93">
            <v>0</v>
          </cell>
          <cell r="CE93">
            <v>1</v>
          </cell>
          <cell r="CF93">
            <v>1</v>
          </cell>
          <cell r="CG93">
            <v>0</v>
          </cell>
          <cell r="CH93">
            <v>0</v>
          </cell>
          <cell r="CI93">
            <v>0</v>
          </cell>
          <cell r="CJ93">
            <v>0</v>
          </cell>
          <cell r="CK93">
            <v>0</v>
          </cell>
          <cell r="CL93">
            <v>0</v>
          </cell>
          <cell r="CM93">
            <v>1</v>
          </cell>
          <cell r="CN93">
            <v>0</v>
          </cell>
          <cell r="CO93">
            <v>0</v>
          </cell>
          <cell r="CP93">
            <v>0</v>
          </cell>
          <cell r="CQ93">
            <v>0</v>
          </cell>
          <cell r="CR93">
            <v>0</v>
          </cell>
          <cell r="CS93">
            <v>0</v>
          </cell>
          <cell r="CT93">
            <v>0</v>
          </cell>
          <cell r="CU93">
            <v>0</v>
          </cell>
          <cell r="CV93">
            <v>1</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row>
        <row r="94">
          <cell r="A94" t="str">
            <v>The Royal Scottish Pipe Band Association</v>
          </cell>
          <cell r="B94">
            <v>1</v>
          </cell>
          <cell r="C94">
            <v>33200</v>
          </cell>
          <cell r="D94" t="str">
            <v>Lottery</v>
          </cell>
          <cell r="E94" t="str">
            <v>ACNI/12246</v>
          </cell>
          <cell r="F94" t="str">
            <v>Maria McAlister</v>
          </cell>
          <cell r="G94" t="str">
            <v>AFP - Core</v>
          </cell>
          <cell r="H94" t="str">
            <v>Awarded</v>
          </cell>
          <cell r="I94" t="str">
            <v>Medium</v>
          </cell>
          <cell r="J94">
            <v>35890</v>
          </cell>
          <cell r="K94">
            <v>0</v>
          </cell>
          <cell r="L94">
            <v>41257</v>
          </cell>
          <cell r="M94">
            <v>153637.32</v>
          </cell>
          <cell r="N94" t="str">
            <v>Traditional Arts</v>
          </cell>
          <cell r="O94">
            <v>8</v>
          </cell>
          <cell r="Q94">
            <v>0</v>
          </cell>
          <cell r="R94">
            <v>0</v>
          </cell>
          <cell r="S94">
            <v>2</v>
          </cell>
          <cell r="T94">
            <v>0</v>
          </cell>
          <cell r="U94">
            <v>35000</v>
          </cell>
          <cell r="V94">
            <v>0</v>
          </cell>
          <cell r="X94">
            <v>0</v>
          </cell>
          <cell r="Y94">
            <v>0</v>
          </cell>
          <cell r="Z94">
            <v>0</v>
          </cell>
          <cell r="AA94">
            <v>0</v>
          </cell>
          <cell r="AB94">
            <v>0</v>
          </cell>
          <cell r="AC94">
            <v>1000</v>
          </cell>
          <cell r="AD94">
            <v>0</v>
          </cell>
          <cell r="AE94">
            <v>0</v>
          </cell>
          <cell r="AF94">
            <v>0</v>
          </cell>
          <cell r="AG94">
            <v>0</v>
          </cell>
          <cell r="AH94">
            <v>0</v>
          </cell>
          <cell r="AI94">
            <v>0</v>
          </cell>
          <cell r="AJ94">
            <v>20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10</v>
          </cell>
          <cell r="BY94">
            <v>5</v>
          </cell>
          <cell r="BZ94">
            <v>10</v>
          </cell>
          <cell r="CA94">
            <v>5</v>
          </cell>
          <cell r="CB94">
            <v>30</v>
          </cell>
          <cell r="CC94">
            <v>35</v>
          </cell>
          <cell r="CD94">
            <v>5</v>
          </cell>
          <cell r="CE94">
            <v>0</v>
          </cell>
          <cell r="CF94">
            <v>0</v>
          </cell>
          <cell r="CG94">
            <v>0</v>
          </cell>
          <cell r="CH94">
            <v>0</v>
          </cell>
          <cell r="CI94">
            <v>0</v>
          </cell>
          <cell r="CJ94">
            <v>0</v>
          </cell>
          <cell r="CK94">
            <v>1</v>
          </cell>
          <cell r="CL94">
            <v>0</v>
          </cell>
          <cell r="CM94">
            <v>1</v>
          </cell>
          <cell r="CN94">
            <v>0</v>
          </cell>
          <cell r="CO94">
            <v>0</v>
          </cell>
          <cell r="CP94">
            <v>0</v>
          </cell>
          <cell r="CQ94">
            <v>0</v>
          </cell>
          <cell r="CR94">
            <v>0</v>
          </cell>
          <cell r="CS94">
            <v>0</v>
          </cell>
          <cell r="CT94">
            <v>0</v>
          </cell>
          <cell r="CU94">
            <v>0</v>
          </cell>
          <cell r="CV94">
            <v>1</v>
          </cell>
          <cell r="CW94">
            <v>1</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row>
        <row r="95">
          <cell r="A95" t="str">
            <v>The Sculptors Society of Ireland T/A Visual Artists Ireland</v>
          </cell>
          <cell r="B95">
            <v>1</v>
          </cell>
          <cell r="C95">
            <v>33154</v>
          </cell>
          <cell r="D95" t="str">
            <v>Lottery</v>
          </cell>
          <cell r="E95" t="str">
            <v>ACNI/12200</v>
          </cell>
          <cell r="F95" t="str">
            <v>Deirdre Robb</v>
          </cell>
          <cell r="G95" t="str">
            <v>AFP - Core</v>
          </cell>
          <cell r="H95" t="str">
            <v>Awarded</v>
          </cell>
          <cell r="I95" t="str">
            <v>Medium</v>
          </cell>
          <cell r="J95">
            <v>66660</v>
          </cell>
          <cell r="K95">
            <v>0</v>
          </cell>
          <cell r="L95">
            <v>68097</v>
          </cell>
          <cell r="M95">
            <v>399873</v>
          </cell>
          <cell r="N95" t="str">
            <v>Visual Arts</v>
          </cell>
          <cell r="O95">
            <v>0</v>
          </cell>
          <cell r="P95">
            <v>34</v>
          </cell>
          <cell r="Q95">
            <v>1</v>
          </cell>
          <cell r="R95">
            <v>0</v>
          </cell>
          <cell r="S95">
            <v>0</v>
          </cell>
          <cell r="T95">
            <v>0</v>
          </cell>
          <cell r="U95">
            <v>0</v>
          </cell>
          <cell r="V95">
            <v>538</v>
          </cell>
          <cell r="W95">
            <v>100</v>
          </cell>
          <cell r="X95">
            <v>98</v>
          </cell>
          <cell r="Y95">
            <v>20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1</v>
          </cell>
          <cell r="CW95">
            <v>0</v>
          </cell>
          <cell r="CX95">
            <v>0</v>
          </cell>
          <cell r="CY95">
            <v>0</v>
          </cell>
          <cell r="CZ95">
            <v>0</v>
          </cell>
          <cell r="DA95">
            <v>0</v>
          </cell>
          <cell r="DB95">
            <v>0</v>
          </cell>
          <cell r="DC95">
            <v>0</v>
          </cell>
          <cell r="DD95">
            <v>0</v>
          </cell>
          <cell r="DE95">
            <v>0</v>
          </cell>
          <cell r="DF95">
            <v>0</v>
          </cell>
          <cell r="DG95">
            <v>1</v>
          </cell>
          <cell r="DH95">
            <v>0</v>
          </cell>
          <cell r="DI95">
            <v>0</v>
          </cell>
          <cell r="DJ95">
            <v>0</v>
          </cell>
          <cell r="DK95">
            <v>0</v>
          </cell>
          <cell r="DL95">
            <v>1300</v>
          </cell>
          <cell r="DM95">
            <v>3500</v>
          </cell>
          <cell r="DN95">
            <v>35</v>
          </cell>
          <cell r="DO95">
            <v>0</v>
          </cell>
          <cell r="DP95">
            <v>1</v>
          </cell>
          <cell r="DQ95">
            <v>0</v>
          </cell>
          <cell r="DR95">
            <v>0</v>
          </cell>
          <cell r="DS95">
            <v>1</v>
          </cell>
          <cell r="DT95">
            <v>1</v>
          </cell>
          <cell r="DU95">
            <v>0</v>
          </cell>
          <cell r="DV95">
            <v>0</v>
          </cell>
          <cell r="DW95">
            <v>1</v>
          </cell>
          <cell r="DX95">
            <v>0</v>
          </cell>
          <cell r="DY95">
            <v>1</v>
          </cell>
          <cell r="DZ95">
            <v>0</v>
          </cell>
          <cell r="EA95">
            <v>0</v>
          </cell>
          <cell r="EB95">
            <v>1</v>
          </cell>
          <cell r="EC95">
            <v>0</v>
          </cell>
          <cell r="ED95">
            <v>1</v>
          </cell>
          <cell r="EE95">
            <v>0</v>
          </cell>
          <cell r="EF95">
            <v>0</v>
          </cell>
          <cell r="EG95">
            <v>0</v>
          </cell>
          <cell r="EH95">
            <v>0</v>
          </cell>
          <cell r="EI95">
            <v>0</v>
          </cell>
          <cell r="EJ95">
            <v>0</v>
          </cell>
          <cell r="EK95">
            <v>0</v>
          </cell>
          <cell r="EL95">
            <v>0</v>
          </cell>
          <cell r="EM95">
            <v>0</v>
          </cell>
          <cell r="EN95">
            <v>3</v>
          </cell>
          <cell r="EO95">
            <v>0</v>
          </cell>
          <cell r="EP95">
            <v>1</v>
          </cell>
          <cell r="EQ95">
            <v>0</v>
          </cell>
          <cell r="ER95">
            <v>0</v>
          </cell>
          <cell r="ES95">
            <v>0</v>
          </cell>
          <cell r="ET95">
            <v>36</v>
          </cell>
          <cell r="EU95">
            <v>6</v>
          </cell>
          <cell r="EV95">
            <v>0</v>
          </cell>
          <cell r="EW95">
            <v>0</v>
          </cell>
          <cell r="EX95">
            <v>0</v>
          </cell>
          <cell r="EY95">
            <v>0</v>
          </cell>
          <cell r="EZ95">
            <v>450</v>
          </cell>
          <cell r="FA95">
            <v>0</v>
          </cell>
          <cell r="FB95">
            <v>30</v>
          </cell>
          <cell r="FC95">
            <v>0</v>
          </cell>
          <cell r="FD95">
            <v>0</v>
          </cell>
          <cell r="FE95">
            <v>0</v>
          </cell>
          <cell r="FF95">
            <v>500</v>
          </cell>
          <cell r="FG95">
            <v>30000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row>
        <row r="96">
          <cell r="A96" t="str">
            <v>The Void Art Centre</v>
          </cell>
          <cell r="B96">
            <v>1</v>
          </cell>
          <cell r="C96">
            <v>33185</v>
          </cell>
          <cell r="D96" t="str">
            <v>Exchequer</v>
          </cell>
          <cell r="E96" t="str">
            <v>ACNI/12231</v>
          </cell>
          <cell r="F96" t="str">
            <v>Deirdre Robb</v>
          </cell>
          <cell r="G96" t="str">
            <v>AFP - Core</v>
          </cell>
          <cell r="H96" t="str">
            <v>Awarded</v>
          </cell>
          <cell r="I96" t="str">
            <v>Medium</v>
          </cell>
          <cell r="J96">
            <v>202768</v>
          </cell>
          <cell r="K96">
            <v>0</v>
          </cell>
          <cell r="L96">
            <v>317273</v>
          </cell>
          <cell r="M96">
            <v>421534</v>
          </cell>
          <cell r="N96" t="str">
            <v>Visual Arts</v>
          </cell>
          <cell r="O96">
            <v>0</v>
          </cell>
          <cell r="P96">
            <v>127</v>
          </cell>
          <cell r="Q96">
            <v>0</v>
          </cell>
          <cell r="R96">
            <v>0</v>
          </cell>
          <cell r="S96">
            <v>0</v>
          </cell>
          <cell r="T96">
            <v>0</v>
          </cell>
          <cell r="U96">
            <v>0</v>
          </cell>
          <cell r="V96">
            <v>1096</v>
          </cell>
          <cell r="W96">
            <v>2080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127</v>
          </cell>
          <cell r="AM96">
            <v>0</v>
          </cell>
          <cell r="AN96">
            <v>0</v>
          </cell>
          <cell r="AO96">
            <v>0</v>
          </cell>
          <cell r="AP96">
            <v>127</v>
          </cell>
          <cell r="AQ96">
            <v>0</v>
          </cell>
          <cell r="AR96">
            <v>127</v>
          </cell>
          <cell r="AS96">
            <v>0</v>
          </cell>
          <cell r="AT96">
            <v>4</v>
          </cell>
          <cell r="AU96">
            <v>0</v>
          </cell>
          <cell r="AV96">
            <v>0</v>
          </cell>
          <cell r="AW96">
            <v>0</v>
          </cell>
          <cell r="AX96">
            <v>4</v>
          </cell>
          <cell r="AY96">
            <v>0</v>
          </cell>
          <cell r="AZ96">
            <v>4</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10</v>
          </cell>
          <cell r="BY96">
            <v>20</v>
          </cell>
          <cell r="BZ96">
            <v>75</v>
          </cell>
          <cell r="CA96">
            <v>40</v>
          </cell>
          <cell r="CB96">
            <v>80</v>
          </cell>
          <cell r="CC96">
            <v>60</v>
          </cell>
          <cell r="CD96">
            <v>0</v>
          </cell>
          <cell r="CE96">
            <v>1</v>
          </cell>
          <cell r="CF96">
            <v>0</v>
          </cell>
          <cell r="CG96">
            <v>1</v>
          </cell>
          <cell r="CH96">
            <v>0</v>
          </cell>
          <cell r="CI96">
            <v>1</v>
          </cell>
          <cell r="CJ96">
            <v>0</v>
          </cell>
          <cell r="CK96">
            <v>0</v>
          </cell>
          <cell r="CL96">
            <v>0</v>
          </cell>
          <cell r="CM96">
            <v>0</v>
          </cell>
          <cell r="CN96">
            <v>0</v>
          </cell>
          <cell r="CO96">
            <v>0</v>
          </cell>
          <cell r="CP96">
            <v>0</v>
          </cell>
          <cell r="CQ96">
            <v>0</v>
          </cell>
          <cell r="CR96">
            <v>0</v>
          </cell>
          <cell r="CS96">
            <v>0</v>
          </cell>
          <cell r="CT96">
            <v>1</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row>
        <row r="97">
          <cell r="A97" t="str">
            <v>Tinderbox Theatre Company</v>
          </cell>
          <cell r="B97">
            <v>1</v>
          </cell>
          <cell r="C97">
            <v>33240</v>
          </cell>
          <cell r="D97" t="str">
            <v>Exchequer</v>
          </cell>
          <cell r="E97" t="str">
            <v>ACNI/12286</v>
          </cell>
          <cell r="F97" t="str">
            <v>Damian Smyth</v>
          </cell>
          <cell r="G97" t="str">
            <v>AFP - Core</v>
          </cell>
          <cell r="H97" t="str">
            <v>Awarded</v>
          </cell>
          <cell r="I97" t="str">
            <v>Medium</v>
          </cell>
          <cell r="J97">
            <v>118500</v>
          </cell>
          <cell r="K97">
            <v>0</v>
          </cell>
          <cell r="L97">
            <v>228000</v>
          </cell>
          <cell r="M97">
            <v>369702</v>
          </cell>
          <cell r="N97" t="str">
            <v>Drama</v>
          </cell>
          <cell r="O97">
            <v>56</v>
          </cell>
          <cell r="P97">
            <v>264</v>
          </cell>
          <cell r="Q97">
            <v>0</v>
          </cell>
          <cell r="R97">
            <v>0</v>
          </cell>
          <cell r="S97">
            <v>0</v>
          </cell>
          <cell r="T97">
            <v>3505</v>
          </cell>
          <cell r="U97">
            <v>0</v>
          </cell>
          <cell r="V97">
            <v>570</v>
          </cell>
          <cell r="W97">
            <v>0</v>
          </cell>
          <cell r="X97">
            <v>0</v>
          </cell>
          <cell r="Y97">
            <v>0</v>
          </cell>
          <cell r="Z97">
            <v>0</v>
          </cell>
          <cell r="AA97">
            <v>0</v>
          </cell>
          <cell r="AB97">
            <v>0</v>
          </cell>
          <cell r="AC97">
            <v>0</v>
          </cell>
          <cell r="AD97">
            <v>0</v>
          </cell>
          <cell r="AE97">
            <v>1</v>
          </cell>
          <cell r="AF97">
            <v>0</v>
          </cell>
          <cell r="AG97">
            <v>1</v>
          </cell>
          <cell r="AH97">
            <v>47</v>
          </cell>
          <cell r="AI97">
            <v>0</v>
          </cell>
          <cell r="AJ97">
            <v>50</v>
          </cell>
          <cell r="AK97">
            <v>0</v>
          </cell>
          <cell r="AL97">
            <v>0</v>
          </cell>
          <cell r="AM97">
            <v>0</v>
          </cell>
          <cell r="AN97">
            <v>0</v>
          </cell>
          <cell r="AO97">
            <v>0</v>
          </cell>
          <cell r="AP97">
            <v>0</v>
          </cell>
          <cell r="AQ97">
            <v>0</v>
          </cell>
          <cell r="AR97">
            <v>190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10580</v>
          </cell>
          <cell r="BS97">
            <v>3355</v>
          </cell>
          <cell r="BT97">
            <v>198</v>
          </cell>
          <cell r="BU97">
            <v>483</v>
          </cell>
          <cell r="BV97">
            <v>37294</v>
          </cell>
          <cell r="BW97">
            <v>11.12</v>
          </cell>
          <cell r="BX97">
            <v>0</v>
          </cell>
          <cell r="BY97">
            <v>0</v>
          </cell>
          <cell r="BZ97">
            <v>0</v>
          </cell>
          <cell r="CA97">
            <v>0</v>
          </cell>
          <cell r="CB97">
            <v>0</v>
          </cell>
          <cell r="CC97">
            <v>10</v>
          </cell>
          <cell r="CD97">
            <v>0</v>
          </cell>
          <cell r="CE97">
            <v>0</v>
          </cell>
          <cell r="CF97">
            <v>1</v>
          </cell>
          <cell r="CG97">
            <v>1</v>
          </cell>
          <cell r="CH97">
            <v>0</v>
          </cell>
          <cell r="CI97">
            <v>0</v>
          </cell>
          <cell r="CJ97">
            <v>0</v>
          </cell>
          <cell r="CK97">
            <v>0</v>
          </cell>
          <cell r="CL97">
            <v>0</v>
          </cell>
          <cell r="CM97">
            <v>0</v>
          </cell>
          <cell r="CN97">
            <v>0</v>
          </cell>
          <cell r="CO97">
            <v>0</v>
          </cell>
          <cell r="CP97">
            <v>0</v>
          </cell>
          <cell r="CQ97">
            <v>0</v>
          </cell>
          <cell r="CR97">
            <v>0</v>
          </cell>
          <cell r="CS97">
            <v>0</v>
          </cell>
          <cell r="CT97">
            <v>1</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row>
        <row r="98">
          <cell r="A98" t="str">
            <v>Tyrone Guthrie Centre at Annaghmakerrig</v>
          </cell>
          <cell r="B98">
            <v>1</v>
          </cell>
          <cell r="C98">
            <v>33149</v>
          </cell>
          <cell r="D98" t="str">
            <v>Lottery</v>
          </cell>
          <cell r="E98" t="str">
            <v>ACNI/12195</v>
          </cell>
          <cell r="F98" t="str">
            <v>Suzanne Lyle</v>
          </cell>
          <cell r="G98" t="str">
            <v>AFP - Core</v>
          </cell>
          <cell r="H98" t="str">
            <v>Awarded</v>
          </cell>
          <cell r="I98" t="str">
            <v>Medium</v>
          </cell>
          <cell r="J98">
            <v>81674</v>
          </cell>
          <cell r="K98">
            <v>0</v>
          </cell>
          <cell r="L98">
            <v>81674</v>
          </cell>
          <cell r="M98">
            <v>447642</v>
          </cell>
          <cell r="N98" t="str">
            <v>Combined</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1</v>
          </cell>
          <cell r="DD98">
            <v>1</v>
          </cell>
          <cell r="DE98">
            <v>1</v>
          </cell>
          <cell r="DF98">
            <v>1</v>
          </cell>
          <cell r="DG98">
            <v>1</v>
          </cell>
          <cell r="DH98">
            <v>0</v>
          </cell>
          <cell r="DI98">
            <v>1</v>
          </cell>
          <cell r="DJ98">
            <v>1</v>
          </cell>
          <cell r="DK98">
            <v>0</v>
          </cell>
          <cell r="DL98">
            <v>0</v>
          </cell>
          <cell r="DM98">
            <v>0</v>
          </cell>
          <cell r="DN98">
            <v>0</v>
          </cell>
          <cell r="DO98">
            <v>0</v>
          </cell>
          <cell r="DP98">
            <v>0</v>
          </cell>
          <cell r="DQ98">
            <v>0</v>
          </cell>
          <cell r="DR98">
            <v>1</v>
          </cell>
          <cell r="DS98">
            <v>0</v>
          </cell>
          <cell r="DT98">
            <v>0</v>
          </cell>
          <cell r="DU98">
            <v>0</v>
          </cell>
          <cell r="DV98">
            <v>0</v>
          </cell>
          <cell r="DW98">
            <v>0</v>
          </cell>
          <cell r="DX98">
            <v>0</v>
          </cell>
          <cell r="DY98">
            <v>0</v>
          </cell>
          <cell r="DZ98">
            <v>1</v>
          </cell>
          <cell r="EA98">
            <v>0</v>
          </cell>
          <cell r="EB98">
            <v>1</v>
          </cell>
          <cell r="EC98">
            <v>0</v>
          </cell>
          <cell r="ED98">
            <v>0</v>
          </cell>
          <cell r="EE98">
            <v>0</v>
          </cell>
          <cell r="EF98">
            <v>0</v>
          </cell>
          <cell r="EG98">
            <v>0</v>
          </cell>
          <cell r="EH98">
            <v>1</v>
          </cell>
          <cell r="EI98">
            <v>0</v>
          </cell>
          <cell r="EJ98">
            <v>0</v>
          </cell>
          <cell r="EK98">
            <v>0</v>
          </cell>
          <cell r="EL98">
            <v>0</v>
          </cell>
          <cell r="EM98">
            <v>0</v>
          </cell>
          <cell r="EN98">
            <v>0</v>
          </cell>
          <cell r="EO98">
            <v>12</v>
          </cell>
          <cell r="EP98">
            <v>0</v>
          </cell>
          <cell r="EQ98">
            <v>0</v>
          </cell>
          <cell r="ER98">
            <v>0</v>
          </cell>
          <cell r="ES98">
            <v>0</v>
          </cell>
          <cell r="ET98">
            <v>1</v>
          </cell>
          <cell r="EU98">
            <v>0</v>
          </cell>
          <cell r="EV98">
            <v>0</v>
          </cell>
          <cell r="EW98">
            <v>3</v>
          </cell>
          <cell r="EX98">
            <v>0</v>
          </cell>
          <cell r="EY98">
            <v>0</v>
          </cell>
          <cell r="EZ98">
            <v>0</v>
          </cell>
          <cell r="FA98">
            <v>12</v>
          </cell>
          <cell r="FB98">
            <v>0</v>
          </cell>
          <cell r="FC98">
            <v>0</v>
          </cell>
          <cell r="FD98">
            <v>0</v>
          </cell>
          <cell r="FE98">
            <v>0</v>
          </cell>
          <cell r="FF98">
            <v>3</v>
          </cell>
          <cell r="FG98">
            <v>0</v>
          </cell>
          <cell r="FH98">
            <v>0</v>
          </cell>
          <cell r="FI98">
            <v>3</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row>
        <row r="99">
          <cell r="A99" t="str">
            <v>Ulster Association of Youth Drama</v>
          </cell>
          <cell r="B99">
            <v>1</v>
          </cell>
          <cell r="C99">
            <v>33225</v>
          </cell>
          <cell r="D99" t="str">
            <v>Lottery</v>
          </cell>
          <cell r="E99" t="str">
            <v>ACNI/12271</v>
          </cell>
          <cell r="F99" t="str">
            <v>Gilly Campbell</v>
          </cell>
          <cell r="G99" t="str">
            <v>AFP - Core</v>
          </cell>
          <cell r="H99" t="str">
            <v>Awarded</v>
          </cell>
          <cell r="I99" t="str">
            <v>Medium</v>
          </cell>
          <cell r="J99">
            <v>75756</v>
          </cell>
          <cell r="K99">
            <v>0</v>
          </cell>
          <cell r="L99">
            <v>75756</v>
          </cell>
          <cell r="M99">
            <v>110747</v>
          </cell>
          <cell r="N99" t="str">
            <v>Drama</v>
          </cell>
          <cell r="O99">
            <v>0</v>
          </cell>
          <cell r="P99">
            <v>19</v>
          </cell>
          <cell r="Q99">
            <v>0</v>
          </cell>
          <cell r="R99">
            <v>0</v>
          </cell>
          <cell r="S99">
            <v>0</v>
          </cell>
          <cell r="T99">
            <v>0</v>
          </cell>
          <cell r="U99">
            <v>0</v>
          </cell>
          <cell r="V99">
            <v>463</v>
          </cell>
          <cell r="W99">
            <v>520</v>
          </cell>
          <cell r="X99">
            <v>0</v>
          </cell>
          <cell r="Y99">
            <v>0</v>
          </cell>
          <cell r="Z99">
            <v>0</v>
          </cell>
          <cell r="AA99">
            <v>0</v>
          </cell>
          <cell r="AB99">
            <v>0</v>
          </cell>
          <cell r="AC99">
            <v>0</v>
          </cell>
          <cell r="AD99">
            <v>21</v>
          </cell>
          <cell r="AE99">
            <v>0</v>
          </cell>
          <cell r="AF99">
            <v>0</v>
          </cell>
          <cell r="AG99">
            <v>0</v>
          </cell>
          <cell r="AH99">
            <v>0</v>
          </cell>
          <cell r="AI99">
            <v>0</v>
          </cell>
          <cell r="AJ99">
            <v>0</v>
          </cell>
          <cell r="AK99">
            <v>0</v>
          </cell>
          <cell r="AL99">
            <v>7462</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1.7</v>
          </cell>
          <cell r="BY99">
            <v>0</v>
          </cell>
          <cell r="BZ99">
            <v>16</v>
          </cell>
          <cell r="CA99">
            <v>1</v>
          </cell>
          <cell r="CB99">
            <v>0</v>
          </cell>
          <cell r="CC99">
            <v>2</v>
          </cell>
          <cell r="CD99">
            <v>0</v>
          </cell>
          <cell r="CE99">
            <v>1</v>
          </cell>
          <cell r="CF99">
            <v>1</v>
          </cell>
          <cell r="CG99">
            <v>0</v>
          </cell>
          <cell r="CH99">
            <v>0</v>
          </cell>
          <cell r="CI99">
            <v>0</v>
          </cell>
          <cell r="CJ99">
            <v>0</v>
          </cell>
          <cell r="CK99">
            <v>0</v>
          </cell>
          <cell r="CL99">
            <v>0</v>
          </cell>
          <cell r="CM99">
            <v>1</v>
          </cell>
          <cell r="CN99">
            <v>0</v>
          </cell>
          <cell r="CO99">
            <v>0</v>
          </cell>
          <cell r="CP99">
            <v>0</v>
          </cell>
          <cell r="CQ99">
            <v>0</v>
          </cell>
          <cell r="CR99">
            <v>0</v>
          </cell>
          <cell r="CS99">
            <v>0</v>
          </cell>
          <cell r="CT99">
            <v>0</v>
          </cell>
          <cell r="CU99">
            <v>0</v>
          </cell>
          <cell r="CV99">
            <v>1</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row>
        <row r="100">
          <cell r="A100" t="str">
            <v>Ulster Orchestra Society Ltd</v>
          </cell>
          <cell r="B100">
            <v>1</v>
          </cell>
          <cell r="C100">
            <v>33198</v>
          </cell>
          <cell r="D100" t="str">
            <v>Exchequer</v>
          </cell>
          <cell r="E100" t="str">
            <v>ACNI/12244</v>
          </cell>
          <cell r="F100" t="str">
            <v>Ciaran Scullion</v>
          </cell>
          <cell r="G100" t="str">
            <v>AFP - Core</v>
          </cell>
          <cell r="H100" t="str">
            <v>Awarded</v>
          </cell>
          <cell r="I100" t="str">
            <v>Large</v>
          </cell>
          <cell r="J100">
            <v>1779568</v>
          </cell>
          <cell r="K100">
            <v>0</v>
          </cell>
          <cell r="L100">
            <v>1804385</v>
          </cell>
          <cell r="M100">
            <v>4112427</v>
          </cell>
          <cell r="N100" t="str">
            <v>Music</v>
          </cell>
          <cell r="O100">
            <v>71</v>
          </cell>
          <cell r="P100">
            <v>60</v>
          </cell>
          <cell r="Q100">
            <v>0</v>
          </cell>
          <cell r="R100">
            <v>1</v>
          </cell>
          <cell r="S100">
            <v>11</v>
          </cell>
          <cell r="T100">
            <v>34212</v>
          </cell>
          <cell r="U100">
            <v>0</v>
          </cell>
          <cell r="V100">
            <v>0</v>
          </cell>
          <cell r="W100">
            <v>15000</v>
          </cell>
          <cell r="X100">
            <v>0</v>
          </cell>
          <cell r="Y100">
            <v>0</v>
          </cell>
          <cell r="Z100">
            <v>0</v>
          </cell>
          <cell r="AA100">
            <v>2500</v>
          </cell>
          <cell r="AB100">
            <v>0</v>
          </cell>
          <cell r="AC100">
            <v>73000</v>
          </cell>
          <cell r="AD100">
            <v>0</v>
          </cell>
          <cell r="AE100">
            <v>0</v>
          </cell>
          <cell r="AF100">
            <v>0</v>
          </cell>
          <cell r="AG100">
            <v>0</v>
          </cell>
          <cell r="AH100">
            <v>8</v>
          </cell>
          <cell r="AI100">
            <v>0</v>
          </cell>
          <cell r="AJ100">
            <v>71</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34212</v>
          </cell>
          <cell r="BS100">
            <v>27533</v>
          </cell>
          <cell r="BT100">
            <v>2176</v>
          </cell>
          <cell r="BU100">
            <v>0</v>
          </cell>
          <cell r="BV100">
            <v>279808</v>
          </cell>
          <cell r="BW100">
            <v>13</v>
          </cell>
          <cell r="BX100">
            <v>5</v>
          </cell>
          <cell r="BY100">
            <v>0</v>
          </cell>
          <cell r="BZ100">
            <v>20</v>
          </cell>
          <cell r="CA100">
            <v>0</v>
          </cell>
          <cell r="CB100">
            <v>10</v>
          </cell>
          <cell r="CC100">
            <v>20</v>
          </cell>
          <cell r="CD100">
            <v>0</v>
          </cell>
          <cell r="CE100">
            <v>1</v>
          </cell>
          <cell r="CF100">
            <v>1</v>
          </cell>
          <cell r="CG100">
            <v>0</v>
          </cell>
          <cell r="CH100">
            <v>0</v>
          </cell>
          <cell r="CI100">
            <v>0</v>
          </cell>
          <cell r="CJ100">
            <v>1</v>
          </cell>
          <cell r="CK100">
            <v>0</v>
          </cell>
          <cell r="CL100">
            <v>0</v>
          </cell>
          <cell r="CM100">
            <v>1</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row>
        <row r="101">
          <cell r="A101" t="str">
            <v>Ulster Youth Choir</v>
          </cell>
          <cell r="B101">
            <v>1</v>
          </cell>
          <cell r="C101">
            <v>33221</v>
          </cell>
          <cell r="D101" t="str">
            <v>Lottery</v>
          </cell>
          <cell r="E101" t="str">
            <v>ACNI/12267</v>
          </cell>
          <cell r="F101" t="str">
            <v>Maria McAlister</v>
          </cell>
          <cell r="G101" t="str">
            <v>AFP - Core</v>
          </cell>
          <cell r="H101" t="str">
            <v>Awarded</v>
          </cell>
          <cell r="I101" t="str">
            <v>Small</v>
          </cell>
          <cell r="J101">
            <v>44632</v>
          </cell>
          <cell r="K101">
            <v>0</v>
          </cell>
          <cell r="L101">
            <v>52676</v>
          </cell>
          <cell r="M101">
            <v>173142</v>
          </cell>
          <cell r="N101" t="str">
            <v>Music</v>
          </cell>
          <cell r="O101">
            <v>2</v>
          </cell>
          <cell r="P101">
            <v>40</v>
          </cell>
          <cell r="Q101">
            <v>0</v>
          </cell>
          <cell r="R101">
            <v>0</v>
          </cell>
          <cell r="S101">
            <v>0</v>
          </cell>
          <cell r="T101">
            <v>0</v>
          </cell>
          <cell r="U101">
            <v>700</v>
          </cell>
          <cell r="V101">
            <v>0</v>
          </cell>
          <cell r="W101">
            <v>2000</v>
          </cell>
          <cell r="X101">
            <v>0</v>
          </cell>
          <cell r="Y101">
            <v>0</v>
          </cell>
          <cell r="Z101">
            <v>0</v>
          </cell>
          <cell r="AA101">
            <v>0</v>
          </cell>
          <cell r="AB101">
            <v>0</v>
          </cell>
          <cell r="AC101">
            <v>0</v>
          </cell>
          <cell r="AD101">
            <v>0</v>
          </cell>
          <cell r="AE101">
            <v>0</v>
          </cell>
          <cell r="AF101">
            <v>0</v>
          </cell>
          <cell r="AG101">
            <v>0</v>
          </cell>
          <cell r="AH101">
            <v>0</v>
          </cell>
          <cell r="AI101">
            <v>0</v>
          </cell>
          <cell r="AJ101">
            <v>42</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900</v>
          </cell>
          <cell r="BS101">
            <v>700</v>
          </cell>
          <cell r="BT101">
            <v>25</v>
          </cell>
          <cell r="BU101">
            <v>400</v>
          </cell>
          <cell r="BV101">
            <v>6478</v>
          </cell>
          <cell r="BW101">
            <v>9.25</v>
          </cell>
          <cell r="BX101">
            <v>0</v>
          </cell>
          <cell r="BY101">
            <v>0</v>
          </cell>
          <cell r="BZ101">
            <v>0</v>
          </cell>
          <cell r="CA101">
            <v>0</v>
          </cell>
          <cell r="CB101">
            <v>0</v>
          </cell>
          <cell r="CC101">
            <v>100</v>
          </cell>
          <cell r="CD101">
            <v>0</v>
          </cell>
          <cell r="CE101">
            <v>0</v>
          </cell>
          <cell r="CF101">
            <v>1</v>
          </cell>
          <cell r="CG101">
            <v>0</v>
          </cell>
          <cell r="CH101">
            <v>0</v>
          </cell>
          <cell r="CI101">
            <v>0</v>
          </cell>
          <cell r="CJ101">
            <v>0</v>
          </cell>
          <cell r="CK101">
            <v>0</v>
          </cell>
          <cell r="CL101">
            <v>0</v>
          </cell>
          <cell r="CM101">
            <v>1</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row>
        <row r="102">
          <cell r="A102" t="str">
            <v>Ulster Youth Orchestra</v>
          </cell>
          <cell r="B102">
            <v>1</v>
          </cell>
          <cell r="C102">
            <v>33208</v>
          </cell>
          <cell r="D102" t="str">
            <v>Lottery</v>
          </cell>
          <cell r="E102" t="str">
            <v>ACNI/12254</v>
          </cell>
          <cell r="F102" t="str">
            <v>Ciaran Scullion</v>
          </cell>
          <cell r="G102" t="str">
            <v>AFP - Core</v>
          </cell>
          <cell r="H102" t="str">
            <v>Awarded</v>
          </cell>
          <cell r="I102" t="str">
            <v>Small</v>
          </cell>
          <cell r="J102">
            <v>35206</v>
          </cell>
          <cell r="K102">
            <v>0</v>
          </cell>
          <cell r="L102">
            <v>35206</v>
          </cell>
          <cell r="M102">
            <v>133387.67000000001</v>
          </cell>
          <cell r="N102" t="str">
            <v>Music</v>
          </cell>
          <cell r="O102">
            <v>3</v>
          </cell>
          <cell r="P102">
            <v>50</v>
          </cell>
          <cell r="Q102">
            <v>0</v>
          </cell>
          <cell r="R102">
            <v>2</v>
          </cell>
          <cell r="S102">
            <v>3</v>
          </cell>
          <cell r="T102">
            <v>771</v>
          </cell>
          <cell r="U102">
            <v>400</v>
          </cell>
          <cell r="V102">
            <v>0</v>
          </cell>
          <cell r="W102">
            <v>500</v>
          </cell>
          <cell r="X102">
            <v>0</v>
          </cell>
          <cell r="Y102">
            <v>0</v>
          </cell>
          <cell r="Z102">
            <v>0</v>
          </cell>
          <cell r="AA102">
            <v>800</v>
          </cell>
          <cell r="AB102">
            <v>0</v>
          </cell>
          <cell r="AC102">
            <v>20000</v>
          </cell>
          <cell r="AD102">
            <v>0</v>
          </cell>
          <cell r="AE102">
            <v>0</v>
          </cell>
          <cell r="AF102">
            <v>0</v>
          </cell>
          <cell r="AG102">
            <v>0</v>
          </cell>
          <cell r="AH102">
            <v>0</v>
          </cell>
          <cell r="AI102">
            <v>3</v>
          </cell>
          <cell r="AJ102">
            <v>3</v>
          </cell>
          <cell r="AK102">
            <v>0</v>
          </cell>
          <cell r="AL102">
            <v>0</v>
          </cell>
          <cell r="AM102">
            <v>0</v>
          </cell>
          <cell r="AN102">
            <v>0</v>
          </cell>
          <cell r="AO102">
            <v>0</v>
          </cell>
          <cell r="AP102">
            <v>0</v>
          </cell>
          <cell r="AQ102">
            <v>50</v>
          </cell>
          <cell r="AR102">
            <v>50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2</v>
          </cell>
          <cell r="BP102">
            <v>2</v>
          </cell>
          <cell r="BQ102">
            <v>0</v>
          </cell>
          <cell r="BR102">
            <v>1216</v>
          </cell>
          <cell r="BS102">
            <v>771</v>
          </cell>
          <cell r="BT102">
            <v>194</v>
          </cell>
          <cell r="BU102">
            <v>319</v>
          </cell>
          <cell r="BV102">
            <v>4633.7299999999996</v>
          </cell>
          <cell r="BW102">
            <v>6</v>
          </cell>
          <cell r="BX102">
            <v>0</v>
          </cell>
          <cell r="BY102">
            <v>0</v>
          </cell>
          <cell r="BZ102">
            <v>33</v>
          </cell>
          <cell r="CA102">
            <v>0</v>
          </cell>
          <cell r="CB102">
            <v>0</v>
          </cell>
          <cell r="CC102">
            <v>100</v>
          </cell>
          <cell r="CD102">
            <v>0</v>
          </cell>
          <cell r="CE102">
            <v>1</v>
          </cell>
          <cell r="CF102">
            <v>1</v>
          </cell>
          <cell r="CG102">
            <v>0</v>
          </cell>
          <cell r="CH102">
            <v>0</v>
          </cell>
          <cell r="CI102">
            <v>0</v>
          </cell>
          <cell r="CJ102">
            <v>0</v>
          </cell>
          <cell r="CK102">
            <v>0</v>
          </cell>
          <cell r="CL102">
            <v>0</v>
          </cell>
          <cell r="CM102">
            <v>1</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1</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row>
        <row r="103">
          <cell r="A103" t="str">
            <v>Ulster-Scots Community Network</v>
          </cell>
          <cell r="B103">
            <v>1</v>
          </cell>
          <cell r="C103">
            <v>33255</v>
          </cell>
          <cell r="D103" t="str">
            <v>Lottery</v>
          </cell>
          <cell r="E103" t="str">
            <v>ACNI/12301</v>
          </cell>
          <cell r="F103" t="str">
            <v>Joan Dempster</v>
          </cell>
          <cell r="G103" t="str">
            <v>AFP - Core</v>
          </cell>
          <cell r="H103" t="str">
            <v>Awarded</v>
          </cell>
          <cell r="I103" t="str">
            <v>Medium</v>
          </cell>
          <cell r="J103">
            <v>33918</v>
          </cell>
          <cell r="K103">
            <v>0</v>
          </cell>
          <cell r="L103">
            <v>45000</v>
          </cell>
          <cell r="M103">
            <v>349589</v>
          </cell>
          <cell r="N103" t="str">
            <v>Traditional Arts</v>
          </cell>
          <cell r="O103">
            <v>15</v>
          </cell>
          <cell r="P103">
            <v>20</v>
          </cell>
          <cell r="Q103">
            <v>5</v>
          </cell>
          <cell r="R103">
            <v>0</v>
          </cell>
          <cell r="S103">
            <v>0</v>
          </cell>
          <cell r="T103">
            <v>0</v>
          </cell>
          <cell r="U103">
            <v>1000</v>
          </cell>
          <cell r="V103">
            <v>0</v>
          </cell>
          <cell r="W103">
            <v>500</v>
          </cell>
          <cell r="X103">
            <v>0</v>
          </cell>
          <cell r="Y103">
            <v>2000</v>
          </cell>
          <cell r="Z103">
            <v>0</v>
          </cell>
          <cell r="AA103">
            <v>0</v>
          </cell>
          <cell r="AB103">
            <v>0</v>
          </cell>
          <cell r="AC103">
            <v>0</v>
          </cell>
          <cell r="AD103">
            <v>0</v>
          </cell>
          <cell r="AE103">
            <v>0</v>
          </cell>
          <cell r="AF103">
            <v>0</v>
          </cell>
          <cell r="AG103">
            <v>0</v>
          </cell>
          <cell r="AH103">
            <v>0</v>
          </cell>
          <cell r="AI103">
            <v>0</v>
          </cell>
          <cell r="AJ103">
            <v>15</v>
          </cell>
          <cell r="AK103">
            <v>0</v>
          </cell>
          <cell r="AL103">
            <v>0</v>
          </cell>
          <cell r="AM103">
            <v>0</v>
          </cell>
          <cell r="AN103">
            <v>0</v>
          </cell>
          <cell r="AO103">
            <v>0</v>
          </cell>
          <cell r="AP103">
            <v>0</v>
          </cell>
          <cell r="AQ103">
            <v>0</v>
          </cell>
          <cell r="AR103">
            <v>20</v>
          </cell>
          <cell r="AS103">
            <v>0</v>
          </cell>
          <cell r="AT103">
            <v>0</v>
          </cell>
          <cell r="AU103">
            <v>0</v>
          </cell>
          <cell r="AV103">
            <v>0</v>
          </cell>
          <cell r="AW103">
            <v>0</v>
          </cell>
          <cell r="AX103">
            <v>0</v>
          </cell>
          <cell r="AY103">
            <v>0</v>
          </cell>
          <cell r="AZ103">
            <v>5</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10</v>
          </cell>
          <cell r="CA103">
            <v>0</v>
          </cell>
          <cell r="CB103">
            <v>50</v>
          </cell>
          <cell r="CC103">
            <v>20</v>
          </cell>
          <cell r="CD103">
            <v>0</v>
          </cell>
          <cell r="CE103">
            <v>1</v>
          </cell>
          <cell r="CF103">
            <v>0</v>
          </cell>
          <cell r="CG103">
            <v>0</v>
          </cell>
          <cell r="CH103">
            <v>0</v>
          </cell>
          <cell r="CI103">
            <v>0</v>
          </cell>
          <cell r="CJ103">
            <v>0</v>
          </cell>
          <cell r="CK103">
            <v>0</v>
          </cell>
          <cell r="CL103">
            <v>1</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1</v>
          </cell>
          <cell r="DA103">
            <v>1</v>
          </cell>
          <cell r="DB103">
            <v>0</v>
          </cell>
          <cell r="DC103">
            <v>1</v>
          </cell>
          <cell r="DD103">
            <v>1</v>
          </cell>
          <cell r="DE103">
            <v>1</v>
          </cell>
          <cell r="DF103">
            <v>0</v>
          </cell>
          <cell r="DG103">
            <v>0</v>
          </cell>
          <cell r="DH103">
            <v>0</v>
          </cell>
          <cell r="DI103">
            <v>0</v>
          </cell>
          <cell r="DJ103">
            <v>0</v>
          </cell>
          <cell r="DK103">
            <v>0</v>
          </cell>
          <cell r="DL103">
            <v>0</v>
          </cell>
          <cell r="DM103">
            <v>0</v>
          </cell>
          <cell r="DN103">
            <v>0</v>
          </cell>
          <cell r="DO103">
            <v>600</v>
          </cell>
          <cell r="DP103">
            <v>1</v>
          </cell>
          <cell r="DQ103">
            <v>0</v>
          </cell>
          <cell r="DR103">
            <v>0</v>
          </cell>
          <cell r="DS103">
            <v>0</v>
          </cell>
          <cell r="DT103">
            <v>0</v>
          </cell>
          <cell r="DU103">
            <v>0</v>
          </cell>
          <cell r="DV103">
            <v>0</v>
          </cell>
          <cell r="DW103">
            <v>0</v>
          </cell>
          <cell r="DX103">
            <v>0</v>
          </cell>
          <cell r="DY103">
            <v>0</v>
          </cell>
          <cell r="DZ103">
            <v>1</v>
          </cell>
          <cell r="EA103">
            <v>0</v>
          </cell>
          <cell r="EB103">
            <v>1</v>
          </cell>
          <cell r="EC103">
            <v>0</v>
          </cell>
          <cell r="ED103">
            <v>0</v>
          </cell>
          <cell r="EE103">
            <v>0</v>
          </cell>
          <cell r="EF103">
            <v>1</v>
          </cell>
          <cell r="EG103">
            <v>0</v>
          </cell>
          <cell r="EH103">
            <v>0</v>
          </cell>
          <cell r="EI103">
            <v>0</v>
          </cell>
          <cell r="EJ103">
            <v>0</v>
          </cell>
          <cell r="EK103">
            <v>0</v>
          </cell>
          <cell r="EL103">
            <v>0</v>
          </cell>
          <cell r="EM103">
            <v>0</v>
          </cell>
          <cell r="EN103">
            <v>500</v>
          </cell>
          <cell r="EO103">
            <v>0</v>
          </cell>
          <cell r="EP103">
            <v>0</v>
          </cell>
          <cell r="EQ103">
            <v>0</v>
          </cell>
          <cell r="ER103">
            <v>0</v>
          </cell>
          <cell r="ES103">
            <v>80</v>
          </cell>
          <cell r="ET103">
            <v>10</v>
          </cell>
          <cell r="EU103">
            <v>0</v>
          </cell>
          <cell r="EV103">
            <v>15</v>
          </cell>
          <cell r="EW103">
            <v>0</v>
          </cell>
          <cell r="EX103">
            <v>0</v>
          </cell>
          <cell r="EY103">
            <v>0</v>
          </cell>
          <cell r="EZ103">
            <v>10000</v>
          </cell>
          <cell r="FA103">
            <v>0</v>
          </cell>
          <cell r="FB103">
            <v>0</v>
          </cell>
          <cell r="FC103">
            <v>0</v>
          </cell>
          <cell r="FD103">
            <v>0</v>
          </cell>
          <cell r="FE103">
            <v>1600</v>
          </cell>
          <cell r="FF103">
            <v>500</v>
          </cell>
          <cell r="FG103">
            <v>0</v>
          </cell>
          <cell r="FH103">
            <v>350</v>
          </cell>
          <cell r="FI103">
            <v>0</v>
          </cell>
          <cell r="FJ103">
            <v>0</v>
          </cell>
          <cell r="FK103">
            <v>0</v>
          </cell>
          <cell r="FL103">
            <v>2</v>
          </cell>
          <cell r="FM103">
            <v>0</v>
          </cell>
          <cell r="FN103">
            <v>0</v>
          </cell>
          <cell r="FO103">
            <v>6</v>
          </cell>
          <cell r="FP103">
            <v>0</v>
          </cell>
          <cell r="FQ103">
            <v>0</v>
          </cell>
          <cell r="FR103">
            <v>0</v>
          </cell>
          <cell r="FS103">
            <v>0</v>
          </cell>
          <cell r="FT103">
            <v>0</v>
          </cell>
          <cell r="FU103">
            <v>0</v>
          </cell>
          <cell r="FV103">
            <v>0</v>
          </cell>
          <cell r="FW103">
            <v>0</v>
          </cell>
          <cell r="FX103">
            <v>0</v>
          </cell>
          <cell r="FY103">
            <v>0</v>
          </cell>
        </row>
        <row r="104">
          <cell r="A104" t="str">
            <v>Verbal Arts Centre</v>
          </cell>
          <cell r="B104">
            <v>1</v>
          </cell>
          <cell r="C104">
            <v>33187</v>
          </cell>
          <cell r="D104" t="str">
            <v>Exchequer</v>
          </cell>
          <cell r="E104" t="str">
            <v>ACNI/12233</v>
          </cell>
          <cell r="F104" t="str">
            <v>Damian Smyth</v>
          </cell>
          <cell r="G104" t="str">
            <v>AFP - Core</v>
          </cell>
          <cell r="H104" t="str">
            <v>Awarded</v>
          </cell>
          <cell r="I104" t="str">
            <v>Medium</v>
          </cell>
          <cell r="J104">
            <v>225496</v>
          </cell>
          <cell r="K104">
            <v>0</v>
          </cell>
          <cell r="L104">
            <v>312475</v>
          </cell>
          <cell r="M104">
            <v>1334940</v>
          </cell>
          <cell r="N104" t="str">
            <v>Literature</v>
          </cell>
          <cell r="O104">
            <v>45</v>
          </cell>
          <cell r="P104">
            <v>1273</v>
          </cell>
          <cell r="Q104">
            <v>6</v>
          </cell>
          <cell r="R104">
            <v>0</v>
          </cell>
          <cell r="S104">
            <v>0</v>
          </cell>
          <cell r="T104">
            <v>1395</v>
          </cell>
          <cell r="U104">
            <v>0</v>
          </cell>
          <cell r="V104">
            <v>17564</v>
          </cell>
          <cell r="W104">
            <v>57</v>
          </cell>
          <cell r="X104">
            <v>0</v>
          </cell>
          <cell r="Y104">
            <v>18289</v>
          </cell>
          <cell r="Z104">
            <v>0</v>
          </cell>
          <cell r="AA104">
            <v>0</v>
          </cell>
          <cell r="AB104">
            <v>0</v>
          </cell>
          <cell r="AC104">
            <v>0</v>
          </cell>
          <cell r="AD104">
            <v>0</v>
          </cell>
          <cell r="AE104">
            <v>0</v>
          </cell>
          <cell r="AF104">
            <v>0</v>
          </cell>
          <cell r="AG104">
            <v>0</v>
          </cell>
          <cell r="AH104">
            <v>0</v>
          </cell>
          <cell r="AI104">
            <v>0</v>
          </cell>
          <cell r="AJ104">
            <v>1395</v>
          </cell>
          <cell r="AK104">
            <v>0</v>
          </cell>
          <cell r="AL104">
            <v>0</v>
          </cell>
          <cell r="AM104">
            <v>0</v>
          </cell>
          <cell r="AN104">
            <v>0</v>
          </cell>
          <cell r="AO104">
            <v>0</v>
          </cell>
          <cell r="AP104">
            <v>0</v>
          </cell>
          <cell r="AQ104">
            <v>0</v>
          </cell>
          <cell r="AR104">
            <v>17621</v>
          </cell>
          <cell r="AS104">
            <v>0</v>
          </cell>
          <cell r="AT104">
            <v>0</v>
          </cell>
          <cell r="AU104">
            <v>0</v>
          </cell>
          <cell r="AV104">
            <v>0</v>
          </cell>
          <cell r="AW104">
            <v>0</v>
          </cell>
          <cell r="AX104">
            <v>0</v>
          </cell>
          <cell r="AY104">
            <v>0</v>
          </cell>
          <cell r="AZ104">
            <v>18289</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30</v>
          </cell>
          <cell r="BY104">
            <v>5</v>
          </cell>
          <cell r="BZ104">
            <v>100</v>
          </cell>
          <cell r="CA104">
            <v>5</v>
          </cell>
          <cell r="CB104">
            <v>75</v>
          </cell>
          <cell r="CC104">
            <v>80</v>
          </cell>
          <cell r="CD104">
            <v>65</v>
          </cell>
          <cell r="CE104">
            <v>0</v>
          </cell>
          <cell r="CF104">
            <v>1</v>
          </cell>
          <cell r="CG104">
            <v>0</v>
          </cell>
          <cell r="CH104">
            <v>0</v>
          </cell>
          <cell r="CI104">
            <v>0</v>
          </cell>
          <cell r="CJ104">
            <v>0</v>
          </cell>
          <cell r="CK104">
            <v>0</v>
          </cell>
          <cell r="CL104">
            <v>0</v>
          </cell>
          <cell r="CM104">
            <v>1</v>
          </cell>
          <cell r="CN104">
            <v>1</v>
          </cell>
          <cell r="CO104">
            <v>0</v>
          </cell>
          <cell r="CP104">
            <v>0</v>
          </cell>
          <cell r="CQ104">
            <v>0</v>
          </cell>
          <cell r="CR104">
            <v>0</v>
          </cell>
          <cell r="CS104">
            <v>0</v>
          </cell>
          <cell r="CT104">
            <v>0</v>
          </cell>
          <cell r="CU104">
            <v>1</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3</v>
          </cell>
          <cell r="FM104">
            <v>540</v>
          </cell>
          <cell r="FN104">
            <v>110</v>
          </cell>
          <cell r="FO104">
            <v>190</v>
          </cell>
          <cell r="FP104">
            <v>346</v>
          </cell>
          <cell r="FQ104">
            <v>27</v>
          </cell>
          <cell r="FR104">
            <v>0</v>
          </cell>
          <cell r="FS104">
            <v>0</v>
          </cell>
          <cell r="FT104">
            <v>0</v>
          </cell>
          <cell r="FU104">
            <v>0</v>
          </cell>
          <cell r="FV104">
            <v>0</v>
          </cell>
          <cell r="FW104">
            <v>0</v>
          </cell>
          <cell r="FX104">
            <v>0</v>
          </cell>
          <cell r="FY104">
            <v>1</v>
          </cell>
        </row>
        <row r="105">
          <cell r="A105" t="str">
            <v>Voluntary Arts Network (for Voluntary Arts Ireland)</v>
          </cell>
          <cell r="B105">
            <v>1</v>
          </cell>
          <cell r="C105">
            <v>33172</v>
          </cell>
          <cell r="D105" t="str">
            <v>Lottery</v>
          </cell>
          <cell r="E105" t="str">
            <v>ACNI/12218</v>
          </cell>
          <cell r="F105" t="str">
            <v>Fionnuala Walsh</v>
          </cell>
          <cell r="G105" t="str">
            <v>AFP - Core</v>
          </cell>
          <cell r="H105" t="str">
            <v>Awarded</v>
          </cell>
          <cell r="I105" t="str">
            <v>Small</v>
          </cell>
          <cell r="J105">
            <v>57380</v>
          </cell>
          <cell r="K105">
            <v>0</v>
          </cell>
          <cell r="L105">
            <v>155712</v>
          </cell>
          <cell r="M105">
            <v>329399</v>
          </cell>
          <cell r="N105" t="str">
            <v>Combined</v>
          </cell>
          <cell r="O105">
            <v>3</v>
          </cell>
          <cell r="P105">
            <v>26</v>
          </cell>
          <cell r="Q105">
            <v>8</v>
          </cell>
          <cell r="R105">
            <v>1</v>
          </cell>
          <cell r="S105">
            <v>7</v>
          </cell>
          <cell r="T105">
            <v>0</v>
          </cell>
          <cell r="U105">
            <v>990</v>
          </cell>
          <cell r="V105">
            <v>0</v>
          </cell>
          <cell r="W105">
            <v>5736</v>
          </cell>
          <cell r="X105">
            <v>0</v>
          </cell>
          <cell r="Y105">
            <v>14040</v>
          </cell>
          <cell r="Z105">
            <v>0</v>
          </cell>
          <cell r="AA105">
            <v>1050</v>
          </cell>
          <cell r="AB105">
            <v>0</v>
          </cell>
          <cell r="AC105">
            <v>23906</v>
          </cell>
          <cell r="AD105">
            <v>0</v>
          </cell>
          <cell r="AE105">
            <v>0</v>
          </cell>
          <cell r="AF105">
            <v>0</v>
          </cell>
          <cell r="AG105">
            <v>0</v>
          </cell>
          <cell r="AH105">
            <v>0</v>
          </cell>
          <cell r="AI105">
            <v>0</v>
          </cell>
          <cell r="AJ105">
            <v>2</v>
          </cell>
          <cell r="AK105">
            <v>2</v>
          </cell>
          <cell r="AL105">
            <v>0</v>
          </cell>
          <cell r="AM105">
            <v>0</v>
          </cell>
          <cell r="AN105">
            <v>0</v>
          </cell>
          <cell r="AO105">
            <v>0</v>
          </cell>
          <cell r="AP105">
            <v>0</v>
          </cell>
          <cell r="AQ105">
            <v>0</v>
          </cell>
          <cell r="AR105">
            <v>44</v>
          </cell>
          <cell r="AS105">
            <v>44</v>
          </cell>
          <cell r="AT105">
            <v>0</v>
          </cell>
          <cell r="AU105">
            <v>0</v>
          </cell>
          <cell r="AV105">
            <v>0</v>
          </cell>
          <cell r="AW105">
            <v>0</v>
          </cell>
          <cell r="AX105">
            <v>0</v>
          </cell>
          <cell r="AY105">
            <v>0</v>
          </cell>
          <cell r="AZ105">
            <v>8</v>
          </cell>
          <cell r="BA105">
            <v>8</v>
          </cell>
          <cell r="BB105">
            <v>0</v>
          </cell>
          <cell r="BC105">
            <v>0</v>
          </cell>
          <cell r="BD105">
            <v>0</v>
          </cell>
          <cell r="BE105">
            <v>0</v>
          </cell>
          <cell r="BF105">
            <v>0</v>
          </cell>
          <cell r="BG105">
            <v>0</v>
          </cell>
          <cell r="BH105">
            <v>0</v>
          </cell>
          <cell r="BI105">
            <v>6</v>
          </cell>
          <cell r="BJ105">
            <v>0</v>
          </cell>
          <cell r="BK105">
            <v>0</v>
          </cell>
          <cell r="BL105">
            <v>0</v>
          </cell>
          <cell r="BM105">
            <v>0</v>
          </cell>
          <cell r="BN105">
            <v>0</v>
          </cell>
          <cell r="BO105">
            <v>0</v>
          </cell>
          <cell r="BP105">
            <v>1</v>
          </cell>
          <cell r="BQ105">
            <v>10</v>
          </cell>
          <cell r="BR105">
            <v>0</v>
          </cell>
          <cell r="BS105">
            <v>0</v>
          </cell>
          <cell r="BT105">
            <v>0</v>
          </cell>
          <cell r="BU105">
            <v>0</v>
          </cell>
          <cell r="BV105">
            <v>0</v>
          </cell>
          <cell r="BW105">
            <v>0</v>
          </cell>
          <cell r="BX105">
            <v>5</v>
          </cell>
          <cell r="BY105">
            <v>2</v>
          </cell>
          <cell r="BZ105">
            <v>0</v>
          </cell>
          <cell r="CA105">
            <v>0</v>
          </cell>
          <cell r="CB105">
            <v>0</v>
          </cell>
          <cell r="CC105">
            <v>5</v>
          </cell>
          <cell r="CD105">
            <v>0</v>
          </cell>
          <cell r="CE105">
            <v>0</v>
          </cell>
          <cell r="CF105">
            <v>0</v>
          </cell>
          <cell r="CG105">
            <v>0</v>
          </cell>
          <cell r="CH105">
            <v>0</v>
          </cell>
          <cell r="CI105">
            <v>0</v>
          </cell>
          <cell r="CJ105">
            <v>0</v>
          </cell>
          <cell r="CK105">
            <v>1</v>
          </cell>
          <cell r="CL105">
            <v>0</v>
          </cell>
          <cell r="CM105">
            <v>1</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1</v>
          </cell>
          <cell r="DB105">
            <v>1</v>
          </cell>
          <cell r="DC105">
            <v>0</v>
          </cell>
          <cell r="DD105">
            <v>0</v>
          </cell>
          <cell r="DE105">
            <v>0</v>
          </cell>
          <cell r="DF105">
            <v>0</v>
          </cell>
          <cell r="DG105">
            <v>0</v>
          </cell>
          <cell r="DH105">
            <v>0</v>
          </cell>
          <cell r="DI105">
            <v>0</v>
          </cell>
          <cell r="DJ105">
            <v>1</v>
          </cell>
          <cell r="DK105">
            <v>0</v>
          </cell>
          <cell r="DL105">
            <v>0</v>
          </cell>
          <cell r="DM105">
            <v>0</v>
          </cell>
          <cell r="DN105">
            <v>0</v>
          </cell>
          <cell r="DO105">
            <v>0</v>
          </cell>
          <cell r="DP105">
            <v>1</v>
          </cell>
          <cell r="DQ105">
            <v>0</v>
          </cell>
          <cell r="DR105">
            <v>1</v>
          </cell>
          <cell r="DS105">
            <v>0</v>
          </cell>
          <cell r="DT105">
            <v>1</v>
          </cell>
          <cell r="DU105">
            <v>0</v>
          </cell>
          <cell r="DV105">
            <v>0</v>
          </cell>
          <cell r="DW105">
            <v>0</v>
          </cell>
          <cell r="DX105">
            <v>0</v>
          </cell>
          <cell r="DY105">
            <v>1</v>
          </cell>
          <cell r="DZ105">
            <v>0</v>
          </cell>
          <cell r="EA105">
            <v>1</v>
          </cell>
          <cell r="EB105">
            <v>1</v>
          </cell>
          <cell r="EC105">
            <v>0</v>
          </cell>
          <cell r="ED105">
            <v>1</v>
          </cell>
          <cell r="EE105">
            <v>0</v>
          </cell>
          <cell r="EF105">
            <v>0</v>
          </cell>
          <cell r="EG105">
            <v>1</v>
          </cell>
          <cell r="EH105">
            <v>1</v>
          </cell>
          <cell r="EI105">
            <v>0</v>
          </cell>
          <cell r="EJ105">
            <v>0</v>
          </cell>
          <cell r="EK105">
            <v>1</v>
          </cell>
          <cell r="EL105">
            <v>1</v>
          </cell>
          <cell r="EM105">
            <v>0</v>
          </cell>
          <cell r="EN105">
            <v>62</v>
          </cell>
          <cell r="EO105">
            <v>1</v>
          </cell>
          <cell r="EP105">
            <v>5</v>
          </cell>
          <cell r="EQ105">
            <v>0</v>
          </cell>
          <cell r="ER105">
            <v>0</v>
          </cell>
          <cell r="ES105">
            <v>0</v>
          </cell>
          <cell r="ET105">
            <v>1</v>
          </cell>
          <cell r="EU105">
            <v>150</v>
          </cell>
          <cell r="EV105">
            <v>0</v>
          </cell>
          <cell r="EW105">
            <v>1</v>
          </cell>
          <cell r="EX105">
            <v>0</v>
          </cell>
          <cell r="EY105">
            <v>1</v>
          </cell>
          <cell r="EZ105">
            <v>401</v>
          </cell>
          <cell r="FA105">
            <v>10</v>
          </cell>
          <cell r="FB105">
            <v>35150</v>
          </cell>
          <cell r="FC105">
            <v>0</v>
          </cell>
          <cell r="FD105">
            <v>0</v>
          </cell>
          <cell r="FE105">
            <v>0</v>
          </cell>
          <cell r="FF105">
            <v>45</v>
          </cell>
          <cell r="FG105">
            <v>17775</v>
          </cell>
          <cell r="FH105">
            <v>0</v>
          </cell>
          <cell r="FI105">
            <v>30</v>
          </cell>
          <cell r="FJ105">
            <v>0</v>
          </cell>
          <cell r="FK105">
            <v>210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row>
        <row r="106">
          <cell r="A106" t="str">
            <v>Walled City Music Trust</v>
          </cell>
          <cell r="B106">
            <v>1</v>
          </cell>
          <cell r="C106">
            <v>33163</v>
          </cell>
          <cell r="D106" t="str">
            <v>Exchequer</v>
          </cell>
          <cell r="E106" t="str">
            <v>ACNI/12209</v>
          </cell>
          <cell r="F106" t="str">
            <v>Ciaran Scullion</v>
          </cell>
          <cell r="G106" t="str">
            <v>AFP - Core</v>
          </cell>
          <cell r="H106" t="str">
            <v>Awarded</v>
          </cell>
          <cell r="I106" t="str">
            <v>Medium</v>
          </cell>
          <cell r="J106">
            <v>115000</v>
          </cell>
          <cell r="K106">
            <v>0</v>
          </cell>
          <cell r="L106">
            <v>175000</v>
          </cell>
          <cell r="M106">
            <v>461970</v>
          </cell>
          <cell r="N106" t="str">
            <v>Music</v>
          </cell>
          <cell r="O106">
            <v>8</v>
          </cell>
          <cell r="P106">
            <v>38</v>
          </cell>
          <cell r="Q106">
            <v>0</v>
          </cell>
          <cell r="R106">
            <v>2</v>
          </cell>
          <cell r="S106">
            <v>0</v>
          </cell>
          <cell r="T106">
            <v>550</v>
          </cell>
          <cell r="U106">
            <v>0</v>
          </cell>
          <cell r="V106">
            <v>3700</v>
          </cell>
          <cell r="W106">
            <v>0</v>
          </cell>
          <cell r="X106">
            <v>0</v>
          </cell>
          <cell r="Y106">
            <v>0</v>
          </cell>
          <cell r="Z106">
            <v>14500</v>
          </cell>
          <cell r="AA106">
            <v>0</v>
          </cell>
          <cell r="AB106">
            <v>0</v>
          </cell>
          <cell r="AC106">
            <v>0</v>
          </cell>
          <cell r="AD106">
            <v>0</v>
          </cell>
          <cell r="AE106">
            <v>0</v>
          </cell>
          <cell r="AF106">
            <v>0</v>
          </cell>
          <cell r="AG106">
            <v>0</v>
          </cell>
          <cell r="AH106">
            <v>0</v>
          </cell>
          <cell r="AI106">
            <v>0</v>
          </cell>
          <cell r="AJ106">
            <v>8</v>
          </cell>
          <cell r="AK106">
            <v>0</v>
          </cell>
          <cell r="AL106">
            <v>0</v>
          </cell>
          <cell r="AM106">
            <v>0</v>
          </cell>
          <cell r="AN106">
            <v>0</v>
          </cell>
          <cell r="AO106">
            <v>0</v>
          </cell>
          <cell r="AP106">
            <v>0</v>
          </cell>
          <cell r="AQ106">
            <v>0</v>
          </cell>
          <cell r="AR106">
            <v>38</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2</v>
          </cell>
          <cell r="BQ106">
            <v>0</v>
          </cell>
          <cell r="BR106">
            <v>4050</v>
          </cell>
          <cell r="BS106">
            <v>2890</v>
          </cell>
          <cell r="BT106">
            <v>550</v>
          </cell>
          <cell r="BU106">
            <v>870</v>
          </cell>
          <cell r="BV106">
            <v>22298</v>
          </cell>
          <cell r="BW106">
            <v>7.71</v>
          </cell>
          <cell r="BX106">
            <v>10</v>
          </cell>
          <cell r="BY106">
            <v>0</v>
          </cell>
          <cell r="BZ106">
            <v>10</v>
          </cell>
          <cell r="CA106">
            <v>0</v>
          </cell>
          <cell r="CB106">
            <v>0</v>
          </cell>
          <cell r="CC106">
            <v>20</v>
          </cell>
          <cell r="CD106">
            <v>0</v>
          </cell>
          <cell r="CE106">
            <v>1</v>
          </cell>
          <cell r="CF106">
            <v>1</v>
          </cell>
          <cell r="CG106">
            <v>0</v>
          </cell>
          <cell r="CH106">
            <v>0</v>
          </cell>
          <cell r="CI106">
            <v>1</v>
          </cell>
          <cell r="CJ106">
            <v>0</v>
          </cell>
          <cell r="CK106">
            <v>0</v>
          </cell>
          <cell r="CL106">
            <v>1</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row>
        <row r="107">
          <cell r="A107" t="str">
            <v>Waterside Theatre Company Ltd</v>
          </cell>
          <cell r="B107">
            <v>1</v>
          </cell>
          <cell r="C107">
            <v>33237</v>
          </cell>
          <cell r="D107" t="str">
            <v>Exchequer</v>
          </cell>
          <cell r="E107" t="str">
            <v>ACNI/12283</v>
          </cell>
          <cell r="F107" t="str">
            <v>Gavin O'Connor</v>
          </cell>
          <cell r="G107" t="str">
            <v>AFP - Core</v>
          </cell>
          <cell r="H107" t="str">
            <v>Awarded</v>
          </cell>
          <cell r="I107" t="str">
            <v>Medium</v>
          </cell>
          <cell r="J107">
            <v>130930</v>
          </cell>
          <cell r="K107">
            <v>0</v>
          </cell>
          <cell r="L107">
            <v>177453</v>
          </cell>
          <cell r="M107">
            <v>450901</v>
          </cell>
          <cell r="N107" t="str">
            <v>Combined</v>
          </cell>
          <cell r="O107">
            <v>148</v>
          </cell>
          <cell r="P107">
            <v>341</v>
          </cell>
          <cell r="Q107">
            <v>5</v>
          </cell>
          <cell r="R107">
            <v>19</v>
          </cell>
          <cell r="S107">
            <v>0</v>
          </cell>
          <cell r="T107">
            <v>17793</v>
          </cell>
          <cell r="U107">
            <v>4579</v>
          </cell>
          <cell r="V107">
            <v>5477</v>
          </cell>
          <cell r="W107">
            <v>0</v>
          </cell>
          <cell r="X107">
            <v>3838</v>
          </cell>
          <cell r="Y107">
            <v>4250</v>
          </cell>
          <cell r="Z107">
            <v>2345</v>
          </cell>
          <cell r="AA107">
            <v>600</v>
          </cell>
          <cell r="AB107">
            <v>0</v>
          </cell>
          <cell r="AC107">
            <v>0</v>
          </cell>
          <cell r="AD107">
            <v>0</v>
          </cell>
          <cell r="AE107">
            <v>0</v>
          </cell>
          <cell r="AF107">
            <v>0</v>
          </cell>
          <cell r="AG107">
            <v>0</v>
          </cell>
          <cell r="AH107">
            <v>148</v>
          </cell>
          <cell r="AI107">
            <v>148</v>
          </cell>
          <cell r="AJ107">
            <v>148</v>
          </cell>
          <cell r="AK107">
            <v>1</v>
          </cell>
          <cell r="AL107">
            <v>0</v>
          </cell>
          <cell r="AM107">
            <v>0</v>
          </cell>
          <cell r="AN107">
            <v>0</v>
          </cell>
          <cell r="AO107">
            <v>0</v>
          </cell>
          <cell r="AP107">
            <v>341</v>
          </cell>
          <cell r="AQ107">
            <v>341</v>
          </cell>
          <cell r="AR107">
            <v>341</v>
          </cell>
          <cell r="AS107">
            <v>0</v>
          </cell>
          <cell r="AT107">
            <v>0</v>
          </cell>
          <cell r="AU107">
            <v>0</v>
          </cell>
          <cell r="AV107">
            <v>0</v>
          </cell>
          <cell r="AW107">
            <v>0</v>
          </cell>
          <cell r="AX107">
            <v>5</v>
          </cell>
          <cell r="AY107">
            <v>5</v>
          </cell>
          <cell r="AZ107">
            <v>5</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15</v>
          </cell>
          <cell r="BO107">
            <v>15</v>
          </cell>
          <cell r="BP107">
            <v>15</v>
          </cell>
          <cell r="BQ107">
            <v>2</v>
          </cell>
          <cell r="BR107">
            <v>46651</v>
          </cell>
          <cell r="BS107">
            <v>11279</v>
          </cell>
          <cell r="BT107">
            <v>14038</v>
          </cell>
          <cell r="BU107">
            <v>6761</v>
          </cell>
          <cell r="BV107">
            <v>69111</v>
          </cell>
          <cell r="BW107">
            <v>6.18</v>
          </cell>
          <cell r="BX107">
            <v>25</v>
          </cell>
          <cell r="BY107">
            <v>10</v>
          </cell>
          <cell r="BZ107">
            <v>50</v>
          </cell>
          <cell r="CA107">
            <v>0</v>
          </cell>
          <cell r="CB107">
            <v>20</v>
          </cell>
          <cell r="CC107">
            <v>50</v>
          </cell>
          <cell r="CD107">
            <v>0</v>
          </cell>
          <cell r="CE107">
            <v>0</v>
          </cell>
          <cell r="CF107">
            <v>1</v>
          </cell>
          <cell r="CG107">
            <v>0</v>
          </cell>
          <cell r="CH107">
            <v>0</v>
          </cell>
          <cell r="CI107">
            <v>1</v>
          </cell>
          <cell r="CJ107">
            <v>0</v>
          </cell>
          <cell r="CK107">
            <v>0</v>
          </cell>
          <cell r="CL107">
            <v>0</v>
          </cell>
          <cell r="CM107">
            <v>0</v>
          </cell>
          <cell r="CN107">
            <v>0</v>
          </cell>
          <cell r="CO107">
            <v>0</v>
          </cell>
          <cell r="CP107">
            <v>0</v>
          </cell>
          <cell r="CQ107">
            <v>0</v>
          </cell>
          <cell r="CR107">
            <v>0</v>
          </cell>
          <cell r="CS107">
            <v>0</v>
          </cell>
          <cell r="CT107">
            <v>0</v>
          </cell>
          <cell r="CU107">
            <v>0</v>
          </cell>
          <cell r="CV107">
            <v>1</v>
          </cell>
          <cell r="CW107">
            <v>0</v>
          </cell>
          <cell r="CX107">
            <v>1</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row>
        <row r="108">
          <cell r="A108" t="str">
            <v>Wheelworks</v>
          </cell>
          <cell r="B108">
            <v>1</v>
          </cell>
          <cell r="C108">
            <v>33193</v>
          </cell>
          <cell r="D108" t="str">
            <v>Lottery</v>
          </cell>
          <cell r="E108" t="str">
            <v>ACNI/12239</v>
          </cell>
          <cell r="F108" t="str">
            <v>Gavin O'Connor</v>
          </cell>
          <cell r="G108" t="str">
            <v>AFP - Core</v>
          </cell>
          <cell r="H108" t="str">
            <v>Awarded</v>
          </cell>
          <cell r="I108" t="str">
            <v>Medium</v>
          </cell>
          <cell r="J108">
            <v>82450</v>
          </cell>
          <cell r="K108">
            <v>0</v>
          </cell>
          <cell r="L108">
            <v>86000</v>
          </cell>
          <cell r="M108">
            <v>197566</v>
          </cell>
          <cell r="N108" t="str">
            <v>Combined</v>
          </cell>
          <cell r="O108">
            <v>2</v>
          </cell>
          <cell r="P108">
            <v>160</v>
          </cell>
          <cell r="Q108">
            <v>5</v>
          </cell>
          <cell r="R108">
            <v>8</v>
          </cell>
          <cell r="S108">
            <v>0</v>
          </cell>
          <cell r="T108">
            <v>412</v>
          </cell>
          <cell r="U108">
            <v>0</v>
          </cell>
          <cell r="V108">
            <v>2959</v>
          </cell>
          <cell r="W108">
            <v>0</v>
          </cell>
          <cell r="X108">
            <v>0</v>
          </cell>
          <cell r="Y108">
            <v>2000</v>
          </cell>
          <cell r="Z108">
            <v>394</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63</v>
          </cell>
          <cell r="AQ108">
            <v>0</v>
          </cell>
          <cell r="AR108">
            <v>63</v>
          </cell>
          <cell r="AS108">
            <v>0</v>
          </cell>
          <cell r="AT108">
            <v>0</v>
          </cell>
          <cell r="AU108">
            <v>0</v>
          </cell>
          <cell r="AV108">
            <v>0</v>
          </cell>
          <cell r="AW108">
            <v>0</v>
          </cell>
          <cell r="AX108">
            <v>0</v>
          </cell>
          <cell r="AY108">
            <v>0</v>
          </cell>
          <cell r="AZ108">
            <v>5</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20</v>
          </cell>
          <cell r="BY108">
            <v>10</v>
          </cell>
          <cell r="BZ108">
            <v>50</v>
          </cell>
          <cell r="CA108">
            <v>5</v>
          </cell>
          <cell r="CB108">
            <v>0</v>
          </cell>
          <cell r="CC108">
            <v>100</v>
          </cell>
          <cell r="CD108">
            <v>0</v>
          </cell>
          <cell r="CE108">
            <v>1</v>
          </cell>
          <cell r="CF108">
            <v>1</v>
          </cell>
          <cell r="CG108">
            <v>1</v>
          </cell>
          <cell r="CH108">
            <v>0</v>
          </cell>
          <cell r="CI108">
            <v>1</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row>
        <row r="109">
          <cell r="A109" t="str">
            <v>Young at Art</v>
          </cell>
          <cell r="B109">
            <v>1</v>
          </cell>
          <cell r="C109">
            <v>33217</v>
          </cell>
          <cell r="D109" t="str">
            <v>Exchequer</v>
          </cell>
          <cell r="E109" t="str">
            <v>ACNI/12263</v>
          </cell>
          <cell r="F109" t="str">
            <v>Gavin O'Connor</v>
          </cell>
          <cell r="G109" t="str">
            <v>AFP - Core</v>
          </cell>
          <cell r="H109" t="str">
            <v>Awarded</v>
          </cell>
          <cell r="I109" t="str">
            <v>Medium</v>
          </cell>
          <cell r="J109">
            <v>167416</v>
          </cell>
          <cell r="K109">
            <v>0</v>
          </cell>
          <cell r="L109">
            <v>273425</v>
          </cell>
          <cell r="M109">
            <v>768748</v>
          </cell>
          <cell r="N109" t="str">
            <v>Combined</v>
          </cell>
          <cell r="O109">
            <v>155</v>
          </cell>
          <cell r="P109">
            <v>284</v>
          </cell>
          <cell r="Q109">
            <v>4</v>
          </cell>
          <cell r="R109">
            <v>0</v>
          </cell>
          <cell r="S109">
            <v>0</v>
          </cell>
          <cell r="T109">
            <v>15663</v>
          </cell>
          <cell r="U109">
            <v>0</v>
          </cell>
          <cell r="V109">
            <v>18175</v>
          </cell>
          <cell r="W109">
            <v>0</v>
          </cell>
          <cell r="X109">
            <v>320</v>
          </cell>
          <cell r="Y109">
            <v>0</v>
          </cell>
          <cell r="Z109">
            <v>0</v>
          </cell>
          <cell r="AA109">
            <v>0</v>
          </cell>
          <cell r="AB109">
            <v>0</v>
          </cell>
          <cell r="AC109">
            <v>0</v>
          </cell>
          <cell r="AD109">
            <v>0</v>
          </cell>
          <cell r="AE109">
            <v>0</v>
          </cell>
          <cell r="AF109">
            <v>0</v>
          </cell>
          <cell r="AG109">
            <v>0</v>
          </cell>
          <cell r="AH109">
            <v>0</v>
          </cell>
          <cell r="AI109">
            <v>0</v>
          </cell>
          <cell r="AJ109">
            <v>57</v>
          </cell>
          <cell r="AK109">
            <v>4</v>
          </cell>
          <cell r="AL109">
            <v>0</v>
          </cell>
          <cell r="AM109">
            <v>0</v>
          </cell>
          <cell r="AN109">
            <v>0</v>
          </cell>
          <cell r="AO109">
            <v>0</v>
          </cell>
          <cell r="AP109">
            <v>0</v>
          </cell>
          <cell r="AQ109">
            <v>0</v>
          </cell>
          <cell r="AR109">
            <v>35</v>
          </cell>
          <cell r="AS109">
            <v>0</v>
          </cell>
          <cell r="AT109">
            <v>0</v>
          </cell>
          <cell r="AU109">
            <v>0</v>
          </cell>
          <cell r="AV109">
            <v>0</v>
          </cell>
          <cell r="AW109">
            <v>0</v>
          </cell>
          <cell r="AX109">
            <v>0</v>
          </cell>
          <cell r="AY109">
            <v>0</v>
          </cell>
          <cell r="AZ109">
            <v>2</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4227</v>
          </cell>
          <cell r="BS109">
            <v>3733</v>
          </cell>
          <cell r="BT109">
            <v>32</v>
          </cell>
          <cell r="BU109">
            <v>917</v>
          </cell>
          <cell r="BV109">
            <v>19840</v>
          </cell>
          <cell r="BW109">
            <v>5.31</v>
          </cell>
          <cell r="BX109">
            <v>7</v>
          </cell>
          <cell r="BY109">
            <v>0</v>
          </cell>
          <cell r="BZ109">
            <v>30</v>
          </cell>
          <cell r="CA109">
            <v>0</v>
          </cell>
          <cell r="CB109">
            <v>0</v>
          </cell>
          <cell r="CC109">
            <v>100</v>
          </cell>
          <cell r="CD109">
            <v>0</v>
          </cell>
          <cell r="CE109">
            <v>0</v>
          </cell>
          <cell r="CF109">
            <v>1</v>
          </cell>
          <cell r="CG109">
            <v>1</v>
          </cell>
          <cell r="CH109">
            <v>0</v>
          </cell>
          <cell r="CI109">
            <v>0</v>
          </cell>
          <cell r="CJ109">
            <v>0</v>
          </cell>
          <cell r="CK109">
            <v>0</v>
          </cell>
          <cell r="CL109">
            <v>0</v>
          </cell>
          <cell r="CM109">
            <v>0</v>
          </cell>
          <cell r="CN109">
            <v>0</v>
          </cell>
          <cell r="CO109">
            <v>0</v>
          </cell>
          <cell r="CP109">
            <v>0</v>
          </cell>
          <cell r="CQ109">
            <v>1</v>
          </cell>
          <cell r="CR109">
            <v>0</v>
          </cell>
          <cell r="CS109">
            <v>0</v>
          </cell>
          <cell r="CT109">
            <v>0</v>
          </cell>
          <cell r="CU109">
            <v>0</v>
          </cell>
          <cell r="CV109">
            <v>1</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row>
        <row r="110">
          <cell r="A110" t="str">
            <v>Youth Action Northern Ireland</v>
          </cell>
          <cell r="B110">
            <v>1</v>
          </cell>
          <cell r="C110">
            <v>33259</v>
          </cell>
          <cell r="D110" t="str">
            <v>Lottery</v>
          </cell>
          <cell r="E110" t="str">
            <v>ACNI/12305</v>
          </cell>
          <cell r="F110" t="str">
            <v>Gavin O'Connor</v>
          </cell>
          <cell r="G110" t="str">
            <v>AFP - Core</v>
          </cell>
          <cell r="H110" t="str">
            <v>Awarded</v>
          </cell>
          <cell r="I110" t="str">
            <v>Medium</v>
          </cell>
          <cell r="J110">
            <v>50000</v>
          </cell>
          <cell r="K110">
            <v>0</v>
          </cell>
          <cell r="L110">
            <v>70000</v>
          </cell>
          <cell r="M110">
            <v>491261</v>
          </cell>
          <cell r="N110" t="str">
            <v>Drama</v>
          </cell>
          <cell r="O110">
            <v>81</v>
          </cell>
          <cell r="P110">
            <v>3523</v>
          </cell>
          <cell r="Q110">
            <v>0</v>
          </cell>
          <cell r="R110">
            <v>8</v>
          </cell>
          <cell r="S110">
            <v>4</v>
          </cell>
          <cell r="T110">
            <v>7681</v>
          </cell>
          <cell r="U110">
            <v>0</v>
          </cell>
          <cell r="V110">
            <v>0</v>
          </cell>
          <cell r="W110">
            <v>8000</v>
          </cell>
          <cell r="X110">
            <v>0</v>
          </cell>
          <cell r="Y110">
            <v>0</v>
          </cell>
          <cell r="Z110">
            <v>0</v>
          </cell>
          <cell r="AA110">
            <v>20398</v>
          </cell>
          <cell r="AB110">
            <v>0</v>
          </cell>
          <cell r="AC110">
            <v>30000</v>
          </cell>
          <cell r="AD110">
            <v>0</v>
          </cell>
          <cell r="AE110">
            <v>11</v>
          </cell>
          <cell r="AF110">
            <v>0</v>
          </cell>
          <cell r="AG110">
            <v>0</v>
          </cell>
          <cell r="AH110">
            <v>0</v>
          </cell>
          <cell r="AI110">
            <v>0</v>
          </cell>
          <cell r="AJ110">
            <v>81</v>
          </cell>
          <cell r="AK110">
            <v>0</v>
          </cell>
          <cell r="AL110">
            <v>0</v>
          </cell>
          <cell r="AM110">
            <v>0</v>
          </cell>
          <cell r="AN110">
            <v>0</v>
          </cell>
          <cell r="AO110">
            <v>0</v>
          </cell>
          <cell r="AP110">
            <v>0</v>
          </cell>
          <cell r="AQ110">
            <v>0</v>
          </cell>
          <cell r="AR110">
            <v>3523</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1</v>
          </cell>
          <cell r="BL110">
            <v>0</v>
          </cell>
          <cell r="BM110">
            <v>0</v>
          </cell>
          <cell r="BN110">
            <v>0</v>
          </cell>
          <cell r="BO110">
            <v>0</v>
          </cell>
          <cell r="BP110">
            <v>8</v>
          </cell>
          <cell r="BQ110">
            <v>0</v>
          </cell>
          <cell r="BR110">
            <v>10929</v>
          </cell>
          <cell r="BS110">
            <v>8079</v>
          </cell>
          <cell r="BT110">
            <v>2330</v>
          </cell>
          <cell r="BU110">
            <v>5251</v>
          </cell>
          <cell r="BV110">
            <v>0</v>
          </cell>
          <cell r="BW110">
            <v>0</v>
          </cell>
          <cell r="BX110">
            <v>30</v>
          </cell>
          <cell r="BY110">
            <v>20</v>
          </cell>
          <cell r="BZ110">
            <v>90</v>
          </cell>
          <cell r="CA110">
            <v>30</v>
          </cell>
          <cell r="CB110">
            <v>20</v>
          </cell>
          <cell r="CC110">
            <v>100</v>
          </cell>
          <cell r="CD110">
            <v>0</v>
          </cell>
          <cell r="CE110">
            <v>0</v>
          </cell>
          <cell r="CF110">
            <v>1</v>
          </cell>
          <cell r="CG110">
            <v>1</v>
          </cell>
          <cell r="CH110">
            <v>0</v>
          </cell>
          <cell r="CI110">
            <v>1</v>
          </cell>
          <cell r="CJ110">
            <v>0</v>
          </cell>
          <cell r="CK110">
            <v>0</v>
          </cell>
          <cell r="CL110">
            <v>0</v>
          </cell>
          <cell r="CM110">
            <v>1</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0</v>
          </cell>
          <cell r="FV110">
            <v>0</v>
          </cell>
          <cell r="FW110">
            <v>0</v>
          </cell>
          <cell r="FX110">
            <v>0</v>
          </cell>
          <cell r="FY110">
            <v>0</v>
          </cell>
        </row>
        <row r="111">
          <cell r="A111" t="str">
            <v>All organisations</v>
          </cell>
          <cell r="B111">
            <v>109</v>
          </cell>
          <cell r="C111">
            <v>0</v>
          </cell>
          <cell r="D111">
            <v>0</v>
          </cell>
          <cell r="E111">
            <v>0</v>
          </cell>
          <cell r="F111">
            <v>0</v>
          </cell>
          <cell r="G111">
            <v>0</v>
          </cell>
          <cell r="H111">
            <v>0</v>
          </cell>
          <cell r="I111">
            <v>0</v>
          </cell>
          <cell r="J111">
            <v>13541192</v>
          </cell>
          <cell r="K111">
            <v>0</v>
          </cell>
          <cell r="L111">
            <v>0</v>
          </cell>
          <cell r="M111">
            <v>0</v>
          </cell>
          <cell r="N111">
            <v>0</v>
          </cell>
          <cell r="O111">
            <v>6800</v>
          </cell>
          <cell r="P111">
            <v>37196</v>
          </cell>
          <cell r="Q111">
            <v>710</v>
          </cell>
          <cell r="R111">
            <v>1289</v>
          </cell>
          <cell r="S111">
            <v>1759</v>
          </cell>
          <cell r="T111">
            <v>949476</v>
          </cell>
          <cell r="U111">
            <v>1620793</v>
          </cell>
          <cell r="V111">
            <v>363903</v>
          </cell>
          <cell r="W111">
            <v>191860</v>
          </cell>
          <cell r="X111">
            <v>254809</v>
          </cell>
          <cell r="Y111">
            <v>681608</v>
          </cell>
          <cell r="Z111">
            <v>122361</v>
          </cell>
          <cell r="AA111">
            <v>1630574</v>
          </cell>
          <cell r="AB111">
            <v>2632071</v>
          </cell>
          <cell r="AC111">
            <v>3315316</v>
          </cell>
          <cell r="AD111">
            <v>560</v>
          </cell>
          <cell r="AE111">
            <v>558</v>
          </cell>
          <cell r="AF111">
            <v>521</v>
          </cell>
          <cell r="AG111">
            <v>547</v>
          </cell>
          <cell r="AH111">
            <v>2368</v>
          </cell>
          <cell r="AI111">
            <v>906</v>
          </cell>
          <cell r="AJ111">
            <v>7470</v>
          </cell>
          <cell r="AK111">
            <v>883</v>
          </cell>
          <cell r="AL111">
            <v>7610</v>
          </cell>
          <cell r="AM111">
            <v>515</v>
          </cell>
          <cell r="AN111">
            <v>489</v>
          </cell>
          <cell r="AO111">
            <v>714</v>
          </cell>
          <cell r="AP111">
            <v>9406</v>
          </cell>
          <cell r="AQ111">
            <v>8818</v>
          </cell>
          <cell r="AR111">
            <v>44583</v>
          </cell>
          <cell r="AS111">
            <v>1504</v>
          </cell>
          <cell r="AT111">
            <v>10</v>
          </cell>
          <cell r="AU111">
            <v>0</v>
          </cell>
          <cell r="AV111">
            <v>0</v>
          </cell>
          <cell r="AW111">
            <v>39</v>
          </cell>
          <cell r="AX111">
            <v>43</v>
          </cell>
          <cell r="AY111">
            <v>29</v>
          </cell>
          <cell r="AZ111">
            <v>18960</v>
          </cell>
          <cell r="BA111">
            <v>51</v>
          </cell>
          <cell r="BB111">
            <v>1</v>
          </cell>
          <cell r="BC111">
            <v>5</v>
          </cell>
          <cell r="BD111">
            <v>3</v>
          </cell>
          <cell r="BE111">
            <v>62</v>
          </cell>
          <cell r="BF111">
            <v>2</v>
          </cell>
          <cell r="BG111">
            <v>0</v>
          </cell>
          <cell r="BH111">
            <v>25</v>
          </cell>
          <cell r="BI111">
            <v>13</v>
          </cell>
          <cell r="BJ111">
            <v>3</v>
          </cell>
          <cell r="BK111">
            <v>17</v>
          </cell>
          <cell r="BL111">
            <v>3</v>
          </cell>
          <cell r="BM111">
            <v>4</v>
          </cell>
          <cell r="BN111">
            <v>157</v>
          </cell>
          <cell r="BO111">
            <v>29</v>
          </cell>
          <cell r="BP111">
            <v>2018</v>
          </cell>
          <cell r="BQ111">
            <v>212</v>
          </cell>
          <cell r="BR111">
            <v>1137324</v>
          </cell>
          <cell r="BS111">
            <v>728579</v>
          </cell>
          <cell r="BT111">
            <v>101533</v>
          </cell>
          <cell r="BU111">
            <v>115055</v>
          </cell>
          <cell r="BV111">
            <v>12525207.109999999</v>
          </cell>
          <cell r="BW111">
            <v>400.13</v>
          </cell>
          <cell r="BX111">
            <v>1246.31</v>
          </cell>
          <cell r="BY111">
            <v>708.6400000000001</v>
          </cell>
          <cell r="BZ111">
            <v>3130.86</v>
          </cell>
          <cell r="CA111">
            <v>380.72</v>
          </cell>
          <cell r="CB111">
            <v>1336.77</v>
          </cell>
          <cell r="CC111">
            <v>4265.8900000000003</v>
          </cell>
          <cell r="CD111">
            <v>324.06</v>
          </cell>
          <cell r="CE111">
            <v>61</v>
          </cell>
          <cell r="CF111">
            <v>50</v>
          </cell>
          <cell r="CG111">
            <v>14</v>
          </cell>
          <cell r="CH111">
            <v>2</v>
          </cell>
          <cell r="CI111">
            <v>35</v>
          </cell>
          <cell r="CJ111">
            <v>5</v>
          </cell>
          <cell r="CK111">
            <v>9</v>
          </cell>
          <cell r="CL111">
            <v>13</v>
          </cell>
          <cell r="CM111">
            <v>59</v>
          </cell>
          <cell r="CN111">
            <v>6</v>
          </cell>
          <cell r="CO111">
            <v>6</v>
          </cell>
          <cell r="CP111">
            <v>4</v>
          </cell>
          <cell r="CQ111">
            <v>10</v>
          </cell>
          <cell r="CR111">
            <v>0</v>
          </cell>
          <cell r="CS111">
            <v>3</v>
          </cell>
          <cell r="CT111">
            <v>10</v>
          </cell>
          <cell r="CU111">
            <v>7</v>
          </cell>
          <cell r="CV111">
            <v>35</v>
          </cell>
          <cell r="CW111">
            <v>6</v>
          </cell>
          <cell r="CX111">
            <v>2</v>
          </cell>
          <cell r="CY111">
            <v>2</v>
          </cell>
          <cell r="CZ111">
            <v>17</v>
          </cell>
          <cell r="DA111">
            <v>6</v>
          </cell>
          <cell r="DB111">
            <v>6</v>
          </cell>
          <cell r="DC111">
            <v>5</v>
          </cell>
          <cell r="DD111">
            <v>3</v>
          </cell>
          <cell r="DE111">
            <v>5</v>
          </cell>
          <cell r="DF111">
            <v>2</v>
          </cell>
          <cell r="DG111">
            <v>4</v>
          </cell>
          <cell r="DH111">
            <v>1</v>
          </cell>
          <cell r="DI111">
            <v>2</v>
          </cell>
          <cell r="DJ111">
            <v>6</v>
          </cell>
          <cell r="DK111">
            <v>0</v>
          </cell>
          <cell r="DL111">
            <v>1369</v>
          </cell>
          <cell r="DM111">
            <v>3800</v>
          </cell>
          <cell r="DN111">
            <v>338</v>
          </cell>
          <cell r="DO111">
            <v>804</v>
          </cell>
          <cell r="DP111">
            <v>11</v>
          </cell>
          <cell r="DQ111">
            <v>0</v>
          </cell>
          <cell r="DR111">
            <v>5</v>
          </cell>
          <cell r="DS111">
            <v>5</v>
          </cell>
          <cell r="DT111">
            <v>7</v>
          </cell>
          <cell r="DU111">
            <v>2</v>
          </cell>
          <cell r="DV111">
            <v>5</v>
          </cell>
          <cell r="DW111">
            <v>4</v>
          </cell>
          <cell r="DX111">
            <v>5</v>
          </cell>
          <cell r="DY111">
            <v>5</v>
          </cell>
          <cell r="DZ111">
            <v>8</v>
          </cell>
          <cell r="EA111">
            <v>3</v>
          </cell>
          <cell r="EB111">
            <v>12</v>
          </cell>
          <cell r="EC111">
            <v>0</v>
          </cell>
          <cell r="ED111">
            <v>6</v>
          </cell>
          <cell r="EE111">
            <v>4</v>
          </cell>
          <cell r="EF111">
            <v>6</v>
          </cell>
          <cell r="EG111">
            <v>4</v>
          </cell>
          <cell r="EH111">
            <v>5</v>
          </cell>
          <cell r="EI111">
            <v>5</v>
          </cell>
          <cell r="EJ111">
            <v>3</v>
          </cell>
          <cell r="EK111">
            <v>5</v>
          </cell>
          <cell r="EL111">
            <v>3</v>
          </cell>
          <cell r="EM111">
            <v>0</v>
          </cell>
          <cell r="EN111">
            <v>2377</v>
          </cell>
          <cell r="EO111">
            <v>27</v>
          </cell>
          <cell r="EP111">
            <v>12039</v>
          </cell>
          <cell r="EQ111">
            <v>19</v>
          </cell>
          <cell r="ER111">
            <v>32</v>
          </cell>
          <cell r="ES111">
            <v>140</v>
          </cell>
          <cell r="ET111">
            <v>188</v>
          </cell>
          <cell r="EU111">
            <v>169</v>
          </cell>
          <cell r="EV111">
            <v>479</v>
          </cell>
          <cell r="EW111">
            <v>146</v>
          </cell>
          <cell r="EX111">
            <v>35</v>
          </cell>
          <cell r="EY111">
            <v>1511</v>
          </cell>
          <cell r="EZ111">
            <v>11870</v>
          </cell>
          <cell r="FA111">
            <v>225</v>
          </cell>
          <cell r="FB111">
            <v>9589380</v>
          </cell>
          <cell r="FC111">
            <v>1437</v>
          </cell>
          <cell r="FD111">
            <v>9694055</v>
          </cell>
          <cell r="FE111">
            <v>2719</v>
          </cell>
          <cell r="FF111">
            <v>1898</v>
          </cell>
          <cell r="FG111">
            <v>51201</v>
          </cell>
          <cell r="FH111">
            <v>566</v>
          </cell>
          <cell r="FI111">
            <v>5060</v>
          </cell>
          <cell r="FJ111">
            <v>101</v>
          </cell>
          <cell r="FK111">
            <v>9289</v>
          </cell>
          <cell r="FL111">
            <v>21</v>
          </cell>
          <cell r="FM111">
            <v>10256</v>
          </cell>
          <cell r="FN111">
            <v>4260</v>
          </cell>
          <cell r="FO111">
            <v>198</v>
          </cell>
          <cell r="FP111">
            <v>986</v>
          </cell>
          <cell r="FQ111">
            <v>27</v>
          </cell>
          <cell r="FR111">
            <v>5</v>
          </cell>
          <cell r="FS111">
            <v>10</v>
          </cell>
          <cell r="FT111">
            <v>2079</v>
          </cell>
          <cell r="FU111">
            <v>1</v>
          </cell>
          <cell r="FV111">
            <v>1</v>
          </cell>
          <cell r="FW111">
            <v>0</v>
          </cell>
          <cell r="FX111">
            <v>2</v>
          </cell>
          <cell r="FY111">
            <v>7</v>
          </cell>
        </row>
        <row r="112">
          <cell r="A112" t="str">
            <v>Small</v>
          </cell>
          <cell r="B112">
            <v>40</v>
          </cell>
          <cell r="C112">
            <v>0</v>
          </cell>
          <cell r="D112">
            <v>0</v>
          </cell>
          <cell r="E112">
            <v>0</v>
          </cell>
          <cell r="F112">
            <v>0</v>
          </cell>
          <cell r="G112">
            <v>0</v>
          </cell>
          <cell r="H112">
            <v>0</v>
          </cell>
          <cell r="I112">
            <v>0</v>
          </cell>
          <cell r="J112">
            <v>1675194</v>
          </cell>
          <cell r="K112">
            <v>0</v>
          </cell>
          <cell r="L112">
            <v>0</v>
          </cell>
          <cell r="M112">
            <v>0</v>
          </cell>
          <cell r="N112">
            <v>0</v>
          </cell>
          <cell r="O112">
            <v>1629</v>
          </cell>
          <cell r="P112">
            <v>8874</v>
          </cell>
          <cell r="Q112">
            <v>122</v>
          </cell>
          <cell r="R112">
            <v>239</v>
          </cell>
          <cell r="S112">
            <v>110</v>
          </cell>
          <cell r="T112">
            <v>75775</v>
          </cell>
          <cell r="U112">
            <v>455274</v>
          </cell>
          <cell r="V112">
            <v>40548</v>
          </cell>
          <cell r="W112">
            <v>41178</v>
          </cell>
          <cell r="X112">
            <v>62809</v>
          </cell>
          <cell r="Y112">
            <v>118708</v>
          </cell>
          <cell r="Z112">
            <v>12776</v>
          </cell>
          <cell r="AA112">
            <v>109084</v>
          </cell>
          <cell r="AB112">
            <v>1002905</v>
          </cell>
          <cell r="AC112">
            <v>983266</v>
          </cell>
          <cell r="AD112">
            <v>1</v>
          </cell>
          <cell r="AE112">
            <v>4</v>
          </cell>
          <cell r="AF112">
            <v>0</v>
          </cell>
          <cell r="AG112">
            <v>7</v>
          </cell>
          <cell r="AH112">
            <v>1</v>
          </cell>
          <cell r="AI112">
            <v>19</v>
          </cell>
          <cell r="AJ112">
            <v>1532</v>
          </cell>
          <cell r="AK112">
            <v>329</v>
          </cell>
          <cell r="AL112">
            <v>6</v>
          </cell>
          <cell r="AM112">
            <v>25</v>
          </cell>
          <cell r="AN112">
            <v>0</v>
          </cell>
          <cell r="AO112">
            <v>213</v>
          </cell>
          <cell r="AP112">
            <v>0</v>
          </cell>
          <cell r="AQ112">
            <v>116</v>
          </cell>
          <cell r="AR112">
            <v>7475</v>
          </cell>
          <cell r="AS112">
            <v>441</v>
          </cell>
          <cell r="AT112">
            <v>6</v>
          </cell>
          <cell r="AU112">
            <v>0</v>
          </cell>
          <cell r="AV112">
            <v>0</v>
          </cell>
          <cell r="AW112">
            <v>2</v>
          </cell>
          <cell r="AX112">
            <v>1</v>
          </cell>
          <cell r="AY112">
            <v>3</v>
          </cell>
          <cell r="AZ112">
            <v>103</v>
          </cell>
          <cell r="BA112">
            <v>33</v>
          </cell>
          <cell r="BB112">
            <v>1</v>
          </cell>
          <cell r="BC112">
            <v>1</v>
          </cell>
          <cell r="BD112">
            <v>3</v>
          </cell>
          <cell r="BE112">
            <v>62</v>
          </cell>
          <cell r="BF112">
            <v>0</v>
          </cell>
          <cell r="BG112">
            <v>0</v>
          </cell>
          <cell r="BH112">
            <v>17</v>
          </cell>
          <cell r="BI112">
            <v>7</v>
          </cell>
          <cell r="BJ112">
            <v>2</v>
          </cell>
          <cell r="BK112">
            <v>0</v>
          </cell>
          <cell r="BL112">
            <v>0</v>
          </cell>
          <cell r="BM112">
            <v>1</v>
          </cell>
          <cell r="BN112">
            <v>45</v>
          </cell>
          <cell r="BO112">
            <v>4</v>
          </cell>
          <cell r="BP112">
            <v>217</v>
          </cell>
          <cell r="BQ112">
            <v>147</v>
          </cell>
          <cell r="BR112">
            <v>44070</v>
          </cell>
          <cell r="BS112">
            <v>25549</v>
          </cell>
          <cell r="BT112">
            <v>4858</v>
          </cell>
          <cell r="BU112">
            <v>1897</v>
          </cell>
          <cell r="BV112">
            <v>109895.82</v>
          </cell>
          <cell r="BW112">
            <v>88.42</v>
          </cell>
          <cell r="BX112">
            <v>394.31</v>
          </cell>
          <cell r="BY112">
            <v>252.23999999999998</v>
          </cell>
          <cell r="BZ112">
            <v>1036.74</v>
          </cell>
          <cell r="CA112">
            <v>116.72</v>
          </cell>
          <cell r="CB112">
            <v>423.99</v>
          </cell>
          <cell r="CC112">
            <v>1562.13</v>
          </cell>
          <cell r="CD112">
            <v>66.06</v>
          </cell>
          <cell r="CE112">
            <v>20</v>
          </cell>
          <cell r="CF112">
            <v>15</v>
          </cell>
          <cell r="CG112">
            <v>4</v>
          </cell>
          <cell r="CH112">
            <v>1</v>
          </cell>
          <cell r="CI112">
            <v>12</v>
          </cell>
          <cell r="CJ112">
            <v>2</v>
          </cell>
          <cell r="CK112">
            <v>5</v>
          </cell>
          <cell r="CL112">
            <v>3</v>
          </cell>
          <cell r="CM112">
            <v>25</v>
          </cell>
          <cell r="CN112">
            <v>1</v>
          </cell>
          <cell r="CO112">
            <v>1</v>
          </cell>
          <cell r="CP112">
            <v>2</v>
          </cell>
          <cell r="CQ112">
            <v>2</v>
          </cell>
          <cell r="CR112">
            <v>0</v>
          </cell>
          <cell r="CS112">
            <v>1</v>
          </cell>
          <cell r="CT112">
            <v>3</v>
          </cell>
          <cell r="CU112">
            <v>3</v>
          </cell>
          <cell r="CV112">
            <v>10</v>
          </cell>
          <cell r="CW112">
            <v>2</v>
          </cell>
          <cell r="CX112">
            <v>1</v>
          </cell>
          <cell r="CY112">
            <v>0</v>
          </cell>
          <cell r="CZ112">
            <v>6</v>
          </cell>
          <cell r="DA112">
            <v>3</v>
          </cell>
          <cell r="DB112">
            <v>4</v>
          </cell>
          <cell r="DC112">
            <v>1</v>
          </cell>
          <cell r="DD112">
            <v>0</v>
          </cell>
          <cell r="DE112">
            <v>0</v>
          </cell>
          <cell r="DF112">
            <v>0</v>
          </cell>
          <cell r="DG112">
            <v>0</v>
          </cell>
          <cell r="DH112">
            <v>0</v>
          </cell>
          <cell r="DI112">
            <v>0</v>
          </cell>
          <cell r="DJ112">
            <v>1</v>
          </cell>
          <cell r="DK112">
            <v>0</v>
          </cell>
          <cell r="DL112">
            <v>66</v>
          </cell>
          <cell r="DM112">
            <v>0</v>
          </cell>
          <cell r="DN112">
            <v>36</v>
          </cell>
          <cell r="DO112">
            <v>4</v>
          </cell>
          <cell r="DP112">
            <v>2</v>
          </cell>
          <cell r="DQ112">
            <v>0</v>
          </cell>
          <cell r="DR112">
            <v>2</v>
          </cell>
          <cell r="DS112">
            <v>0</v>
          </cell>
          <cell r="DT112">
            <v>1</v>
          </cell>
          <cell r="DU112">
            <v>1</v>
          </cell>
          <cell r="DV112">
            <v>0</v>
          </cell>
          <cell r="DW112">
            <v>1</v>
          </cell>
          <cell r="DX112">
            <v>1</v>
          </cell>
          <cell r="DY112">
            <v>1</v>
          </cell>
          <cell r="DZ112">
            <v>0</v>
          </cell>
          <cell r="EA112">
            <v>2</v>
          </cell>
          <cell r="EB112">
            <v>2</v>
          </cell>
          <cell r="EC112">
            <v>0</v>
          </cell>
          <cell r="ED112">
            <v>1</v>
          </cell>
          <cell r="EE112">
            <v>1</v>
          </cell>
          <cell r="EF112">
            <v>1</v>
          </cell>
          <cell r="EG112">
            <v>1</v>
          </cell>
          <cell r="EH112">
            <v>1</v>
          </cell>
          <cell r="EI112">
            <v>1</v>
          </cell>
          <cell r="EJ112">
            <v>1</v>
          </cell>
          <cell r="EK112">
            <v>1</v>
          </cell>
          <cell r="EL112">
            <v>2</v>
          </cell>
          <cell r="EM112">
            <v>0</v>
          </cell>
          <cell r="EN112">
            <v>1706</v>
          </cell>
          <cell r="EO112">
            <v>11</v>
          </cell>
          <cell r="EP112">
            <v>5</v>
          </cell>
          <cell r="EQ112">
            <v>0</v>
          </cell>
          <cell r="ER112">
            <v>2</v>
          </cell>
          <cell r="ES112">
            <v>0</v>
          </cell>
          <cell r="ET112">
            <v>4</v>
          </cell>
          <cell r="EU112">
            <v>150</v>
          </cell>
          <cell r="EV112">
            <v>443</v>
          </cell>
          <cell r="EW112">
            <v>1</v>
          </cell>
          <cell r="EX112">
            <v>15</v>
          </cell>
          <cell r="EY112">
            <v>1510</v>
          </cell>
          <cell r="EZ112">
            <v>812</v>
          </cell>
          <cell r="FA112">
            <v>20</v>
          </cell>
          <cell r="FB112">
            <v>35150</v>
          </cell>
          <cell r="FC112">
            <v>0</v>
          </cell>
          <cell r="FD112">
            <v>1</v>
          </cell>
          <cell r="FE112">
            <v>0</v>
          </cell>
          <cell r="FF112">
            <v>125</v>
          </cell>
          <cell r="FG112">
            <v>17775</v>
          </cell>
          <cell r="FH112">
            <v>36</v>
          </cell>
          <cell r="FI112">
            <v>30</v>
          </cell>
          <cell r="FJ112">
            <v>9</v>
          </cell>
          <cell r="FK112">
            <v>9288</v>
          </cell>
          <cell r="FL112">
            <v>7</v>
          </cell>
          <cell r="FM112">
            <v>3800</v>
          </cell>
          <cell r="FN112">
            <v>4000</v>
          </cell>
          <cell r="FO112">
            <v>0</v>
          </cell>
          <cell r="FP112">
            <v>0</v>
          </cell>
          <cell r="FQ112">
            <v>0</v>
          </cell>
          <cell r="FR112">
            <v>4</v>
          </cell>
          <cell r="FS112">
            <v>0</v>
          </cell>
          <cell r="FT112">
            <v>2079</v>
          </cell>
          <cell r="FU112">
            <v>0</v>
          </cell>
          <cell r="FV112">
            <v>0</v>
          </cell>
          <cell r="FW112">
            <v>0</v>
          </cell>
          <cell r="FX112">
            <v>1</v>
          </cell>
          <cell r="FY112">
            <v>4</v>
          </cell>
        </row>
        <row r="113">
          <cell r="A113" t="str">
            <v>Medium</v>
          </cell>
          <cell r="B113">
            <v>64</v>
          </cell>
          <cell r="C113">
            <v>0</v>
          </cell>
          <cell r="D113">
            <v>0</v>
          </cell>
          <cell r="E113">
            <v>0</v>
          </cell>
          <cell r="F113">
            <v>0</v>
          </cell>
          <cell r="G113">
            <v>0</v>
          </cell>
          <cell r="H113">
            <v>0</v>
          </cell>
          <cell r="I113">
            <v>0</v>
          </cell>
          <cell r="J113">
            <v>7900911</v>
          </cell>
          <cell r="K113">
            <v>0</v>
          </cell>
          <cell r="L113">
            <v>0</v>
          </cell>
          <cell r="M113">
            <v>0</v>
          </cell>
          <cell r="N113">
            <v>0</v>
          </cell>
          <cell r="O113">
            <v>4265</v>
          </cell>
          <cell r="P113">
            <v>26910</v>
          </cell>
          <cell r="Q113">
            <v>280</v>
          </cell>
          <cell r="R113">
            <v>963</v>
          </cell>
          <cell r="S113">
            <v>1393</v>
          </cell>
          <cell r="T113">
            <v>646539</v>
          </cell>
          <cell r="U113">
            <v>1068055</v>
          </cell>
          <cell r="V113">
            <v>284958</v>
          </cell>
          <cell r="W113">
            <v>130682</v>
          </cell>
          <cell r="X113">
            <v>130830</v>
          </cell>
          <cell r="Y113">
            <v>537900</v>
          </cell>
          <cell r="Z113">
            <v>106161</v>
          </cell>
          <cell r="AA113">
            <v>1486473</v>
          </cell>
          <cell r="AB113">
            <v>1617970</v>
          </cell>
          <cell r="AC113">
            <v>2255700</v>
          </cell>
          <cell r="AD113">
            <v>549</v>
          </cell>
          <cell r="AE113">
            <v>551</v>
          </cell>
          <cell r="AF113">
            <v>521</v>
          </cell>
          <cell r="AG113">
            <v>526</v>
          </cell>
          <cell r="AH113">
            <v>1549</v>
          </cell>
          <cell r="AI113">
            <v>853</v>
          </cell>
          <cell r="AJ113">
            <v>5039</v>
          </cell>
          <cell r="AK113">
            <v>549</v>
          </cell>
          <cell r="AL113">
            <v>7604</v>
          </cell>
          <cell r="AM113">
            <v>490</v>
          </cell>
          <cell r="AN113">
            <v>489</v>
          </cell>
          <cell r="AO113">
            <v>501</v>
          </cell>
          <cell r="AP113">
            <v>9200</v>
          </cell>
          <cell r="AQ113">
            <v>8496</v>
          </cell>
          <cell r="AR113">
            <v>36628</v>
          </cell>
          <cell r="AS113">
            <v>1063</v>
          </cell>
          <cell r="AT113">
            <v>4</v>
          </cell>
          <cell r="AU113">
            <v>0</v>
          </cell>
          <cell r="AV113">
            <v>0</v>
          </cell>
          <cell r="AW113">
            <v>37</v>
          </cell>
          <cell r="AX113">
            <v>42</v>
          </cell>
          <cell r="AY113">
            <v>26</v>
          </cell>
          <cell r="AZ113">
            <v>18549</v>
          </cell>
          <cell r="BA113">
            <v>18</v>
          </cell>
          <cell r="BB113">
            <v>0</v>
          </cell>
          <cell r="BC113">
            <v>4</v>
          </cell>
          <cell r="BD113">
            <v>0</v>
          </cell>
          <cell r="BE113">
            <v>0</v>
          </cell>
          <cell r="BF113">
            <v>2</v>
          </cell>
          <cell r="BG113">
            <v>0</v>
          </cell>
          <cell r="BH113">
            <v>8</v>
          </cell>
          <cell r="BI113">
            <v>6</v>
          </cell>
          <cell r="BJ113">
            <v>1</v>
          </cell>
          <cell r="BK113">
            <v>17</v>
          </cell>
          <cell r="BL113">
            <v>3</v>
          </cell>
          <cell r="BM113">
            <v>3</v>
          </cell>
          <cell r="BN113">
            <v>30</v>
          </cell>
          <cell r="BO113">
            <v>21</v>
          </cell>
          <cell r="BP113">
            <v>1715</v>
          </cell>
          <cell r="BQ113">
            <v>63</v>
          </cell>
          <cell r="BR113">
            <v>814452</v>
          </cell>
          <cell r="BS113">
            <v>526426</v>
          </cell>
          <cell r="BT113">
            <v>80668</v>
          </cell>
          <cell r="BU113">
            <v>109057</v>
          </cell>
          <cell r="BV113">
            <v>10025050.289999999</v>
          </cell>
          <cell r="BW113">
            <v>252.55000000000004</v>
          </cell>
          <cell r="BX113">
            <v>827</v>
          </cell>
          <cell r="BY113">
            <v>446.4</v>
          </cell>
          <cell r="BZ113">
            <v>1919.12</v>
          </cell>
          <cell r="CA113">
            <v>234</v>
          </cell>
          <cell r="CB113">
            <v>877.78</v>
          </cell>
          <cell r="CC113">
            <v>2548.7600000000002</v>
          </cell>
          <cell r="CD113">
            <v>248</v>
          </cell>
          <cell r="CE113">
            <v>36</v>
          </cell>
          <cell r="CF113">
            <v>30</v>
          </cell>
          <cell r="CG113">
            <v>9</v>
          </cell>
          <cell r="CH113">
            <v>1</v>
          </cell>
          <cell r="CI113">
            <v>23</v>
          </cell>
          <cell r="CJ113">
            <v>2</v>
          </cell>
          <cell r="CK113">
            <v>4</v>
          </cell>
          <cell r="CL113">
            <v>10</v>
          </cell>
          <cell r="CM113">
            <v>30</v>
          </cell>
          <cell r="CN113">
            <v>4</v>
          </cell>
          <cell r="CO113">
            <v>5</v>
          </cell>
          <cell r="CP113">
            <v>2</v>
          </cell>
          <cell r="CQ113">
            <v>7</v>
          </cell>
          <cell r="CR113">
            <v>0</v>
          </cell>
          <cell r="CS113">
            <v>2</v>
          </cell>
          <cell r="CT113">
            <v>7</v>
          </cell>
          <cell r="CU113">
            <v>4</v>
          </cell>
          <cell r="CV113">
            <v>23</v>
          </cell>
          <cell r="CW113">
            <v>4</v>
          </cell>
          <cell r="CX113">
            <v>1</v>
          </cell>
          <cell r="CY113">
            <v>2</v>
          </cell>
          <cell r="CZ113">
            <v>11</v>
          </cell>
          <cell r="DA113">
            <v>3</v>
          </cell>
          <cell r="DB113">
            <v>2</v>
          </cell>
          <cell r="DC113">
            <v>4</v>
          </cell>
          <cell r="DD113">
            <v>3</v>
          </cell>
          <cell r="DE113">
            <v>5</v>
          </cell>
          <cell r="DF113">
            <v>2</v>
          </cell>
          <cell r="DG113">
            <v>4</v>
          </cell>
          <cell r="DH113">
            <v>1</v>
          </cell>
          <cell r="DI113">
            <v>2</v>
          </cell>
          <cell r="DJ113">
            <v>5</v>
          </cell>
          <cell r="DK113">
            <v>0</v>
          </cell>
          <cell r="DL113">
            <v>1303</v>
          </cell>
          <cell r="DM113">
            <v>3800</v>
          </cell>
          <cell r="DN113">
            <v>302</v>
          </cell>
          <cell r="DO113">
            <v>800</v>
          </cell>
          <cell r="DP113">
            <v>9</v>
          </cell>
          <cell r="DQ113">
            <v>0</v>
          </cell>
          <cell r="DR113">
            <v>3</v>
          </cell>
          <cell r="DS113">
            <v>5</v>
          </cell>
          <cell r="DT113">
            <v>6</v>
          </cell>
          <cell r="DU113">
            <v>1</v>
          </cell>
          <cell r="DV113">
            <v>5</v>
          </cell>
          <cell r="DW113">
            <v>3</v>
          </cell>
          <cell r="DX113">
            <v>4</v>
          </cell>
          <cell r="DY113">
            <v>4</v>
          </cell>
          <cell r="DZ113">
            <v>8</v>
          </cell>
          <cell r="EA113">
            <v>1</v>
          </cell>
          <cell r="EB113">
            <v>10</v>
          </cell>
          <cell r="EC113">
            <v>0</v>
          </cell>
          <cell r="ED113">
            <v>5</v>
          </cell>
          <cell r="EE113">
            <v>3</v>
          </cell>
          <cell r="EF113">
            <v>5</v>
          </cell>
          <cell r="EG113">
            <v>3</v>
          </cell>
          <cell r="EH113">
            <v>4</v>
          </cell>
          <cell r="EI113">
            <v>4</v>
          </cell>
          <cell r="EJ113">
            <v>2</v>
          </cell>
          <cell r="EK113">
            <v>4</v>
          </cell>
          <cell r="EL113">
            <v>1</v>
          </cell>
          <cell r="EM113">
            <v>0</v>
          </cell>
          <cell r="EN113">
            <v>671</v>
          </cell>
          <cell r="EO113">
            <v>16</v>
          </cell>
          <cell r="EP113">
            <v>12034</v>
          </cell>
          <cell r="EQ113">
            <v>19</v>
          </cell>
          <cell r="ER113">
            <v>30</v>
          </cell>
          <cell r="ES113">
            <v>140</v>
          </cell>
          <cell r="ET113">
            <v>184</v>
          </cell>
          <cell r="EU113">
            <v>19</v>
          </cell>
          <cell r="EV113">
            <v>36</v>
          </cell>
          <cell r="EW113">
            <v>145</v>
          </cell>
          <cell r="EX113">
            <v>20</v>
          </cell>
          <cell r="EY113">
            <v>1</v>
          </cell>
          <cell r="EZ113">
            <v>11058</v>
          </cell>
          <cell r="FA113">
            <v>205</v>
          </cell>
          <cell r="FB113">
            <v>9554230</v>
          </cell>
          <cell r="FC113">
            <v>1437</v>
          </cell>
          <cell r="FD113">
            <v>9694054</v>
          </cell>
          <cell r="FE113">
            <v>2719</v>
          </cell>
          <cell r="FF113">
            <v>1773</v>
          </cell>
          <cell r="FG113">
            <v>33426</v>
          </cell>
          <cell r="FH113">
            <v>530</v>
          </cell>
          <cell r="FI113">
            <v>5030</v>
          </cell>
          <cell r="FJ113">
            <v>92</v>
          </cell>
          <cell r="FK113">
            <v>1</v>
          </cell>
          <cell r="FL113">
            <v>14</v>
          </cell>
          <cell r="FM113">
            <v>6456</v>
          </cell>
          <cell r="FN113">
            <v>260</v>
          </cell>
          <cell r="FO113">
            <v>198</v>
          </cell>
          <cell r="FP113">
            <v>986</v>
          </cell>
          <cell r="FQ113">
            <v>27</v>
          </cell>
          <cell r="FR113">
            <v>1</v>
          </cell>
          <cell r="FS113">
            <v>10</v>
          </cell>
          <cell r="FT113">
            <v>0</v>
          </cell>
          <cell r="FU113">
            <v>1</v>
          </cell>
          <cell r="FV113">
            <v>1</v>
          </cell>
          <cell r="FW113">
            <v>0</v>
          </cell>
          <cell r="FX113">
            <v>1</v>
          </cell>
          <cell r="FY113">
            <v>2</v>
          </cell>
        </row>
        <row r="114">
          <cell r="A114" t="str">
            <v>Large</v>
          </cell>
          <cell r="B114">
            <v>5</v>
          </cell>
          <cell r="C114">
            <v>0</v>
          </cell>
          <cell r="D114">
            <v>0</v>
          </cell>
          <cell r="E114">
            <v>0</v>
          </cell>
          <cell r="F114">
            <v>0</v>
          </cell>
          <cell r="G114">
            <v>0</v>
          </cell>
          <cell r="H114">
            <v>0</v>
          </cell>
          <cell r="I114">
            <v>0</v>
          </cell>
          <cell r="J114">
            <v>3887858</v>
          </cell>
          <cell r="K114">
            <v>0</v>
          </cell>
          <cell r="L114">
            <v>0</v>
          </cell>
          <cell r="M114">
            <v>0</v>
          </cell>
          <cell r="N114">
            <v>0</v>
          </cell>
          <cell r="O114">
            <v>906</v>
          </cell>
          <cell r="P114">
            <v>1412</v>
          </cell>
          <cell r="Q114">
            <v>308</v>
          </cell>
          <cell r="R114">
            <v>87</v>
          </cell>
          <cell r="S114">
            <v>256</v>
          </cell>
          <cell r="T114">
            <v>227162</v>
          </cell>
          <cell r="U114">
            <v>97464</v>
          </cell>
          <cell r="V114">
            <v>38397</v>
          </cell>
          <cell r="W114">
            <v>20000</v>
          </cell>
          <cell r="X114">
            <v>61170</v>
          </cell>
          <cell r="Y114">
            <v>25000</v>
          </cell>
          <cell r="Z114">
            <v>3424</v>
          </cell>
          <cell r="AA114">
            <v>35017</v>
          </cell>
          <cell r="AB114">
            <v>11196</v>
          </cell>
          <cell r="AC114">
            <v>76350</v>
          </cell>
          <cell r="AD114">
            <v>10</v>
          </cell>
          <cell r="AE114">
            <v>3</v>
          </cell>
          <cell r="AF114">
            <v>0</v>
          </cell>
          <cell r="AG114">
            <v>14</v>
          </cell>
          <cell r="AH114">
            <v>818</v>
          </cell>
          <cell r="AI114">
            <v>34</v>
          </cell>
          <cell r="AJ114">
            <v>899</v>
          </cell>
          <cell r="AK114">
            <v>5</v>
          </cell>
          <cell r="AL114">
            <v>0</v>
          </cell>
          <cell r="AM114">
            <v>0</v>
          </cell>
          <cell r="AN114">
            <v>0</v>
          </cell>
          <cell r="AO114">
            <v>0</v>
          </cell>
          <cell r="AP114">
            <v>206</v>
          </cell>
          <cell r="AQ114">
            <v>206</v>
          </cell>
          <cell r="AR114">
            <v>480</v>
          </cell>
          <cell r="AS114">
            <v>0</v>
          </cell>
          <cell r="AT114">
            <v>0</v>
          </cell>
          <cell r="AU114">
            <v>0</v>
          </cell>
          <cell r="AV114">
            <v>0</v>
          </cell>
          <cell r="AW114">
            <v>0</v>
          </cell>
          <cell r="AX114">
            <v>0</v>
          </cell>
          <cell r="AY114">
            <v>0</v>
          </cell>
          <cell r="AZ114">
            <v>308</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82</v>
          </cell>
          <cell r="BO114">
            <v>4</v>
          </cell>
          <cell r="BP114">
            <v>86</v>
          </cell>
          <cell r="BQ114">
            <v>2</v>
          </cell>
          <cell r="BR114">
            <v>278802</v>
          </cell>
          <cell r="BS114">
            <v>176604</v>
          </cell>
          <cell r="BT114">
            <v>16007</v>
          </cell>
          <cell r="BU114">
            <v>4101</v>
          </cell>
          <cell r="BV114">
            <v>2390261</v>
          </cell>
          <cell r="BW114">
            <v>59.16</v>
          </cell>
          <cell r="BX114">
            <v>25</v>
          </cell>
          <cell r="BY114">
            <v>10</v>
          </cell>
          <cell r="BZ114">
            <v>175</v>
          </cell>
          <cell r="CA114">
            <v>30</v>
          </cell>
          <cell r="CB114">
            <v>35</v>
          </cell>
          <cell r="CC114">
            <v>155</v>
          </cell>
          <cell r="CD114">
            <v>10</v>
          </cell>
          <cell r="CE114">
            <v>5</v>
          </cell>
          <cell r="CF114">
            <v>5</v>
          </cell>
          <cell r="CG114">
            <v>1</v>
          </cell>
          <cell r="CH114">
            <v>0</v>
          </cell>
          <cell r="CI114">
            <v>0</v>
          </cell>
          <cell r="CJ114">
            <v>1</v>
          </cell>
          <cell r="CK114">
            <v>0</v>
          </cell>
          <cell r="CL114">
            <v>0</v>
          </cell>
          <cell r="CM114">
            <v>4</v>
          </cell>
          <cell r="CN114">
            <v>1</v>
          </cell>
          <cell r="CO114">
            <v>0</v>
          </cell>
          <cell r="CP114">
            <v>0</v>
          </cell>
          <cell r="CQ114">
            <v>1</v>
          </cell>
          <cell r="CR114">
            <v>0</v>
          </cell>
          <cell r="CS114">
            <v>0</v>
          </cell>
          <cell r="CT114">
            <v>0</v>
          </cell>
          <cell r="CU114">
            <v>0</v>
          </cell>
          <cell r="CV114">
            <v>2</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1</v>
          </cell>
        </row>
        <row r="115">
          <cell r="A115" t="str">
            <v>Visual Arts</v>
          </cell>
          <cell r="B115">
            <v>21</v>
          </cell>
          <cell r="C115">
            <v>0</v>
          </cell>
          <cell r="D115">
            <v>0</v>
          </cell>
          <cell r="E115">
            <v>0</v>
          </cell>
          <cell r="F115">
            <v>0</v>
          </cell>
          <cell r="G115">
            <v>0</v>
          </cell>
          <cell r="H115">
            <v>0</v>
          </cell>
          <cell r="I115">
            <v>0</v>
          </cell>
          <cell r="J115">
            <v>1473138</v>
          </cell>
          <cell r="K115">
            <v>0</v>
          </cell>
          <cell r="L115">
            <v>0</v>
          </cell>
          <cell r="M115">
            <v>0</v>
          </cell>
          <cell r="N115">
            <v>0</v>
          </cell>
          <cell r="O115">
            <v>81</v>
          </cell>
          <cell r="P115">
            <v>1171</v>
          </cell>
          <cell r="Q115">
            <v>142</v>
          </cell>
          <cell r="R115">
            <v>110</v>
          </cell>
          <cell r="S115">
            <v>26</v>
          </cell>
          <cell r="T115">
            <v>7370</v>
          </cell>
          <cell r="U115">
            <v>3436</v>
          </cell>
          <cell r="V115">
            <v>27072</v>
          </cell>
          <cell r="W115">
            <v>27346</v>
          </cell>
          <cell r="X115">
            <v>139166</v>
          </cell>
          <cell r="Y115">
            <v>81008</v>
          </cell>
          <cell r="Z115">
            <v>7837</v>
          </cell>
          <cell r="AA115">
            <v>71525</v>
          </cell>
          <cell r="AB115">
            <v>1181</v>
          </cell>
          <cell r="AC115">
            <v>146500</v>
          </cell>
          <cell r="AD115">
            <v>0</v>
          </cell>
          <cell r="AE115">
            <v>0</v>
          </cell>
          <cell r="AF115">
            <v>0</v>
          </cell>
          <cell r="AG115">
            <v>0</v>
          </cell>
          <cell r="AH115">
            <v>0</v>
          </cell>
          <cell r="AI115">
            <v>0</v>
          </cell>
          <cell r="AJ115">
            <v>22</v>
          </cell>
          <cell r="AK115">
            <v>0</v>
          </cell>
          <cell r="AL115">
            <v>133</v>
          </cell>
          <cell r="AM115">
            <v>0</v>
          </cell>
          <cell r="AN115">
            <v>0</v>
          </cell>
          <cell r="AO115">
            <v>38</v>
          </cell>
          <cell r="AP115">
            <v>264</v>
          </cell>
          <cell r="AQ115">
            <v>85</v>
          </cell>
          <cell r="AR115">
            <v>699</v>
          </cell>
          <cell r="AS115">
            <v>0</v>
          </cell>
          <cell r="AT115">
            <v>6</v>
          </cell>
          <cell r="AU115">
            <v>0</v>
          </cell>
          <cell r="AV115">
            <v>0</v>
          </cell>
          <cell r="AW115">
            <v>33</v>
          </cell>
          <cell r="AX115">
            <v>34</v>
          </cell>
          <cell r="AY115">
            <v>9</v>
          </cell>
          <cell r="AZ115">
            <v>103</v>
          </cell>
          <cell r="BA115">
            <v>0</v>
          </cell>
          <cell r="BB115">
            <v>0</v>
          </cell>
          <cell r="BC115">
            <v>1</v>
          </cell>
          <cell r="BD115">
            <v>3</v>
          </cell>
          <cell r="BE115">
            <v>2</v>
          </cell>
          <cell r="BF115">
            <v>0</v>
          </cell>
          <cell r="BG115">
            <v>0</v>
          </cell>
          <cell r="BH115">
            <v>15</v>
          </cell>
          <cell r="BI115">
            <v>0</v>
          </cell>
          <cell r="BJ115">
            <v>2</v>
          </cell>
          <cell r="BK115">
            <v>0</v>
          </cell>
          <cell r="BL115">
            <v>0</v>
          </cell>
          <cell r="BM115">
            <v>0</v>
          </cell>
          <cell r="BN115">
            <v>0</v>
          </cell>
          <cell r="BO115">
            <v>1</v>
          </cell>
          <cell r="BP115">
            <v>72</v>
          </cell>
          <cell r="BQ115">
            <v>0</v>
          </cell>
          <cell r="BR115">
            <v>1617</v>
          </cell>
          <cell r="BS115">
            <v>95</v>
          </cell>
          <cell r="BT115">
            <v>1477</v>
          </cell>
          <cell r="BU115">
            <v>0</v>
          </cell>
          <cell r="BV115">
            <v>0</v>
          </cell>
          <cell r="BW115">
            <v>5</v>
          </cell>
          <cell r="BX115">
            <v>125.33999999999999</v>
          </cell>
          <cell r="BY115">
            <v>49.870000000000005</v>
          </cell>
          <cell r="BZ115">
            <v>491.12</v>
          </cell>
          <cell r="CA115">
            <v>94.72</v>
          </cell>
          <cell r="CB115">
            <v>274.06</v>
          </cell>
          <cell r="CC115">
            <v>497.04</v>
          </cell>
          <cell r="CD115">
            <v>28.060000000000002</v>
          </cell>
          <cell r="CE115">
            <v>11</v>
          </cell>
          <cell r="CF115">
            <v>6</v>
          </cell>
          <cell r="CG115">
            <v>2</v>
          </cell>
          <cell r="CH115">
            <v>0</v>
          </cell>
          <cell r="CI115">
            <v>4</v>
          </cell>
          <cell r="CJ115">
            <v>1</v>
          </cell>
          <cell r="CK115">
            <v>3</v>
          </cell>
          <cell r="CL115">
            <v>1</v>
          </cell>
          <cell r="CM115">
            <v>10</v>
          </cell>
          <cell r="CN115">
            <v>0</v>
          </cell>
          <cell r="CO115">
            <v>2</v>
          </cell>
          <cell r="CP115">
            <v>3</v>
          </cell>
          <cell r="CQ115">
            <v>0</v>
          </cell>
          <cell r="CR115">
            <v>0</v>
          </cell>
          <cell r="CS115">
            <v>1</v>
          </cell>
          <cell r="CT115">
            <v>3</v>
          </cell>
          <cell r="CU115">
            <v>2</v>
          </cell>
          <cell r="CV115">
            <v>6</v>
          </cell>
          <cell r="CW115">
            <v>2</v>
          </cell>
          <cell r="CX115">
            <v>0</v>
          </cell>
          <cell r="CY115">
            <v>0</v>
          </cell>
          <cell r="CZ115">
            <v>6</v>
          </cell>
          <cell r="DA115">
            <v>2</v>
          </cell>
          <cell r="DB115">
            <v>0</v>
          </cell>
          <cell r="DC115">
            <v>0</v>
          </cell>
          <cell r="DD115">
            <v>0</v>
          </cell>
          <cell r="DE115">
            <v>0</v>
          </cell>
          <cell r="DF115">
            <v>0</v>
          </cell>
          <cell r="DG115">
            <v>2</v>
          </cell>
          <cell r="DH115">
            <v>0</v>
          </cell>
          <cell r="DI115">
            <v>0</v>
          </cell>
          <cell r="DJ115">
            <v>0</v>
          </cell>
          <cell r="DK115">
            <v>0</v>
          </cell>
          <cell r="DL115">
            <v>1300</v>
          </cell>
          <cell r="DM115">
            <v>3500</v>
          </cell>
          <cell r="DN115">
            <v>35</v>
          </cell>
          <cell r="DO115">
            <v>0</v>
          </cell>
          <cell r="DP115">
            <v>2</v>
          </cell>
          <cell r="DQ115">
            <v>0</v>
          </cell>
          <cell r="DR115">
            <v>0</v>
          </cell>
          <cell r="DS115">
            <v>2</v>
          </cell>
          <cell r="DT115">
            <v>2</v>
          </cell>
          <cell r="DU115">
            <v>0</v>
          </cell>
          <cell r="DV115">
            <v>1</v>
          </cell>
          <cell r="DW115">
            <v>1</v>
          </cell>
          <cell r="DX115">
            <v>0</v>
          </cell>
          <cell r="DY115">
            <v>2</v>
          </cell>
          <cell r="DZ115">
            <v>1</v>
          </cell>
          <cell r="EA115">
            <v>0</v>
          </cell>
          <cell r="EB115">
            <v>2</v>
          </cell>
          <cell r="EC115">
            <v>0</v>
          </cell>
          <cell r="ED115">
            <v>1</v>
          </cell>
          <cell r="EE115">
            <v>1</v>
          </cell>
          <cell r="EF115">
            <v>0</v>
          </cell>
          <cell r="EG115">
            <v>1</v>
          </cell>
          <cell r="EH115">
            <v>0</v>
          </cell>
          <cell r="EI115">
            <v>1</v>
          </cell>
          <cell r="EJ115">
            <v>0</v>
          </cell>
          <cell r="EK115">
            <v>1</v>
          </cell>
          <cell r="EL115">
            <v>0</v>
          </cell>
          <cell r="EM115">
            <v>0</v>
          </cell>
          <cell r="EN115">
            <v>11</v>
          </cell>
          <cell r="EO115">
            <v>0</v>
          </cell>
          <cell r="EP115">
            <v>3</v>
          </cell>
          <cell r="EQ115">
            <v>4</v>
          </cell>
          <cell r="ER115">
            <v>0</v>
          </cell>
          <cell r="ES115">
            <v>9</v>
          </cell>
          <cell r="ET115">
            <v>39</v>
          </cell>
          <cell r="EU115">
            <v>6</v>
          </cell>
          <cell r="EV115">
            <v>0</v>
          </cell>
          <cell r="EW115">
            <v>0</v>
          </cell>
          <cell r="EX115">
            <v>0</v>
          </cell>
          <cell r="EY115">
            <v>0</v>
          </cell>
          <cell r="EZ115">
            <v>593</v>
          </cell>
          <cell r="FA115">
            <v>0</v>
          </cell>
          <cell r="FB115">
            <v>260</v>
          </cell>
          <cell r="FC115">
            <v>4</v>
          </cell>
          <cell r="FD115">
            <v>0</v>
          </cell>
          <cell r="FE115">
            <v>778</v>
          </cell>
          <cell r="FF115">
            <v>562</v>
          </cell>
          <cell r="FG115">
            <v>30000</v>
          </cell>
          <cell r="FH115">
            <v>0</v>
          </cell>
          <cell r="FI115">
            <v>0</v>
          </cell>
          <cell r="FJ115">
            <v>0</v>
          </cell>
          <cell r="FK115">
            <v>0</v>
          </cell>
          <cell r="FL115">
            <v>5</v>
          </cell>
          <cell r="FM115">
            <v>0</v>
          </cell>
          <cell r="FN115">
            <v>0</v>
          </cell>
          <cell r="FO115">
            <v>0</v>
          </cell>
          <cell r="FP115">
            <v>0</v>
          </cell>
          <cell r="FQ115">
            <v>0</v>
          </cell>
          <cell r="FR115">
            <v>4</v>
          </cell>
          <cell r="FS115">
            <v>0</v>
          </cell>
          <cell r="FT115">
            <v>2079</v>
          </cell>
          <cell r="FU115">
            <v>0</v>
          </cell>
          <cell r="FV115">
            <v>0</v>
          </cell>
          <cell r="FW115">
            <v>0</v>
          </cell>
          <cell r="FX115">
            <v>0</v>
          </cell>
          <cell r="FY115">
            <v>3</v>
          </cell>
        </row>
        <row r="116">
          <cell r="A116" t="str">
            <v>Combined</v>
          </cell>
          <cell r="B116">
            <v>34</v>
          </cell>
          <cell r="C116">
            <v>0</v>
          </cell>
          <cell r="D116">
            <v>0</v>
          </cell>
          <cell r="E116">
            <v>0</v>
          </cell>
          <cell r="F116">
            <v>0</v>
          </cell>
          <cell r="G116">
            <v>0</v>
          </cell>
          <cell r="H116">
            <v>0</v>
          </cell>
          <cell r="I116">
            <v>0</v>
          </cell>
          <cell r="J116">
            <v>5343634</v>
          </cell>
          <cell r="K116">
            <v>0</v>
          </cell>
          <cell r="L116">
            <v>0</v>
          </cell>
          <cell r="M116">
            <v>0</v>
          </cell>
          <cell r="N116">
            <v>0</v>
          </cell>
          <cell r="O116">
            <v>3744</v>
          </cell>
          <cell r="P116">
            <v>18804</v>
          </cell>
          <cell r="Q116">
            <v>199</v>
          </cell>
          <cell r="R116">
            <v>819</v>
          </cell>
          <cell r="S116">
            <v>843</v>
          </cell>
          <cell r="T116">
            <v>668994</v>
          </cell>
          <cell r="U116">
            <v>1128365</v>
          </cell>
          <cell r="V116">
            <v>140463</v>
          </cell>
          <cell r="W116">
            <v>98973</v>
          </cell>
          <cell r="X116">
            <v>55734</v>
          </cell>
          <cell r="Y116">
            <v>541761</v>
          </cell>
          <cell r="Z116">
            <v>82892</v>
          </cell>
          <cell r="AA116">
            <v>1293268</v>
          </cell>
          <cell r="AB116">
            <v>1002413</v>
          </cell>
          <cell r="AC116">
            <v>1608456</v>
          </cell>
          <cell r="AD116">
            <v>527</v>
          </cell>
          <cell r="AE116">
            <v>541</v>
          </cell>
          <cell r="AF116">
            <v>521</v>
          </cell>
          <cell r="AG116">
            <v>524</v>
          </cell>
          <cell r="AH116">
            <v>1692</v>
          </cell>
          <cell r="AI116">
            <v>849</v>
          </cell>
          <cell r="AJ116">
            <v>3435</v>
          </cell>
          <cell r="AK116">
            <v>347</v>
          </cell>
          <cell r="AL116">
            <v>15</v>
          </cell>
          <cell r="AM116">
            <v>490</v>
          </cell>
          <cell r="AN116">
            <v>489</v>
          </cell>
          <cell r="AO116">
            <v>459</v>
          </cell>
          <cell r="AP116">
            <v>8889</v>
          </cell>
          <cell r="AQ116">
            <v>8413</v>
          </cell>
          <cell r="AR116">
            <v>14324</v>
          </cell>
          <cell r="AS116">
            <v>1071</v>
          </cell>
          <cell r="AT116">
            <v>0</v>
          </cell>
          <cell r="AU116">
            <v>0</v>
          </cell>
          <cell r="AV116">
            <v>0</v>
          </cell>
          <cell r="AW116">
            <v>6</v>
          </cell>
          <cell r="AX116">
            <v>9</v>
          </cell>
          <cell r="AY116">
            <v>20</v>
          </cell>
          <cell r="AZ116">
            <v>223</v>
          </cell>
          <cell r="BA116">
            <v>36</v>
          </cell>
          <cell r="BB116">
            <v>0</v>
          </cell>
          <cell r="BC116">
            <v>4</v>
          </cell>
          <cell r="BD116">
            <v>0</v>
          </cell>
          <cell r="BE116">
            <v>0</v>
          </cell>
          <cell r="BF116">
            <v>2</v>
          </cell>
          <cell r="BG116">
            <v>0</v>
          </cell>
          <cell r="BH116">
            <v>8</v>
          </cell>
          <cell r="BI116">
            <v>10</v>
          </cell>
          <cell r="BJ116">
            <v>1</v>
          </cell>
          <cell r="BK116">
            <v>16</v>
          </cell>
          <cell r="BL116">
            <v>3</v>
          </cell>
          <cell r="BM116">
            <v>3</v>
          </cell>
          <cell r="BN116">
            <v>105</v>
          </cell>
          <cell r="BO116">
            <v>20</v>
          </cell>
          <cell r="BP116">
            <v>1591</v>
          </cell>
          <cell r="BQ116">
            <v>48</v>
          </cell>
          <cell r="BR116">
            <v>824909</v>
          </cell>
          <cell r="BS116">
            <v>528163</v>
          </cell>
          <cell r="BT116">
            <v>78324</v>
          </cell>
          <cell r="BU116">
            <v>104096</v>
          </cell>
          <cell r="BV116">
            <v>10162668.789999999</v>
          </cell>
          <cell r="BW116">
            <v>177.80000000000007</v>
          </cell>
          <cell r="BX116">
            <v>585.97</v>
          </cell>
          <cell r="BY116">
            <v>321</v>
          </cell>
          <cell r="BZ116">
            <v>1133.5</v>
          </cell>
          <cell r="CA116">
            <v>144</v>
          </cell>
          <cell r="CB116">
            <v>396.78</v>
          </cell>
          <cell r="CC116">
            <v>1277.3899999999999</v>
          </cell>
          <cell r="CD116">
            <v>122</v>
          </cell>
          <cell r="CE116">
            <v>19</v>
          </cell>
          <cell r="CF116">
            <v>14</v>
          </cell>
          <cell r="CG116">
            <v>8</v>
          </cell>
          <cell r="CH116">
            <v>1</v>
          </cell>
          <cell r="CI116">
            <v>18</v>
          </cell>
          <cell r="CJ116">
            <v>1</v>
          </cell>
          <cell r="CK116">
            <v>2</v>
          </cell>
          <cell r="CL116">
            <v>5</v>
          </cell>
          <cell r="CM116">
            <v>11</v>
          </cell>
          <cell r="CN116">
            <v>2</v>
          </cell>
          <cell r="CO116">
            <v>3</v>
          </cell>
          <cell r="CP116">
            <v>1</v>
          </cell>
          <cell r="CQ116">
            <v>4</v>
          </cell>
          <cell r="CR116">
            <v>0</v>
          </cell>
          <cell r="CS116">
            <v>2</v>
          </cell>
          <cell r="CT116">
            <v>2</v>
          </cell>
          <cell r="CU116">
            <v>2</v>
          </cell>
          <cell r="CV116">
            <v>10</v>
          </cell>
          <cell r="CW116">
            <v>0</v>
          </cell>
          <cell r="CX116">
            <v>1</v>
          </cell>
          <cell r="CY116">
            <v>1</v>
          </cell>
          <cell r="CZ116">
            <v>4</v>
          </cell>
          <cell r="DA116">
            <v>2</v>
          </cell>
          <cell r="DB116">
            <v>3</v>
          </cell>
          <cell r="DC116">
            <v>2</v>
          </cell>
          <cell r="DD116">
            <v>2</v>
          </cell>
          <cell r="DE116">
            <v>2</v>
          </cell>
          <cell r="DF116">
            <v>2</v>
          </cell>
          <cell r="DG116">
            <v>2</v>
          </cell>
          <cell r="DH116">
            <v>1</v>
          </cell>
          <cell r="DI116">
            <v>2</v>
          </cell>
          <cell r="DJ116">
            <v>6</v>
          </cell>
          <cell r="DK116">
            <v>0</v>
          </cell>
          <cell r="DL116">
            <v>3</v>
          </cell>
          <cell r="DM116">
            <v>300</v>
          </cell>
          <cell r="DN116">
            <v>267</v>
          </cell>
          <cell r="DO116">
            <v>14</v>
          </cell>
          <cell r="DP116">
            <v>5</v>
          </cell>
          <cell r="DQ116">
            <v>0</v>
          </cell>
          <cell r="DR116">
            <v>3</v>
          </cell>
          <cell r="DS116">
            <v>3</v>
          </cell>
          <cell r="DT116">
            <v>4</v>
          </cell>
          <cell r="DU116">
            <v>1</v>
          </cell>
          <cell r="DV116">
            <v>2</v>
          </cell>
          <cell r="DW116">
            <v>2</v>
          </cell>
          <cell r="DX116">
            <v>2</v>
          </cell>
          <cell r="DY116">
            <v>3</v>
          </cell>
          <cell r="DZ116">
            <v>4</v>
          </cell>
          <cell r="EA116">
            <v>2</v>
          </cell>
          <cell r="EB116">
            <v>6</v>
          </cell>
          <cell r="EC116">
            <v>0</v>
          </cell>
          <cell r="ED116">
            <v>4</v>
          </cell>
          <cell r="EE116">
            <v>1</v>
          </cell>
          <cell r="EF116">
            <v>2</v>
          </cell>
          <cell r="EG116">
            <v>3</v>
          </cell>
          <cell r="EH116">
            <v>4</v>
          </cell>
          <cell r="EI116">
            <v>2</v>
          </cell>
          <cell r="EJ116">
            <v>2</v>
          </cell>
          <cell r="EK116">
            <v>3</v>
          </cell>
          <cell r="EL116">
            <v>2</v>
          </cell>
          <cell r="EM116">
            <v>0</v>
          </cell>
          <cell r="EN116">
            <v>219</v>
          </cell>
          <cell r="EO116">
            <v>14</v>
          </cell>
          <cell r="EP116">
            <v>12033</v>
          </cell>
          <cell r="EQ116">
            <v>11</v>
          </cell>
          <cell r="ER116">
            <v>16</v>
          </cell>
          <cell r="ES116">
            <v>22</v>
          </cell>
          <cell r="ET116">
            <v>129</v>
          </cell>
          <cell r="EU116">
            <v>160</v>
          </cell>
          <cell r="EV116">
            <v>11</v>
          </cell>
          <cell r="EW116">
            <v>141</v>
          </cell>
          <cell r="EX116">
            <v>20</v>
          </cell>
          <cell r="EY116">
            <v>2</v>
          </cell>
          <cell r="EZ116">
            <v>680</v>
          </cell>
          <cell r="FA116">
            <v>29</v>
          </cell>
          <cell r="FB116">
            <v>9588934</v>
          </cell>
          <cell r="FC116">
            <v>1225</v>
          </cell>
          <cell r="FD116">
            <v>9530000</v>
          </cell>
          <cell r="FE116">
            <v>278</v>
          </cell>
          <cell r="FF116">
            <v>684</v>
          </cell>
          <cell r="FG116">
            <v>21201</v>
          </cell>
          <cell r="FH116">
            <v>113</v>
          </cell>
          <cell r="FI116">
            <v>5055</v>
          </cell>
          <cell r="FJ116">
            <v>92</v>
          </cell>
          <cell r="FK116">
            <v>211</v>
          </cell>
          <cell r="FL116">
            <v>4</v>
          </cell>
          <cell r="FM116">
            <v>116</v>
          </cell>
          <cell r="FN116">
            <v>150</v>
          </cell>
          <cell r="FO116">
            <v>0</v>
          </cell>
          <cell r="FP116">
            <v>0</v>
          </cell>
          <cell r="FQ116">
            <v>0</v>
          </cell>
          <cell r="FR116">
            <v>0</v>
          </cell>
          <cell r="FS116">
            <v>0</v>
          </cell>
          <cell r="FT116">
            <v>0</v>
          </cell>
          <cell r="FU116">
            <v>1</v>
          </cell>
          <cell r="FV116">
            <v>1</v>
          </cell>
          <cell r="FW116">
            <v>0</v>
          </cell>
          <cell r="FX116">
            <v>1</v>
          </cell>
          <cell r="FY116">
            <v>1</v>
          </cell>
        </row>
        <row r="117">
          <cell r="A117" t="str">
            <v>Literature</v>
          </cell>
          <cell r="B117">
            <v>5</v>
          </cell>
          <cell r="C117">
            <v>0</v>
          </cell>
          <cell r="D117">
            <v>0</v>
          </cell>
          <cell r="E117">
            <v>0</v>
          </cell>
          <cell r="F117">
            <v>0</v>
          </cell>
          <cell r="G117">
            <v>0</v>
          </cell>
          <cell r="H117">
            <v>0</v>
          </cell>
          <cell r="I117">
            <v>0</v>
          </cell>
          <cell r="J117">
            <v>441749</v>
          </cell>
          <cell r="K117">
            <v>0</v>
          </cell>
          <cell r="L117">
            <v>0</v>
          </cell>
          <cell r="M117">
            <v>0</v>
          </cell>
          <cell r="N117">
            <v>0</v>
          </cell>
          <cell r="O117">
            <v>80</v>
          </cell>
          <cell r="P117">
            <v>1352</v>
          </cell>
          <cell r="Q117">
            <v>6</v>
          </cell>
          <cell r="R117">
            <v>50</v>
          </cell>
          <cell r="S117">
            <v>1</v>
          </cell>
          <cell r="T117">
            <v>2010</v>
          </cell>
          <cell r="U117">
            <v>1162</v>
          </cell>
          <cell r="V117">
            <v>23123</v>
          </cell>
          <cell r="W117">
            <v>57</v>
          </cell>
          <cell r="X117">
            <v>0</v>
          </cell>
          <cell r="Y117">
            <v>18289</v>
          </cell>
          <cell r="Z117">
            <v>4017</v>
          </cell>
          <cell r="AA117">
            <v>100</v>
          </cell>
          <cell r="AB117">
            <v>0</v>
          </cell>
          <cell r="AC117">
            <v>35000</v>
          </cell>
          <cell r="AD117">
            <v>0</v>
          </cell>
          <cell r="AE117">
            <v>0</v>
          </cell>
          <cell r="AF117">
            <v>0</v>
          </cell>
          <cell r="AG117">
            <v>0</v>
          </cell>
          <cell r="AH117">
            <v>0</v>
          </cell>
          <cell r="AI117">
            <v>0</v>
          </cell>
          <cell r="AJ117">
            <v>1430</v>
          </cell>
          <cell r="AK117">
            <v>0</v>
          </cell>
          <cell r="AL117">
            <v>0</v>
          </cell>
          <cell r="AM117">
            <v>0</v>
          </cell>
          <cell r="AN117">
            <v>0</v>
          </cell>
          <cell r="AO117">
            <v>0</v>
          </cell>
          <cell r="AP117">
            <v>0</v>
          </cell>
          <cell r="AQ117">
            <v>0</v>
          </cell>
          <cell r="AR117">
            <v>17642</v>
          </cell>
          <cell r="AS117">
            <v>0</v>
          </cell>
          <cell r="AT117">
            <v>0</v>
          </cell>
          <cell r="AU117">
            <v>0</v>
          </cell>
          <cell r="AV117">
            <v>0</v>
          </cell>
          <cell r="AW117">
            <v>0</v>
          </cell>
          <cell r="AX117">
            <v>0</v>
          </cell>
          <cell r="AY117">
            <v>0</v>
          </cell>
          <cell r="AZ117">
            <v>18289</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45</v>
          </cell>
          <cell r="BO117">
            <v>0</v>
          </cell>
          <cell r="BP117">
            <v>50</v>
          </cell>
          <cell r="BQ117">
            <v>0</v>
          </cell>
          <cell r="BR117">
            <v>8066</v>
          </cell>
          <cell r="BS117">
            <v>7161</v>
          </cell>
          <cell r="BT117">
            <v>132</v>
          </cell>
          <cell r="BU117">
            <v>100</v>
          </cell>
          <cell r="BV117">
            <v>17008.52</v>
          </cell>
          <cell r="BW117">
            <v>2.46</v>
          </cell>
          <cell r="BX117">
            <v>30</v>
          </cell>
          <cell r="BY117">
            <v>29</v>
          </cell>
          <cell r="BZ117">
            <v>129</v>
          </cell>
          <cell r="CA117">
            <v>17</v>
          </cell>
          <cell r="CB117">
            <v>75</v>
          </cell>
          <cell r="CC117">
            <v>170</v>
          </cell>
          <cell r="CD117">
            <v>65</v>
          </cell>
          <cell r="CE117">
            <v>2</v>
          </cell>
          <cell r="CF117">
            <v>2</v>
          </cell>
          <cell r="CG117">
            <v>0</v>
          </cell>
          <cell r="CH117">
            <v>0</v>
          </cell>
          <cell r="CI117">
            <v>0</v>
          </cell>
          <cell r="CJ117">
            <v>0</v>
          </cell>
          <cell r="CK117">
            <v>0</v>
          </cell>
          <cell r="CL117">
            <v>1</v>
          </cell>
          <cell r="CM117">
            <v>3</v>
          </cell>
          <cell r="CN117">
            <v>1</v>
          </cell>
          <cell r="CO117">
            <v>0</v>
          </cell>
          <cell r="CP117">
            <v>0</v>
          </cell>
          <cell r="CQ117">
            <v>0</v>
          </cell>
          <cell r="CR117">
            <v>0</v>
          </cell>
          <cell r="CS117">
            <v>0</v>
          </cell>
          <cell r="CT117">
            <v>1</v>
          </cell>
          <cell r="CU117">
            <v>1</v>
          </cell>
          <cell r="CV117">
            <v>3</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10</v>
          </cell>
          <cell r="FM117">
            <v>10140</v>
          </cell>
          <cell r="FN117">
            <v>4110</v>
          </cell>
          <cell r="FO117">
            <v>192</v>
          </cell>
          <cell r="FP117">
            <v>986</v>
          </cell>
          <cell r="FQ117">
            <v>27</v>
          </cell>
          <cell r="FR117">
            <v>1</v>
          </cell>
          <cell r="FS117">
            <v>10</v>
          </cell>
          <cell r="FT117">
            <v>0</v>
          </cell>
          <cell r="FU117">
            <v>0</v>
          </cell>
          <cell r="FV117">
            <v>0</v>
          </cell>
          <cell r="FW117">
            <v>0</v>
          </cell>
          <cell r="FX117">
            <v>1</v>
          </cell>
          <cell r="FY117">
            <v>1</v>
          </cell>
        </row>
        <row r="118">
          <cell r="A118" t="str">
            <v>Music</v>
          </cell>
          <cell r="B118">
            <v>15</v>
          </cell>
          <cell r="C118">
            <v>0</v>
          </cell>
          <cell r="D118">
            <v>0</v>
          </cell>
          <cell r="E118">
            <v>0</v>
          </cell>
          <cell r="F118">
            <v>0</v>
          </cell>
          <cell r="G118">
            <v>0</v>
          </cell>
          <cell r="H118">
            <v>0</v>
          </cell>
          <cell r="I118">
            <v>0</v>
          </cell>
          <cell r="J118">
            <v>3123660</v>
          </cell>
          <cell r="K118">
            <v>0</v>
          </cell>
          <cell r="L118">
            <v>0</v>
          </cell>
          <cell r="M118">
            <v>0</v>
          </cell>
          <cell r="N118">
            <v>0</v>
          </cell>
          <cell r="O118">
            <v>471</v>
          </cell>
          <cell r="P118">
            <v>4298</v>
          </cell>
          <cell r="Q118">
            <v>310</v>
          </cell>
          <cell r="R118">
            <v>39</v>
          </cell>
          <cell r="S118">
            <v>120</v>
          </cell>
          <cell r="T118">
            <v>68123</v>
          </cell>
          <cell r="U118">
            <v>28655</v>
          </cell>
          <cell r="V118">
            <v>13572</v>
          </cell>
          <cell r="W118">
            <v>25852</v>
          </cell>
          <cell r="X118">
            <v>11300</v>
          </cell>
          <cell r="Y118">
            <v>30000</v>
          </cell>
          <cell r="Z118">
            <v>18286</v>
          </cell>
          <cell r="AA118">
            <v>36800</v>
          </cell>
          <cell r="AB118">
            <v>1001724</v>
          </cell>
          <cell r="AC118">
            <v>624860</v>
          </cell>
          <cell r="AD118">
            <v>0</v>
          </cell>
          <cell r="AE118">
            <v>2</v>
          </cell>
          <cell r="AF118">
            <v>0</v>
          </cell>
          <cell r="AG118">
            <v>0</v>
          </cell>
          <cell r="AH118">
            <v>8</v>
          </cell>
          <cell r="AI118">
            <v>19</v>
          </cell>
          <cell r="AJ118">
            <v>489</v>
          </cell>
          <cell r="AK118">
            <v>83</v>
          </cell>
          <cell r="AL118">
            <v>0</v>
          </cell>
          <cell r="AM118">
            <v>18</v>
          </cell>
          <cell r="AN118">
            <v>0</v>
          </cell>
          <cell r="AO118">
            <v>0</v>
          </cell>
          <cell r="AP118">
            <v>0</v>
          </cell>
          <cell r="AQ118">
            <v>110</v>
          </cell>
          <cell r="AR118">
            <v>4127</v>
          </cell>
          <cell r="AS118">
            <v>257</v>
          </cell>
          <cell r="AT118">
            <v>4</v>
          </cell>
          <cell r="AU118">
            <v>0</v>
          </cell>
          <cell r="AV118">
            <v>0</v>
          </cell>
          <cell r="AW118">
            <v>0</v>
          </cell>
          <cell r="AX118">
            <v>0</v>
          </cell>
          <cell r="AY118">
            <v>0</v>
          </cell>
          <cell r="AZ118">
            <v>310</v>
          </cell>
          <cell r="BA118">
            <v>4</v>
          </cell>
          <cell r="BB118">
            <v>0</v>
          </cell>
          <cell r="BC118">
            <v>0</v>
          </cell>
          <cell r="BD118">
            <v>0</v>
          </cell>
          <cell r="BE118">
            <v>60</v>
          </cell>
          <cell r="BF118">
            <v>0</v>
          </cell>
          <cell r="BG118">
            <v>0</v>
          </cell>
          <cell r="BH118">
            <v>0</v>
          </cell>
          <cell r="BI118">
            <v>2</v>
          </cell>
          <cell r="BJ118">
            <v>0</v>
          </cell>
          <cell r="BK118">
            <v>0</v>
          </cell>
          <cell r="BL118">
            <v>0</v>
          </cell>
          <cell r="BM118">
            <v>0</v>
          </cell>
          <cell r="BN118">
            <v>0</v>
          </cell>
          <cell r="BO118">
            <v>3</v>
          </cell>
          <cell r="BP118">
            <v>38</v>
          </cell>
          <cell r="BQ118">
            <v>13</v>
          </cell>
          <cell r="BR118">
            <v>81542</v>
          </cell>
          <cell r="BS118">
            <v>52236</v>
          </cell>
          <cell r="BT118">
            <v>7577</v>
          </cell>
          <cell r="BU118">
            <v>2899</v>
          </cell>
          <cell r="BV118">
            <v>431413.3</v>
          </cell>
          <cell r="BW118">
            <v>100.05999999999999</v>
          </cell>
          <cell r="BX118">
            <v>146.53</v>
          </cell>
          <cell r="BY118">
            <v>51</v>
          </cell>
          <cell r="BZ118">
            <v>280</v>
          </cell>
          <cell r="CA118">
            <v>20</v>
          </cell>
          <cell r="CB118">
            <v>84.13</v>
          </cell>
          <cell r="CC118">
            <v>725.5</v>
          </cell>
          <cell r="CD118">
            <v>2</v>
          </cell>
          <cell r="CE118">
            <v>10</v>
          </cell>
          <cell r="CF118">
            <v>10</v>
          </cell>
          <cell r="CG118">
            <v>0</v>
          </cell>
          <cell r="CH118">
            <v>0</v>
          </cell>
          <cell r="CI118">
            <v>2</v>
          </cell>
          <cell r="CJ118">
            <v>1</v>
          </cell>
          <cell r="CK118">
            <v>1</v>
          </cell>
          <cell r="CL118">
            <v>2</v>
          </cell>
          <cell r="CM118">
            <v>12</v>
          </cell>
          <cell r="CN118">
            <v>0</v>
          </cell>
          <cell r="CO118">
            <v>1</v>
          </cell>
          <cell r="CP118">
            <v>0</v>
          </cell>
          <cell r="CQ118">
            <v>2</v>
          </cell>
          <cell r="CR118">
            <v>0</v>
          </cell>
          <cell r="CS118">
            <v>0</v>
          </cell>
          <cell r="CT118">
            <v>1</v>
          </cell>
          <cell r="CU118">
            <v>1</v>
          </cell>
          <cell r="CV118">
            <v>3</v>
          </cell>
          <cell r="CW118">
            <v>0</v>
          </cell>
          <cell r="CX118">
            <v>0</v>
          </cell>
          <cell r="CY118">
            <v>0</v>
          </cell>
          <cell r="CZ118">
            <v>2</v>
          </cell>
          <cell r="DA118">
            <v>1</v>
          </cell>
          <cell r="DB118">
            <v>1</v>
          </cell>
          <cell r="DC118">
            <v>0</v>
          </cell>
          <cell r="DD118">
            <v>0</v>
          </cell>
          <cell r="DE118">
            <v>1</v>
          </cell>
          <cell r="DF118">
            <v>0</v>
          </cell>
          <cell r="DG118">
            <v>0</v>
          </cell>
          <cell r="DH118">
            <v>0</v>
          </cell>
          <cell r="DI118">
            <v>0</v>
          </cell>
          <cell r="DJ118">
            <v>0</v>
          </cell>
          <cell r="DK118">
            <v>0</v>
          </cell>
          <cell r="DL118">
            <v>0</v>
          </cell>
          <cell r="DM118">
            <v>0</v>
          </cell>
          <cell r="DN118">
            <v>0</v>
          </cell>
          <cell r="DO118">
            <v>186</v>
          </cell>
          <cell r="DP118">
            <v>1</v>
          </cell>
          <cell r="DQ118">
            <v>0</v>
          </cell>
          <cell r="DR118">
            <v>1</v>
          </cell>
          <cell r="DS118">
            <v>0</v>
          </cell>
          <cell r="DT118">
            <v>1</v>
          </cell>
          <cell r="DU118">
            <v>0</v>
          </cell>
          <cell r="DV118">
            <v>1</v>
          </cell>
          <cell r="DW118">
            <v>0</v>
          </cell>
          <cell r="DX118">
            <v>1</v>
          </cell>
          <cell r="DY118">
            <v>0</v>
          </cell>
          <cell r="DZ118">
            <v>1</v>
          </cell>
          <cell r="EA118">
            <v>0</v>
          </cell>
          <cell r="EB118">
            <v>1</v>
          </cell>
          <cell r="EC118">
            <v>0</v>
          </cell>
          <cell r="ED118">
            <v>0</v>
          </cell>
          <cell r="EE118">
            <v>1</v>
          </cell>
          <cell r="EF118">
            <v>1</v>
          </cell>
          <cell r="EG118">
            <v>0</v>
          </cell>
          <cell r="EH118">
            <v>1</v>
          </cell>
          <cell r="EI118">
            <v>0</v>
          </cell>
          <cell r="EJ118">
            <v>0</v>
          </cell>
          <cell r="EK118">
            <v>1</v>
          </cell>
          <cell r="EL118">
            <v>0</v>
          </cell>
          <cell r="EM118">
            <v>0</v>
          </cell>
          <cell r="EN118">
            <v>3</v>
          </cell>
          <cell r="EO118">
            <v>3</v>
          </cell>
          <cell r="EP118">
            <v>3</v>
          </cell>
          <cell r="EQ118">
            <v>3</v>
          </cell>
          <cell r="ER118">
            <v>5</v>
          </cell>
          <cell r="ES118">
            <v>27</v>
          </cell>
          <cell r="ET118">
            <v>7</v>
          </cell>
          <cell r="EU118">
            <v>0</v>
          </cell>
          <cell r="EV118">
            <v>3</v>
          </cell>
          <cell r="EW118">
            <v>5</v>
          </cell>
          <cell r="EX118">
            <v>0</v>
          </cell>
          <cell r="EY118">
            <v>0</v>
          </cell>
          <cell r="EZ118">
            <v>186</v>
          </cell>
          <cell r="FA118">
            <v>186</v>
          </cell>
          <cell r="FB118">
            <v>186</v>
          </cell>
          <cell r="FC118">
            <v>186</v>
          </cell>
          <cell r="FD118">
            <v>186</v>
          </cell>
          <cell r="FE118">
            <v>63</v>
          </cell>
          <cell r="FF118">
            <v>72</v>
          </cell>
          <cell r="FG118">
            <v>0</v>
          </cell>
          <cell r="FH118">
            <v>60</v>
          </cell>
          <cell r="FI118">
            <v>5</v>
          </cell>
          <cell r="FJ118">
            <v>0</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row>
        <row r="119">
          <cell r="A119" t="str">
            <v>Traditional Arts</v>
          </cell>
          <cell r="B119">
            <v>13</v>
          </cell>
          <cell r="C119">
            <v>0</v>
          </cell>
          <cell r="D119">
            <v>0</v>
          </cell>
          <cell r="E119">
            <v>0</v>
          </cell>
          <cell r="F119">
            <v>0</v>
          </cell>
          <cell r="G119">
            <v>0</v>
          </cell>
          <cell r="H119">
            <v>0</v>
          </cell>
          <cell r="I119">
            <v>0</v>
          </cell>
          <cell r="J119">
            <v>281273</v>
          </cell>
          <cell r="K119">
            <v>0</v>
          </cell>
          <cell r="L119">
            <v>0</v>
          </cell>
          <cell r="M119">
            <v>0</v>
          </cell>
          <cell r="N119">
            <v>0</v>
          </cell>
          <cell r="O119">
            <v>702</v>
          </cell>
          <cell r="P119">
            <v>3735</v>
          </cell>
          <cell r="Q119">
            <v>29</v>
          </cell>
          <cell r="R119">
            <v>40</v>
          </cell>
          <cell r="S119">
            <v>757</v>
          </cell>
          <cell r="T119">
            <v>26716</v>
          </cell>
          <cell r="U119">
            <v>428190</v>
          </cell>
          <cell r="V119">
            <v>123406</v>
          </cell>
          <cell r="W119">
            <v>27759</v>
          </cell>
          <cell r="X119">
            <v>45720</v>
          </cell>
          <cell r="Y119">
            <v>2000</v>
          </cell>
          <cell r="Z119">
            <v>6843</v>
          </cell>
          <cell r="AA119">
            <v>170633</v>
          </cell>
          <cell r="AB119">
            <v>619291</v>
          </cell>
          <cell r="AC119">
            <v>110500</v>
          </cell>
          <cell r="AD119">
            <v>0</v>
          </cell>
          <cell r="AE119">
            <v>0</v>
          </cell>
          <cell r="AF119">
            <v>0</v>
          </cell>
          <cell r="AG119">
            <v>6</v>
          </cell>
          <cell r="AH119">
            <v>110</v>
          </cell>
          <cell r="AI119">
            <v>34</v>
          </cell>
          <cell r="AJ119">
            <v>629</v>
          </cell>
          <cell r="AK119">
            <v>188</v>
          </cell>
          <cell r="AL119">
            <v>0</v>
          </cell>
          <cell r="AM119">
            <v>0</v>
          </cell>
          <cell r="AN119">
            <v>0</v>
          </cell>
          <cell r="AO119">
            <v>213</v>
          </cell>
          <cell r="AP119">
            <v>206</v>
          </cell>
          <cell r="AQ119">
            <v>206</v>
          </cell>
          <cell r="AR119">
            <v>2833</v>
          </cell>
          <cell r="AS119">
            <v>100</v>
          </cell>
          <cell r="AT119">
            <v>0</v>
          </cell>
          <cell r="AU119">
            <v>0</v>
          </cell>
          <cell r="AV119">
            <v>0</v>
          </cell>
          <cell r="AW119">
            <v>0</v>
          </cell>
          <cell r="AX119">
            <v>0</v>
          </cell>
          <cell r="AY119">
            <v>0</v>
          </cell>
          <cell r="AZ119">
            <v>11</v>
          </cell>
          <cell r="BA119">
            <v>6</v>
          </cell>
          <cell r="BB119">
            <v>0</v>
          </cell>
          <cell r="BC119">
            <v>0</v>
          </cell>
          <cell r="BD119">
            <v>0</v>
          </cell>
          <cell r="BE119">
            <v>0</v>
          </cell>
          <cell r="BF119">
            <v>0</v>
          </cell>
          <cell r="BG119">
            <v>0</v>
          </cell>
          <cell r="BH119">
            <v>0</v>
          </cell>
          <cell r="BI119">
            <v>0</v>
          </cell>
          <cell r="BJ119">
            <v>0</v>
          </cell>
          <cell r="BK119">
            <v>0</v>
          </cell>
          <cell r="BL119">
            <v>0</v>
          </cell>
          <cell r="BM119">
            <v>1</v>
          </cell>
          <cell r="BN119">
            <v>4</v>
          </cell>
          <cell r="BO119">
            <v>4</v>
          </cell>
          <cell r="BP119">
            <v>39</v>
          </cell>
          <cell r="BQ119">
            <v>10</v>
          </cell>
          <cell r="BR119">
            <v>29731</v>
          </cell>
          <cell r="BS119">
            <v>24879</v>
          </cell>
          <cell r="BT119">
            <v>1215</v>
          </cell>
          <cell r="BU119">
            <v>834</v>
          </cell>
          <cell r="BV119">
            <v>274317</v>
          </cell>
          <cell r="BW119">
            <v>37</v>
          </cell>
          <cell r="BX119">
            <v>94.17</v>
          </cell>
          <cell r="BY119">
            <v>60.17</v>
          </cell>
          <cell r="BZ119">
            <v>353.74</v>
          </cell>
          <cell r="CA119">
            <v>7</v>
          </cell>
          <cell r="CB119">
            <v>263.39999999999998</v>
          </cell>
          <cell r="CC119">
            <v>503.96</v>
          </cell>
          <cell r="CD119">
            <v>7</v>
          </cell>
          <cell r="CE119">
            <v>9</v>
          </cell>
          <cell r="CF119">
            <v>4</v>
          </cell>
          <cell r="CG119">
            <v>0</v>
          </cell>
          <cell r="CH119">
            <v>0</v>
          </cell>
          <cell r="CI119">
            <v>3</v>
          </cell>
          <cell r="CJ119">
            <v>0</v>
          </cell>
          <cell r="CK119">
            <v>3</v>
          </cell>
          <cell r="CL119">
            <v>2</v>
          </cell>
          <cell r="CM119">
            <v>8</v>
          </cell>
          <cell r="CN119">
            <v>0</v>
          </cell>
          <cell r="CO119">
            <v>0</v>
          </cell>
          <cell r="CP119">
            <v>0</v>
          </cell>
          <cell r="CQ119">
            <v>2</v>
          </cell>
          <cell r="CR119">
            <v>0</v>
          </cell>
          <cell r="CS119">
            <v>0</v>
          </cell>
          <cell r="CT119">
            <v>0</v>
          </cell>
          <cell r="CU119">
            <v>0</v>
          </cell>
          <cell r="CV119">
            <v>7</v>
          </cell>
          <cell r="CW119">
            <v>2</v>
          </cell>
          <cell r="CX119">
            <v>0</v>
          </cell>
          <cell r="CY119">
            <v>0</v>
          </cell>
          <cell r="CZ119">
            <v>3</v>
          </cell>
          <cell r="DA119">
            <v>1</v>
          </cell>
          <cell r="DB119">
            <v>0</v>
          </cell>
          <cell r="DC119">
            <v>2</v>
          </cell>
          <cell r="DD119">
            <v>1</v>
          </cell>
          <cell r="DE119">
            <v>2</v>
          </cell>
          <cell r="DF119">
            <v>0</v>
          </cell>
          <cell r="DG119">
            <v>0</v>
          </cell>
          <cell r="DH119">
            <v>0</v>
          </cell>
          <cell r="DI119">
            <v>0</v>
          </cell>
          <cell r="DJ119">
            <v>0</v>
          </cell>
          <cell r="DK119">
            <v>0</v>
          </cell>
          <cell r="DL119">
            <v>0</v>
          </cell>
          <cell r="DM119">
            <v>0</v>
          </cell>
          <cell r="DN119">
            <v>0</v>
          </cell>
          <cell r="DO119">
            <v>600</v>
          </cell>
          <cell r="DP119">
            <v>2</v>
          </cell>
          <cell r="DQ119">
            <v>0</v>
          </cell>
          <cell r="DR119">
            <v>0</v>
          </cell>
          <cell r="DS119">
            <v>0</v>
          </cell>
          <cell r="DT119">
            <v>0</v>
          </cell>
          <cell r="DU119">
            <v>0</v>
          </cell>
          <cell r="DV119">
            <v>1</v>
          </cell>
          <cell r="DW119">
            <v>0</v>
          </cell>
          <cell r="DX119">
            <v>1</v>
          </cell>
          <cell r="DY119">
            <v>0</v>
          </cell>
          <cell r="DZ119">
            <v>2</v>
          </cell>
          <cell r="EA119">
            <v>0</v>
          </cell>
          <cell r="EB119">
            <v>2</v>
          </cell>
          <cell r="EC119">
            <v>0</v>
          </cell>
          <cell r="ED119">
            <v>1</v>
          </cell>
          <cell r="EE119">
            <v>0</v>
          </cell>
          <cell r="EF119">
            <v>2</v>
          </cell>
          <cell r="EG119">
            <v>0</v>
          </cell>
          <cell r="EH119">
            <v>0</v>
          </cell>
          <cell r="EI119">
            <v>1</v>
          </cell>
          <cell r="EJ119">
            <v>0</v>
          </cell>
          <cell r="EK119">
            <v>0</v>
          </cell>
          <cell r="EL119">
            <v>0</v>
          </cell>
          <cell r="EM119">
            <v>0</v>
          </cell>
          <cell r="EN119">
            <v>500</v>
          </cell>
          <cell r="EO119">
            <v>0</v>
          </cell>
          <cell r="EP119">
            <v>0</v>
          </cell>
          <cell r="EQ119">
            <v>1</v>
          </cell>
          <cell r="ER119">
            <v>9</v>
          </cell>
          <cell r="ES119">
            <v>82</v>
          </cell>
          <cell r="ET119">
            <v>10</v>
          </cell>
          <cell r="EU119">
            <v>3</v>
          </cell>
          <cell r="EV119">
            <v>22</v>
          </cell>
          <cell r="EW119">
            <v>0</v>
          </cell>
          <cell r="EX119">
            <v>0</v>
          </cell>
          <cell r="EY119">
            <v>0</v>
          </cell>
          <cell r="EZ119">
            <v>10000</v>
          </cell>
          <cell r="FA119">
            <v>0</v>
          </cell>
          <cell r="FB119">
            <v>0</v>
          </cell>
          <cell r="FC119">
            <v>22</v>
          </cell>
          <cell r="FD119">
            <v>163868</v>
          </cell>
          <cell r="FE119">
            <v>1600</v>
          </cell>
          <cell r="FF119">
            <v>500</v>
          </cell>
          <cell r="FG119">
            <v>0</v>
          </cell>
          <cell r="FH119">
            <v>357</v>
          </cell>
          <cell r="FI119">
            <v>0</v>
          </cell>
          <cell r="FJ119">
            <v>0</v>
          </cell>
          <cell r="FK119">
            <v>0</v>
          </cell>
          <cell r="FL119">
            <v>2</v>
          </cell>
          <cell r="FM119">
            <v>0</v>
          </cell>
          <cell r="FN119">
            <v>0</v>
          </cell>
          <cell r="FO119">
            <v>6</v>
          </cell>
          <cell r="FP119">
            <v>0</v>
          </cell>
          <cell r="FQ119">
            <v>0</v>
          </cell>
          <cell r="FR119">
            <v>0</v>
          </cell>
          <cell r="FS119">
            <v>0</v>
          </cell>
          <cell r="FT119">
            <v>0</v>
          </cell>
          <cell r="FU119">
            <v>0</v>
          </cell>
          <cell r="FV119">
            <v>0</v>
          </cell>
          <cell r="FW119">
            <v>0</v>
          </cell>
          <cell r="FX119">
            <v>0</v>
          </cell>
          <cell r="FY119">
            <v>1</v>
          </cell>
        </row>
        <row r="120">
          <cell r="A120" t="str">
            <v>Dance</v>
          </cell>
          <cell r="B120">
            <v>5</v>
          </cell>
          <cell r="C120">
            <v>0</v>
          </cell>
          <cell r="D120">
            <v>0</v>
          </cell>
          <cell r="E120">
            <v>0</v>
          </cell>
          <cell r="F120">
            <v>0</v>
          </cell>
          <cell r="G120">
            <v>0</v>
          </cell>
          <cell r="H120">
            <v>0</v>
          </cell>
          <cell r="I120">
            <v>0</v>
          </cell>
          <cell r="J120">
            <v>341053</v>
          </cell>
          <cell r="K120">
            <v>0</v>
          </cell>
          <cell r="L120">
            <v>0</v>
          </cell>
          <cell r="M120">
            <v>0</v>
          </cell>
          <cell r="N120">
            <v>0</v>
          </cell>
          <cell r="O120">
            <v>100</v>
          </cell>
          <cell r="P120">
            <v>1374</v>
          </cell>
          <cell r="Q120">
            <v>5</v>
          </cell>
          <cell r="R120">
            <v>106</v>
          </cell>
          <cell r="S120">
            <v>8</v>
          </cell>
          <cell r="T120">
            <v>4610</v>
          </cell>
          <cell r="U120">
            <v>3950</v>
          </cell>
          <cell r="V120">
            <v>3523</v>
          </cell>
          <cell r="W120">
            <v>1060</v>
          </cell>
          <cell r="X120">
            <v>730</v>
          </cell>
          <cell r="Y120">
            <v>8550</v>
          </cell>
          <cell r="Z120">
            <v>1525</v>
          </cell>
          <cell r="AA120">
            <v>1600</v>
          </cell>
          <cell r="AB120">
            <v>7462</v>
          </cell>
          <cell r="AC120">
            <v>760000</v>
          </cell>
          <cell r="AD120">
            <v>0</v>
          </cell>
          <cell r="AE120">
            <v>0</v>
          </cell>
          <cell r="AF120">
            <v>0</v>
          </cell>
          <cell r="AG120">
            <v>4</v>
          </cell>
          <cell r="AH120">
            <v>0</v>
          </cell>
          <cell r="AI120">
            <v>4</v>
          </cell>
          <cell r="AJ120">
            <v>100</v>
          </cell>
          <cell r="AK120">
            <v>74</v>
          </cell>
          <cell r="AL120">
            <v>0</v>
          </cell>
          <cell r="AM120">
            <v>0</v>
          </cell>
          <cell r="AN120">
            <v>0</v>
          </cell>
          <cell r="AO120">
            <v>4</v>
          </cell>
          <cell r="AP120">
            <v>0</v>
          </cell>
          <cell r="AQ120">
            <v>4</v>
          </cell>
          <cell r="AR120">
            <v>178</v>
          </cell>
          <cell r="AS120">
            <v>0</v>
          </cell>
          <cell r="AT120">
            <v>0</v>
          </cell>
          <cell r="AU120">
            <v>0</v>
          </cell>
          <cell r="AV120">
            <v>0</v>
          </cell>
          <cell r="AW120">
            <v>0</v>
          </cell>
          <cell r="AX120">
            <v>0</v>
          </cell>
          <cell r="AY120">
            <v>0</v>
          </cell>
          <cell r="AZ120">
            <v>5</v>
          </cell>
          <cell r="BA120">
            <v>5</v>
          </cell>
          <cell r="BB120">
            <v>1</v>
          </cell>
          <cell r="BC120">
            <v>0</v>
          </cell>
          <cell r="BD120">
            <v>0</v>
          </cell>
          <cell r="BE120">
            <v>0</v>
          </cell>
          <cell r="BF120">
            <v>0</v>
          </cell>
          <cell r="BG120">
            <v>0</v>
          </cell>
          <cell r="BH120">
            <v>2</v>
          </cell>
          <cell r="BI120">
            <v>1</v>
          </cell>
          <cell r="BJ120">
            <v>0</v>
          </cell>
          <cell r="BK120">
            <v>0</v>
          </cell>
          <cell r="BL120">
            <v>0</v>
          </cell>
          <cell r="BM120">
            <v>0</v>
          </cell>
          <cell r="BN120">
            <v>0</v>
          </cell>
          <cell r="BO120">
            <v>0</v>
          </cell>
          <cell r="BP120">
            <v>106</v>
          </cell>
          <cell r="BQ120">
            <v>105</v>
          </cell>
          <cell r="BR120">
            <v>2780</v>
          </cell>
          <cell r="BS120">
            <v>1705</v>
          </cell>
          <cell r="BT120">
            <v>378</v>
          </cell>
          <cell r="BU120">
            <v>293</v>
          </cell>
          <cell r="BV120">
            <v>7791.6</v>
          </cell>
          <cell r="BW120">
            <v>10.780000000000001</v>
          </cell>
          <cell r="BX120">
            <v>39.6</v>
          </cell>
          <cell r="BY120">
            <v>30</v>
          </cell>
          <cell r="BZ120">
            <v>160</v>
          </cell>
          <cell r="CA120">
            <v>0</v>
          </cell>
          <cell r="CB120">
            <v>46.4</v>
          </cell>
          <cell r="CC120">
            <v>221</v>
          </cell>
          <cell r="CD120">
            <v>0</v>
          </cell>
          <cell r="CE120">
            <v>2</v>
          </cell>
          <cell r="CF120">
            <v>3</v>
          </cell>
          <cell r="CG120">
            <v>0</v>
          </cell>
          <cell r="CH120">
            <v>0</v>
          </cell>
          <cell r="CI120">
            <v>2</v>
          </cell>
          <cell r="CJ120">
            <v>0</v>
          </cell>
          <cell r="CK120">
            <v>0</v>
          </cell>
          <cell r="CL120">
            <v>1</v>
          </cell>
          <cell r="CM120">
            <v>4</v>
          </cell>
          <cell r="CN120">
            <v>0</v>
          </cell>
          <cell r="CO120">
            <v>0</v>
          </cell>
          <cell r="CP120">
            <v>0</v>
          </cell>
          <cell r="CQ120">
            <v>1</v>
          </cell>
          <cell r="CR120">
            <v>0</v>
          </cell>
          <cell r="CS120">
            <v>0</v>
          </cell>
          <cell r="CT120">
            <v>0</v>
          </cell>
          <cell r="CU120">
            <v>0</v>
          </cell>
          <cell r="CV120">
            <v>1</v>
          </cell>
          <cell r="CW120">
            <v>0</v>
          </cell>
          <cell r="CX120">
            <v>1</v>
          </cell>
          <cell r="CY120">
            <v>0</v>
          </cell>
          <cell r="CZ120">
            <v>1</v>
          </cell>
          <cell r="DA120">
            <v>0</v>
          </cell>
          <cell r="DB120">
            <v>0</v>
          </cell>
          <cell r="DC120">
            <v>1</v>
          </cell>
          <cell r="DD120">
            <v>0</v>
          </cell>
          <cell r="DE120">
            <v>0</v>
          </cell>
          <cell r="DF120">
            <v>0</v>
          </cell>
          <cell r="DG120">
            <v>0</v>
          </cell>
          <cell r="DH120">
            <v>0</v>
          </cell>
          <cell r="DI120">
            <v>0</v>
          </cell>
          <cell r="DJ120">
            <v>0</v>
          </cell>
          <cell r="DK120">
            <v>0</v>
          </cell>
          <cell r="DL120">
            <v>66</v>
          </cell>
          <cell r="DM120">
            <v>0</v>
          </cell>
          <cell r="DN120">
            <v>36</v>
          </cell>
          <cell r="DO120">
            <v>4</v>
          </cell>
          <cell r="DP120">
            <v>1</v>
          </cell>
          <cell r="DQ120">
            <v>0</v>
          </cell>
          <cell r="DR120">
            <v>1</v>
          </cell>
          <cell r="DS120">
            <v>0</v>
          </cell>
          <cell r="DT120">
            <v>0</v>
          </cell>
          <cell r="DU120">
            <v>1</v>
          </cell>
          <cell r="DV120">
            <v>0</v>
          </cell>
          <cell r="DW120">
            <v>1</v>
          </cell>
          <cell r="DX120">
            <v>1</v>
          </cell>
          <cell r="DY120">
            <v>0</v>
          </cell>
          <cell r="DZ120">
            <v>0</v>
          </cell>
          <cell r="EA120">
            <v>1</v>
          </cell>
          <cell r="EB120">
            <v>1</v>
          </cell>
          <cell r="EC120">
            <v>0</v>
          </cell>
          <cell r="ED120">
            <v>0</v>
          </cell>
          <cell r="EE120">
            <v>1</v>
          </cell>
          <cell r="EF120">
            <v>1</v>
          </cell>
          <cell r="EG120">
            <v>0</v>
          </cell>
          <cell r="EH120">
            <v>0</v>
          </cell>
          <cell r="EI120">
            <v>1</v>
          </cell>
          <cell r="EJ120">
            <v>1</v>
          </cell>
          <cell r="EK120">
            <v>0</v>
          </cell>
          <cell r="EL120">
            <v>1</v>
          </cell>
          <cell r="EM120">
            <v>0</v>
          </cell>
          <cell r="EN120">
            <v>1644</v>
          </cell>
          <cell r="EO120">
            <v>10</v>
          </cell>
          <cell r="EP120">
            <v>0</v>
          </cell>
          <cell r="EQ120">
            <v>0</v>
          </cell>
          <cell r="ER120">
            <v>2</v>
          </cell>
          <cell r="ES120">
            <v>0</v>
          </cell>
          <cell r="ET120">
            <v>3</v>
          </cell>
          <cell r="EU120">
            <v>0</v>
          </cell>
          <cell r="EV120">
            <v>443</v>
          </cell>
          <cell r="EW120">
            <v>0</v>
          </cell>
          <cell r="EX120">
            <v>15</v>
          </cell>
          <cell r="EY120">
            <v>1509</v>
          </cell>
          <cell r="EZ120">
            <v>411</v>
          </cell>
          <cell r="FA120">
            <v>10</v>
          </cell>
          <cell r="FB120">
            <v>0</v>
          </cell>
          <cell r="FC120">
            <v>0</v>
          </cell>
          <cell r="FD120">
            <v>1</v>
          </cell>
          <cell r="FE120">
            <v>0</v>
          </cell>
          <cell r="FF120">
            <v>80</v>
          </cell>
          <cell r="FG120">
            <v>0</v>
          </cell>
          <cell r="FH120">
            <v>36</v>
          </cell>
          <cell r="FI120">
            <v>0</v>
          </cell>
          <cell r="FJ120">
            <v>9</v>
          </cell>
          <cell r="FK120">
            <v>9078</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1</v>
          </cell>
        </row>
        <row r="121">
          <cell r="A121" t="str">
            <v>Drama</v>
          </cell>
          <cell r="B121">
            <v>16</v>
          </cell>
          <cell r="C121">
            <v>0</v>
          </cell>
          <cell r="D121">
            <v>0</v>
          </cell>
          <cell r="E121">
            <v>0</v>
          </cell>
          <cell r="F121">
            <v>0</v>
          </cell>
          <cell r="G121">
            <v>0</v>
          </cell>
          <cell r="H121">
            <v>0</v>
          </cell>
          <cell r="I121">
            <v>0</v>
          </cell>
          <cell r="J121">
            <v>2134746</v>
          </cell>
          <cell r="K121">
            <v>0</v>
          </cell>
          <cell r="L121">
            <v>0</v>
          </cell>
          <cell r="M121">
            <v>0</v>
          </cell>
          <cell r="N121">
            <v>0</v>
          </cell>
          <cell r="O121">
            <v>1622</v>
          </cell>
          <cell r="P121">
            <v>6462</v>
          </cell>
          <cell r="Q121">
            <v>19</v>
          </cell>
          <cell r="R121">
            <v>125</v>
          </cell>
          <cell r="S121">
            <v>4</v>
          </cell>
          <cell r="T121">
            <v>171653</v>
          </cell>
          <cell r="U121">
            <v>27035</v>
          </cell>
          <cell r="V121">
            <v>32744</v>
          </cell>
          <cell r="W121">
            <v>10813</v>
          </cell>
          <cell r="X121">
            <v>2159</v>
          </cell>
          <cell r="Y121">
            <v>0</v>
          </cell>
          <cell r="Z121">
            <v>961</v>
          </cell>
          <cell r="AA121">
            <v>56648</v>
          </cell>
          <cell r="AB121">
            <v>0</v>
          </cell>
          <cell r="AC121">
            <v>30000</v>
          </cell>
          <cell r="AD121">
            <v>33</v>
          </cell>
          <cell r="AE121">
            <v>15</v>
          </cell>
          <cell r="AF121">
            <v>0</v>
          </cell>
          <cell r="AG121">
            <v>13</v>
          </cell>
          <cell r="AH121">
            <v>558</v>
          </cell>
          <cell r="AI121">
            <v>0</v>
          </cell>
          <cell r="AJ121">
            <v>1365</v>
          </cell>
          <cell r="AK121">
            <v>191</v>
          </cell>
          <cell r="AL121">
            <v>7462</v>
          </cell>
          <cell r="AM121">
            <v>7</v>
          </cell>
          <cell r="AN121">
            <v>0</v>
          </cell>
          <cell r="AO121">
            <v>0</v>
          </cell>
          <cell r="AP121">
            <v>47</v>
          </cell>
          <cell r="AQ121">
            <v>0</v>
          </cell>
          <cell r="AR121">
            <v>4780</v>
          </cell>
          <cell r="AS121">
            <v>76</v>
          </cell>
          <cell r="AT121">
            <v>0</v>
          </cell>
          <cell r="AU121">
            <v>0</v>
          </cell>
          <cell r="AV121">
            <v>0</v>
          </cell>
          <cell r="AW121">
            <v>0</v>
          </cell>
          <cell r="AX121">
            <v>0</v>
          </cell>
          <cell r="AY121">
            <v>0</v>
          </cell>
          <cell r="AZ121">
            <v>19</v>
          </cell>
          <cell r="BA121">
            <v>0</v>
          </cell>
          <cell r="BB121">
            <v>0</v>
          </cell>
          <cell r="BC121">
            <v>0</v>
          </cell>
          <cell r="BD121">
            <v>0</v>
          </cell>
          <cell r="BE121">
            <v>0</v>
          </cell>
          <cell r="BF121">
            <v>0</v>
          </cell>
          <cell r="BG121">
            <v>0</v>
          </cell>
          <cell r="BH121">
            <v>0</v>
          </cell>
          <cell r="BI121">
            <v>0</v>
          </cell>
          <cell r="BJ121">
            <v>0</v>
          </cell>
          <cell r="BK121">
            <v>1</v>
          </cell>
          <cell r="BL121">
            <v>0</v>
          </cell>
          <cell r="BM121">
            <v>0</v>
          </cell>
          <cell r="BN121">
            <v>3</v>
          </cell>
          <cell r="BO121">
            <v>1</v>
          </cell>
          <cell r="BP121">
            <v>122</v>
          </cell>
          <cell r="BQ121">
            <v>36</v>
          </cell>
          <cell r="BR121">
            <v>188679</v>
          </cell>
          <cell r="BS121">
            <v>114340</v>
          </cell>
          <cell r="BT121">
            <v>12430</v>
          </cell>
          <cell r="BU121">
            <v>6833</v>
          </cell>
          <cell r="BV121">
            <v>1632007.9</v>
          </cell>
          <cell r="BW121">
            <v>67.03</v>
          </cell>
          <cell r="BX121">
            <v>224.7</v>
          </cell>
          <cell r="BY121">
            <v>167.6</v>
          </cell>
          <cell r="BZ121">
            <v>583.5</v>
          </cell>
          <cell r="CA121">
            <v>98</v>
          </cell>
          <cell r="CB121">
            <v>197</v>
          </cell>
          <cell r="CC121">
            <v>871</v>
          </cell>
          <cell r="CD121">
            <v>100</v>
          </cell>
          <cell r="CE121">
            <v>8</v>
          </cell>
          <cell r="CF121">
            <v>11</v>
          </cell>
          <cell r="CG121">
            <v>4</v>
          </cell>
          <cell r="CH121">
            <v>1</v>
          </cell>
          <cell r="CI121">
            <v>6</v>
          </cell>
          <cell r="CJ121">
            <v>2</v>
          </cell>
          <cell r="CK121">
            <v>0</v>
          </cell>
          <cell r="CL121">
            <v>1</v>
          </cell>
          <cell r="CM121">
            <v>11</v>
          </cell>
          <cell r="CN121">
            <v>3</v>
          </cell>
          <cell r="CO121">
            <v>0</v>
          </cell>
          <cell r="CP121">
            <v>0</v>
          </cell>
          <cell r="CQ121">
            <v>1</v>
          </cell>
          <cell r="CR121">
            <v>0</v>
          </cell>
          <cell r="CS121">
            <v>0</v>
          </cell>
          <cell r="CT121">
            <v>3</v>
          </cell>
          <cell r="CU121">
            <v>1</v>
          </cell>
          <cell r="CV121">
            <v>5</v>
          </cell>
          <cell r="CW121">
            <v>2</v>
          </cell>
          <cell r="CX121">
            <v>0</v>
          </cell>
          <cell r="CY121">
            <v>1</v>
          </cell>
          <cell r="CZ121">
            <v>1</v>
          </cell>
          <cell r="DA121">
            <v>0</v>
          </cell>
          <cell r="DB121">
            <v>2</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row>
        <row r="122">
          <cell r="A122" t="str">
            <v>Belfast</v>
          </cell>
          <cell r="B122">
            <v>72</v>
          </cell>
          <cell r="C122">
            <v>0</v>
          </cell>
          <cell r="D122">
            <v>0</v>
          </cell>
          <cell r="E122">
            <v>0</v>
          </cell>
          <cell r="F122">
            <v>0</v>
          </cell>
          <cell r="G122">
            <v>0</v>
          </cell>
          <cell r="H122">
            <v>0</v>
          </cell>
          <cell r="I122">
            <v>0</v>
          </cell>
          <cell r="J122">
            <v>10530016</v>
          </cell>
          <cell r="K122">
            <v>0</v>
          </cell>
          <cell r="L122">
            <v>0</v>
          </cell>
          <cell r="M122">
            <v>0</v>
          </cell>
          <cell r="N122">
            <v>0</v>
          </cell>
          <cell r="O122">
            <v>5001</v>
          </cell>
          <cell r="P122">
            <v>27088</v>
          </cell>
          <cell r="Q122">
            <v>274</v>
          </cell>
          <cell r="R122">
            <v>1098</v>
          </cell>
          <cell r="S122">
            <v>952</v>
          </cell>
          <cell r="T122">
            <v>763924</v>
          </cell>
          <cell r="U122">
            <v>579221</v>
          </cell>
          <cell r="V122">
            <v>175875</v>
          </cell>
          <cell r="W122">
            <v>93896</v>
          </cell>
          <cell r="X122">
            <v>120870</v>
          </cell>
          <cell r="Y122">
            <v>504741</v>
          </cell>
          <cell r="Z122">
            <v>96272</v>
          </cell>
          <cell r="AA122">
            <v>1343968</v>
          </cell>
          <cell r="AB122">
            <v>2005318</v>
          </cell>
          <cell r="AC122">
            <v>2034710</v>
          </cell>
          <cell r="AD122">
            <v>539</v>
          </cell>
          <cell r="AE122">
            <v>534</v>
          </cell>
          <cell r="AF122">
            <v>500</v>
          </cell>
          <cell r="AG122">
            <v>536</v>
          </cell>
          <cell r="AH122">
            <v>1766</v>
          </cell>
          <cell r="AI122">
            <v>524</v>
          </cell>
          <cell r="AJ122">
            <v>4393</v>
          </cell>
          <cell r="AK122">
            <v>358</v>
          </cell>
          <cell r="AL122">
            <v>7478</v>
          </cell>
          <cell r="AM122">
            <v>467</v>
          </cell>
          <cell r="AN122">
            <v>459</v>
          </cell>
          <cell r="AO122">
            <v>714</v>
          </cell>
          <cell r="AP122">
            <v>7873</v>
          </cell>
          <cell r="AQ122">
            <v>8192</v>
          </cell>
          <cell r="AR122">
            <v>19460</v>
          </cell>
          <cell r="AS122">
            <v>1095</v>
          </cell>
          <cell r="AT122">
            <v>6</v>
          </cell>
          <cell r="AU122">
            <v>0</v>
          </cell>
          <cell r="AV122">
            <v>0</v>
          </cell>
          <cell r="AW122">
            <v>39</v>
          </cell>
          <cell r="AX122">
            <v>21</v>
          </cell>
          <cell r="AY122">
            <v>18</v>
          </cell>
          <cell r="AZ122">
            <v>259</v>
          </cell>
          <cell r="BA122">
            <v>35</v>
          </cell>
          <cell r="BB122">
            <v>1</v>
          </cell>
          <cell r="BC122">
            <v>5</v>
          </cell>
          <cell r="BD122">
            <v>3</v>
          </cell>
          <cell r="BE122">
            <v>62</v>
          </cell>
          <cell r="BF122">
            <v>0</v>
          </cell>
          <cell r="BG122">
            <v>0</v>
          </cell>
          <cell r="BH122">
            <v>23</v>
          </cell>
          <cell r="BI122">
            <v>1</v>
          </cell>
          <cell r="BJ122">
            <v>3</v>
          </cell>
          <cell r="BK122">
            <v>16</v>
          </cell>
          <cell r="BL122">
            <v>3</v>
          </cell>
          <cell r="BM122">
            <v>4</v>
          </cell>
          <cell r="BN122">
            <v>129</v>
          </cell>
          <cell r="BO122">
            <v>8</v>
          </cell>
          <cell r="BP122">
            <v>1097</v>
          </cell>
          <cell r="BQ122">
            <v>161</v>
          </cell>
          <cell r="BR122">
            <v>878807</v>
          </cell>
          <cell r="BS122">
            <v>571316</v>
          </cell>
          <cell r="BT122">
            <v>73062</v>
          </cell>
          <cell r="BU122">
            <v>103290</v>
          </cell>
          <cell r="BV122">
            <v>9930682.5099999998</v>
          </cell>
          <cell r="BW122">
            <v>250.83000000000004</v>
          </cell>
          <cell r="BX122">
            <v>829.98000000000013</v>
          </cell>
          <cell r="BY122">
            <v>533.37</v>
          </cell>
          <cell r="BZ122">
            <v>2159.5</v>
          </cell>
          <cell r="CA122">
            <v>283.72000000000003</v>
          </cell>
          <cell r="CB122">
            <v>799.83999999999992</v>
          </cell>
          <cell r="CC122">
            <v>2595.06</v>
          </cell>
          <cell r="CD122">
            <v>240.06</v>
          </cell>
          <cell r="CE122">
            <v>44</v>
          </cell>
          <cell r="CF122">
            <v>32</v>
          </cell>
          <cell r="CG122">
            <v>10</v>
          </cell>
          <cell r="CH122">
            <v>0</v>
          </cell>
          <cell r="CI122">
            <v>21</v>
          </cell>
          <cell r="CJ122">
            <v>4</v>
          </cell>
          <cell r="CK122">
            <v>4</v>
          </cell>
          <cell r="CL122">
            <v>9</v>
          </cell>
          <cell r="CM122">
            <v>37</v>
          </cell>
          <cell r="CN122">
            <v>4</v>
          </cell>
          <cell r="CO122">
            <v>3</v>
          </cell>
          <cell r="CP122">
            <v>3</v>
          </cell>
          <cell r="CQ122">
            <v>7</v>
          </cell>
          <cell r="CR122">
            <v>0</v>
          </cell>
          <cell r="CS122">
            <v>2</v>
          </cell>
          <cell r="CT122">
            <v>7</v>
          </cell>
          <cell r="CU122">
            <v>4</v>
          </cell>
          <cell r="CV122">
            <v>22</v>
          </cell>
          <cell r="CW122">
            <v>4</v>
          </cell>
          <cell r="CX122">
            <v>0</v>
          </cell>
          <cell r="CY122">
            <v>2</v>
          </cell>
          <cell r="CZ122">
            <v>14</v>
          </cell>
          <cell r="DA122">
            <v>4</v>
          </cell>
          <cell r="DB122">
            <v>5</v>
          </cell>
          <cell r="DC122">
            <v>3</v>
          </cell>
          <cell r="DD122">
            <v>2</v>
          </cell>
          <cell r="DE122">
            <v>2</v>
          </cell>
          <cell r="DF122">
            <v>1</v>
          </cell>
          <cell r="DG122">
            <v>2</v>
          </cell>
          <cell r="DH122">
            <v>1</v>
          </cell>
          <cell r="DI122">
            <v>1</v>
          </cell>
          <cell r="DJ122">
            <v>4</v>
          </cell>
          <cell r="DK122">
            <v>0</v>
          </cell>
          <cell r="DL122">
            <v>69</v>
          </cell>
          <cell r="DM122">
            <v>300</v>
          </cell>
          <cell r="DN122">
            <v>303</v>
          </cell>
          <cell r="DO122">
            <v>618</v>
          </cell>
          <cell r="DP122">
            <v>7</v>
          </cell>
          <cell r="DQ122">
            <v>0</v>
          </cell>
          <cell r="DR122">
            <v>2</v>
          </cell>
          <cell r="DS122">
            <v>4</v>
          </cell>
          <cell r="DT122">
            <v>4</v>
          </cell>
          <cell r="DU122">
            <v>2</v>
          </cell>
          <cell r="DV122">
            <v>3</v>
          </cell>
          <cell r="DW122">
            <v>3</v>
          </cell>
          <cell r="DX122">
            <v>3</v>
          </cell>
          <cell r="DY122">
            <v>3</v>
          </cell>
          <cell r="DZ122">
            <v>5</v>
          </cell>
          <cell r="EA122">
            <v>2</v>
          </cell>
          <cell r="EB122">
            <v>7</v>
          </cell>
          <cell r="EC122">
            <v>0</v>
          </cell>
          <cell r="ED122">
            <v>3</v>
          </cell>
          <cell r="EE122">
            <v>3</v>
          </cell>
          <cell r="EF122">
            <v>4</v>
          </cell>
          <cell r="EG122">
            <v>3</v>
          </cell>
          <cell r="EH122">
            <v>2</v>
          </cell>
          <cell r="EI122">
            <v>4</v>
          </cell>
          <cell r="EJ122">
            <v>3</v>
          </cell>
          <cell r="EK122">
            <v>3</v>
          </cell>
          <cell r="EL122">
            <v>2</v>
          </cell>
          <cell r="EM122">
            <v>0</v>
          </cell>
          <cell r="EN122">
            <v>2309</v>
          </cell>
          <cell r="EO122">
            <v>11</v>
          </cell>
          <cell r="EP122">
            <v>12030</v>
          </cell>
          <cell r="EQ122">
            <v>15</v>
          </cell>
          <cell r="ER122">
            <v>18</v>
          </cell>
          <cell r="ES122">
            <v>111</v>
          </cell>
          <cell r="ET122">
            <v>143</v>
          </cell>
          <cell r="EU122">
            <v>10</v>
          </cell>
          <cell r="EV122">
            <v>469</v>
          </cell>
          <cell r="EW122">
            <v>137</v>
          </cell>
          <cell r="EX122">
            <v>35</v>
          </cell>
          <cell r="EY122">
            <v>1510</v>
          </cell>
          <cell r="EZ122">
            <v>10833</v>
          </cell>
          <cell r="FA122">
            <v>17</v>
          </cell>
          <cell r="FB122">
            <v>9554014</v>
          </cell>
          <cell r="FC122">
            <v>1229</v>
          </cell>
          <cell r="FD122">
            <v>9530001</v>
          </cell>
          <cell r="FE122">
            <v>2656</v>
          </cell>
          <cell r="FF122">
            <v>1278</v>
          </cell>
          <cell r="FG122">
            <v>3426</v>
          </cell>
          <cell r="FH122">
            <v>499</v>
          </cell>
          <cell r="FI122">
            <v>5022</v>
          </cell>
          <cell r="FJ122">
            <v>101</v>
          </cell>
          <cell r="FK122">
            <v>9079</v>
          </cell>
          <cell r="FL122">
            <v>12</v>
          </cell>
          <cell r="FM122">
            <v>3916</v>
          </cell>
          <cell r="FN122">
            <v>4000</v>
          </cell>
          <cell r="FO122">
            <v>6</v>
          </cell>
          <cell r="FP122">
            <v>0</v>
          </cell>
          <cell r="FQ122">
            <v>0</v>
          </cell>
          <cell r="FR122">
            <v>4</v>
          </cell>
          <cell r="FS122">
            <v>0</v>
          </cell>
          <cell r="FT122">
            <v>2079</v>
          </cell>
          <cell r="FU122">
            <v>0</v>
          </cell>
          <cell r="FV122">
            <v>1</v>
          </cell>
          <cell r="FW122">
            <v>0</v>
          </cell>
          <cell r="FX122">
            <v>2</v>
          </cell>
          <cell r="FY122">
            <v>4</v>
          </cell>
        </row>
        <row r="123">
          <cell r="A123" t="str">
            <v>Mid Ulster</v>
          </cell>
          <cell r="B123">
            <v>1</v>
          </cell>
          <cell r="C123">
            <v>0</v>
          </cell>
          <cell r="D123">
            <v>0</v>
          </cell>
          <cell r="E123">
            <v>0</v>
          </cell>
          <cell r="F123">
            <v>0</v>
          </cell>
          <cell r="G123">
            <v>0</v>
          </cell>
          <cell r="H123">
            <v>0</v>
          </cell>
          <cell r="I123">
            <v>0</v>
          </cell>
          <cell r="J123">
            <v>38204</v>
          </cell>
          <cell r="K123">
            <v>0</v>
          </cell>
          <cell r="L123">
            <v>0</v>
          </cell>
          <cell r="M123">
            <v>0</v>
          </cell>
          <cell r="N123">
            <v>0</v>
          </cell>
          <cell r="O123">
            <v>18</v>
          </cell>
          <cell r="P123">
            <v>3381</v>
          </cell>
          <cell r="Q123">
            <v>0</v>
          </cell>
          <cell r="R123">
            <v>0</v>
          </cell>
          <cell r="S123">
            <v>1</v>
          </cell>
          <cell r="T123">
            <v>1047</v>
          </cell>
          <cell r="U123">
            <v>650</v>
          </cell>
          <cell r="V123">
            <v>5403</v>
          </cell>
          <cell r="W123">
            <v>0</v>
          </cell>
          <cell r="X123">
            <v>0</v>
          </cell>
          <cell r="Y123">
            <v>0</v>
          </cell>
          <cell r="Z123">
            <v>0</v>
          </cell>
          <cell r="AA123">
            <v>0</v>
          </cell>
          <cell r="AB123">
            <v>0</v>
          </cell>
          <cell r="AC123">
            <v>20000</v>
          </cell>
          <cell r="AD123">
            <v>0</v>
          </cell>
          <cell r="AE123">
            <v>0</v>
          </cell>
          <cell r="AF123">
            <v>0</v>
          </cell>
          <cell r="AG123">
            <v>0</v>
          </cell>
          <cell r="AH123">
            <v>0</v>
          </cell>
          <cell r="AI123">
            <v>0</v>
          </cell>
          <cell r="AJ123">
            <v>10</v>
          </cell>
          <cell r="AK123">
            <v>0</v>
          </cell>
          <cell r="AL123">
            <v>0</v>
          </cell>
          <cell r="AM123">
            <v>0</v>
          </cell>
          <cell r="AN123">
            <v>0</v>
          </cell>
          <cell r="AO123">
            <v>0</v>
          </cell>
          <cell r="AP123">
            <v>0</v>
          </cell>
          <cell r="AQ123">
            <v>0</v>
          </cell>
          <cell r="AR123">
            <v>3381</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810</v>
          </cell>
          <cell r="BS123">
            <v>482</v>
          </cell>
          <cell r="BT123">
            <v>245</v>
          </cell>
          <cell r="BU123">
            <v>0</v>
          </cell>
          <cell r="BV123">
            <v>2566</v>
          </cell>
          <cell r="BW123">
            <v>5.32</v>
          </cell>
          <cell r="BX123">
            <v>10.53</v>
          </cell>
          <cell r="BY123">
            <v>0</v>
          </cell>
          <cell r="BZ123">
            <v>0</v>
          </cell>
          <cell r="CA123">
            <v>0</v>
          </cell>
          <cell r="CB123">
            <v>7.13</v>
          </cell>
          <cell r="CC123">
            <v>46.5</v>
          </cell>
          <cell r="CD123">
            <v>0</v>
          </cell>
          <cell r="CE123">
            <v>0</v>
          </cell>
          <cell r="CF123">
            <v>0</v>
          </cell>
          <cell r="CG123">
            <v>0</v>
          </cell>
          <cell r="CH123">
            <v>0</v>
          </cell>
          <cell r="CI123">
            <v>0</v>
          </cell>
          <cell r="CJ123">
            <v>0</v>
          </cell>
          <cell r="CK123">
            <v>0</v>
          </cell>
          <cell r="CL123">
            <v>0</v>
          </cell>
          <cell r="CM123">
            <v>1</v>
          </cell>
          <cell r="CN123">
            <v>0</v>
          </cell>
          <cell r="CO123">
            <v>0</v>
          </cell>
          <cell r="CP123">
            <v>0</v>
          </cell>
          <cell r="CQ123">
            <v>1</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row>
        <row r="124">
          <cell r="A124" t="str">
            <v>Derry and Strabane</v>
          </cell>
          <cell r="B124">
            <v>14</v>
          </cell>
          <cell r="C124">
            <v>0</v>
          </cell>
          <cell r="D124">
            <v>0</v>
          </cell>
          <cell r="E124">
            <v>0</v>
          </cell>
          <cell r="F124">
            <v>0</v>
          </cell>
          <cell r="G124">
            <v>0</v>
          </cell>
          <cell r="H124">
            <v>0</v>
          </cell>
          <cell r="I124">
            <v>0</v>
          </cell>
          <cell r="J124">
            <v>1672888</v>
          </cell>
          <cell r="K124">
            <v>0</v>
          </cell>
          <cell r="L124">
            <v>0</v>
          </cell>
          <cell r="M124">
            <v>0</v>
          </cell>
          <cell r="N124">
            <v>0</v>
          </cell>
          <cell r="O124">
            <v>963</v>
          </cell>
          <cell r="P124">
            <v>5634</v>
          </cell>
          <cell r="Q124">
            <v>365</v>
          </cell>
          <cell r="R124">
            <v>64</v>
          </cell>
          <cell r="S124">
            <v>263</v>
          </cell>
          <cell r="T124">
            <v>149254</v>
          </cell>
          <cell r="U124">
            <v>623807</v>
          </cell>
          <cell r="V124">
            <v>48843</v>
          </cell>
          <cell r="W124">
            <v>55903</v>
          </cell>
          <cell r="X124">
            <v>17948</v>
          </cell>
          <cell r="Y124">
            <v>99009</v>
          </cell>
          <cell r="Z124">
            <v>17855</v>
          </cell>
          <cell r="AA124">
            <v>137098</v>
          </cell>
          <cell r="AB124">
            <v>18658</v>
          </cell>
          <cell r="AC124">
            <v>237206</v>
          </cell>
          <cell r="AD124">
            <v>20</v>
          </cell>
          <cell r="AE124">
            <v>22</v>
          </cell>
          <cell r="AF124">
            <v>21</v>
          </cell>
          <cell r="AG124">
            <v>10</v>
          </cell>
          <cell r="AH124">
            <v>526</v>
          </cell>
          <cell r="AI124">
            <v>382</v>
          </cell>
          <cell r="AJ124">
            <v>2305</v>
          </cell>
          <cell r="AK124">
            <v>270</v>
          </cell>
          <cell r="AL124">
            <v>132</v>
          </cell>
          <cell r="AM124">
            <v>30</v>
          </cell>
          <cell r="AN124">
            <v>30</v>
          </cell>
          <cell r="AO124">
            <v>0</v>
          </cell>
          <cell r="AP124">
            <v>1450</v>
          </cell>
          <cell r="AQ124">
            <v>626</v>
          </cell>
          <cell r="AR124">
            <v>20535</v>
          </cell>
          <cell r="AS124">
            <v>44</v>
          </cell>
          <cell r="AT124">
            <v>4</v>
          </cell>
          <cell r="AU124">
            <v>0</v>
          </cell>
          <cell r="AV124">
            <v>0</v>
          </cell>
          <cell r="AW124">
            <v>0</v>
          </cell>
          <cell r="AX124">
            <v>12</v>
          </cell>
          <cell r="AY124">
            <v>11</v>
          </cell>
          <cell r="AZ124">
            <v>18650</v>
          </cell>
          <cell r="BA124">
            <v>10</v>
          </cell>
          <cell r="BB124">
            <v>0</v>
          </cell>
          <cell r="BC124">
            <v>0</v>
          </cell>
          <cell r="BD124">
            <v>0</v>
          </cell>
          <cell r="BE124">
            <v>0</v>
          </cell>
          <cell r="BF124">
            <v>2</v>
          </cell>
          <cell r="BG124">
            <v>0</v>
          </cell>
          <cell r="BH124">
            <v>2</v>
          </cell>
          <cell r="BI124">
            <v>6</v>
          </cell>
          <cell r="BJ124">
            <v>0</v>
          </cell>
          <cell r="BK124">
            <v>1</v>
          </cell>
          <cell r="BL124">
            <v>0</v>
          </cell>
          <cell r="BM124">
            <v>0</v>
          </cell>
          <cell r="BN124">
            <v>28</v>
          </cell>
          <cell r="BO124">
            <v>21</v>
          </cell>
          <cell r="BP124">
            <v>797</v>
          </cell>
          <cell r="BQ124">
            <v>32</v>
          </cell>
          <cell r="BR124">
            <v>222696</v>
          </cell>
          <cell r="BS124">
            <v>129137</v>
          </cell>
          <cell r="BT124">
            <v>26473</v>
          </cell>
          <cell r="BU124">
            <v>9351</v>
          </cell>
          <cell r="BV124">
            <v>2264446.6</v>
          </cell>
          <cell r="BW124">
            <v>83.799999999999983</v>
          </cell>
          <cell r="BX124">
            <v>133.32999999999998</v>
          </cell>
          <cell r="BY124">
            <v>79.8</v>
          </cell>
          <cell r="BZ124">
            <v>597.12</v>
          </cell>
          <cell r="CA124">
            <v>90</v>
          </cell>
          <cell r="CB124">
            <v>236</v>
          </cell>
          <cell r="CC124">
            <v>553.37</v>
          </cell>
          <cell r="CD124">
            <v>77</v>
          </cell>
          <cell r="CE124">
            <v>8</v>
          </cell>
          <cell r="CF124">
            <v>8</v>
          </cell>
          <cell r="CG124">
            <v>4</v>
          </cell>
          <cell r="CH124">
            <v>1</v>
          </cell>
          <cell r="CI124">
            <v>6</v>
          </cell>
          <cell r="CJ124">
            <v>1</v>
          </cell>
          <cell r="CK124">
            <v>2</v>
          </cell>
          <cell r="CL124">
            <v>3</v>
          </cell>
          <cell r="CM124">
            <v>8</v>
          </cell>
          <cell r="CN124">
            <v>2</v>
          </cell>
          <cell r="CO124">
            <v>0</v>
          </cell>
          <cell r="CP124">
            <v>0</v>
          </cell>
          <cell r="CQ124">
            <v>2</v>
          </cell>
          <cell r="CR124">
            <v>0</v>
          </cell>
          <cell r="CS124">
            <v>0</v>
          </cell>
          <cell r="CT124">
            <v>2</v>
          </cell>
          <cell r="CU124">
            <v>1</v>
          </cell>
          <cell r="CV124">
            <v>5</v>
          </cell>
          <cell r="CW124">
            <v>0</v>
          </cell>
          <cell r="CX124">
            <v>1</v>
          </cell>
          <cell r="CY124">
            <v>0</v>
          </cell>
          <cell r="CZ124">
            <v>0</v>
          </cell>
          <cell r="DA124">
            <v>1</v>
          </cell>
          <cell r="DB124">
            <v>1</v>
          </cell>
          <cell r="DC124">
            <v>0</v>
          </cell>
          <cell r="DD124">
            <v>0</v>
          </cell>
          <cell r="DE124">
            <v>0</v>
          </cell>
          <cell r="DF124">
            <v>0</v>
          </cell>
          <cell r="DG124">
            <v>0</v>
          </cell>
          <cell r="DH124">
            <v>0</v>
          </cell>
          <cell r="DI124">
            <v>0</v>
          </cell>
          <cell r="DJ124">
            <v>1</v>
          </cell>
          <cell r="DK124">
            <v>0</v>
          </cell>
          <cell r="DL124">
            <v>0</v>
          </cell>
          <cell r="DM124">
            <v>0</v>
          </cell>
          <cell r="DN124">
            <v>0</v>
          </cell>
          <cell r="DO124">
            <v>0</v>
          </cell>
          <cell r="DP124">
            <v>1</v>
          </cell>
          <cell r="DQ124">
            <v>0</v>
          </cell>
          <cell r="DR124">
            <v>1</v>
          </cell>
          <cell r="DS124">
            <v>0</v>
          </cell>
          <cell r="DT124">
            <v>1</v>
          </cell>
          <cell r="DU124">
            <v>0</v>
          </cell>
          <cell r="DV124">
            <v>0</v>
          </cell>
          <cell r="DW124">
            <v>0</v>
          </cell>
          <cell r="DX124">
            <v>0</v>
          </cell>
          <cell r="DY124">
            <v>1</v>
          </cell>
          <cell r="DZ124">
            <v>0</v>
          </cell>
          <cell r="EA124">
            <v>1</v>
          </cell>
          <cell r="EB124">
            <v>1</v>
          </cell>
          <cell r="EC124">
            <v>0</v>
          </cell>
          <cell r="ED124">
            <v>1</v>
          </cell>
          <cell r="EE124">
            <v>0</v>
          </cell>
          <cell r="EF124">
            <v>0</v>
          </cell>
          <cell r="EG124">
            <v>1</v>
          </cell>
          <cell r="EH124">
            <v>1</v>
          </cell>
          <cell r="EI124">
            <v>0</v>
          </cell>
          <cell r="EJ124">
            <v>0</v>
          </cell>
          <cell r="EK124">
            <v>1</v>
          </cell>
          <cell r="EL124">
            <v>1</v>
          </cell>
          <cell r="EM124">
            <v>0</v>
          </cell>
          <cell r="EN124">
            <v>62</v>
          </cell>
          <cell r="EO124">
            <v>1</v>
          </cell>
          <cell r="EP124">
            <v>5</v>
          </cell>
          <cell r="EQ124">
            <v>0</v>
          </cell>
          <cell r="ER124">
            <v>0</v>
          </cell>
          <cell r="ES124">
            <v>0</v>
          </cell>
          <cell r="ET124">
            <v>1</v>
          </cell>
          <cell r="EU124">
            <v>150</v>
          </cell>
          <cell r="EV124">
            <v>0</v>
          </cell>
          <cell r="EW124">
            <v>1</v>
          </cell>
          <cell r="EX124">
            <v>0</v>
          </cell>
          <cell r="EY124">
            <v>1</v>
          </cell>
          <cell r="EZ124">
            <v>401</v>
          </cell>
          <cell r="FA124">
            <v>10</v>
          </cell>
          <cell r="FB124">
            <v>35150</v>
          </cell>
          <cell r="FC124">
            <v>0</v>
          </cell>
          <cell r="FD124">
            <v>0</v>
          </cell>
          <cell r="FE124">
            <v>0</v>
          </cell>
          <cell r="FF124">
            <v>45</v>
          </cell>
          <cell r="FG124">
            <v>17775</v>
          </cell>
          <cell r="FH124">
            <v>0</v>
          </cell>
          <cell r="FI124">
            <v>30</v>
          </cell>
          <cell r="FJ124">
            <v>0</v>
          </cell>
          <cell r="FK124">
            <v>210</v>
          </cell>
          <cell r="FL124">
            <v>4</v>
          </cell>
          <cell r="FM124">
            <v>540</v>
          </cell>
          <cell r="FN124">
            <v>260</v>
          </cell>
          <cell r="FO124">
            <v>190</v>
          </cell>
          <cell r="FP124">
            <v>346</v>
          </cell>
          <cell r="FQ124">
            <v>27</v>
          </cell>
          <cell r="FR124">
            <v>0</v>
          </cell>
          <cell r="FS124">
            <v>0</v>
          </cell>
          <cell r="FT124">
            <v>0</v>
          </cell>
          <cell r="FU124">
            <v>1</v>
          </cell>
          <cell r="FV124">
            <v>0</v>
          </cell>
          <cell r="FW124">
            <v>0</v>
          </cell>
          <cell r="FX124">
            <v>0</v>
          </cell>
          <cell r="FY124">
            <v>2</v>
          </cell>
        </row>
        <row r="125">
          <cell r="A125" t="str">
            <v>Armagh, Banbridge and Craigavon</v>
          </cell>
          <cell r="B125">
            <v>5</v>
          </cell>
          <cell r="C125">
            <v>0</v>
          </cell>
          <cell r="D125">
            <v>0</v>
          </cell>
          <cell r="E125">
            <v>0</v>
          </cell>
          <cell r="F125">
            <v>0</v>
          </cell>
          <cell r="G125">
            <v>0</v>
          </cell>
          <cell r="H125">
            <v>0</v>
          </cell>
          <cell r="I125">
            <v>0</v>
          </cell>
          <cell r="J125">
            <v>204170</v>
          </cell>
          <cell r="K125">
            <v>0</v>
          </cell>
          <cell r="L125">
            <v>0</v>
          </cell>
          <cell r="M125">
            <v>0</v>
          </cell>
          <cell r="N125">
            <v>0</v>
          </cell>
          <cell r="O125">
            <v>460</v>
          </cell>
          <cell r="P125">
            <v>179</v>
          </cell>
          <cell r="Q125">
            <v>10</v>
          </cell>
          <cell r="R125">
            <v>30</v>
          </cell>
          <cell r="S125">
            <v>4</v>
          </cell>
          <cell r="T125">
            <v>0</v>
          </cell>
          <cell r="U125">
            <v>371680</v>
          </cell>
          <cell r="V125">
            <v>6018</v>
          </cell>
          <cell r="W125">
            <v>16789</v>
          </cell>
          <cell r="X125">
            <v>17595</v>
          </cell>
          <cell r="Y125">
            <v>0</v>
          </cell>
          <cell r="Z125">
            <v>0</v>
          </cell>
          <cell r="AA125">
            <v>128498</v>
          </cell>
          <cell r="AB125">
            <v>0</v>
          </cell>
          <cell r="AC125">
            <v>106200</v>
          </cell>
          <cell r="AD125">
            <v>0</v>
          </cell>
          <cell r="AE125">
            <v>0</v>
          </cell>
          <cell r="AF125">
            <v>0</v>
          </cell>
          <cell r="AG125">
            <v>0</v>
          </cell>
          <cell r="AH125">
            <v>0</v>
          </cell>
          <cell r="AI125">
            <v>0</v>
          </cell>
          <cell r="AJ125">
            <v>452</v>
          </cell>
          <cell r="AK125">
            <v>112</v>
          </cell>
          <cell r="AL125">
            <v>0</v>
          </cell>
          <cell r="AM125">
            <v>0</v>
          </cell>
          <cell r="AN125">
            <v>0</v>
          </cell>
          <cell r="AO125">
            <v>0</v>
          </cell>
          <cell r="AP125">
            <v>83</v>
          </cell>
          <cell r="AQ125">
            <v>0</v>
          </cell>
          <cell r="AR125">
            <v>600</v>
          </cell>
          <cell r="AS125">
            <v>100</v>
          </cell>
          <cell r="AT125">
            <v>0</v>
          </cell>
          <cell r="AU125">
            <v>0</v>
          </cell>
          <cell r="AV125">
            <v>0</v>
          </cell>
          <cell r="AW125">
            <v>0</v>
          </cell>
          <cell r="AX125">
            <v>10</v>
          </cell>
          <cell r="AY125">
            <v>0</v>
          </cell>
          <cell r="AZ125">
            <v>16</v>
          </cell>
          <cell r="BA125">
            <v>6</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30</v>
          </cell>
          <cell r="BQ125">
            <v>10</v>
          </cell>
          <cell r="BR125">
            <v>6150</v>
          </cell>
          <cell r="BS125">
            <v>4515</v>
          </cell>
          <cell r="BT125">
            <v>225</v>
          </cell>
          <cell r="BU125">
            <v>1000</v>
          </cell>
          <cell r="BV125">
            <v>6478</v>
          </cell>
          <cell r="BW125">
            <v>9.25</v>
          </cell>
          <cell r="BX125">
            <v>101.17</v>
          </cell>
          <cell r="BY125">
            <v>45.17</v>
          </cell>
          <cell r="BZ125">
            <v>148.74</v>
          </cell>
          <cell r="CA125">
            <v>2</v>
          </cell>
          <cell r="CB125">
            <v>113.4</v>
          </cell>
          <cell r="CC125">
            <v>404.96</v>
          </cell>
          <cell r="CD125">
            <v>2</v>
          </cell>
          <cell r="CE125">
            <v>3</v>
          </cell>
          <cell r="CF125">
            <v>2</v>
          </cell>
          <cell r="CG125">
            <v>0</v>
          </cell>
          <cell r="CH125">
            <v>0</v>
          </cell>
          <cell r="CI125">
            <v>3</v>
          </cell>
          <cell r="CJ125">
            <v>0</v>
          </cell>
          <cell r="CK125">
            <v>1</v>
          </cell>
          <cell r="CL125">
            <v>0</v>
          </cell>
          <cell r="CM125">
            <v>3</v>
          </cell>
          <cell r="CN125">
            <v>0</v>
          </cell>
          <cell r="CO125">
            <v>1</v>
          </cell>
          <cell r="CP125">
            <v>1</v>
          </cell>
          <cell r="CQ125">
            <v>0</v>
          </cell>
          <cell r="CR125">
            <v>0</v>
          </cell>
          <cell r="CS125">
            <v>0</v>
          </cell>
          <cell r="CT125">
            <v>0</v>
          </cell>
          <cell r="CU125">
            <v>0</v>
          </cell>
          <cell r="CV125">
            <v>3</v>
          </cell>
          <cell r="CW125">
            <v>0</v>
          </cell>
          <cell r="CX125">
            <v>0</v>
          </cell>
          <cell r="CY125">
            <v>0</v>
          </cell>
          <cell r="CZ125">
            <v>1</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row>
        <row r="126">
          <cell r="A126" t="str">
            <v>Newry, Mourne and Down</v>
          </cell>
          <cell r="B126">
            <v>4</v>
          </cell>
          <cell r="C126">
            <v>0</v>
          </cell>
          <cell r="D126">
            <v>0</v>
          </cell>
          <cell r="E126">
            <v>0</v>
          </cell>
          <cell r="F126">
            <v>0</v>
          </cell>
          <cell r="G126">
            <v>0</v>
          </cell>
          <cell r="H126">
            <v>0</v>
          </cell>
          <cell r="I126">
            <v>0</v>
          </cell>
          <cell r="J126">
            <v>255485</v>
          </cell>
          <cell r="K126">
            <v>0</v>
          </cell>
          <cell r="L126">
            <v>0</v>
          </cell>
          <cell r="M126">
            <v>0</v>
          </cell>
          <cell r="N126">
            <v>0</v>
          </cell>
          <cell r="O126">
            <v>90</v>
          </cell>
          <cell r="P126">
            <v>285</v>
          </cell>
          <cell r="Q126">
            <v>3</v>
          </cell>
          <cell r="R126">
            <v>8</v>
          </cell>
          <cell r="S126">
            <v>23</v>
          </cell>
          <cell r="T126">
            <v>1745</v>
          </cell>
          <cell r="U126">
            <v>10435</v>
          </cell>
          <cell r="V126">
            <v>943</v>
          </cell>
          <cell r="W126">
            <v>25172</v>
          </cell>
          <cell r="X126">
            <v>0</v>
          </cell>
          <cell r="Y126">
            <v>5180</v>
          </cell>
          <cell r="Z126">
            <v>0</v>
          </cell>
          <cell r="AA126">
            <v>2000</v>
          </cell>
          <cell r="AB126">
            <v>0</v>
          </cell>
          <cell r="AC126">
            <v>791200</v>
          </cell>
          <cell r="AD126">
            <v>0</v>
          </cell>
          <cell r="AE126">
            <v>2</v>
          </cell>
          <cell r="AF126">
            <v>0</v>
          </cell>
          <cell r="AG126">
            <v>0</v>
          </cell>
          <cell r="AH126">
            <v>0</v>
          </cell>
          <cell r="AI126">
            <v>0</v>
          </cell>
          <cell r="AJ126">
            <v>55</v>
          </cell>
          <cell r="AK126">
            <v>60</v>
          </cell>
          <cell r="AL126">
            <v>0</v>
          </cell>
          <cell r="AM126">
            <v>18</v>
          </cell>
          <cell r="AN126">
            <v>0</v>
          </cell>
          <cell r="AO126">
            <v>0</v>
          </cell>
          <cell r="AP126">
            <v>0</v>
          </cell>
          <cell r="AQ126">
            <v>0</v>
          </cell>
          <cell r="AR126">
            <v>79</v>
          </cell>
          <cell r="AS126">
            <v>265</v>
          </cell>
          <cell r="AT126">
            <v>0</v>
          </cell>
          <cell r="AU126">
            <v>0</v>
          </cell>
          <cell r="AV126">
            <v>0</v>
          </cell>
          <cell r="AW126">
            <v>0</v>
          </cell>
          <cell r="AX126">
            <v>0</v>
          </cell>
          <cell r="AY126">
            <v>0</v>
          </cell>
          <cell r="AZ126">
            <v>2</v>
          </cell>
          <cell r="BA126">
            <v>0</v>
          </cell>
          <cell r="BB126">
            <v>0</v>
          </cell>
          <cell r="BC126">
            <v>0</v>
          </cell>
          <cell r="BD126">
            <v>0</v>
          </cell>
          <cell r="BE126">
            <v>0</v>
          </cell>
          <cell r="BF126">
            <v>0</v>
          </cell>
          <cell r="BG126">
            <v>0</v>
          </cell>
          <cell r="BH126">
            <v>0</v>
          </cell>
          <cell r="BI126">
            <v>4</v>
          </cell>
          <cell r="BJ126">
            <v>0</v>
          </cell>
          <cell r="BK126">
            <v>0</v>
          </cell>
          <cell r="BL126">
            <v>0</v>
          </cell>
          <cell r="BM126">
            <v>0</v>
          </cell>
          <cell r="BN126">
            <v>0</v>
          </cell>
          <cell r="BO126">
            <v>0</v>
          </cell>
          <cell r="BP126">
            <v>5</v>
          </cell>
          <cell r="BQ126">
            <v>8</v>
          </cell>
          <cell r="BR126">
            <v>8350</v>
          </cell>
          <cell r="BS126">
            <v>6620</v>
          </cell>
          <cell r="BT126">
            <v>355</v>
          </cell>
          <cell r="BU126">
            <v>1180</v>
          </cell>
          <cell r="BV126">
            <v>54715</v>
          </cell>
          <cell r="BW126">
            <v>10.379999999999999</v>
          </cell>
          <cell r="BX126">
            <v>135</v>
          </cell>
          <cell r="BY126">
            <v>38</v>
          </cell>
          <cell r="BZ126">
            <v>162</v>
          </cell>
          <cell r="CA126">
            <v>0</v>
          </cell>
          <cell r="CB126">
            <v>56</v>
          </cell>
          <cell r="CC126">
            <v>273</v>
          </cell>
          <cell r="CD126">
            <v>0</v>
          </cell>
          <cell r="CE126">
            <v>1</v>
          </cell>
          <cell r="CF126">
            <v>1</v>
          </cell>
          <cell r="CG126">
            <v>0</v>
          </cell>
          <cell r="CH126">
            <v>1</v>
          </cell>
          <cell r="CI126">
            <v>3</v>
          </cell>
          <cell r="CJ126">
            <v>0</v>
          </cell>
          <cell r="CK126">
            <v>0</v>
          </cell>
          <cell r="CL126">
            <v>0</v>
          </cell>
          <cell r="CM126">
            <v>1</v>
          </cell>
          <cell r="CN126">
            <v>0</v>
          </cell>
          <cell r="CO126">
            <v>2</v>
          </cell>
          <cell r="CP126">
            <v>0</v>
          </cell>
          <cell r="CQ126">
            <v>0</v>
          </cell>
          <cell r="CR126">
            <v>0</v>
          </cell>
          <cell r="CS126">
            <v>1</v>
          </cell>
          <cell r="CT126">
            <v>1</v>
          </cell>
          <cell r="CU126">
            <v>1</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row>
        <row r="127">
          <cell r="A127" t="str">
            <v>Causeway Coast and Glens</v>
          </cell>
          <cell r="B127">
            <v>1</v>
          </cell>
          <cell r="C127">
            <v>0</v>
          </cell>
          <cell r="D127">
            <v>0</v>
          </cell>
          <cell r="E127">
            <v>0</v>
          </cell>
          <cell r="F127">
            <v>0</v>
          </cell>
          <cell r="G127">
            <v>0</v>
          </cell>
          <cell r="H127">
            <v>0</v>
          </cell>
          <cell r="I127">
            <v>0</v>
          </cell>
          <cell r="J127">
            <v>150350</v>
          </cell>
          <cell r="K127">
            <v>0</v>
          </cell>
          <cell r="L127">
            <v>0</v>
          </cell>
          <cell r="M127">
            <v>0</v>
          </cell>
          <cell r="N127">
            <v>0</v>
          </cell>
          <cell r="O127">
            <v>97</v>
          </cell>
          <cell r="P127">
            <v>335</v>
          </cell>
          <cell r="Q127">
            <v>12</v>
          </cell>
          <cell r="R127">
            <v>87</v>
          </cell>
          <cell r="S127">
            <v>0</v>
          </cell>
          <cell r="T127">
            <v>4525</v>
          </cell>
          <cell r="U127">
            <v>0</v>
          </cell>
          <cell r="V127">
            <v>5332</v>
          </cell>
          <cell r="W127">
            <v>0</v>
          </cell>
          <cell r="X127">
            <v>1278</v>
          </cell>
          <cell r="Y127">
            <v>0</v>
          </cell>
          <cell r="Z127">
            <v>0</v>
          </cell>
          <cell r="AA127">
            <v>5650</v>
          </cell>
          <cell r="AB127">
            <v>0</v>
          </cell>
          <cell r="AC127">
            <v>0</v>
          </cell>
          <cell r="AD127">
            <v>1</v>
          </cell>
          <cell r="AE127">
            <v>0</v>
          </cell>
          <cell r="AF127">
            <v>0</v>
          </cell>
          <cell r="AG127">
            <v>1</v>
          </cell>
          <cell r="AH127">
            <v>0</v>
          </cell>
          <cell r="AI127">
            <v>0</v>
          </cell>
          <cell r="AJ127">
            <v>97</v>
          </cell>
          <cell r="AK127">
            <v>1</v>
          </cell>
          <cell r="AL127">
            <v>0</v>
          </cell>
          <cell r="AM127">
            <v>0</v>
          </cell>
          <cell r="AN127">
            <v>0</v>
          </cell>
          <cell r="AO127">
            <v>0</v>
          </cell>
          <cell r="AP127">
            <v>0</v>
          </cell>
          <cell r="AQ127">
            <v>0</v>
          </cell>
          <cell r="AR127">
            <v>335</v>
          </cell>
          <cell r="AS127">
            <v>0</v>
          </cell>
          <cell r="AT127">
            <v>0</v>
          </cell>
          <cell r="AU127">
            <v>0</v>
          </cell>
          <cell r="AV127">
            <v>0</v>
          </cell>
          <cell r="AW127">
            <v>0</v>
          </cell>
          <cell r="AX127">
            <v>0</v>
          </cell>
          <cell r="AY127">
            <v>0</v>
          </cell>
          <cell r="AZ127">
            <v>12</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87</v>
          </cell>
          <cell r="BQ127">
            <v>0</v>
          </cell>
          <cell r="BR127">
            <v>540</v>
          </cell>
          <cell r="BS127">
            <v>250</v>
          </cell>
          <cell r="BT127">
            <v>290</v>
          </cell>
          <cell r="BU127">
            <v>0</v>
          </cell>
          <cell r="BV127">
            <v>500</v>
          </cell>
          <cell r="BW127">
            <v>2</v>
          </cell>
          <cell r="BX127">
            <v>4</v>
          </cell>
          <cell r="BY127">
            <v>5.6</v>
          </cell>
          <cell r="BZ127">
            <v>8.5</v>
          </cell>
          <cell r="CA127">
            <v>0</v>
          </cell>
          <cell r="CB127">
            <v>30</v>
          </cell>
          <cell r="CC127">
            <v>58</v>
          </cell>
          <cell r="CD127">
            <v>0</v>
          </cell>
          <cell r="CE127">
            <v>1</v>
          </cell>
          <cell r="CF127">
            <v>1</v>
          </cell>
          <cell r="CG127">
            <v>0</v>
          </cell>
          <cell r="CH127">
            <v>0</v>
          </cell>
          <cell r="CI127">
            <v>0</v>
          </cell>
          <cell r="CJ127">
            <v>0</v>
          </cell>
          <cell r="CK127">
            <v>0</v>
          </cell>
          <cell r="CL127">
            <v>0</v>
          </cell>
          <cell r="CM127">
            <v>1</v>
          </cell>
          <cell r="CN127">
            <v>0</v>
          </cell>
          <cell r="CO127">
            <v>0</v>
          </cell>
          <cell r="CP127">
            <v>0</v>
          </cell>
          <cell r="CQ127">
            <v>0</v>
          </cell>
          <cell r="CR127">
            <v>0</v>
          </cell>
          <cell r="CS127">
            <v>0</v>
          </cell>
          <cell r="CT127">
            <v>0</v>
          </cell>
          <cell r="CU127">
            <v>0</v>
          </cell>
          <cell r="CV127">
            <v>0</v>
          </cell>
          <cell r="CW127">
            <v>1</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0</v>
          </cell>
          <cell r="EG127">
            <v>0</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row>
        <row r="128">
          <cell r="A128" t="str">
            <v>Fermanagh and Omagh</v>
          </cell>
          <cell r="B128">
            <v>3</v>
          </cell>
          <cell r="C128">
            <v>0</v>
          </cell>
          <cell r="D128">
            <v>0</v>
          </cell>
          <cell r="E128">
            <v>0</v>
          </cell>
          <cell r="F128">
            <v>0</v>
          </cell>
          <cell r="G128">
            <v>0</v>
          </cell>
          <cell r="H128">
            <v>0</v>
          </cell>
          <cell r="I128">
            <v>0</v>
          </cell>
          <cell r="J128">
            <v>195936</v>
          </cell>
          <cell r="K128">
            <v>0</v>
          </cell>
          <cell r="L128">
            <v>0</v>
          </cell>
          <cell r="M128">
            <v>0</v>
          </cell>
          <cell r="N128">
            <v>0</v>
          </cell>
          <cell r="O128">
            <v>76</v>
          </cell>
          <cell r="P128">
            <v>22</v>
          </cell>
          <cell r="Q128">
            <v>0</v>
          </cell>
          <cell r="R128">
            <v>0</v>
          </cell>
          <cell r="S128">
            <v>0</v>
          </cell>
          <cell r="T128">
            <v>5035</v>
          </cell>
          <cell r="U128">
            <v>0</v>
          </cell>
          <cell r="V128">
            <v>642</v>
          </cell>
          <cell r="W128">
            <v>0</v>
          </cell>
          <cell r="X128">
            <v>0</v>
          </cell>
          <cell r="Y128">
            <v>0</v>
          </cell>
          <cell r="Z128">
            <v>0</v>
          </cell>
          <cell r="AA128">
            <v>0</v>
          </cell>
          <cell r="AB128">
            <v>0</v>
          </cell>
          <cell r="AC128">
            <v>0</v>
          </cell>
          <cell r="AD128">
            <v>0</v>
          </cell>
          <cell r="AE128">
            <v>0</v>
          </cell>
          <cell r="AF128">
            <v>0</v>
          </cell>
          <cell r="AG128">
            <v>0</v>
          </cell>
          <cell r="AH128">
            <v>76</v>
          </cell>
          <cell r="AI128">
            <v>0</v>
          </cell>
          <cell r="AJ128">
            <v>78</v>
          </cell>
          <cell r="AK128">
            <v>76</v>
          </cell>
          <cell r="AL128">
            <v>0</v>
          </cell>
          <cell r="AM128">
            <v>0</v>
          </cell>
          <cell r="AN128">
            <v>0</v>
          </cell>
          <cell r="AO128">
            <v>0</v>
          </cell>
          <cell r="AP128">
            <v>0</v>
          </cell>
          <cell r="AQ128">
            <v>0</v>
          </cell>
          <cell r="AR128">
            <v>22</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4900</v>
          </cell>
          <cell r="BS128">
            <v>3631</v>
          </cell>
          <cell r="BT128">
            <v>233</v>
          </cell>
          <cell r="BU128">
            <v>0</v>
          </cell>
          <cell r="BV128">
            <v>0</v>
          </cell>
          <cell r="BW128">
            <v>0</v>
          </cell>
          <cell r="BX128">
            <v>10</v>
          </cell>
          <cell r="BY128">
            <v>0</v>
          </cell>
          <cell r="BZ128">
            <v>30</v>
          </cell>
          <cell r="CA128">
            <v>0</v>
          </cell>
          <cell r="CB128">
            <v>55</v>
          </cell>
          <cell r="CC128">
            <v>105</v>
          </cell>
          <cell r="CD128">
            <v>0</v>
          </cell>
          <cell r="CE128">
            <v>1</v>
          </cell>
          <cell r="CF128">
            <v>2</v>
          </cell>
          <cell r="CG128">
            <v>0</v>
          </cell>
          <cell r="CH128">
            <v>0</v>
          </cell>
          <cell r="CI128">
            <v>1</v>
          </cell>
          <cell r="CJ128">
            <v>0</v>
          </cell>
          <cell r="CK128">
            <v>0</v>
          </cell>
          <cell r="CL128">
            <v>1</v>
          </cell>
          <cell r="CM128">
            <v>2</v>
          </cell>
          <cell r="CN128">
            <v>0</v>
          </cell>
          <cell r="CO128">
            <v>0</v>
          </cell>
          <cell r="CP128">
            <v>0</v>
          </cell>
          <cell r="CQ128">
            <v>0</v>
          </cell>
          <cell r="CR128">
            <v>0</v>
          </cell>
          <cell r="CS128">
            <v>0</v>
          </cell>
          <cell r="CT128">
            <v>0</v>
          </cell>
          <cell r="CU128">
            <v>0</v>
          </cell>
          <cell r="CV128">
            <v>0</v>
          </cell>
          <cell r="CW128">
            <v>0</v>
          </cell>
          <cell r="CX128">
            <v>1</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1</v>
          </cell>
        </row>
        <row r="129">
          <cell r="A129" t="str">
            <v>Lisburn and Castlereagh</v>
          </cell>
          <cell r="B129">
            <v>1</v>
          </cell>
          <cell r="C129">
            <v>0</v>
          </cell>
          <cell r="D129">
            <v>0</v>
          </cell>
          <cell r="E129">
            <v>0</v>
          </cell>
          <cell r="F129">
            <v>0</v>
          </cell>
          <cell r="G129">
            <v>0</v>
          </cell>
          <cell r="H129">
            <v>0</v>
          </cell>
          <cell r="I129">
            <v>0</v>
          </cell>
          <cell r="J129">
            <v>35890</v>
          </cell>
          <cell r="K129">
            <v>0</v>
          </cell>
          <cell r="L129">
            <v>0</v>
          </cell>
          <cell r="M129">
            <v>0</v>
          </cell>
          <cell r="N129">
            <v>0</v>
          </cell>
          <cell r="O129">
            <v>8</v>
          </cell>
          <cell r="P129">
            <v>0</v>
          </cell>
          <cell r="Q129">
            <v>0</v>
          </cell>
          <cell r="R129">
            <v>0</v>
          </cell>
          <cell r="S129">
            <v>2</v>
          </cell>
          <cell r="T129">
            <v>0</v>
          </cell>
          <cell r="U129">
            <v>35000</v>
          </cell>
          <cell r="V129">
            <v>0</v>
          </cell>
          <cell r="W129">
            <v>0</v>
          </cell>
          <cell r="X129">
            <v>0</v>
          </cell>
          <cell r="Y129">
            <v>0</v>
          </cell>
          <cell r="Z129">
            <v>0</v>
          </cell>
          <cell r="AA129">
            <v>0</v>
          </cell>
          <cell r="AB129">
            <v>0</v>
          </cell>
          <cell r="AC129">
            <v>1000</v>
          </cell>
          <cell r="AD129">
            <v>0</v>
          </cell>
          <cell r="AE129">
            <v>0</v>
          </cell>
          <cell r="AF129">
            <v>0</v>
          </cell>
          <cell r="AG129">
            <v>0</v>
          </cell>
          <cell r="AH129">
            <v>0</v>
          </cell>
          <cell r="AI129">
            <v>0</v>
          </cell>
          <cell r="AJ129">
            <v>20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10</v>
          </cell>
          <cell r="BY129">
            <v>5</v>
          </cell>
          <cell r="BZ129">
            <v>10</v>
          </cell>
          <cell r="CA129">
            <v>5</v>
          </cell>
          <cell r="CB129">
            <v>30</v>
          </cell>
          <cell r="CC129">
            <v>35</v>
          </cell>
          <cell r="CD129">
            <v>5</v>
          </cell>
          <cell r="CE129">
            <v>0</v>
          </cell>
          <cell r="CF129">
            <v>0</v>
          </cell>
          <cell r="CG129">
            <v>0</v>
          </cell>
          <cell r="CH129">
            <v>0</v>
          </cell>
          <cell r="CI129">
            <v>0</v>
          </cell>
          <cell r="CJ129">
            <v>0</v>
          </cell>
          <cell r="CK129">
            <v>1</v>
          </cell>
          <cell r="CL129">
            <v>0</v>
          </cell>
          <cell r="CM129">
            <v>1</v>
          </cell>
          <cell r="CN129">
            <v>0</v>
          </cell>
          <cell r="CO129">
            <v>0</v>
          </cell>
          <cell r="CP129">
            <v>0</v>
          </cell>
          <cell r="CQ129">
            <v>0</v>
          </cell>
          <cell r="CR129">
            <v>0</v>
          </cell>
          <cell r="CS129">
            <v>0</v>
          </cell>
          <cell r="CT129">
            <v>0</v>
          </cell>
          <cell r="CU129">
            <v>0</v>
          </cell>
          <cell r="CV129">
            <v>1</v>
          </cell>
          <cell r="CW129">
            <v>1</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row>
        <row r="130">
          <cell r="A130" t="str">
            <v>Mid and East Antrim</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row>
        <row r="131">
          <cell r="A131" t="str">
            <v>Antrim and Newtownabbey</v>
          </cell>
          <cell r="B131">
            <v>0</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0</v>
          </cell>
          <cell r="FY131">
            <v>0</v>
          </cell>
        </row>
        <row r="132">
          <cell r="A132" t="str">
            <v>North Down and Ards</v>
          </cell>
          <cell r="B132">
            <v>3</v>
          </cell>
          <cell r="C132">
            <v>0</v>
          </cell>
          <cell r="D132">
            <v>0</v>
          </cell>
          <cell r="E132">
            <v>0</v>
          </cell>
          <cell r="F132">
            <v>0</v>
          </cell>
          <cell r="G132">
            <v>0</v>
          </cell>
          <cell r="H132">
            <v>0</v>
          </cell>
          <cell r="I132">
            <v>0</v>
          </cell>
          <cell r="J132">
            <v>214863</v>
          </cell>
          <cell r="K132">
            <v>0</v>
          </cell>
          <cell r="L132">
            <v>0</v>
          </cell>
          <cell r="M132">
            <v>0</v>
          </cell>
          <cell r="N132">
            <v>0</v>
          </cell>
          <cell r="O132">
            <v>40</v>
          </cell>
          <cell r="P132">
            <v>156</v>
          </cell>
          <cell r="Q132">
            <v>15</v>
          </cell>
          <cell r="R132">
            <v>2</v>
          </cell>
          <cell r="S132">
            <v>0</v>
          </cell>
          <cell r="T132">
            <v>16371</v>
          </cell>
          <cell r="U132">
            <v>0</v>
          </cell>
          <cell r="V132">
            <v>2834</v>
          </cell>
          <cell r="W132">
            <v>0</v>
          </cell>
          <cell r="X132">
            <v>51000</v>
          </cell>
          <cell r="Y132">
            <v>72658</v>
          </cell>
          <cell r="Z132">
            <v>8234</v>
          </cell>
          <cell r="AA132">
            <v>13360</v>
          </cell>
          <cell r="AB132">
            <v>0</v>
          </cell>
          <cell r="AC132">
            <v>0</v>
          </cell>
          <cell r="AD132">
            <v>0</v>
          </cell>
          <cell r="AE132">
            <v>0</v>
          </cell>
          <cell r="AF132">
            <v>0</v>
          </cell>
          <cell r="AG132">
            <v>0</v>
          </cell>
          <cell r="AH132">
            <v>0</v>
          </cell>
          <cell r="AI132">
            <v>0</v>
          </cell>
          <cell r="AJ132">
            <v>39</v>
          </cell>
          <cell r="AK132">
            <v>6</v>
          </cell>
          <cell r="AL132">
            <v>0</v>
          </cell>
          <cell r="AM132">
            <v>0</v>
          </cell>
          <cell r="AN132">
            <v>0</v>
          </cell>
          <cell r="AO132">
            <v>0</v>
          </cell>
          <cell r="AP132">
            <v>0</v>
          </cell>
          <cell r="AQ132">
            <v>0</v>
          </cell>
          <cell r="AR132">
            <v>156</v>
          </cell>
          <cell r="AS132">
            <v>0</v>
          </cell>
          <cell r="AT132">
            <v>0</v>
          </cell>
          <cell r="AU132">
            <v>0</v>
          </cell>
          <cell r="AV132">
            <v>0</v>
          </cell>
          <cell r="AW132">
            <v>0</v>
          </cell>
          <cell r="AX132">
            <v>0</v>
          </cell>
          <cell r="AY132">
            <v>0</v>
          </cell>
          <cell r="AZ132">
            <v>15</v>
          </cell>
          <cell r="BA132">
            <v>0</v>
          </cell>
          <cell r="BB132">
            <v>0</v>
          </cell>
          <cell r="BC132">
            <v>0</v>
          </cell>
          <cell r="BD132">
            <v>0</v>
          </cell>
          <cell r="BE132">
            <v>0</v>
          </cell>
          <cell r="BF132">
            <v>0</v>
          </cell>
          <cell r="BG132">
            <v>0</v>
          </cell>
          <cell r="BH132">
            <v>0</v>
          </cell>
          <cell r="BI132">
            <v>2</v>
          </cell>
          <cell r="BJ132">
            <v>0</v>
          </cell>
          <cell r="BK132">
            <v>0</v>
          </cell>
          <cell r="BL132">
            <v>0</v>
          </cell>
          <cell r="BM132">
            <v>0</v>
          </cell>
          <cell r="BN132">
            <v>0</v>
          </cell>
          <cell r="BO132">
            <v>0</v>
          </cell>
          <cell r="BP132">
            <v>2</v>
          </cell>
          <cell r="BQ132">
            <v>1</v>
          </cell>
          <cell r="BR132">
            <v>14456</v>
          </cell>
          <cell r="BS132">
            <v>12308</v>
          </cell>
          <cell r="BT132">
            <v>505</v>
          </cell>
          <cell r="BU132">
            <v>204</v>
          </cell>
          <cell r="BV132">
            <v>265819</v>
          </cell>
          <cell r="BW132">
            <v>38.549999999999997</v>
          </cell>
          <cell r="BX132">
            <v>12.3</v>
          </cell>
          <cell r="BY132">
            <v>1.7</v>
          </cell>
          <cell r="BZ132">
            <v>5</v>
          </cell>
          <cell r="CA132">
            <v>0</v>
          </cell>
          <cell r="CB132">
            <v>9.4</v>
          </cell>
          <cell r="CC132">
            <v>100</v>
          </cell>
          <cell r="CD132">
            <v>0</v>
          </cell>
          <cell r="CE132">
            <v>2</v>
          </cell>
          <cell r="CF132">
            <v>2</v>
          </cell>
          <cell r="CG132">
            <v>0</v>
          </cell>
          <cell r="CH132">
            <v>0</v>
          </cell>
          <cell r="CI132">
            <v>1</v>
          </cell>
          <cell r="CJ132">
            <v>0</v>
          </cell>
          <cell r="CK132">
            <v>1</v>
          </cell>
          <cell r="CL132">
            <v>0</v>
          </cell>
          <cell r="CM132">
            <v>2</v>
          </cell>
          <cell r="CN132">
            <v>0</v>
          </cell>
          <cell r="CO132">
            <v>0</v>
          </cell>
          <cell r="CP132">
            <v>0</v>
          </cell>
          <cell r="CQ132">
            <v>0</v>
          </cell>
          <cell r="CR132">
            <v>0</v>
          </cell>
          <cell r="CS132">
            <v>0</v>
          </cell>
          <cell r="CT132">
            <v>0</v>
          </cell>
          <cell r="CU132">
            <v>1</v>
          </cell>
          <cell r="CV132">
            <v>1</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row>
        <row r="133">
          <cell r="A133" t="str">
            <v>Republic of Ireland</v>
          </cell>
          <cell r="B133">
            <v>5</v>
          </cell>
          <cell r="C133">
            <v>0</v>
          </cell>
          <cell r="D133">
            <v>0</v>
          </cell>
          <cell r="E133">
            <v>0</v>
          </cell>
          <cell r="F133">
            <v>0</v>
          </cell>
          <cell r="G133">
            <v>0</v>
          </cell>
          <cell r="H133">
            <v>0</v>
          </cell>
          <cell r="I133">
            <v>0</v>
          </cell>
          <cell r="J133">
            <v>243390</v>
          </cell>
          <cell r="K133">
            <v>0</v>
          </cell>
          <cell r="L133">
            <v>0</v>
          </cell>
          <cell r="M133">
            <v>0</v>
          </cell>
          <cell r="N133">
            <v>0</v>
          </cell>
          <cell r="O133">
            <v>47</v>
          </cell>
          <cell r="P133">
            <v>116</v>
          </cell>
          <cell r="Q133">
            <v>31</v>
          </cell>
          <cell r="R133">
            <v>0</v>
          </cell>
          <cell r="S133">
            <v>514</v>
          </cell>
          <cell r="T133">
            <v>7575</v>
          </cell>
          <cell r="U133">
            <v>0</v>
          </cell>
          <cell r="V133">
            <v>118013</v>
          </cell>
          <cell r="W133">
            <v>100</v>
          </cell>
          <cell r="X133">
            <v>46118</v>
          </cell>
          <cell r="Y133">
            <v>20</v>
          </cell>
          <cell r="Z133">
            <v>0</v>
          </cell>
          <cell r="AA133">
            <v>0</v>
          </cell>
          <cell r="AB133">
            <v>608095</v>
          </cell>
          <cell r="AC133">
            <v>125000</v>
          </cell>
          <cell r="AD133">
            <v>0</v>
          </cell>
          <cell r="AE133">
            <v>0</v>
          </cell>
          <cell r="AF133">
            <v>0</v>
          </cell>
          <cell r="AG133">
            <v>0</v>
          </cell>
          <cell r="AH133">
            <v>0</v>
          </cell>
          <cell r="AI133">
            <v>0</v>
          </cell>
          <cell r="AJ133">
            <v>21</v>
          </cell>
          <cell r="AK133">
            <v>0</v>
          </cell>
          <cell r="AL133">
            <v>0</v>
          </cell>
          <cell r="AM133">
            <v>0</v>
          </cell>
          <cell r="AN133">
            <v>0</v>
          </cell>
          <cell r="AO133">
            <v>0</v>
          </cell>
          <cell r="AP133">
            <v>0</v>
          </cell>
          <cell r="AQ133">
            <v>0</v>
          </cell>
          <cell r="AR133">
            <v>15</v>
          </cell>
          <cell r="AS133">
            <v>0</v>
          </cell>
          <cell r="AT133">
            <v>0</v>
          </cell>
          <cell r="AU133">
            <v>0</v>
          </cell>
          <cell r="AV133">
            <v>0</v>
          </cell>
          <cell r="AW133">
            <v>0</v>
          </cell>
          <cell r="AX133">
            <v>0</v>
          </cell>
          <cell r="AY133">
            <v>0</v>
          </cell>
          <cell r="AZ133">
            <v>6</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615</v>
          </cell>
          <cell r="BS133">
            <v>320</v>
          </cell>
          <cell r="BT133">
            <v>145</v>
          </cell>
          <cell r="BU133">
            <v>30</v>
          </cell>
          <cell r="BV133">
            <v>0</v>
          </cell>
          <cell r="BW133">
            <v>0</v>
          </cell>
          <cell r="BX133">
            <v>0</v>
          </cell>
          <cell r="BY133">
            <v>0</v>
          </cell>
          <cell r="BZ133">
            <v>10</v>
          </cell>
          <cell r="CA133">
            <v>0</v>
          </cell>
          <cell r="CB133">
            <v>0</v>
          </cell>
          <cell r="CC133">
            <v>95</v>
          </cell>
          <cell r="CD133">
            <v>0</v>
          </cell>
          <cell r="CE133">
            <v>1</v>
          </cell>
          <cell r="CF133">
            <v>2</v>
          </cell>
          <cell r="CG133">
            <v>0</v>
          </cell>
          <cell r="CH133">
            <v>0</v>
          </cell>
          <cell r="CI133">
            <v>0</v>
          </cell>
          <cell r="CJ133">
            <v>0</v>
          </cell>
          <cell r="CK133">
            <v>0</v>
          </cell>
          <cell r="CL133">
            <v>0</v>
          </cell>
          <cell r="CM133">
            <v>3</v>
          </cell>
          <cell r="CN133">
            <v>0</v>
          </cell>
          <cell r="CO133">
            <v>0</v>
          </cell>
          <cell r="CP133">
            <v>0</v>
          </cell>
          <cell r="CQ133">
            <v>0</v>
          </cell>
          <cell r="CR133">
            <v>0</v>
          </cell>
          <cell r="CS133">
            <v>0</v>
          </cell>
          <cell r="CT133">
            <v>0</v>
          </cell>
          <cell r="CU133">
            <v>0</v>
          </cell>
          <cell r="CV133">
            <v>3</v>
          </cell>
          <cell r="CW133">
            <v>0</v>
          </cell>
          <cell r="CX133">
            <v>0</v>
          </cell>
          <cell r="CY133">
            <v>0</v>
          </cell>
          <cell r="CZ133">
            <v>2</v>
          </cell>
          <cell r="DA133">
            <v>1</v>
          </cell>
          <cell r="DB133">
            <v>0</v>
          </cell>
          <cell r="DC133">
            <v>2</v>
          </cell>
          <cell r="DD133">
            <v>1</v>
          </cell>
          <cell r="DE133">
            <v>3</v>
          </cell>
          <cell r="DF133">
            <v>1</v>
          </cell>
          <cell r="DG133">
            <v>2</v>
          </cell>
          <cell r="DH133">
            <v>0</v>
          </cell>
          <cell r="DI133">
            <v>1</v>
          </cell>
          <cell r="DJ133">
            <v>1</v>
          </cell>
          <cell r="DK133">
            <v>0</v>
          </cell>
          <cell r="DL133">
            <v>1300</v>
          </cell>
          <cell r="DM133">
            <v>3500</v>
          </cell>
          <cell r="DN133">
            <v>35</v>
          </cell>
          <cell r="DO133">
            <v>186</v>
          </cell>
          <cell r="DP133">
            <v>3</v>
          </cell>
          <cell r="DQ133">
            <v>0</v>
          </cell>
          <cell r="DR133">
            <v>2</v>
          </cell>
          <cell r="DS133">
            <v>1</v>
          </cell>
          <cell r="DT133">
            <v>2</v>
          </cell>
          <cell r="DU133">
            <v>0</v>
          </cell>
          <cell r="DV133">
            <v>2</v>
          </cell>
          <cell r="DW133">
            <v>1</v>
          </cell>
          <cell r="DX133">
            <v>2</v>
          </cell>
          <cell r="DY133">
            <v>1</v>
          </cell>
          <cell r="DZ133">
            <v>3</v>
          </cell>
          <cell r="EA133">
            <v>0</v>
          </cell>
          <cell r="EB133">
            <v>4</v>
          </cell>
          <cell r="EC133">
            <v>0</v>
          </cell>
          <cell r="ED133">
            <v>2</v>
          </cell>
          <cell r="EE133">
            <v>1</v>
          </cell>
          <cell r="EF133">
            <v>2</v>
          </cell>
          <cell r="EG133">
            <v>0</v>
          </cell>
          <cell r="EH133">
            <v>2</v>
          </cell>
          <cell r="EI133">
            <v>1</v>
          </cell>
          <cell r="EJ133">
            <v>0</v>
          </cell>
          <cell r="EK133">
            <v>1</v>
          </cell>
          <cell r="EL133">
            <v>0</v>
          </cell>
          <cell r="EM133">
            <v>0</v>
          </cell>
          <cell r="EN133">
            <v>6</v>
          </cell>
          <cell r="EO133">
            <v>15</v>
          </cell>
          <cell r="EP133">
            <v>4</v>
          </cell>
          <cell r="EQ133">
            <v>4</v>
          </cell>
          <cell r="ER133">
            <v>14</v>
          </cell>
          <cell r="ES133">
            <v>29</v>
          </cell>
          <cell r="ET133">
            <v>44</v>
          </cell>
          <cell r="EU133">
            <v>9</v>
          </cell>
          <cell r="EV133">
            <v>10</v>
          </cell>
          <cell r="EW133">
            <v>8</v>
          </cell>
          <cell r="EX133">
            <v>0</v>
          </cell>
          <cell r="EY133">
            <v>0</v>
          </cell>
          <cell r="EZ133">
            <v>636</v>
          </cell>
          <cell r="FA133">
            <v>198</v>
          </cell>
          <cell r="FB133">
            <v>216</v>
          </cell>
          <cell r="FC133">
            <v>208</v>
          </cell>
          <cell r="FD133">
            <v>164054</v>
          </cell>
          <cell r="FE133">
            <v>63</v>
          </cell>
          <cell r="FF133">
            <v>575</v>
          </cell>
          <cell r="FG133">
            <v>30000</v>
          </cell>
          <cell r="FH133">
            <v>67</v>
          </cell>
          <cell r="FI133">
            <v>8</v>
          </cell>
          <cell r="FJ133">
            <v>0</v>
          </cell>
          <cell r="FK133">
            <v>0</v>
          </cell>
          <cell r="FL133">
            <v>5</v>
          </cell>
          <cell r="FM133">
            <v>5800</v>
          </cell>
          <cell r="FN133">
            <v>0</v>
          </cell>
          <cell r="FO133">
            <v>2</v>
          </cell>
          <cell r="FP133">
            <v>640</v>
          </cell>
          <cell r="FQ133">
            <v>0</v>
          </cell>
          <cell r="FR133">
            <v>1</v>
          </cell>
          <cell r="FS133">
            <v>10</v>
          </cell>
          <cell r="FT133">
            <v>0</v>
          </cell>
          <cell r="FU133">
            <v>0</v>
          </cell>
          <cell r="FV133">
            <v>0</v>
          </cell>
          <cell r="FW133">
            <v>0</v>
          </cell>
          <cell r="FX133">
            <v>0</v>
          </cell>
          <cell r="FY133">
            <v>0</v>
          </cell>
        </row>
      </sheetData>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A Data"/>
      <sheetName val="2015A Data"/>
      <sheetName val="OrgDB-A"/>
      <sheetName val="Headings"/>
    </sheetNames>
    <sheetDataSet>
      <sheetData sheetId="0"/>
      <sheetData sheetId="1">
        <row r="2">
          <cell r="A2" t="str">
            <v>Aisling Ghear Theatre Company</v>
          </cell>
          <cell r="B2">
            <v>1</v>
          </cell>
          <cell r="C2">
            <v>33177</v>
          </cell>
          <cell r="D2" t="str">
            <v>Lottery</v>
          </cell>
          <cell r="E2" t="str">
            <v>ACNI/12223</v>
          </cell>
          <cell r="F2" t="str">
            <v>Gilly Campbell</v>
          </cell>
          <cell r="G2" t="str">
            <v>AFP - Core</v>
          </cell>
          <cell r="H2" t="str">
            <v>Awarded</v>
          </cell>
          <cell r="I2" t="str">
            <v>Medium</v>
          </cell>
          <cell r="J2">
            <v>77229</v>
          </cell>
          <cell r="K2">
            <v>0</v>
          </cell>
          <cell r="L2">
            <v>77229</v>
          </cell>
          <cell r="M2">
            <v>339220</v>
          </cell>
          <cell r="N2" t="str">
            <v>Drama</v>
          </cell>
          <cell r="O2">
            <v>21</v>
          </cell>
          <cell r="P2">
            <v>0</v>
          </cell>
          <cell r="Q2">
            <v>0</v>
          </cell>
          <cell r="R2">
            <v>25</v>
          </cell>
          <cell r="S2">
            <v>0</v>
          </cell>
          <cell r="T2">
            <v>5099</v>
          </cell>
          <cell r="U2">
            <v>4100</v>
          </cell>
          <cell r="V2">
            <v>0</v>
          </cell>
          <cell r="W2">
            <v>0</v>
          </cell>
          <cell r="X2">
            <v>0</v>
          </cell>
          <cell r="Y2">
            <v>0</v>
          </cell>
          <cell r="Z2">
            <v>137</v>
          </cell>
          <cell r="AA2">
            <v>600</v>
          </cell>
          <cell r="AB2">
            <v>0</v>
          </cell>
          <cell r="AC2">
            <v>0</v>
          </cell>
          <cell r="AD2">
            <v>0</v>
          </cell>
          <cell r="AE2">
            <v>0</v>
          </cell>
          <cell r="AF2">
            <v>0</v>
          </cell>
          <cell r="AG2">
            <v>0</v>
          </cell>
          <cell r="AH2">
            <v>0</v>
          </cell>
          <cell r="AI2">
            <v>0</v>
          </cell>
          <cell r="AJ2">
            <v>21</v>
          </cell>
          <cell r="AK2">
            <v>0</v>
          </cell>
          <cell r="AL2">
            <v>0</v>
          </cell>
          <cell r="AM2">
            <v>0</v>
          </cell>
          <cell r="AN2">
            <v>0</v>
          </cell>
          <cell r="AO2">
            <v>0</v>
          </cell>
          <cell r="AP2">
            <v>0</v>
          </cell>
          <cell r="AQ2">
            <v>0</v>
          </cell>
          <cell r="AR2">
            <v>5</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22</v>
          </cell>
          <cell r="BQ2">
            <v>0</v>
          </cell>
          <cell r="BR2">
            <v>5236</v>
          </cell>
          <cell r="BS2">
            <v>5116</v>
          </cell>
          <cell r="BT2">
            <v>120</v>
          </cell>
          <cell r="BU2">
            <v>0</v>
          </cell>
          <cell r="BV2">
            <v>35812</v>
          </cell>
          <cell r="BW2">
            <v>7</v>
          </cell>
          <cell r="BX2">
            <v>4</v>
          </cell>
          <cell r="BY2">
            <v>0</v>
          </cell>
          <cell r="BZ2">
            <v>0</v>
          </cell>
          <cell r="CA2">
            <v>0</v>
          </cell>
          <cell r="CB2">
            <v>0</v>
          </cell>
          <cell r="CC2">
            <v>90</v>
          </cell>
          <cell r="CD2">
            <v>0</v>
          </cell>
          <cell r="CE2">
            <v>0</v>
          </cell>
          <cell r="CF2">
            <v>1</v>
          </cell>
          <cell r="CG2">
            <v>0</v>
          </cell>
          <cell r="CH2">
            <v>0</v>
          </cell>
          <cell r="CI2">
            <v>1</v>
          </cell>
          <cell r="CJ2">
            <v>0</v>
          </cell>
          <cell r="CK2">
            <v>0</v>
          </cell>
          <cell r="CL2">
            <v>1</v>
          </cell>
          <cell r="CM2">
            <v>1</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DU2">
            <v>0</v>
          </cell>
          <cell r="DV2">
            <v>0</v>
          </cell>
          <cell r="DW2">
            <v>0</v>
          </cell>
          <cell r="DX2">
            <v>0</v>
          </cell>
          <cell r="DY2">
            <v>0</v>
          </cell>
          <cell r="DZ2">
            <v>0</v>
          </cell>
          <cell r="EA2">
            <v>0</v>
          </cell>
          <cell r="EB2">
            <v>0</v>
          </cell>
          <cell r="EC2">
            <v>0</v>
          </cell>
          <cell r="ED2">
            <v>0</v>
          </cell>
          <cell r="EE2">
            <v>0</v>
          </cell>
          <cell r="EF2">
            <v>0</v>
          </cell>
          <cell r="EG2">
            <v>0</v>
          </cell>
          <cell r="EH2">
            <v>0</v>
          </cell>
          <cell r="EI2">
            <v>0</v>
          </cell>
          <cell r="EJ2">
            <v>0</v>
          </cell>
          <cell r="EK2">
            <v>0</v>
          </cell>
          <cell r="EL2">
            <v>0</v>
          </cell>
          <cell r="EM2">
            <v>0</v>
          </cell>
          <cell r="EN2">
            <v>0</v>
          </cell>
          <cell r="EO2">
            <v>0</v>
          </cell>
          <cell r="EP2">
            <v>0</v>
          </cell>
          <cell r="EQ2">
            <v>0</v>
          </cell>
          <cell r="ER2">
            <v>0</v>
          </cell>
          <cell r="ES2">
            <v>0</v>
          </cell>
          <cell r="ET2">
            <v>0</v>
          </cell>
          <cell r="EU2">
            <v>0</v>
          </cell>
          <cell r="EV2">
            <v>0</v>
          </cell>
          <cell r="EW2">
            <v>0</v>
          </cell>
          <cell r="EX2">
            <v>0</v>
          </cell>
          <cell r="EY2">
            <v>0</v>
          </cell>
          <cell r="EZ2">
            <v>0</v>
          </cell>
          <cell r="FA2">
            <v>0</v>
          </cell>
          <cell r="FB2">
            <v>0</v>
          </cell>
          <cell r="FC2">
            <v>0</v>
          </cell>
          <cell r="FD2">
            <v>0</v>
          </cell>
          <cell r="FE2">
            <v>0</v>
          </cell>
          <cell r="FF2">
            <v>0</v>
          </cell>
          <cell r="FG2">
            <v>0</v>
          </cell>
          <cell r="FH2">
            <v>0</v>
          </cell>
          <cell r="FI2">
            <v>0</v>
          </cell>
          <cell r="FJ2">
            <v>0</v>
          </cell>
          <cell r="FK2">
            <v>0</v>
          </cell>
          <cell r="FL2">
            <v>0</v>
          </cell>
          <cell r="FM2">
            <v>0</v>
          </cell>
          <cell r="FN2">
            <v>0</v>
          </cell>
          <cell r="FO2">
            <v>0</v>
          </cell>
          <cell r="FP2">
            <v>0</v>
          </cell>
          <cell r="FQ2">
            <v>0</v>
          </cell>
          <cell r="FR2">
            <v>0</v>
          </cell>
          <cell r="FS2">
            <v>0</v>
          </cell>
          <cell r="FT2">
            <v>0</v>
          </cell>
          <cell r="FU2">
            <v>0</v>
          </cell>
          <cell r="FV2">
            <v>0</v>
          </cell>
          <cell r="FW2">
            <v>0</v>
          </cell>
          <cell r="FX2">
            <v>0</v>
          </cell>
          <cell r="FY2">
            <v>0</v>
          </cell>
        </row>
        <row r="3">
          <cell r="A3" t="str">
            <v>All Set Cross Cultural Project</v>
          </cell>
          <cell r="B3">
            <v>1</v>
          </cell>
          <cell r="C3">
            <v>33195</v>
          </cell>
          <cell r="D3" t="str">
            <v>Lottery</v>
          </cell>
          <cell r="E3" t="str">
            <v>ACNI/12241</v>
          </cell>
          <cell r="F3" t="str">
            <v>Maria McAlister</v>
          </cell>
          <cell r="G3" t="str">
            <v>AFP - Core</v>
          </cell>
          <cell r="H3" t="str">
            <v>Awarded</v>
          </cell>
          <cell r="I3" t="str">
            <v>Small</v>
          </cell>
          <cell r="J3">
            <v>27338</v>
          </cell>
          <cell r="K3">
            <v>0</v>
          </cell>
          <cell r="L3">
            <v>27603</v>
          </cell>
          <cell r="M3">
            <v>54143</v>
          </cell>
          <cell r="N3" t="str">
            <v>Traditional Arts</v>
          </cell>
          <cell r="O3">
            <v>41</v>
          </cell>
          <cell r="P3">
            <v>1</v>
          </cell>
          <cell r="Q3">
            <v>0</v>
          </cell>
          <cell r="R3">
            <v>2</v>
          </cell>
          <cell r="S3">
            <v>0</v>
          </cell>
          <cell r="T3">
            <v>0</v>
          </cell>
          <cell r="U3">
            <v>5100</v>
          </cell>
          <cell r="V3">
            <v>0</v>
          </cell>
          <cell r="W3">
            <v>218</v>
          </cell>
          <cell r="X3">
            <v>0</v>
          </cell>
          <cell r="Y3">
            <v>0</v>
          </cell>
          <cell r="Z3">
            <v>0</v>
          </cell>
          <cell r="AA3">
            <v>2</v>
          </cell>
          <cell r="AB3">
            <v>0</v>
          </cell>
          <cell r="AC3">
            <v>0</v>
          </cell>
          <cell r="AD3">
            <v>0</v>
          </cell>
          <cell r="AE3">
            <v>0</v>
          </cell>
          <cell r="AF3">
            <v>0</v>
          </cell>
          <cell r="AG3">
            <v>0</v>
          </cell>
          <cell r="AH3">
            <v>0</v>
          </cell>
          <cell r="AI3">
            <v>0</v>
          </cell>
          <cell r="AJ3">
            <v>41</v>
          </cell>
          <cell r="AK3">
            <v>12</v>
          </cell>
          <cell r="AL3">
            <v>0</v>
          </cell>
          <cell r="AM3">
            <v>0</v>
          </cell>
          <cell r="AN3">
            <v>0</v>
          </cell>
          <cell r="AO3">
            <v>0</v>
          </cell>
          <cell r="AP3">
            <v>0</v>
          </cell>
          <cell r="AQ3">
            <v>0</v>
          </cell>
          <cell r="AR3">
            <v>218</v>
          </cell>
          <cell r="AS3">
            <v>0</v>
          </cell>
          <cell r="AT3">
            <v>0</v>
          </cell>
          <cell r="AU3">
            <v>0</v>
          </cell>
          <cell r="AV3">
            <v>0</v>
          </cell>
          <cell r="AW3">
            <v>0</v>
          </cell>
          <cell r="AX3">
            <v>0</v>
          </cell>
          <cell r="AY3">
            <v>0</v>
          </cell>
          <cell r="AZ3">
            <v>6</v>
          </cell>
          <cell r="BA3">
            <v>6</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2</v>
          </cell>
          <cell r="BQ3">
            <v>0</v>
          </cell>
          <cell r="BR3">
            <v>0</v>
          </cell>
          <cell r="BS3">
            <v>0</v>
          </cell>
          <cell r="BT3">
            <v>0</v>
          </cell>
          <cell r="BU3">
            <v>0</v>
          </cell>
          <cell r="BV3">
            <v>0</v>
          </cell>
          <cell r="BW3">
            <v>0</v>
          </cell>
          <cell r="BX3">
            <v>16.170000000000002</v>
          </cell>
          <cell r="BY3">
            <v>20.170000000000002</v>
          </cell>
          <cell r="BZ3">
            <v>63.74</v>
          </cell>
          <cell r="CA3">
            <v>0</v>
          </cell>
          <cell r="CB3">
            <v>13.4</v>
          </cell>
          <cell r="CC3">
            <v>86.96</v>
          </cell>
          <cell r="CD3">
            <v>0</v>
          </cell>
          <cell r="CE3">
            <v>1</v>
          </cell>
          <cell r="CF3">
            <v>0</v>
          </cell>
          <cell r="CG3">
            <v>0</v>
          </cell>
          <cell r="CH3">
            <v>0</v>
          </cell>
          <cell r="CI3">
            <v>1</v>
          </cell>
          <cell r="CJ3">
            <v>0</v>
          </cell>
          <cell r="CK3">
            <v>0</v>
          </cell>
          <cell r="CL3">
            <v>0</v>
          </cell>
          <cell r="CM3">
            <v>1</v>
          </cell>
          <cell r="CN3">
            <v>0</v>
          </cell>
          <cell r="CO3">
            <v>0</v>
          </cell>
          <cell r="CP3">
            <v>0</v>
          </cell>
          <cell r="CQ3">
            <v>0</v>
          </cell>
          <cell r="CR3">
            <v>0</v>
          </cell>
          <cell r="CS3">
            <v>0</v>
          </cell>
          <cell r="CT3">
            <v>0</v>
          </cell>
          <cell r="CU3">
            <v>0</v>
          </cell>
          <cell r="CV3">
            <v>1</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cell r="FO3">
            <v>0</v>
          </cell>
          <cell r="FP3">
            <v>0</v>
          </cell>
          <cell r="FQ3">
            <v>0</v>
          </cell>
          <cell r="FR3">
            <v>0</v>
          </cell>
          <cell r="FS3">
            <v>0</v>
          </cell>
          <cell r="FT3">
            <v>0</v>
          </cell>
          <cell r="FU3">
            <v>0</v>
          </cell>
          <cell r="FV3">
            <v>0</v>
          </cell>
          <cell r="FW3">
            <v>0</v>
          </cell>
          <cell r="FX3">
            <v>0</v>
          </cell>
          <cell r="FY3">
            <v>0</v>
          </cell>
        </row>
        <row r="4">
          <cell r="A4" t="str">
            <v>An Droichead</v>
          </cell>
          <cell r="B4">
            <v>1</v>
          </cell>
          <cell r="C4">
            <v>33212</v>
          </cell>
          <cell r="D4" t="str">
            <v>Lottery</v>
          </cell>
          <cell r="E4" t="str">
            <v>ACNI/12258</v>
          </cell>
          <cell r="F4" t="str">
            <v>Maria McAlister</v>
          </cell>
          <cell r="G4" t="str">
            <v>AFP - Core</v>
          </cell>
          <cell r="H4" t="str">
            <v>Awarded</v>
          </cell>
          <cell r="I4" t="str">
            <v>Medium</v>
          </cell>
          <cell r="J4">
            <v>47637</v>
          </cell>
          <cell r="K4">
            <v>0</v>
          </cell>
          <cell r="L4">
            <v>47637</v>
          </cell>
          <cell r="M4">
            <v>144884</v>
          </cell>
          <cell r="N4" t="str">
            <v>Traditional Arts</v>
          </cell>
          <cell r="O4">
            <v>17</v>
          </cell>
          <cell r="P4">
            <v>558</v>
          </cell>
          <cell r="Q4">
            <v>0</v>
          </cell>
          <cell r="R4">
            <v>1</v>
          </cell>
          <cell r="S4">
            <v>0</v>
          </cell>
          <cell r="T4">
            <v>0</v>
          </cell>
          <cell r="U4">
            <v>1690</v>
          </cell>
          <cell r="V4">
            <v>0</v>
          </cell>
          <cell r="W4">
            <v>9520</v>
          </cell>
          <cell r="X4">
            <v>0</v>
          </cell>
          <cell r="Y4">
            <v>0</v>
          </cell>
          <cell r="Z4">
            <v>0</v>
          </cell>
          <cell r="AA4">
            <v>0</v>
          </cell>
          <cell r="AB4">
            <v>0</v>
          </cell>
          <cell r="AC4">
            <v>0</v>
          </cell>
          <cell r="AD4">
            <v>0</v>
          </cell>
          <cell r="AE4">
            <v>0</v>
          </cell>
          <cell r="AF4">
            <v>0</v>
          </cell>
          <cell r="AG4">
            <v>0</v>
          </cell>
          <cell r="AH4">
            <v>0</v>
          </cell>
          <cell r="AI4">
            <v>0</v>
          </cell>
          <cell r="AJ4">
            <v>17</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1</v>
          </cell>
          <cell r="BQ4">
            <v>0</v>
          </cell>
          <cell r="BR4">
            <v>1820</v>
          </cell>
          <cell r="BS4">
            <v>1690</v>
          </cell>
          <cell r="BT4">
            <v>84</v>
          </cell>
          <cell r="BU4">
            <v>0</v>
          </cell>
          <cell r="BV4">
            <v>0</v>
          </cell>
          <cell r="BW4">
            <v>0</v>
          </cell>
          <cell r="BX4">
            <v>0</v>
          </cell>
          <cell r="BY4">
            <v>5</v>
          </cell>
          <cell r="BZ4">
            <v>10</v>
          </cell>
          <cell r="CA4">
            <v>0</v>
          </cell>
          <cell r="CB4">
            <v>10</v>
          </cell>
          <cell r="CC4">
            <v>10</v>
          </cell>
          <cell r="CD4">
            <v>0</v>
          </cell>
          <cell r="CE4">
            <v>1</v>
          </cell>
          <cell r="CF4">
            <v>0</v>
          </cell>
          <cell r="CG4">
            <v>0</v>
          </cell>
          <cell r="CH4">
            <v>0</v>
          </cell>
          <cell r="CI4">
            <v>0</v>
          </cell>
          <cell r="CJ4">
            <v>0</v>
          </cell>
          <cell r="CK4">
            <v>0</v>
          </cell>
          <cell r="CL4">
            <v>0</v>
          </cell>
          <cell r="CM4">
            <v>1</v>
          </cell>
          <cell r="CN4">
            <v>0</v>
          </cell>
          <cell r="CO4">
            <v>0</v>
          </cell>
          <cell r="CP4">
            <v>0</v>
          </cell>
          <cell r="CQ4">
            <v>1</v>
          </cell>
          <cell r="CR4">
            <v>0</v>
          </cell>
          <cell r="CS4">
            <v>0</v>
          </cell>
          <cell r="CT4">
            <v>0</v>
          </cell>
          <cell r="CU4">
            <v>0</v>
          </cell>
          <cell r="CV4">
            <v>1</v>
          </cell>
          <cell r="CW4">
            <v>0</v>
          </cell>
          <cell r="CX4">
            <v>0</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0</v>
          </cell>
          <cell r="DX4">
            <v>0</v>
          </cell>
          <cell r="DY4">
            <v>0</v>
          </cell>
          <cell r="DZ4">
            <v>0</v>
          </cell>
          <cell r="EA4">
            <v>0</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0</v>
          </cell>
          <cell r="FV4">
            <v>0</v>
          </cell>
          <cell r="FW4">
            <v>0</v>
          </cell>
          <cell r="FX4">
            <v>0</v>
          </cell>
          <cell r="FY4">
            <v>0</v>
          </cell>
        </row>
        <row r="5">
          <cell r="A5" t="str">
            <v>An Gaelaras Ltd</v>
          </cell>
          <cell r="B5">
            <v>1</v>
          </cell>
          <cell r="C5">
            <v>33234</v>
          </cell>
          <cell r="D5" t="str">
            <v>Exchequer</v>
          </cell>
          <cell r="E5" t="str">
            <v>ACNI/12280</v>
          </cell>
          <cell r="F5" t="str">
            <v>Joan Dempster</v>
          </cell>
          <cell r="G5" t="str">
            <v>AFP - Core</v>
          </cell>
          <cell r="H5" t="str">
            <v>Awarded</v>
          </cell>
          <cell r="I5" t="str">
            <v>Large</v>
          </cell>
          <cell r="J5">
            <v>139535</v>
          </cell>
          <cell r="K5">
            <v>0</v>
          </cell>
          <cell r="L5">
            <v>226216</v>
          </cell>
          <cell r="M5">
            <v>975592</v>
          </cell>
          <cell r="N5" t="str">
            <v>Traditional Arts</v>
          </cell>
          <cell r="O5">
            <v>34</v>
          </cell>
          <cell r="P5">
            <v>56</v>
          </cell>
          <cell r="Q5">
            <v>0</v>
          </cell>
          <cell r="R5">
            <v>4</v>
          </cell>
          <cell r="S5">
            <v>244</v>
          </cell>
          <cell r="T5">
            <v>5271</v>
          </cell>
          <cell r="U5">
            <v>120</v>
          </cell>
          <cell r="V5">
            <v>5925</v>
          </cell>
          <cell r="W5">
            <v>0</v>
          </cell>
          <cell r="X5">
            <v>0</v>
          </cell>
          <cell r="Y5">
            <v>0</v>
          </cell>
          <cell r="Z5">
            <v>0</v>
          </cell>
          <cell r="AA5">
            <v>3180</v>
          </cell>
          <cell r="AB5">
            <v>11196</v>
          </cell>
          <cell r="AC5">
            <v>3300</v>
          </cell>
          <cell r="AD5">
            <v>0</v>
          </cell>
          <cell r="AE5">
            <v>0</v>
          </cell>
          <cell r="AF5">
            <v>0</v>
          </cell>
          <cell r="AG5">
            <v>0</v>
          </cell>
          <cell r="AH5">
            <v>34</v>
          </cell>
          <cell r="AI5">
            <v>34</v>
          </cell>
          <cell r="AJ5">
            <v>27</v>
          </cell>
          <cell r="AK5">
            <v>0</v>
          </cell>
          <cell r="AL5">
            <v>0</v>
          </cell>
          <cell r="AM5">
            <v>0</v>
          </cell>
          <cell r="AN5">
            <v>0</v>
          </cell>
          <cell r="AO5">
            <v>0</v>
          </cell>
          <cell r="AP5">
            <v>206</v>
          </cell>
          <cell r="AQ5">
            <v>206</v>
          </cell>
          <cell r="AR5">
            <v>180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4</v>
          </cell>
          <cell r="BO5">
            <v>4</v>
          </cell>
          <cell r="BP5">
            <v>4</v>
          </cell>
          <cell r="BQ5">
            <v>0</v>
          </cell>
          <cell r="BR5">
            <v>5076</v>
          </cell>
          <cell r="BS5">
            <v>4471</v>
          </cell>
          <cell r="BT5">
            <v>278</v>
          </cell>
          <cell r="BU5">
            <v>189</v>
          </cell>
          <cell r="BV5">
            <v>27435</v>
          </cell>
          <cell r="BW5">
            <v>10</v>
          </cell>
          <cell r="BX5">
            <v>0</v>
          </cell>
          <cell r="BY5">
            <v>0</v>
          </cell>
          <cell r="BZ5">
            <v>80</v>
          </cell>
          <cell r="CA5">
            <v>0</v>
          </cell>
          <cell r="CB5">
            <v>0</v>
          </cell>
          <cell r="CC5">
            <v>20</v>
          </cell>
          <cell r="CD5">
            <v>0</v>
          </cell>
          <cell r="CE5">
            <v>1</v>
          </cell>
          <cell r="CF5">
            <v>1</v>
          </cell>
          <cell r="CG5">
            <v>0</v>
          </cell>
          <cell r="CH5">
            <v>0</v>
          </cell>
          <cell r="CI5">
            <v>0</v>
          </cell>
          <cell r="CJ5">
            <v>0</v>
          </cell>
          <cell r="CK5">
            <v>0</v>
          </cell>
          <cell r="CL5">
            <v>0</v>
          </cell>
          <cell r="CM5">
            <v>0</v>
          </cell>
          <cell r="CN5">
            <v>0</v>
          </cell>
          <cell r="CO5">
            <v>0</v>
          </cell>
          <cell r="CP5">
            <v>0</v>
          </cell>
          <cell r="CQ5">
            <v>1</v>
          </cell>
          <cell r="CR5">
            <v>0</v>
          </cell>
          <cell r="CS5">
            <v>0</v>
          </cell>
          <cell r="CT5">
            <v>0</v>
          </cell>
          <cell r="CU5">
            <v>0</v>
          </cell>
          <cell r="CV5">
            <v>1</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1</v>
          </cell>
        </row>
        <row r="6">
          <cell r="A6" t="str">
            <v>Andersonstown Traditional &amp; Contemporary Music School</v>
          </cell>
          <cell r="B6">
            <v>1</v>
          </cell>
          <cell r="C6">
            <v>33203</v>
          </cell>
          <cell r="D6" t="str">
            <v>Lottery</v>
          </cell>
          <cell r="E6" t="str">
            <v>ACNI/12249</v>
          </cell>
          <cell r="F6" t="str">
            <v>Maria McAlister</v>
          </cell>
          <cell r="G6" t="str">
            <v>AFP - Core</v>
          </cell>
          <cell r="H6" t="str">
            <v>Awarded</v>
          </cell>
          <cell r="I6" t="str">
            <v>Small</v>
          </cell>
          <cell r="J6">
            <v>52000</v>
          </cell>
          <cell r="K6">
            <v>0</v>
          </cell>
          <cell r="L6">
            <v>52000</v>
          </cell>
          <cell r="M6">
            <v>161305</v>
          </cell>
          <cell r="N6" t="str">
            <v>Traditional Arts</v>
          </cell>
          <cell r="O6">
            <v>39</v>
          </cell>
          <cell r="P6">
            <v>2810</v>
          </cell>
          <cell r="Q6">
            <v>0</v>
          </cell>
          <cell r="R6">
            <v>2</v>
          </cell>
          <cell r="S6">
            <v>0</v>
          </cell>
          <cell r="T6">
            <v>5574</v>
          </cell>
          <cell r="U6">
            <v>19200</v>
          </cell>
          <cell r="V6">
            <v>3240</v>
          </cell>
          <cell r="W6">
            <v>1223</v>
          </cell>
          <cell r="X6">
            <v>0</v>
          </cell>
          <cell r="Y6">
            <v>0</v>
          </cell>
          <cell r="Z6">
            <v>0</v>
          </cell>
          <cell r="AA6">
            <v>25000</v>
          </cell>
          <cell r="AB6">
            <v>0</v>
          </cell>
          <cell r="AC6">
            <v>0</v>
          </cell>
          <cell r="AD6">
            <v>0</v>
          </cell>
          <cell r="AE6">
            <v>0</v>
          </cell>
          <cell r="AF6">
            <v>0</v>
          </cell>
          <cell r="AG6">
            <v>0</v>
          </cell>
          <cell r="AH6">
            <v>0</v>
          </cell>
          <cell r="AI6">
            <v>0</v>
          </cell>
          <cell r="AJ6">
            <v>39</v>
          </cell>
          <cell r="AK6">
            <v>0</v>
          </cell>
          <cell r="AL6">
            <v>0</v>
          </cell>
          <cell r="AM6">
            <v>0</v>
          </cell>
          <cell r="AN6">
            <v>0</v>
          </cell>
          <cell r="AO6">
            <v>0</v>
          </cell>
          <cell r="AP6">
            <v>0</v>
          </cell>
          <cell r="AQ6">
            <v>0</v>
          </cell>
          <cell r="AR6">
            <v>1880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2</v>
          </cell>
          <cell r="BQ6">
            <v>0</v>
          </cell>
          <cell r="BR6">
            <v>200</v>
          </cell>
          <cell r="BS6">
            <v>155</v>
          </cell>
          <cell r="BT6">
            <v>0</v>
          </cell>
          <cell r="BU6">
            <v>0</v>
          </cell>
          <cell r="BV6">
            <v>775</v>
          </cell>
          <cell r="BW6">
            <v>5</v>
          </cell>
          <cell r="BX6">
            <v>0</v>
          </cell>
          <cell r="BY6">
            <v>10</v>
          </cell>
          <cell r="BZ6">
            <v>100</v>
          </cell>
          <cell r="CA6">
            <v>0</v>
          </cell>
          <cell r="CB6">
            <v>5</v>
          </cell>
          <cell r="CC6">
            <v>100</v>
          </cell>
          <cell r="CD6">
            <v>0</v>
          </cell>
          <cell r="CE6">
            <v>1</v>
          </cell>
          <cell r="CF6">
            <v>1</v>
          </cell>
          <cell r="CG6">
            <v>0</v>
          </cell>
          <cell r="CH6">
            <v>0</v>
          </cell>
          <cell r="CI6">
            <v>0</v>
          </cell>
          <cell r="CJ6">
            <v>0</v>
          </cell>
          <cell r="CK6">
            <v>0</v>
          </cell>
          <cell r="CL6">
            <v>0</v>
          </cell>
          <cell r="CM6">
            <v>1</v>
          </cell>
          <cell r="CN6">
            <v>0</v>
          </cell>
          <cell r="CO6">
            <v>0</v>
          </cell>
          <cell r="CP6">
            <v>0</v>
          </cell>
          <cell r="CQ6">
            <v>0</v>
          </cell>
          <cell r="CR6">
            <v>0</v>
          </cell>
          <cell r="CS6">
            <v>0</v>
          </cell>
          <cell r="CT6">
            <v>0</v>
          </cell>
          <cell r="CU6">
            <v>0</v>
          </cell>
          <cell r="CV6">
            <v>0</v>
          </cell>
          <cell r="CW6">
            <v>1</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row>
        <row r="7">
          <cell r="A7" t="str">
            <v>The Armagh Rhymers Educational &amp; Cultural Organisation</v>
          </cell>
          <cell r="B7">
            <v>1</v>
          </cell>
          <cell r="C7">
            <v>33210</v>
          </cell>
          <cell r="D7" t="str">
            <v>Lottery</v>
          </cell>
          <cell r="E7" t="str">
            <v>ACNI/12256</v>
          </cell>
          <cell r="F7" t="str">
            <v>Maria McAlister</v>
          </cell>
          <cell r="G7" t="str">
            <v>AFP - Core</v>
          </cell>
          <cell r="H7" t="str">
            <v>Awarded</v>
          </cell>
          <cell r="I7" t="str">
            <v>Medium</v>
          </cell>
          <cell r="J7">
            <v>58200</v>
          </cell>
          <cell r="K7">
            <v>0</v>
          </cell>
          <cell r="L7">
            <v>65350</v>
          </cell>
          <cell r="M7">
            <v>104620</v>
          </cell>
          <cell r="N7" t="str">
            <v>Traditional Arts</v>
          </cell>
          <cell r="O7">
            <v>314</v>
          </cell>
          <cell r="P7">
            <v>0</v>
          </cell>
          <cell r="Q7">
            <v>0</v>
          </cell>
          <cell r="R7">
            <v>28</v>
          </cell>
          <cell r="S7">
            <v>4</v>
          </cell>
          <cell r="T7">
            <v>0</v>
          </cell>
          <cell r="U7">
            <v>305831</v>
          </cell>
          <cell r="V7">
            <v>0</v>
          </cell>
          <cell r="W7">
            <v>0</v>
          </cell>
          <cell r="X7">
            <v>0</v>
          </cell>
          <cell r="Y7">
            <v>0</v>
          </cell>
          <cell r="Z7">
            <v>0</v>
          </cell>
          <cell r="AA7">
            <v>128496</v>
          </cell>
          <cell r="AB7">
            <v>0</v>
          </cell>
          <cell r="AC7">
            <v>106200</v>
          </cell>
          <cell r="AD7">
            <v>0</v>
          </cell>
          <cell r="AE7">
            <v>0</v>
          </cell>
          <cell r="AF7">
            <v>0</v>
          </cell>
          <cell r="AG7">
            <v>0</v>
          </cell>
          <cell r="AH7">
            <v>0</v>
          </cell>
          <cell r="AI7">
            <v>0</v>
          </cell>
          <cell r="AJ7">
            <v>266</v>
          </cell>
          <cell r="AK7">
            <v>100</v>
          </cell>
          <cell r="AL7">
            <v>0</v>
          </cell>
          <cell r="AM7">
            <v>0</v>
          </cell>
          <cell r="AN7">
            <v>0</v>
          </cell>
          <cell r="AO7">
            <v>0</v>
          </cell>
          <cell r="AP7">
            <v>0</v>
          </cell>
          <cell r="AQ7">
            <v>0</v>
          </cell>
          <cell r="AR7">
            <v>266</v>
          </cell>
          <cell r="AS7">
            <v>100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28</v>
          </cell>
          <cell r="BQ7">
            <v>10</v>
          </cell>
          <cell r="BR7">
            <v>0</v>
          </cell>
          <cell r="BS7">
            <v>0</v>
          </cell>
          <cell r="BT7">
            <v>0</v>
          </cell>
          <cell r="BU7">
            <v>0</v>
          </cell>
          <cell r="BV7">
            <v>0</v>
          </cell>
          <cell r="BW7">
            <v>0</v>
          </cell>
          <cell r="BX7">
            <v>50</v>
          </cell>
          <cell r="BY7">
            <v>20</v>
          </cell>
          <cell r="BZ7">
            <v>70</v>
          </cell>
          <cell r="CA7">
            <v>2</v>
          </cell>
          <cell r="CB7">
            <v>60</v>
          </cell>
          <cell r="CC7">
            <v>88</v>
          </cell>
          <cell r="CD7">
            <v>2</v>
          </cell>
          <cell r="CE7">
            <v>1</v>
          </cell>
          <cell r="CF7">
            <v>0</v>
          </cell>
          <cell r="CG7">
            <v>0</v>
          </cell>
          <cell r="CH7">
            <v>0</v>
          </cell>
          <cell r="CI7">
            <v>1</v>
          </cell>
          <cell r="CJ7">
            <v>0</v>
          </cell>
          <cell r="CK7">
            <v>0</v>
          </cell>
          <cell r="CL7">
            <v>0</v>
          </cell>
          <cell r="CM7">
            <v>1</v>
          </cell>
          <cell r="CN7">
            <v>0</v>
          </cell>
          <cell r="CO7">
            <v>0</v>
          </cell>
          <cell r="CP7">
            <v>0</v>
          </cell>
          <cell r="CQ7">
            <v>0</v>
          </cell>
          <cell r="CR7">
            <v>0</v>
          </cell>
          <cell r="CS7">
            <v>0</v>
          </cell>
          <cell r="CT7">
            <v>0</v>
          </cell>
          <cell r="CU7">
            <v>0</v>
          </cell>
          <cell r="CV7">
            <v>1</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row>
        <row r="8">
          <cell r="A8" t="str">
            <v>Array Studios</v>
          </cell>
          <cell r="B8">
            <v>1</v>
          </cell>
          <cell r="C8">
            <v>33199</v>
          </cell>
          <cell r="D8" t="str">
            <v>Lottery</v>
          </cell>
          <cell r="E8" t="str">
            <v>ACNI/12245</v>
          </cell>
          <cell r="F8" t="str">
            <v>Suzanne Lyle</v>
          </cell>
          <cell r="G8" t="str">
            <v>AFP - Core</v>
          </cell>
          <cell r="H8" t="str">
            <v>Awarded</v>
          </cell>
          <cell r="I8" t="str">
            <v>Small</v>
          </cell>
          <cell r="J8">
            <v>7945</v>
          </cell>
          <cell r="K8">
            <v>0</v>
          </cell>
          <cell r="L8">
            <v>7945</v>
          </cell>
          <cell r="M8">
            <v>10845</v>
          </cell>
          <cell r="N8" t="str">
            <v>Visual Arts</v>
          </cell>
          <cell r="O8">
            <v>0</v>
          </cell>
          <cell r="P8">
            <v>8</v>
          </cell>
          <cell r="Q8">
            <v>2</v>
          </cell>
          <cell r="R8">
            <v>0</v>
          </cell>
          <cell r="S8">
            <v>0</v>
          </cell>
          <cell r="T8">
            <v>0</v>
          </cell>
          <cell r="U8">
            <v>0</v>
          </cell>
          <cell r="V8">
            <v>0</v>
          </cell>
          <cell r="W8">
            <v>100</v>
          </cell>
          <cell r="X8">
            <v>0</v>
          </cell>
          <cell r="Y8">
            <v>200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40</v>
          </cell>
          <cell r="CA8">
            <v>10</v>
          </cell>
          <cell r="CB8">
            <v>20</v>
          </cell>
          <cell r="CC8">
            <v>0</v>
          </cell>
          <cell r="CD8">
            <v>0</v>
          </cell>
          <cell r="CE8">
            <v>1</v>
          </cell>
          <cell r="CF8">
            <v>0</v>
          </cell>
          <cell r="CG8">
            <v>0</v>
          </cell>
          <cell r="CH8">
            <v>0</v>
          </cell>
          <cell r="CI8">
            <v>0</v>
          </cell>
          <cell r="CJ8">
            <v>0</v>
          </cell>
          <cell r="CK8">
            <v>1</v>
          </cell>
          <cell r="CL8">
            <v>0</v>
          </cell>
          <cell r="CM8">
            <v>1</v>
          </cell>
          <cell r="CN8">
            <v>0</v>
          </cell>
          <cell r="CO8">
            <v>0</v>
          </cell>
          <cell r="CP8">
            <v>0</v>
          </cell>
          <cell r="CQ8">
            <v>0</v>
          </cell>
          <cell r="CR8">
            <v>0</v>
          </cell>
          <cell r="CS8">
            <v>0</v>
          </cell>
          <cell r="CT8">
            <v>0</v>
          </cell>
          <cell r="CU8">
            <v>0</v>
          </cell>
          <cell r="CV8">
            <v>1</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1</v>
          </cell>
          <cell r="FM8">
            <v>0</v>
          </cell>
          <cell r="FN8">
            <v>0</v>
          </cell>
          <cell r="FO8">
            <v>0</v>
          </cell>
          <cell r="FP8">
            <v>0</v>
          </cell>
          <cell r="FQ8">
            <v>0</v>
          </cell>
          <cell r="FR8">
            <v>0</v>
          </cell>
          <cell r="FS8">
            <v>0</v>
          </cell>
          <cell r="FT8">
            <v>0</v>
          </cell>
          <cell r="FU8">
            <v>0</v>
          </cell>
          <cell r="FV8">
            <v>0</v>
          </cell>
          <cell r="FW8">
            <v>0</v>
          </cell>
          <cell r="FX8">
            <v>0</v>
          </cell>
          <cell r="FY8">
            <v>1</v>
          </cell>
        </row>
        <row r="9">
          <cell r="A9" t="str">
            <v>Arts &amp; Business Northern Ireland</v>
          </cell>
          <cell r="B9">
            <v>1</v>
          </cell>
          <cell r="C9">
            <v>33388</v>
          </cell>
          <cell r="D9" t="str">
            <v>Lottery</v>
          </cell>
          <cell r="E9" t="str">
            <v>ACNI/12434</v>
          </cell>
          <cell r="F9" t="str">
            <v>Ashleigh Lilley</v>
          </cell>
          <cell r="G9" t="str">
            <v>AFP - Core</v>
          </cell>
          <cell r="H9" t="str">
            <v>Awarded</v>
          </cell>
          <cell r="I9" t="str">
            <v>Medium</v>
          </cell>
          <cell r="J9">
            <v>370735</v>
          </cell>
          <cell r="K9">
            <v>0</v>
          </cell>
          <cell r="L9">
            <v>463418</v>
          </cell>
          <cell r="M9">
            <v>463418</v>
          </cell>
          <cell r="N9" t="str">
            <v>Combined</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1</v>
          </cell>
          <cell r="DK9">
            <v>0</v>
          </cell>
          <cell r="DL9">
            <v>3</v>
          </cell>
          <cell r="DM9">
            <v>0</v>
          </cell>
          <cell r="DN9">
            <v>162</v>
          </cell>
          <cell r="DO9">
            <v>9</v>
          </cell>
          <cell r="DP9">
            <v>1</v>
          </cell>
          <cell r="DQ9">
            <v>0</v>
          </cell>
          <cell r="DR9">
            <v>0</v>
          </cell>
          <cell r="DS9">
            <v>1</v>
          </cell>
          <cell r="DT9">
            <v>0</v>
          </cell>
          <cell r="DU9">
            <v>1</v>
          </cell>
          <cell r="DV9">
            <v>0</v>
          </cell>
          <cell r="DW9">
            <v>1</v>
          </cell>
          <cell r="DX9">
            <v>0</v>
          </cell>
          <cell r="DY9">
            <v>1</v>
          </cell>
          <cell r="DZ9">
            <v>1</v>
          </cell>
          <cell r="EA9">
            <v>0</v>
          </cell>
          <cell r="EB9">
            <v>1</v>
          </cell>
          <cell r="EC9">
            <v>0</v>
          </cell>
          <cell r="ED9">
            <v>1</v>
          </cell>
          <cell r="EE9">
            <v>0</v>
          </cell>
          <cell r="EF9">
            <v>0</v>
          </cell>
          <cell r="EG9">
            <v>1</v>
          </cell>
          <cell r="EH9">
            <v>0</v>
          </cell>
          <cell r="EI9">
            <v>1</v>
          </cell>
          <cell r="EJ9">
            <v>0</v>
          </cell>
          <cell r="EK9">
            <v>1</v>
          </cell>
          <cell r="EL9">
            <v>1</v>
          </cell>
          <cell r="EM9">
            <v>0</v>
          </cell>
          <cell r="EN9">
            <v>67</v>
          </cell>
          <cell r="EO9">
            <v>0</v>
          </cell>
          <cell r="EP9">
            <v>0</v>
          </cell>
          <cell r="EQ9">
            <v>0</v>
          </cell>
          <cell r="ER9">
            <v>0</v>
          </cell>
          <cell r="ES9">
            <v>19</v>
          </cell>
          <cell r="ET9">
            <v>102</v>
          </cell>
          <cell r="EU9">
            <v>1</v>
          </cell>
          <cell r="EV9">
            <v>0</v>
          </cell>
          <cell r="EW9">
            <v>0</v>
          </cell>
          <cell r="EX9">
            <v>0</v>
          </cell>
          <cell r="EY9">
            <v>1</v>
          </cell>
          <cell r="EZ9">
            <v>254</v>
          </cell>
          <cell r="FA9">
            <v>0</v>
          </cell>
          <cell r="FB9">
            <v>0</v>
          </cell>
          <cell r="FC9">
            <v>0</v>
          </cell>
          <cell r="FD9">
            <v>0</v>
          </cell>
          <cell r="FE9">
            <v>104</v>
          </cell>
          <cell r="FF9">
            <v>250</v>
          </cell>
          <cell r="FG9">
            <v>16</v>
          </cell>
          <cell r="FH9">
            <v>0</v>
          </cell>
          <cell r="FI9">
            <v>0</v>
          </cell>
          <cell r="FJ9">
            <v>0</v>
          </cell>
          <cell r="FK9">
            <v>1</v>
          </cell>
          <cell r="FL9">
            <v>0</v>
          </cell>
          <cell r="FM9">
            <v>0</v>
          </cell>
          <cell r="FN9">
            <v>0</v>
          </cell>
          <cell r="FO9">
            <v>0</v>
          </cell>
          <cell r="FP9">
            <v>0</v>
          </cell>
          <cell r="FQ9">
            <v>0</v>
          </cell>
          <cell r="FR9">
            <v>0</v>
          </cell>
          <cell r="FS9">
            <v>0</v>
          </cell>
          <cell r="FT9">
            <v>0</v>
          </cell>
          <cell r="FU9">
            <v>0</v>
          </cell>
          <cell r="FV9">
            <v>0</v>
          </cell>
          <cell r="FW9">
            <v>0</v>
          </cell>
          <cell r="FX9">
            <v>0</v>
          </cell>
          <cell r="FY9">
            <v>0</v>
          </cell>
        </row>
        <row r="10">
          <cell r="A10" t="str">
            <v>Arts and Disability Forum</v>
          </cell>
          <cell r="B10">
            <v>1</v>
          </cell>
          <cell r="C10">
            <v>33233</v>
          </cell>
          <cell r="D10" t="str">
            <v>Lottery</v>
          </cell>
          <cell r="E10" t="str">
            <v>ACNI/12279</v>
          </cell>
          <cell r="F10" t="str">
            <v>Fionnuala Walsh</v>
          </cell>
          <cell r="G10" t="str">
            <v>AFP - Core</v>
          </cell>
          <cell r="H10" t="str">
            <v>Awarded</v>
          </cell>
          <cell r="I10" t="str">
            <v>Medium</v>
          </cell>
          <cell r="J10">
            <v>107946</v>
          </cell>
          <cell r="K10">
            <v>0</v>
          </cell>
          <cell r="L10">
            <v>164822</v>
          </cell>
          <cell r="M10">
            <v>233796</v>
          </cell>
          <cell r="N10" t="str">
            <v>Combined</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10</v>
          </cell>
          <cell r="AE10">
            <v>10</v>
          </cell>
          <cell r="AF10">
            <v>10</v>
          </cell>
          <cell r="AG10">
            <v>10</v>
          </cell>
          <cell r="AH10">
            <v>10</v>
          </cell>
          <cell r="AI10">
            <v>10</v>
          </cell>
          <cell r="AJ10">
            <v>10</v>
          </cell>
          <cell r="AK10">
            <v>10</v>
          </cell>
          <cell r="AL10">
            <v>8</v>
          </cell>
          <cell r="AM10">
            <v>8</v>
          </cell>
          <cell r="AN10">
            <v>8</v>
          </cell>
          <cell r="AO10">
            <v>8</v>
          </cell>
          <cell r="AP10">
            <v>8</v>
          </cell>
          <cell r="AQ10">
            <v>8</v>
          </cell>
          <cell r="AR10">
            <v>8</v>
          </cell>
          <cell r="AS10">
            <v>8</v>
          </cell>
          <cell r="AT10">
            <v>0</v>
          </cell>
          <cell r="AU10">
            <v>0</v>
          </cell>
          <cell r="AV10">
            <v>0</v>
          </cell>
          <cell r="AW10">
            <v>0</v>
          </cell>
          <cell r="AX10">
            <v>0</v>
          </cell>
          <cell r="AY10">
            <v>0</v>
          </cell>
          <cell r="AZ10">
            <v>0</v>
          </cell>
          <cell r="BA10">
            <v>0</v>
          </cell>
          <cell r="BB10">
            <v>0</v>
          </cell>
          <cell r="BC10">
            <v>2</v>
          </cell>
          <cell r="BD10">
            <v>0</v>
          </cell>
          <cell r="BE10">
            <v>0</v>
          </cell>
          <cell r="BF10">
            <v>0</v>
          </cell>
          <cell r="BG10">
            <v>0</v>
          </cell>
          <cell r="BH10">
            <v>0</v>
          </cell>
          <cell r="BI10">
            <v>0</v>
          </cell>
          <cell r="BJ10">
            <v>1</v>
          </cell>
          <cell r="BK10">
            <v>1</v>
          </cell>
          <cell r="BL10">
            <v>1</v>
          </cell>
          <cell r="BM10">
            <v>1</v>
          </cell>
          <cell r="BN10">
            <v>1</v>
          </cell>
          <cell r="BO10">
            <v>1</v>
          </cell>
          <cell r="BP10">
            <v>1</v>
          </cell>
          <cell r="BQ10">
            <v>1</v>
          </cell>
          <cell r="BR10">
            <v>0</v>
          </cell>
          <cell r="BS10">
            <v>0</v>
          </cell>
          <cell r="BT10">
            <v>0</v>
          </cell>
          <cell r="BU10">
            <v>0</v>
          </cell>
          <cell r="BV10">
            <v>0</v>
          </cell>
          <cell r="BW10">
            <v>0</v>
          </cell>
          <cell r="BX10">
            <v>65</v>
          </cell>
          <cell r="BY10">
            <v>5</v>
          </cell>
          <cell r="BZ10">
            <v>60</v>
          </cell>
          <cell r="CA10">
            <v>20</v>
          </cell>
          <cell r="CB10">
            <v>10</v>
          </cell>
          <cell r="CC10">
            <v>40</v>
          </cell>
          <cell r="CD10">
            <v>0</v>
          </cell>
          <cell r="CE10">
            <v>1</v>
          </cell>
          <cell r="CF10">
            <v>0</v>
          </cell>
          <cell r="CG10">
            <v>1</v>
          </cell>
          <cell r="CH10">
            <v>0</v>
          </cell>
          <cell r="CI10">
            <v>1</v>
          </cell>
          <cell r="CJ10">
            <v>0</v>
          </cell>
          <cell r="CK10">
            <v>0</v>
          </cell>
          <cell r="CL10">
            <v>0</v>
          </cell>
          <cell r="CM10">
            <v>0</v>
          </cell>
          <cell r="CN10">
            <v>0</v>
          </cell>
          <cell r="CO10">
            <v>0</v>
          </cell>
          <cell r="CP10">
            <v>0</v>
          </cell>
          <cell r="CQ10">
            <v>0</v>
          </cell>
          <cell r="CR10">
            <v>0</v>
          </cell>
          <cell r="CS10">
            <v>0</v>
          </cell>
          <cell r="CT10">
            <v>0</v>
          </cell>
          <cell r="CU10">
            <v>0</v>
          </cell>
          <cell r="CV10">
            <v>1</v>
          </cell>
          <cell r="CW10">
            <v>0</v>
          </cell>
          <cell r="CX10">
            <v>0</v>
          </cell>
          <cell r="CY10">
            <v>0</v>
          </cell>
          <cell r="CZ10">
            <v>0</v>
          </cell>
          <cell r="DA10">
            <v>0</v>
          </cell>
          <cell r="DB10">
            <v>0</v>
          </cell>
          <cell r="DC10">
            <v>1</v>
          </cell>
          <cell r="DD10">
            <v>1</v>
          </cell>
          <cell r="DE10">
            <v>1</v>
          </cell>
          <cell r="DF10">
            <v>1</v>
          </cell>
          <cell r="DG10">
            <v>1</v>
          </cell>
          <cell r="DH10">
            <v>1</v>
          </cell>
          <cell r="DI10">
            <v>1</v>
          </cell>
          <cell r="DJ10">
            <v>1</v>
          </cell>
          <cell r="DK10">
            <v>0</v>
          </cell>
          <cell r="DL10">
            <v>0</v>
          </cell>
          <cell r="DM10">
            <v>300</v>
          </cell>
          <cell r="DN10">
            <v>4</v>
          </cell>
          <cell r="DO10">
            <v>0</v>
          </cell>
          <cell r="DP10">
            <v>1</v>
          </cell>
          <cell r="DQ10">
            <v>0</v>
          </cell>
          <cell r="DR10">
            <v>1</v>
          </cell>
          <cell r="DS10">
            <v>0</v>
          </cell>
          <cell r="DT10">
            <v>1</v>
          </cell>
          <cell r="DU10">
            <v>0</v>
          </cell>
          <cell r="DV10">
            <v>1</v>
          </cell>
          <cell r="DW10">
            <v>0</v>
          </cell>
          <cell r="DX10">
            <v>0</v>
          </cell>
          <cell r="DY10">
            <v>1</v>
          </cell>
          <cell r="DZ10">
            <v>1</v>
          </cell>
          <cell r="EA10">
            <v>0</v>
          </cell>
          <cell r="EB10">
            <v>1</v>
          </cell>
          <cell r="EC10">
            <v>0</v>
          </cell>
          <cell r="ED10">
            <v>0</v>
          </cell>
          <cell r="EE10">
            <v>1</v>
          </cell>
          <cell r="EF10">
            <v>1</v>
          </cell>
          <cell r="EG10">
            <v>0</v>
          </cell>
          <cell r="EH10">
            <v>1</v>
          </cell>
          <cell r="EI10">
            <v>0</v>
          </cell>
          <cell r="EJ10">
            <v>1</v>
          </cell>
          <cell r="EK10">
            <v>0</v>
          </cell>
          <cell r="EL10">
            <v>0</v>
          </cell>
          <cell r="EM10">
            <v>0</v>
          </cell>
          <cell r="EN10">
            <v>1</v>
          </cell>
          <cell r="EO10">
            <v>1</v>
          </cell>
          <cell r="EP10">
            <v>1</v>
          </cell>
          <cell r="EQ10">
            <v>1</v>
          </cell>
          <cell r="ER10">
            <v>0</v>
          </cell>
          <cell r="ES10">
            <v>1</v>
          </cell>
          <cell r="ET10">
            <v>3</v>
          </cell>
          <cell r="EU10">
            <v>0</v>
          </cell>
          <cell r="EV10">
            <v>1</v>
          </cell>
          <cell r="EW10">
            <v>1</v>
          </cell>
          <cell r="EX10">
            <v>0</v>
          </cell>
          <cell r="EY10">
            <v>0</v>
          </cell>
          <cell r="EZ10">
            <v>25</v>
          </cell>
          <cell r="FA10">
            <v>7</v>
          </cell>
          <cell r="FB10">
            <v>6</v>
          </cell>
          <cell r="FC10">
            <v>6</v>
          </cell>
          <cell r="FD10">
            <v>0</v>
          </cell>
          <cell r="FE10">
            <v>14</v>
          </cell>
          <cell r="FF10">
            <v>15</v>
          </cell>
          <cell r="FG10">
            <v>0</v>
          </cell>
          <cell r="FH10">
            <v>2</v>
          </cell>
          <cell r="FI10">
            <v>0</v>
          </cell>
          <cell r="FJ10">
            <v>1</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row>
        <row r="11">
          <cell r="A11" t="str">
            <v>Arts Care</v>
          </cell>
          <cell r="B11">
            <v>1</v>
          </cell>
          <cell r="C11">
            <v>33251</v>
          </cell>
          <cell r="D11" t="str">
            <v>Lottery</v>
          </cell>
          <cell r="E11" t="str">
            <v>ACNI/12297</v>
          </cell>
          <cell r="F11" t="str">
            <v>Lizzie Devlin</v>
          </cell>
          <cell r="G11" t="str">
            <v>AFP - Core</v>
          </cell>
          <cell r="H11" t="str">
            <v>Awarded</v>
          </cell>
          <cell r="I11" t="str">
            <v>Medium</v>
          </cell>
          <cell r="J11">
            <v>87876</v>
          </cell>
          <cell r="K11">
            <v>0</v>
          </cell>
          <cell r="L11">
            <v>147979.20000000001</v>
          </cell>
          <cell r="M11">
            <v>853456</v>
          </cell>
          <cell r="N11" t="str">
            <v>Combined</v>
          </cell>
          <cell r="O11">
            <v>20</v>
          </cell>
          <cell r="P11">
            <v>1286</v>
          </cell>
          <cell r="Q11">
            <v>8</v>
          </cell>
          <cell r="R11">
            <v>4</v>
          </cell>
          <cell r="S11">
            <v>0</v>
          </cell>
          <cell r="T11">
            <v>2000</v>
          </cell>
          <cell r="U11">
            <v>0</v>
          </cell>
          <cell r="V11">
            <v>24647</v>
          </cell>
          <cell r="W11">
            <v>0</v>
          </cell>
          <cell r="X11">
            <v>0</v>
          </cell>
          <cell r="Y11">
            <v>400000</v>
          </cell>
          <cell r="Z11">
            <v>0</v>
          </cell>
          <cell r="AA11">
            <v>500000</v>
          </cell>
          <cell r="AB11">
            <v>0</v>
          </cell>
          <cell r="AC11">
            <v>0</v>
          </cell>
          <cell r="AD11">
            <v>0</v>
          </cell>
          <cell r="AE11">
            <v>0</v>
          </cell>
          <cell r="AF11">
            <v>0</v>
          </cell>
          <cell r="AG11">
            <v>0</v>
          </cell>
          <cell r="AH11">
            <v>0</v>
          </cell>
          <cell r="AI11">
            <v>0</v>
          </cell>
          <cell r="AJ11">
            <v>20</v>
          </cell>
          <cell r="AK11">
            <v>20</v>
          </cell>
          <cell r="AL11">
            <v>0</v>
          </cell>
          <cell r="AM11">
            <v>0</v>
          </cell>
          <cell r="AN11">
            <v>0</v>
          </cell>
          <cell r="AO11">
            <v>0</v>
          </cell>
          <cell r="AP11">
            <v>0</v>
          </cell>
          <cell r="AQ11">
            <v>0</v>
          </cell>
          <cell r="AR11">
            <v>641</v>
          </cell>
          <cell r="AS11">
            <v>641</v>
          </cell>
          <cell r="AT11">
            <v>0</v>
          </cell>
          <cell r="AU11">
            <v>0</v>
          </cell>
          <cell r="AV11">
            <v>0</v>
          </cell>
          <cell r="AW11">
            <v>0</v>
          </cell>
          <cell r="AX11">
            <v>0</v>
          </cell>
          <cell r="AY11">
            <v>0</v>
          </cell>
          <cell r="AZ11">
            <v>8</v>
          </cell>
          <cell r="BA11">
            <v>8</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4</v>
          </cell>
          <cell r="BQ11">
            <v>4</v>
          </cell>
          <cell r="BR11">
            <v>180</v>
          </cell>
          <cell r="BS11">
            <v>180</v>
          </cell>
          <cell r="BT11">
            <v>28</v>
          </cell>
          <cell r="BU11">
            <v>0</v>
          </cell>
          <cell r="BV11">
            <v>540</v>
          </cell>
          <cell r="BW11">
            <v>3</v>
          </cell>
          <cell r="BX11">
            <v>70</v>
          </cell>
          <cell r="BY11">
            <v>5</v>
          </cell>
          <cell r="BZ11">
            <v>20</v>
          </cell>
          <cell r="CA11">
            <v>5</v>
          </cell>
          <cell r="CB11">
            <v>40</v>
          </cell>
          <cell r="CC11">
            <v>20</v>
          </cell>
          <cell r="CD11">
            <v>5</v>
          </cell>
          <cell r="CE11">
            <v>1</v>
          </cell>
          <cell r="CF11">
            <v>0</v>
          </cell>
          <cell r="CG11">
            <v>1</v>
          </cell>
          <cell r="CH11">
            <v>0</v>
          </cell>
          <cell r="CI11">
            <v>1</v>
          </cell>
          <cell r="CJ11">
            <v>0</v>
          </cell>
          <cell r="CK11">
            <v>0</v>
          </cell>
          <cell r="CL11">
            <v>0</v>
          </cell>
          <cell r="CM11">
            <v>0</v>
          </cell>
          <cell r="CN11">
            <v>0</v>
          </cell>
          <cell r="CO11">
            <v>0</v>
          </cell>
          <cell r="CP11">
            <v>0</v>
          </cell>
          <cell r="CQ11">
            <v>0</v>
          </cell>
          <cell r="CR11">
            <v>0</v>
          </cell>
          <cell r="CS11">
            <v>0</v>
          </cell>
          <cell r="CT11">
            <v>0</v>
          </cell>
          <cell r="CU11">
            <v>1</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1</v>
          </cell>
        </row>
        <row r="12">
          <cell r="A12" t="str">
            <v>Arts for All</v>
          </cell>
          <cell r="B12">
            <v>1</v>
          </cell>
          <cell r="C12">
            <v>33249</v>
          </cell>
          <cell r="D12" t="str">
            <v>Lottery</v>
          </cell>
          <cell r="E12" t="str">
            <v>ACNI/12295</v>
          </cell>
          <cell r="F12" t="str">
            <v>Joan Dempster</v>
          </cell>
          <cell r="G12" t="str">
            <v>AFP - Core</v>
          </cell>
          <cell r="H12" t="str">
            <v>Awarded</v>
          </cell>
          <cell r="I12" t="str">
            <v>Small</v>
          </cell>
          <cell r="J12">
            <v>56758</v>
          </cell>
          <cell r="K12">
            <v>0</v>
          </cell>
          <cell r="L12">
            <v>66277</v>
          </cell>
          <cell r="M12">
            <v>241504</v>
          </cell>
          <cell r="N12" t="str">
            <v>Combined</v>
          </cell>
          <cell r="O12">
            <v>0</v>
          </cell>
          <cell r="P12">
            <v>103</v>
          </cell>
          <cell r="Q12">
            <v>13</v>
          </cell>
          <cell r="R12">
            <v>0</v>
          </cell>
          <cell r="S12">
            <v>2</v>
          </cell>
          <cell r="T12">
            <v>0</v>
          </cell>
          <cell r="U12">
            <v>0</v>
          </cell>
          <cell r="V12">
            <v>647</v>
          </cell>
          <cell r="W12">
            <v>0</v>
          </cell>
          <cell r="X12">
            <v>0</v>
          </cell>
          <cell r="Y12">
            <v>1000</v>
          </cell>
          <cell r="Z12">
            <v>0</v>
          </cell>
          <cell r="AA12">
            <v>0</v>
          </cell>
          <cell r="AB12">
            <v>0</v>
          </cell>
          <cell r="AC12">
            <v>1000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103</v>
          </cell>
          <cell r="AS12">
            <v>0</v>
          </cell>
          <cell r="AT12">
            <v>0</v>
          </cell>
          <cell r="AU12">
            <v>0</v>
          </cell>
          <cell r="AV12">
            <v>0</v>
          </cell>
          <cell r="AW12">
            <v>0</v>
          </cell>
          <cell r="AX12">
            <v>0</v>
          </cell>
          <cell r="AY12">
            <v>0</v>
          </cell>
          <cell r="AZ12">
            <v>13</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15</v>
          </cell>
          <cell r="BZ12">
            <v>80</v>
          </cell>
          <cell r="CA12">
            <v>0</v>
          </cell>
          <cell r="CB12">
            <v>25</v>
          </cell>
          <cell r="CC12">
            <v>25</v>
          </cell>
          <cell r="CD12">
            <v>0</v>
          </cell>
          <cell r="CE12">
            <v>1</v>
          </cell>
          <cell r="CF12">
            <v>0</v>
          </cell>
          <cell r="CG12">
            <v>0</v>
          </cell>
          <cell r="CH12">
            <v>0</v>
          </cell>
          <cell r="CI12">
            <v>1</v>
          </cell>
          <cell r="CJ12">
            <v>0</v>
          </cell>
          <cell r="CK12">
            <v>0</v>
          </cell>
          <cell r="CL12">
            <v>0</v>
          </cell>
          <cell r="CM12">
            <v>1</v>
          </cell>
          <cell r="CN12">
            <v>0</v>
          </cell>
          <cell r="CO12">
            <v>0</v>
          </cell>
          <cell r="CP12">
            <v>0</v>
          </cell>
          <cell r="CQ12">
            <v>0</v>
          </cell>
          <cell r="CR12">
            <v>0</v>
          </cell>
          <cell r="CS12">
            <v>0</v>
          </cell>
          <cell r="CT12">
            <v>0</v>
          </cell>
          <cell r="CU12">
            <v>0</v>
          </cell>
          <cell r="CV12">
            <v>1</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row>
        <row r="13">
          <cell r="A13" t="str">
            <v>ArtsEkta</v>
          </cell>
          <cell r="B13">
            <v>1</v>
          </cell>
          <cell r="C13">
            <v>33214</v>
          </cell>
          <cell r="D13" t="str">
            <v>Lottery</v>
          </cell>
          <cell r="E13" t="str">
            <v>ACNI/12260</v>
          </cell>
          <cell r="F13" t="str">
            <v>Lizzie Devlin</v>
          </cell>
          <cell r="G13" t="str">
            <v>AFP - Core</v>
          </cell>
          <cell r="H13" t="str">
            <v>Awarded</v>
          </cell>
          <cell r="I13" t="str">
            <v>Medium</v>
          </cell>
          <cell r="J13">
            <v>55844</v>
          </cell>
          <cell r="K13">
            <v>0</v>
          </cell>
          <cell r="L13">
            <v>65000</v>
          </cell>
          <cell r="M13">
            <v>78689</v>
          </cell>
          <cell r="N13" t="str">
            <v>Combined</v>
          </cell>
          <cell r="O13">
            <v>236</v>
          </cell>
          <cell r="P13">
            <v>151</v>
          </cell>
          <cell r="Q13">
            <v>3</v>
          </cell>
          <cell r="R13">
            <v>2</v>
          </cell>
          <cell r="S13">
            <v>0</v>
          </cell>
          <cell r="T13">
            <v>0</v>
          </cell>
          <cell r="U13">
            <v>45000</v>
          </cell>
          <cell r="V13">
            <v>5524</v>
          </cell>
          <cell r="W13">
            <v>0</v>
          </cell>
          <cell r="X13">
            <v>0</v>
          </cell>
          <cell r="Y13">
            <v>4000</v>
          </cell>
          <cell r="Z13">
            <v>34145</v>
          </cell>
          <cell r="AA13">
            <v>0</v>
          </cell>
          <cell r="AB13">
            <v>0</v>
          </cell>
          <cell r="AC13">
            <v>0</v>
          </cell>
          <cell r="AD13">
            <v>0</v>
          </cell>
          <cell r="AE13">
            <v>0</v>
          </cell>
          <cell r="AF13">
            <v>0</v>
          </cell>
          <cell r="AG13">
            <v>0</v>
          </cell>
          <cell r="AH13">
            <v>0</v>
          </cell>
          <cell r="AI13">
            <v>0</v>
          </cell>
          <cell r="AJ13">
            <v>236</v>
          </cell>
          <cell r="AK13">
            <v>0</v>
          </cell>
          <cell r="AL13">
            <v>0</v>
          </cell>
          <cell r="AM13">
            <v>0</v>
          </cell>
          <cell r="AN13">
            <v>0</v>
          </cell>
          <cell r="AO13">
            <v>0</v>
          </cell>
          <cell r="AP13">
            <v>0</v>
          </cell>
          <cell r="AQ13">
            <v>0</v>
          </cell>
          <cell r="AR13">
            <v>151</v>
          </cell>
          <cell r="AS13">
            <v>0</v>
          </cell>
          <cell r="AT13">
            <v>0</v>
          </cell>
          <cell r="AU13">
            <v>0</v>
          </cell>
          <cell r="AV13">
            <v>0</v>
          </cell>
          <cell r="AW13">
            <v>3</v>
          </cell>
          <cell r="AX13">
            <v>0</v>
          </cell>
          <cell r="AY13">
            <v>0</v>
          </cell>
          <cell r="AZ13">
            <v>3</v>
          </cell>
          <cell r="BA13">
            <v>0</v>
          </cell>
          <cell r="BB13">
            <v>0</v>
          </cell>
          <cell r="BC13">
            <v>0</v>
          </cell>
          <cell r="BD13">
            <v>0</v>
          </cell>
          <cell r="BE13">
            <v>0</v>
          </cell>
          <cell r="BF13">
            <v>0</v>
          </cell>
          <cell r="BG13">
            <v>0</v>
          </cell>
          <cell r="BH13">
            <v>0</v>
          </cell>
          <cell r="BI13">
            <v>0</v>
          </cell>
          <cell r="BJ13">
            <v>0</v>
          </cell>
          <cell r="BK13">
            <v>1</v>
          </cell>
          <cell r="BL13">
            <v>0</v>
          </cell>
          <cell r="BM13">
            <v>0</v>
          </cell>
          <cell r="BN13">
            <v>0</v>
          </cell>
          <cell r="BO13">
            <v>0</v>
          </cell>
          <cell r="BP13">
            <v>2</v>
          </cell>
          <cell r="BQ13">
            <v>0</v>
          </cell>
          <cell r="BR13">
            <v>40000</v>
          </cell>
          <cell r="BS13">
            <v>34145</v>
          </cell>
          <cell r="BT13">
            <v>12141</v>
          </cell>
          <cell r="BU13">
            <v>6829</v>
          </cell>
          <cell r="BV13">
            <v>51599</v>
          </cell>
          <cell r="BW13">
            <v>1.51</v>
          </cell>
          <cell r="BX13">
            <v>5</v>
          </cell>
          <cell r="BY13">
            <v>80</v>
          </cell>
          <cell r="BZ13">
            <v>60</v>
          </cell>
          <cell r="CA13">
            <v>5</v>
          </cell>
          <cell r="CB13">
            <v>10</v>
          </cell>
          <cell r="CC13">
            <v>80</v>
          </cell>
          <cell r="CD13">
            <v>0</v>
          </cell>
          <cell r="CE13">
            <v>1</v>
          </cell>
          <cell r="CF13">
            <v>1</v>
          </cell>
          <cell r="CG13">
            <v>0</v>
          </cell>
          <cell r="CH13">
            <v>0</v>
          </cell>
          <cell r="CI13">
            <v>0</v>
          </cell>
          <cell r="CJ13">
            <v>0</v>
          </cell>
          <cell r="CK13">
            <v>0</v>
          </cell>
          <cell r="CL13">
            <v>0</v>
          </cell>
          <cell r="CM13">
            <v>1</v>
          </cell>
          <cell r="CN13">
            <v>0</v>
          </cell>
          <cell r="CO13">
            <v>0</v>
          </cell>
          <cell r="CP13">
            <v>0</v>
          </cell>
          <cell r="CQ13">
            <v>0</v>
          </cell>
          <cell r="CR13">
            <v>0</v>
          </cell>
          <cell r="CS13">
            <v>0</v>
          </cell>
          <cell r="CT13">
            <v>0</v>
          </cell>
          <cell r="CU13">
            <v>0</v>
          </cell>
          <cell r="CV13">
            <v>1</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row>
        <row r="14">
          <cell r="A14" t="str">
            <v>Audiences (NI) Services Ltd</v>
          </cell>
          <cell r="B14">
            <v>1</v>
          </cell>
          <cell r="C14">
            <v>33389</v>
          </cell>
          <cell r="D14" t="str">
            <v>Lottery</v>
          </cell>
          <cell r="E14" t="str">
            <v>ACNI/12435</v>
          </cell>
          <cell r="F14" t="str">
            <v>Ashleigh Lilley</v>
          </cell>
          <cell r="G14" t="str">
            <v>AFP - Core</v>
          </cell>
          <cell r="H14" t="str">
            <v>Awarded</v>
          </cell>
          <cell r="I14" t="str">
            <v>Medium</v>
          </cell>
          <cell r="J14">
            <v>191361</v>
          </cell>
          <cell r="K14">
            <v>0</v>
          </cell>
          <cell r="L14">
            <v>239202</v>
          </cell>
          <cell r="M14">
            <v>239202</v>
          </cell>
          <cell r="N14" t="str">
            <v>Combined</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1</v>
          </cell>
          <cell r="DK14">
            <v>0</v>
          </cell>
          <cell r="DL14">
            <v>0</v>
          </cell>
          <cell r="DM14">
            <v>0</v>
          </cell>
          <cell r="DN14">
            <v>101</v>
          </cell>
          <cell r="DO14">
            <v>5</v>
          </cell>
          <cell r="DP14">
            <v>1</v>
          </cell>
          <cell r="DQ14">
            <v>0</v>
          </cell>
          <cell r="DR14">
            <v>0</v>
          </cell>
          <cell r="DS14">
            <v>1</v>
          </cell>
          <cell r="DT14">
            <v>1</v>
          </cell>
          <cell r="DU14">
            <v>0</v>
          </cell>
          <cell r="DV14">
            <v>0</v>
          </cell>
          <cell r="DW14">
            <v>1</v>
          </cell>
          <cell r="DX14">
            <v>1</v>
          </cell>
          <cell r="DY14">
            <v>0</v>
          </cell>
          <cell r="DZ14">
            <v>0</v>
          </cell>
          <cell r="EA14">
            <v>1</v>
          </cell>
          <cell r="EB14">
            <v>1</v>
          </cell>
          <cell r="EC14">
            <v>0</v>
          </cell>
          <cell r="ED14">
            <v>1</v>
          </cell>
          <cell r="EE14">
            <v>0</v>
          </cell>
          <cell r="EF14">
            <v>0</v>
          </cell>
          <cell r="EG14">
            <v>1</v>
          </cell>
          <cell r="EH14">
            <v>0</v>
          </cell>
          <cell r="EI14">
            <v>1</v>
          </cell>
          <cell r="EJ14">
            <v>0</v>
          </cell>
          <cell r="EK14">
            <v>1</v>
          </cell>
          <cell r="EL14">
            <v>0</v>
          </cell>
          <cell r="EM14">
            <v>0</v>
          </cell>
          <cell r="EN14">
            <v>39</v>
          </cell>
          <cell r="EO14">
            <v>0</v>
          </cell>
          <cell r="EP14">
            <v>11</v>
          </cell>
          <cell r="EQ14">
            <v>0</v>
          </cell>
          <cell r="ER14">
            <v>15</v>
          </cell>
          <cell r="ES14">
            <v>0</v>
          </cell>
          <cell r="ET14">
            <v>11</v>
          </cell>
          <cell r="EU14">
            <v>6</v>
          </cell>
          <cell r="EV14">
            <v>0</v>
          </cell>
          <cell r="EW14">
            <v>0</v>
          </cell>
          <cell r="EX14">
            <v>0</v>
          </cell>
          <cell r="EY14">
            <v>0</v>
          </cell>
          <cell r="EZ14">
            <v>0</v>
          </cell>
          <cell r="FA14">
            <v>0</v>
          </cell>
          <cell r="FB14">
            <v>0</v>
          </cell>
          <cell r="FC14">
            <v>0</v>
          </cell>
          <cell r="FD14">
            <v>0</v>
          </cell>
          <cell r="FE14">
            <v>0</v>
          </cell>
          <cell r="FF14">
            <v>200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row>
        <row r="15">
          <cell r="A15" t="str">
            <v>Beat Carnival</v>
          </cell>
          <cell r="B15">
            <v>1</v>
          </cell>
          <cell r="C15">
            <v>33159</v>
          </cell>
          <cell r="D15" t="str">
            <v>Exchequer</v>
          </cell>
          <cell r="E15" t="str">
            <v>ACNI/12205</v>
          </cell>
          <cell r="F15" t="str">
            <v>Gavin O'Connor</v>
          </cell>
          <cell r="G15" t="str">
            <v>AFP - Core</v>
          </cell>
          <cell r="H15" t="str">
            <v>Awarded</v>
          </cell>
          <cell r="I15" t="str">
            <v>Medium</v>
          </cell>
          <cell r="J15">
            <v>144513</v>
          </cell>
          <cell r="K15">
            <v>0</v>
          </cell>
          <cell r="L15">
            <v>243023</v>
          </cell>
          <cell r="M15">
            <v>435535</v>
          </cell>
          <cell r="N15" t="str">
            <v>Combined</v>
          </cell>
          <cell r="O15">
            <v>13</v>
          </cell>
          <cell r="P15">
            <v>579</v>
          </cell>
          <cell r="Q15">
            <v>0</v>
          </cell>
          <cell r="R15">
            <v>19</v>
          </cell>
          <cell r="S15">
            <v>8</v>
          </cell>
          <cell r="T15">
            <v>0</v>
          </cell>
          <cell r="U15">
            <v>11650</v>
          </cell>
          <cell r="V15">
            <v>5745</v>
          </cell>
          <cell r="W15">
            <v>0</v>
          </cell>
          <cell r="X15">
            <v>0</v>
          </cell>
          <cell r="Y15">
            <v>0</v>
          </cell>
          <cell r="Z15">
            <v>0</v>
          </cell>
          <cell r="AA15">
            <v>260264</v>
          </cell>
          <cell r="AB15">
            <v>2413</v>
          </cell>
          <cell r="AC15">
            <v>0</v>
          </cell>
          <cell r="AD15">
            <v>0</v>
          </cell>
          <cell r="AE15">
            <v>0</v>
          </cell>
          <cell r="AF15">
            <v>0</v>
          </cell>
          <cell r="AG15">
            <v>0</v>
          </cell>
          <cell r="AH15">
            <v>0</v>
          </cell>
          <cell r="AI15">
            <v>0</v>
          </cell>
          <cell r="AJ15">
            <v>13</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19</v>
          </cell>
          <cell r="BQ15">
            <v>0</v>
          </cell>
          <cell r="BR15">
            <v>0</v>
          </cell>
          <cell r="BS15">
            <v>0</v>
          </cell>
          <cell r="BT15">
            <v>0</v>
          </cell>
          <cell r="BU15">
            <v>0</v>
          </cell>
          <cell r="BV15">
            <v>0</v>
          </cell>
          <cell r="BW15">
            <v>0</v>
          </cell>
          <cell r="BX15">
            <v>57</v>
          </cell>
          <cell r="BY15">
            <v>58</v>
          </cell>
          <cell r="BZ15">
            <v>90</v>
          </cell>
          <cell r="CA15">
            <v>20</v>
          </cell>
          <cell r="CB15">
            <v>64</v>
          </cell>
          <cell r="CC15">
            <v>74</v>
          </cell>
          <cell r="CD15">
            <v>0</v>
          </cell>
          <cell r="CE15">
            <v>1</v>
          </cell>
          <cell r="CF15">
            <v>1</v>
          </cell>
          <cell r="CG15">
            <v>0</v>
          </cell>
          <cell r="CH15">
            <v>0</v>
          </cell>
          <cell r="CI15">
            <v>0</v>
          </cell>
          <cell r="CJ15">
            <v>0</v>
          </cell>
          <cell r="CK15">
            <v>0</v>
          </cell>
          <cell r="CL15">
            <v>0</v>
          </cell>
          <cell r="CM15">
            <v>1</v>
          </cell>
          <cell r="CN15">
            <v>0</v>
          </cell>
          <cell r="CO15">
            <v>0</v>
          </cell>
          <cell r="CP15">
            <v>0</v>
          </cell>
          <cell r="CQ15">
            <v>1</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row>
        <row r="16">
          <cell r="A16" t="str">
            <v>Belfast Community Circus School</v>
          </cell>
          <cell r="B16">
            <v>1</v>
          </cell>
          <cell r="C16">
            <v>33236</v>
          </cell>
          <cell r="D16" t="str">
            <v>Exchequer</v>
          </cell>
          <cell r="E16" t="str">
            <v>ACNI/12282</v>
          </cell>
          <cell r="F16" t="str">
            <v>Gavin O'Connor</v>
          </cell>
          <cell r="G16" t="str">
            <v>AFP - Core</v>
          </cell>
          <cell r="H16" t="str">
            <v>Awarded</v>
          </cell>
          <cell r="I16" t="str">
            <v>Medium</v>
          </cell>
          <cell r="J16">
            <v>156699</v>
          </cell>
          <cell r="K16">
            <v>0</v>
          </cell>
          <cell r="L16">
            <v>174418</v>
          </cell>
          <cell r="M16">
            <v>691418</v>
          </cell>
          <cell r="N16" t="str">
            <v>Combined</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row>
        <row r="17">
          <cell r="A17" t="str">
            <v>Belfast Exposed Photography</v>
          </cell>
          <cell r="B17">
            <v>1</v>
          </cell>
          <cell r="C17">
            <v>33166</v>
          </cell>
          <cell r="D17" t="str">
            <v>Exchequer</v>
          </cell>
          <cell r="E17" t="str">
            <v>ACNI/12212</v>
          </cell>
          <cell r="F17" t="str">
            <v>Deirdre Robb</v>
          </cell>
          <cell r="G17" t="str">
            <v>AFP - Core</v>
          </cell>
          <cell r="H17" t="str">
            <v>Awarded</v>
          </cell>
          <cell r="I17" t="str">
            <v>Medium</v>
          </cell>
          <cell r="J17">
            <v>144087</v>
          </cell>
          <cell r="K17">
            <v>0</v>
          </cell>
          <cell r="L17">
            <v>144086.98000000001</v>
          </cell>
          <cell r="M17">
            <v>329212.53999999998</v>
          </cell>
          <cell r="N17" t="str">
            <v>Visual Arts</v>
          </cell>
          <cell r="O17">
            <v>0</v>
          </cell>
          <cell r="P17">
            <v>236</v>
          </cell>
          <cell r="Q17">
            <v>16</v>
          </cell>
          <cell r="R17">
            <v>0</v>
          </cell>
          <cell r="S17">
            <v>0</v>
          </cell>
          <cell r="T17">
            <v>0</v>
          </cell>
          <cell r="U17">
            <v>0</v>
          </cell>
          <cell r="V17">
            <v>0</v>
          </cell>
          <cell r="W17">
            <v>4720</v>
          </cell>
          <cell r="X17">
            <v>10788</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38</v>
          </cell>
          <cell r="AP17">
            <v>0</v>
          </cell>
          <cell r="AQ17">
            <v>0</v>
          </cell>
          <cell r="AR17">
            <v>38</v>
          </cell>
          <cell r="AS17">
            <v>0</v>
          </cell>
          <cell r="AT17">
            <v>0</v>
          </cell>
          <cell r="AU17">
            <v>0</v>
          </cell>
          <cell r="AV17">
            <v>0</v>
          </cell>
          <cell r="AW17">
            <v>12</v>
          </cell>
          <cell r="AX17">
            <v>0</v>
          </cell>
          <cell r="AY17">
            <v>0</v>
          </cell>
          <cell r="AZ17">
            <v>12</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14</v>
          </cell>
          <cell r="BY17">
            <v>2</v>
          </cell>
          <cell r="BZ17">
            <v>30</v>
          </cell>
          <cell r="CA17">
            <v>2</v>
          </cell>
          <cell r="CB17">
            <v>20</v>
          </cell>
          <cell r="CC17">
            <v>30</v>
          </cell>
          <cell r="CD17">
            <v>2</v>
          </cell>
          <cell r="CE17">
            <v>1</v>
          </cell>
          <cell r="CF17">
            <v>1</v>
          </cell>
          <cell r="CG17">
            <v>0</v>
          </cell>
          <cell r="CH17">
            <v>0</v>
          </cell>
          <cell r="CI17">
            <v>0</v>
          </cell>
          <cell r="CJ17">
            <v>0</v>
          </cell>
          <cell r="CK17">
            <v>0</v>
          </cell>
          <cell r="CL17">
            <v>0</v>
          </cell>
          <cell r="CM17">
            <v>1</v>
          </cell>
          <cell r="CN17">
            <v>0</v>
          </cell>
          <cell r="CO17">
            <v>0</v>
          </cell>
          <cell r="CP17">
            <v>0</v>
          </cell>
          <cell r="CQ17">
            <v>0</v>
          </cell>
          <cell r="CR17">
            <v>0</v>
          </cell>
          <cell r="CS17">
            <v>0</v>
          </cell>
          <cell r="CT17">
            <v>0</v>
          </cell>
          <cell r="CU17">
            <v>1</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row>
        <row r="18">
          <cell r="A18" t="str">
            <v>Belfast International Arts Festival</v>
          </cell>
          <cell r="B18">
            <v>1</v>
          </cell>
          <cell r="C18">
            <v>33592</v>
          </cell>
          <cell r="D18" t="str">
            <v>Exchequer</v>
          </cell>
          <cell r="E18" t="str">
            <v>ACNI/12638</v>
          </cell>
          <cell r="F18" t="str">
            <v>Sonya Whitefield</v>
          </cell>
          <cell r="G18" t="str">
            <v>AFP - Core</v>
          </cell>
          <cell r="H18" t="str">
            <v>Awarded</v>
          </cell>
          <cell r="I18" t="str">
            <v>Medium</v>
          </cell>
          <cell r="J18">
            <v>189150</v>
          </cell>
          <cell r="K18">
            <v>0</v>
          </cell>
          <cell r="L18">
            <v>189150</v>
          </cell>
          <cell r="M18">
            <v>0</v>
          </cell>
          <cell r="N18" t="str">
            <v>Combined</v>
          </cell>
          <cell r="O18">
            <v>0</v>
          </cell>
          <cell r="P18">
            <v>0</v>
          </cell>
          <cell r="Q18">
            <v>0</v>
          </cell>
          <cell r="R18">
            <v>608</v>
          </cell>
          <cell r="S18">
            <v>0</v>
          </cell>
          <cell r="T18">
            <v>0</v>
          </cell>
          <cell r="U18">
            <v>0</v>
          </cell>
          <cell r="V18">
            <v>0</v>
          </cell>
          <cell r="W18">
            <v>0</v>
          </cell>
          <cell r="X18">
            <v>0</v>
          </cell>
          <cell r="Y18">
            <v>0</v>
          </cell>
          <cell r="Z18">
            <v>27630</v>
          </cell>
          <cell r="AA18">
            <v>362355</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11</v>
          </cell>
          <cell r="BL18">
            <v>0</v>
          </cell>
          <cell r="BM18">
            <v>0</v>
          </cell>
          <cell r="BN18">
            <v>0</v>
          </cell>
          <cell r="BO18">
            <v>0</v>
          </cell>
          <cell r="BP18">
            <v>608</v>
          </cell>
          <cell r="BQ18">
            <v>0</v>
          </cell>
          <cell r="BR18">
            <v>38105</v>
          </cell>
          <cell r="BS18">
            <v>6538</v>
          </cell>
          <cell r="BT18">
            <v>608</v>
          </cell>
          <cell r="BU18">
            <v>4585</v>
          </cell>
          <cell r="BV18">
            <v>39906.660000000003</v>
          </cell>
          <cell r="BW18">
            <v>6.73</v>
          </cell>
          <cell r="BX18">
            <v>20</v>
          </cell>
          <cell r="BY18">
            <v>10</v>
          </cell>
          <cell r="BZ18">
            <v>50</v>
          </cell>
          <cell r="CA18">
            <v>10</v>
          </cell>
          <cell r="CB18">
            <v>10</v>
          </cell>
          <cell r="CC18">
            <v>30</v>
          </cell>
          <cell r="CD18">
            <v>0</v>
          </cell>
          <cell r="CE18">
            <v>1</v>
          </cell>
          <cell r="CF18">
            <v>0</v>
          </cell>
          <cell r="CG18">
            <v>0</v>
          </cell>
          <cell r="CH18">
            <v>0</v>
          </cell>
          <cell r="CI18">
            <v>1</v>
          </cell>
          <cell r="CJ18">
            <v>0</v>
          </cell>
          <cell r="CK18">
            <v>0</v>
          </cell>
          <cell r="CL18">
            <v>1</v>
          </cell>
          <cell r="CM18">
            <v>0</v>
          </cell>
          <cell r="CN18">
            <v>0</v>
          </cell>
          <cell r="CO18">
            <v>0</v>
          </cell>
          <cell r="CP18">
            <v>0</v>
          </cell>
          <cell r="CQ18">
            <v>0</v>
          </cell>
          <cell r="CR18">
            <v>0</v>
          </cell>
          <cell r="CS18">
            <v>0</v>
          </cell>
          <cell r="CT18">
            <v>1</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row>
        <row r="19">
          <cell r="A19" t="str">
            <v>Belfast Music Society</v>
          </cell>
          <cell r="B19">
            <v>1</v>
          </cell>
          <cell r="C19">
            <v>33165</v>
          </cell>
          <cell r="D19" t="str">
            <v>Lottery</v>
          </cell>
          <cell r="E19" t="str">
            <v>ACNI/12211</v>
          </cell>
          <cell r="F19" t="str">
            <v>Ciaran Scullion</v>
          </cell>
          <cell r="G19" t="str">
            <v>AFP - Core</v>
          </cell>
          <cell r="H19" t="str">
            <v>Awarded</v>
          </cell>
          <cell r="I19" t="str">
            <v>Small</v>
          </cell>
          <cell r="J19">
            <v>42583</v>
          </cell>
          <cell r="K19">
            <v>0</v>
          </cell>
          <cell r="L19">
            <v>42585</v>
          </cell>
          <cell r="M19">
            <v>81700</v>
          </cell>
          <cell r="N19" t="str">
            <v>Music</v>
          </cell>
          <cell r="O19">
            <v>19</v>
          </cell>
          <cell r="P19">
            <v>2</v>
          </cell>
          <cell r="Q19">
            <v>0</v>
          </cell>
          <cell r="R19">
            <v>0</v>
          </cell>
          <cell r="S19">
            <v>0</v>
          </cell>
          <cell r="T19">
            <v>1433</v>
          </cell>
          <cell r="U19">
            <v>0</v>
          </cell>
          <cell r="V19">
            <v>34</v>
          </cell>
          <cell r="W19">
            <v>0</v>
          </cell>
          <cell r="X19">
            <v>0</v>
          </cell>
          <cell r="Y19">
            <v>0</v>
          </cell>
          <cell r="Z19">
            <v>0</v>
          </cell>
          <cell r="AA19">
            <v>0</v>
          </cell>
          <cell r="AB19">
            <v>0</v>
          </cell>
          <cell r="AC19">
            <v>0</v>
          </cell>
          <cell r="AD19">
            <v>0</v>
          </cell>
          <cell r="AE19">
            <v>0</v>
          </cell>
          <cell r="AF19">
            <v>0</v>
          </cell>
          <cell r="AG19">
            <v>0</v>
          </cell>
          <cell r="AH19">
            <v>0</v>
          </cell>
          <cell r="AI19">
            <v>0</v>
          </cell>
          <cell r="AJ19">
            <v>27</v>
          </cell>
          <cell r="AK19">
            <v>14</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2350</v>
          </cell>
          <cell r="BS19">
            <v>1620</v>
          </cell>
          <cell r="BT19">
            <v>155</v>
          </cell>
          <cell r="BU19">
            <v>380</v>
          </cell>
          <cell r="BV19">
            <v>8715</v>
          </cell>
          <cell r="BW19">
            <v>5.38</v>
          </cell>
          <cell r="BX19">
            <v>0</v>
          </cell>
          <cell r="BY19">
            <v>0</v>
          </cell>
          <cell r="BZ19">
            <v>7</v>
          </cell>
          <cell r="CA19">
            <v>0</v>
          </cell>
          <cell r="CB19">
            <v>4</v>
          </cell>
          <cell r="CC19">
            <v>55</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row>
        <row r="20">
          <cell r="A20" t="str">
            <v>Belfast Print Workshop</v>
          </cell>
          <cell r="B20">
            <v>1</v>
          </cell>
          <cell r="C20">
            <v>33209</v>
          </cell>
          <cell r="D20" t="str">
            <v>Lottery</v>
          </cell>
          <cell r="E20" t="str">
            <v>ACNI/12255</v>
          </cell>
          <cell r="F20" t="str">
            <v>Suzanne Lyle</v>
          </cell>
          <cell r="G20" t="str">
            <v>AFP - Core</v>
          </cell>
          <cell r="H20" t="str">
            <v>Awarded</v>
          </cell>
          <cell r="I20" t="str">
            <v>Small</v>
          </cell>
          <cell r="J20">
            <v>50000</v>
          </cell>
          <cell r="K20">
            <v>0</v>
          </cell>
          <cell r="L20">
            <v>89000</v>
          </cell>
          <cell r="M20">
            <v>145075</v>
          </cell>
          <cell r="N20" t="str">
            <v>Visual Arts</v>
          </cell>
          <cell r="O20">
            <v>0</v>
          </cell>
          <cell r="P20">
            <v>30</v>
          </cell>
          <cell r="Q20">
            <v>6</v>
          </cell>
          <cell r="R20">
            <v>0</v>
          </cell>
          <cell r="S20">
            <v>0</v>
          </cell>
          <cell r="T20">
            <v>0</v>
          </cell>
          <cell r="U20">
            <v>0</v>
          </cell>
          <cell r="V20">
            <v>120</v>
          </cell>
          <cell r="W20">
            <v>300</v>
          </cell>
          <cell r="X20">
            <v>300</v>
          </cell>
          <cell r="Y20">
            <v>400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1</v>
          </cell>
          <cell r="CF20">
            <v>0</v>
          </cell>
          <cell r="CG20">
            <v>0</v>
          </cell>
          <cell r="CH20">
            <v>0</v>
          </cell>
          <cell r="CI20">
            <v>0</v>
          </cell>
          <cell r="CJ20">
            <v>0</v>
          </cell>
          <cell r="CK20">
            <v>0</v>
          </cell>
          <cell r="CL20">
            <v>0</v>
          </cell>
          <cell r="CM20">
            <v>1</v>
          </cell>
          <cell r="CN20">
            <v>0</v>
          </cell>
          <cell r="CO20">
            <v>0</v>
          </cell>
          <cell r="CP20">
            <v>0</v>
          </cell>
          <cell r="CQ20">
            <v>0</v>
          </cell>
          <cell r="CR20">
            <v>0</v>
          </cell>
          <cell r="CS20">
            <v>0</v>
          </cell>
          <cell r="CT20">
            <v>0</v>
          </cell>
          <cell r="CU20">
            <v>0</v>
          </cell>
          <cell r="CV20">
            <v>0</v>
          </cell>
          <cell r="CW20">
            <v>0</v>
          </cell>
          <cell r="CX20">
            <v>0</v>
          </cell>
          <cell r="CY20">
            <v>0</v>
          </cell>
          <cell r="CZ20">
            <v>1</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row>
        <row r="21">
          <cell r="A21" t="str">
            <v>BelfastTrad (Traditional Music and Dance Society)</v>
          </cell>
          <cell r="B21">
            <v>1</v>
          </cell>
          <cell r="C21">
            <v>33206</v>
          </cell>
          <cell r="D21" t="str">
            <v>Lottery</v>
          </cell>
          <cell r="E21" t="str">
            <v>ACNI/12252</v>
          </cell>
          <cell r="F21" t="str">
            <v>Maria McAlister</v>
          </cell>
          <cell r="G21" t="str">
            <v>AFP - Core</v>
          </cell>
          <cell r="H21" t="str">
            <v>Awarded</v>
          </cell>
          <cell r="I21" t="str">
            <v>Small</v>
          </cell>
          <cell r="J21">
            <v>33025</v>
          </cell>
          <cell r="K21">
            <v>0</v>
          </cell>
          <cell r="L21">
            <v>33025</v>
          </cell>
          <cell r="M21">
            <v>80585</v>
          </cell>
          <cell r="N21" t="str">
            <v>Traditional Arts</v>
          </cell>
          <cell r="O21">
            <v>6</v>
          </cell>
          <cell r="P21">
            <v>213</v>
          </cell>
          <cell r="Q21">
            <v>0</v>
          </cell>
          <cell r="R21">
            <v>1</v>
          </cell>
          <cell r="S21">
            <v>0</v>
          </cell>
          <cell r="T21">
            <v>130</v>
          </cell>
          <cell r="U21">
            <v>0</v>
          </cell>
          <cell r="V21">
            <v>1431</v>
          </cell>
          <cell r="W21">
            <v>1027</v>
          </cell>
          <cell r="X21">
            <v>0</v>
          </cell>
          <cell r="Y21">
            <v>0</v>
          </cell>
          <cell r="Z21">
            <v>0</v>
          </cell>
          <cell r="AA21">
            <v>200</v>
          </cell>
          <cell r="AB21">
            <v>0</v>
          </cell>
          <cell r="AC21">
            <v>0</v>
          </cell>
          <cell r="AD21">
            <v>0</v>
          </cell>
          <cell r="AE21">
            <v>0</v>
          </cell>
          <cell r="AF21">
            <v>0</v>
          </cell>
          <cell r="AG21">
            <v>6</v>
          </cell>
          <cell r="AH21">
            <v>0</v>
          </cell>
          <cell r="AI21">
            <v>0</v>
          </cell>
          <cell r="AJ21">
            <v>6</v>
          </cell>
          <cell r="AK21">
            <v>0</v>
          </cell>
          <cell r="AL21">
            <v>0</v>
          </cell>
          <cell r="AM21">
            <v>0</v>
          </cell>
          <cell r="AN21">
            <v>0</v>
          </cell>
          <cell r="AO21">
            <v>213</v>
          </cell>
          <cell r="AP21">
            <v>0</v>
          </cell>
          <cell r="AQ21">
            <v>0</v>
          </cell>
          <cell r="AR21">
            <v>213</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1</v>
          </cell>
          <cell r="BN21">
            <v>0</v>
          </cell>
          <cell r="BO21">
            <v>0</v>
          </cell>
          <cell r="BP21">
            <v>1</v>
          </cell>
          <cell r="BQ21">
            <v>0</v>
          </cell>
          <cell r="BR21">
            <v>0</v>
          </cell>
          <cell r="BS21">
            <v>0</v>
          </cell>
          <cell r="BT21">
            <v>0</v>
          </cell>
          <cell r="BU21">
            <v>0</v>
          </cell>
          <cell r="BV21">
            <v>0</v>
          </cell>
          <cell r="BW21">
            <v>0</v>
          </cell>
          <cell r="BX21">
            <v>10</v>
          </cell>
          <cell r="BY21">
            <v>0</v>
          </cell>
          <cell r="BZ21">
            <v>10</v>
          </cell>
          <cell r="CA21">
            <v>0</v>
          </cell>
          <cell r="CB21">
            <v>50</v>
          </cell>
          <cell r="CC21">
            <v>30</v>
          </cell>
          <cell r="CD21">
            <v>0</v>
          </cell>
          <cell r="CE21">
            <v>0</v>
          </cell>
          <cell r="CF21">
            <v>0</v>
          </cell>
          <cell r="CG21">
            <v>0</v>
          </cell>
          <cell r="CH21">
            <v>0</v>
          </cell>
          <cell r="CI21">
            <v>1</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row>
        <row r="22">
          <cell r="A22" t="str">
            <v>Big Telly Theatre Company</v>
          </cell>
          <cell r="B22">
            <v>1</v>
          </cell>
          <cell r="C22">
            <v>33261</v>
          </cell>
          <cell r="D22" t="str">
            <v>Exchequer</v>
          </cell>
          <cell r="E22" t="str">
            <v>ACNI/12307</v>
          </cell>
          <cell r="F22" t="str">
            <v>Gilly Campbell</v>
          </cell>
          <cell r="G22" t="str">
            <v>AFP - Core</v>
          </cell>
          <cell r="H22" t="str">
            <v>Awarded</v>
          </cell>
          <cell r="I22" t="str">
            <v>Medium</v>
          </cell>
          <cell r="J22">
            <v>150350</v>
          </cell>
          <cell r="K22">
            <v>0</v>
          </cell>
          <cell r="L22">
            <v>160489</v>
          </cell>
          <cell r="M22">
            <v>512116</v>
          </cell>
          <cell r="N22" t="str">
            <v>Drama</v>
          </cell>
          <cell r="O22">
            <v>97</v>
          </cell>
          <cell r="P22">
            <v>335</v>
          </cell>
          <cell r="Q22">
            <v>12</v>
          </cell>
          <cell r="R22">
            <v>87</v>
          </cell>
          <cell r="S22">
            <v>0</v>
          </cell>
          <cell r="T22">
            <v>4525</v>
          </cell>
          <cell r="U22">
            <v>0</v>
          </cell>
          <cell r="V22">
            <v>5332</v>
          </cell>
          <cell r="W22">
            <v>0</v>
          </cell>
          <cell r="X22">
            <v>1278</v>
          </cell>
          <cell r="Y22">
            <v>0</v>
          </cell>
          <cell r="Z22">
            <v>0</v>
          </cell>
          <cell r="AA22">
            <v>5650</v>
          </cell>
          <cell r="AB22">
            <v>0</v>
          </cell>
          <cell r="AC22">
            <v>0</v>
          </cell>
          <cell r="AD22">
            <v>1</v>
          </cell>
          <cell r="AE22">
            <v>0</v>
          </cell>
          <cell r="AF22">
            <v>0</v>
          </cell>
          <cell r="AG22">
            <v>1</v>
          </cell>
          <cell r="AH22">
            <v>0</v>
          </cell>
          <cell r="AI22">
            <v>0</v>
          </cell>
          <cell r="AJ22">
            <v>97</v>
          </cell>
          <cell r="AK22">
            <v>1</v>
          </cell>
          <cell r="AL22">
            <v>0</v>
          </cell>
          <cell r="AM22">
            <v>0</v>
          </cell>
          <cell r="AN22">
            <v>0</v>
          </cell>
          <cell r="AO22">
            <v>0</v>
          </cell>
          <cell r="AP22">
            <v>0</v>
          </cell>
          <cell r="AQ22">
            <v>0</v>
          </cell>
          <cell r="AR22">
            <v>335</v>
          </cell>
          <cell r="AS22">
            <v>0</v>
          </cell>
          <cell r="AT22">
            <v>0</v>
          </cell>
          <cell r="AU22">
            <v>0</v>
          </cell>
          <cell r="AV22">
            <v>0</v>
          </cell>
          <cell r="AW22">
            <v>0</v>
          </cell>
          <cell r="AX22">
            <v>0</v>
          </cell>
          <cell r="AY22">
            <v>0</v>
          </cell>
          <cell r="AZ22">
            <v>12</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87</v>
          </cell>
          <cell r="BQ22">
            <v>0</v>
          </cell>
          <cell r="BR22">
            <v>540</v>
          </cell>
          <cell r="BS22">
            <v>250</v>
          </cell>
          <cell r="BT22">
            <v>290</v>
          </cell>
          <cell r="BU22">
            <v>0</v>
          </cell>
          <cell r="BV22">
            <v>500</v>
          </cell>
          <cell r="BW22">
            <v>2</v>
          </cell>
          <cell r="BX22">
            <v>4</v>
          </cell>
          <cell r="BY22">
            <v>5.6</v>
          </cell>
          <cell r="BZ22">
            <v>8.5</v>
          </cell>
          <cell r="CA22">
            <v>0</v>
          </cell>
          <cell r="CB22">
            <v>30</v>
          </cell>
          <cell r="CC22">
            <v>58</v>
          </cell>
          <cell r="CD22">
            <v>0</v>
          </cell>
          <cell r="CE22">
            <v>1</v>
          </cell>
          <cell r="CF22">
            <v>1</v>
          </cell>
          <cell r="CG22">
            <v>0</v>
          </cell>
          <cell r="CH22">
            <v>0</v>
          </cell>
          <cell r="CI22">
            <v>0</v>
          </cell>
          <cell r="CJ22">
            <v>0</v>
          </cell>
          <cell r="CK22">
            <v>0</v>
          </cell>
          <cell r="CL22">
            <v>0</v>
          </cell>
          <cell r="CM22">
            <v>1</v>
          </cell>
          <cell r="CN22">
            <v>0</v>
          </cell>
          <cell r="CO22">
            <v>0</v>
          </cell>
          <cell r="CP22">
            <v>0</v>
          </cell>
          <cell r="CQ22">
            <v>0</v>
          </cell>
          <cell r="CR22">
            <v>0</v>
          </cell>
          <cell r="CS22">
            <v>0</v>
          </cell>
          <cell r="CT22">
            <v>0</v>
          </cell>
          <cell r="CU22">
            <v>0</v>
          </cell>
          <cell r="CV22">
            <v>0</v>
          </cell>
          <cell r="CW22">
            <v>1</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row>
        <row r="23">
          <cell r="A23" t="str">
            <v>Bruiser Theatre Company</v>
          </cell>
          <cell r="B23">
            <v>1</v>
          </cell>
          <cell r="C23">
            <v>33231</v>
          </cell>
          <cell r="D23" t="str">
            <v>Exchequer</v>
          </cell>
          <cell r="E23" t="str">
            <v>ACNI/12277</v>
          </cell>
          <cell r="F23" t="str">
            <v>Gilly Campbell</v>
          </cell>
          <cell r="G23" t="str">
            <v>AFP - Core</v>
          </cell>
          <cell r="H23" t="str">
            <v>Awarded</v>
          </cell>
          <cell r="I23" t="str">
            <v>Medium</v>
          </cell>
          <cell r="J23">
            <v>106703</v>
          </cell>
          <cell r="K23">
            <v>0</v>
          </cell>
          <cell r="L23">
            <v>134708</v>
          </cell>
          <cell r="M23">
            <v>379791.44</v>
          </cell>
          <cell r="N23" t="str">
            <v>Drama</v>
          </cell>
          <cell r="O23">
            <v>30</v>
          </cell>
          <cell r="P23">
            <v>217</v>
          </cell>
          <cell r="Q23">
            <v>0</v>
          </cell>
          <cell r="R23">
            <v>1</v>
          </cell>
          <cell r="S23">
            <v>0</v>
          </cell>
          <cell r="T23">
            <v>2747</v>
          </cell>
          <cell r="U23">
            <v>260</v>
          </cell>
          <cell r="V23">
            <v>1132</v>
          </cell>
          <cell r="W23">
            <v>0</v>
          </cell>
          <cell r="X23">
            <v>0</v>
          </cell>
          <cell r="Y23">
            <v>0</v>
          </cell>
          <cell r="Z23">
            <v>0</v>
          </cell>
          <cell r="AA23">
            <v>30000</v>
          </cell>
          <cell r="AB23">
            <v>0</v>
          </cell>
          <cell r="AC23">
            <v>0</v>
          </cell>
          <cell r="AD23">
            <v>1</v>
          </cell>
          <cell r="AE23">
            <v>1</v>
          </cell>
          <cell r="AF23">
            <v>0</v>
          </cell>
          <cell r="AG23">
            <v>1</v>
          </cell>
          <cell r="AH23">
            <v>0</v>
          </cell>
          <cell r="AI23">
            <v>0</v>
          </cell>
          <cell r="AJ23">
            <v>30</v>
          </cell>
          <cell r="AK23">
            <v>0</v>
          </cell>
          <cell r="AL23">
            <v>0</v>
          </cell>
          <cell r="AM23">
            <v>0</v>
          </cell>
          <cell r="AN23">
            <v>0</v>
          </cell>
          <cell r="AO23">
            <v>0</v>
          </cell>
          <cell r="AP23">
            <v>0</v>
          </cell>
          <cell r="AQ23">
            <v>0</v>
          </cell>
          <cell r="AR23">
            <v>217</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1</v>
          </cell>
          <cell r="BQ23">
            <v>0</v>
          </cell>
          <cell r="BR23">
            <v>3905</v>
          </cell>
          <cell r="BS23">
            <v>965</v>
          </cell>
          <cell r="BT23">
            <v>239</v>
          </cell>
          <cell r="BU23">
            <v>1032</v>
          </cell>
          <cell r="BV23">
            <v>23835.29</v>
          </cell>
          <cell r="BW23">
            <v>10.199999999999999</v>
          </cell>
          <cell r="BX23">
            <v>0</v>
          </cell>
          <cell r="BY23">
            <v>0</v>
          </cell>
          <cell r="BZ23">
            <v>15</v>
          </cell>
          <cell r="CA23">
            <v>0</v>
          </cell>
          <cell r="CB23">
            <v>0</v>
          </cell>
          <cell r="CC23">
            <v>85</v>
          </cell>
          <cell r="CD23">
            <v>5</v>
          </cell>
          <cell r="CE23">
            <v>0</v>
          </cell>
          <cell r="CF23">
            <v>1</v>
          </cell>
          <cell r="CG23">
            <v>0</v>
          </cell>
          <cell r="CH23">
            <v>0</v>
          </cell>
          <cell r="CI23">
            <v>0</v>
          </cell>
          <cell r="CJ23">
            <v>1</v>
          </cell>
          <cell r="CK23">
            <v>0</v>
          </cell>
          <cell r="CL23">
            <v>0</v>
          </cell>
          <cell r="CM23">
            <v>1</v>
          </cell>
          <cell r="CN23">
            <v>1</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row>
        <row r="24">
          <cell r="A24" t="str">
            <v>Cahoots NI Ltd</v>
          </cell>
          <cell r="B24">
            <v>1</v>
          </cell>
          <cell r="C24">
            <v>33263</v>
          </cell>
          <cell r="D24" t="str">
            <v>Exchequer</v>
          </cell>
          <cell r="E24" t="str">
            <v>ACNI/12309</v>
          </cell>
          <cell r="F24" t="str">
            <v>Gilly Campbell</v>
          </cell>
          <cell r="G24" t="str">
            <v>AFP - Core</v>
          </cell>
          <cell r="H24" t="str">
            <v>Awarded</v>
          </cell>
          <cell r="I24" t="str">
            <v>Small</v>
          </cell>
          <cell r="J24">
            <v>121764</v>
          </cell>
          <cell r="K24">
            <v>0</v>
          </cell>
          <cell r="L24">
            <v>144087</v>
          </cell>
          <cell r="M24">
            <v>376752.72</v>
          </cell>
          <cell r="N24" t="str">
            <v>Drama</v>
          </cell>
          <cell r="O24">
            <v>221</v>
          </cell>
          <cell r="P24">
            <v>9</v>
          </cell>
          <cell r="Q24">
            <v>0</v>
          </cell>
          <cell r="R24">
            <v>0</v>
          </cell>
          <cell r="S24">
            <v>0</v>
          </cell>
          <cell r="T24">
            <v>21550</v>
          </cell>
          <cell r="U24">
            <v>0</v>
          </cell>
          <cell r="V24">
            <v>1100</v>
          </cell>
          <cell r="W24">
            <v>0</v>
          </cell>
          <cell r="X24">
            <v>0</v>
          </cell>
          <cell r="Y24">
            <v>0</v>
          </cell>
          <cell r="Z24">
            <v>0</v>
          </cell>
          <cell r="AA24">
            <v>0</v>
          </cell>
          <cell r="AB24">
            <v>0</v>
          </cell>
          <cell r="AC24">
            <v>0</v>
          </cell>
          <cell r="AD24">
            <v>1</v>
          </cell>
          <cell r="AE24">
            <v>0</v>
          </cell>
          <cell r="AF24">
            <v>0</v>
          </cell>
          <cell r="AG24">
            <v>1</v>
          </cell>
          <cell r="AH24">
            <v>1</v>
          </cell>
          <cell r="AI24">
            <v>0</v>
          </cell>
          <cell r="AJ24">
            <v>221</v>
          </cell>
          <cell r="AK24">
            <v>12</v>
          </cell>
          <cell r="AL24">
            <v>0</v>
          </cell>
          <cell r="AM24">
            <v>0</v>
          </cell>
          <cell r="AN24">
            <v>0</v>
          </cell>
          <cell r="AO24">
            <v>0</v>
          </cell>
          <cell r="AP24">
            <v>0</v>
          </cell>
          <cell r="AQ24">
            <v>0</v>
          </cell>
          <cell r="AR24">
            <v>9</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10</v>
          </cell>
          <cell r="BY24">
            <v>0</v>
          </cell>
          <cell r="BZ24">
            <v>10</v>
          </cell>
          <cell r="CA24">
            <v>0</v>
          </cell>
          <cell r="CB24">
            <v>0</v>
          </cell>
          <cell r="CC24">
            <v>100</v>
          </cell>
          <cell r="CD24">
            <v>0</v>
          </cell>
          <cell r="CE24">
            <v>0</v>
          </cell>
          <cell r="CF24">
            <v>0</v>
          </cell>
          <cell r="CG24">
            <v>0</v>
          </cell>
          <cell r="CH24">
            <v>0</v>
          </cell>
          <cell r="CI24">
            <v>0</v>
          </cell>
          <cell r="CJ24">
            <v>0</v>
          </cell>
          <cell r="CK24">
            <v>0</v>
          </cell>
          <cell r="CL24">
            <v>0</v>
          </cell>
          <cell r="CM24">
            <v>1</v>
          </cell>
          <cell r="CN24">
            <v>0</v>
          </cell>
          <cell r="CO24">
            <v>0</v>
          </cell>
          <cell r="CP24">
            <v>0</v>
          </cell>
          <cell r="CQ24">
            <v>0</v>
          </cell>
          <cell r="CR24">
            <v>0</v>
          </cell>
          <cell r="CS24">
            <v>0</v>
          </cell>
          <cell r="CT24">
            <v>0</v>
          </cell>
          <cell r="CU24">
            <v>1</v>
          </cell>
          <cell r="CV24">
            <v>1</v>
          </cell>
          <cell r="CW24">
            <v>0</v>
          </cell>
          <cell r="CX24">
            <v>0</v>
          </cell>
          <cell r="CY24">
            <v>0</v>
          </cell>
          <cell r="CZ24">
            <v>0</v>
          </cell>
          <cell r="DA24">
            <v>0</v>
          </cell>
          <cell r="DB24">
            <v>1</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row>
        <row r="25">
          <cell r="A25" t="str">
            <v>Camerata Ireland</v>
          </cell>
          <cell r="B25">
            <v>1</v>
          </cell>
          <cell r="C25">
            <v>33190</v>
          </cell>
          <cell r="D25" t="str">
            <v>Lottery</v>
          </cell>
          <cell r="E25" t="str">
            <v>ACNI/12236</v>
          </cell>
          <cell r="F25" t="str">
            <v>Ciaran Scullion</v>
          </cell>
          <cell r="G25" t="str">
            <v>AFP - Core</v>
          </cell>
          <cell r="H25" t="str">
            <v>Awarded</v>
          </cell>
          <cell r="I25" t="str">
            <v>Medium</v>
          </cell>
          <cell r="J25">
            <v>99425</v>
          </cell>
          <cell r="K25">
            <v>0</v>
          </cell>
          <cell r="L25">
            <v>229500</v>
          </cell>
          <cell r="M25">
            <v>1099070</v>
          </cell>
          <cell r="N25" t="str">
            <v>Music</v>
          </cell>
          <cell r="O25">
            <v>20</v>
          </cell>
          <cell r="P25">
            <v>0</v>
          </cell>
          <cell r="Q25">
            <v>0</v>
          </cell>
          <cell r="R25">
            <v>1</v>
          </cell>
          <cell r="S25">
            <v>0</v>
          </cell>
          <cell r="T25">
            <v>11730</v>
          </cell>
          <cell r="U25">
            <v>0</v>
          </cell>
          <cell r="V25">
            <v>0</v>
          </cell>
          <cell r="W25">
            <v>0</v>
          </cell>
          <cell r="X25">
            <v>0</v>
          </cell>
          <cell r="Y25">
            <v>0</v>
          </cell>
          <cell r="Z25">
            <v>1391</v>
          </cell>
          <cell r="AA25">
            <v>0</v>
          </cell>
          <cell r="AB25">
            <v>0</v>
          </cell>
          <cell r="AC25">
            <v>0</v>
          </cell>
          <cell r="AD25">
            <v>0</v>
          </cell>
          <cell r="AE25">
            <v>0</v>
          </cell>
          <cell r="AF25">
            <v>0</v>
          </cell>
          <cell r="AG25">
            <v>0</v>
          </cell>
          <cell r="AH25">
            <v>0</v>
          </cell>
          <cell r="AI25">
            <v>0</v>
          </cell>
          <cell r="AJ25">
            <v>20</v>
          </cell>
          <cell r="AK25">
            <v>6</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2</v>
          </cell>
          <cell r="BJ25">
            <v>0</v>
          </cell>
          <cell r="BK25">
            <v>0</v>
          </cell>
          <cell r="BL25">
            <v>0</v>
          </cell>
          <cell r="BM25">
            <v>0</v>
          </cell>
          <cell r="BN25">
            <v>0</v>
          </cell>
          <cell r="BO25">
            <v>0</v>
          </cell>
          <cell r="BP25">
            <v>1</v>
          </cell>
          <cell r="BQ25">
            <v>1</v>
          </cell>
          <cell r="BR25">
            <v>2086</v>
          </cell>
          <cell r="BS25">
            <v>1191</v>
          </cell>
          <cell r="BT25">
            <v>200</v>
          </cell>
          <cell r="BU25">
            <v>159</v>
          </cell>
          <cell r="BV25">
            <v>19712</v>
          </cell>
          <cell r="BW25">
            <v>16.55</v>
          </cell>
          <cell r="BX25">
            <v>0</v>
          </cell>
          <cell r="BY25">
            <v>0</v>
          </cell>
          <cell r="BZ25">
            <v>5</v>
          </cell>
          <cell r="CA25">
            <v>0</v>
          </cell>
          <cell r="CB25">
            <v>0</v>
          </cell>
          <cell r="CC25">
            <v>50</v>
          </cell>
          <cell r="CD25">
            <v>0</v>
          </cell>
          <cell r="CE25">
            <v>1</v>
          </cell>
          <cell r="CF25">
            <v>1</v>
          </cell>
          <cell r="CG25">
            <v>0</v>
          </cell>
          <cell r="CH25">
            <v>0</v>
          </cell>
          <cell r="CI25">
            <v>0</v>
          </cell>
          <cell r="CJ25">
            <v>0</v>
          </cell>
          <cell r="CK25">
            <v>0</v>
          </cell>
          <cell r="CL25">
            <v>0</v>
          </cell>
          <cell r="CM25">
            <v>1</v>
          </cell>
          <cell r="CN25">
            <v>0</v>
          </cell>
          <cell r="CO25">
            <v>0</v>
          </cell>
          <cell r="CP25">
            <v>0</v>
          </cell>
          <cell r="CQ25">
            <v>0</v>
          </cell>
          <cell r="CR25">
            <v>0</v>
          </cell>
          <cell r="CS25">
            <v>0</v>
          </cell>
          <cell r="CT25">
            <v>0</v>
          </cell>
          <cell r="CU25">
            <v>0</v>
          </cell>
          <cell r="CV25">
            <v>1</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row>
        <row r="26">
          <cell r="A26" t="str">
            <v>Catalyst Arts Ltd</v>
          </cell>
          <cell r="B26">
            <v>1</v>
          </cell>
          <cell r="C26">
            <v>33258</v>
          </cell>
          <cell r="D26" t="str">
            <v>Lottery</v>
          </cell>
          <cell r="E26" t="str">
            <v>ACNI/12304</v>
          </cell>
          <cell r="F26" t="str">
            <v>Deirdre Robb</v>
          </cell>
          <cell r="G26" t="str">
            <v>AFP - Core</v>
          </cell>
          <cell r="H26" t="str">
            <v>Awarded</v>
          </cell>
          <cell r="I26" t="str">
            <v>Small</v>
          </cell>
          <cell r="J26">
            <v>40720</v>
          </cell>
          <cell r="K26">
            <v>0</v>
          </cell>
          <cell r="L26">
            <v>48238</v>
          </cell>
          <cell r="M26">
            <v>71899</v>
          </cell>
          <cell r="N26" t="str">
            <v>Visual Arts</v>
          </cell>
          <cell r="O26">
            <v>28</v>
          </cell>
          <cell r="P26">
            <v>76</v>
          </cell>
          <cell r="Q26">
            <v>15</v>
          </cell>
          <cell r="R26">
            <v>0</v>
          </cell>
          <cell r="S26">
            <v>1</v>
          </cell>
          <cell r="T26">
            <v>0</v>
          </cell>
          <cell r="U26">
            <v>3036</v>
          </cell>
          <cell r="V26">
            <v>0</v>
          </cell>
          <cell r="W26">
            <v>1175</v>
          </cell>
          <cell r="X26">
            <v>0</v>
          </cell>
          <cell r="Y26">
            <v>4110</v>
          </cell>
          <cell r="Z26">
            <v>0</v>
          </cell>
          <cell r="AA26">
            <v>0</v>
          </cell>
          <cell r="AB26">
            <v>58</v>
          </cell>
          <cell r="AC26">
            <v>500</v>
          </cell>
          <cell r="AD26">
            <v>0</v>
          </cell>
          <cell r="AE26">
            <v>0</v>
          </cell>
          <cell r="AF26">
            <v>0</v>
          </cell>
          <cell r="AG26">
            <v>0</v>
          </cell>
          <cell r="AH26">
            <v>0</v>
          </cell>
          <cell r="AI26">
            <v>0</v>
          </cell>
          <cell r="AJ26">
            <v>11</v>
          </cell>
          <cell r="AK26">
            <v>0</v>
          </cell>
          <cell r="AL26">
            <v>0</v>
          </cell>
          <cell r="AM26">
            <v>0</v>
          </cell>
          <cell r="AN26">
            <v>0</v>
          </cell>
          <cell r="AO26">
            <v>0</v>
          </cell>
          <cell r="AP26">
            <v>0</v>
          </cell>
          <cell r="AQ26">
            <v>0</v>
          </cell>
          <cell r="AR26">
            <v>58</v>
          </cell>
          <cell r="AS26">
            <v>0</v>
          </cell>
          <cell r="AT26">
            <v>0</v>
          </cell>
          <cell r="AU26">
            <v>0</v>
          </cell>
          <cell r="AV26">
            <v>0</v>
          </cell>
          <cell r="AW26">
            <v>0</v>
          </cell>
          <cell r="AX26">
            <v>0</v>
          </cell>
          <cell r="AY26">
            <v>0</v>
          </cell>
          <cell r="AZ26">
            <v>12</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0.21</v>
          </cell>
          <cell r="BY26">
            <v>1.37</v>
          </cell>
          <cell r="BZ26">
            <v>3</v>
          </cell>
          <cell r="CA26">
            <v>1.72</v>
          </cell>
          <cell r="CB26">
            <v>2.66</v>
          </cell>
          <cell r="CC26">
            <v>5.67</v>
          </cell>
          <cell r="CD26">
            <v>0.06</v>
          </cell>
          <cell r="CE26">
            <v>0</v>
          </cell>
          <cell r="CF26">
            <v>0</v>
          </cell>
          <cell r="CG26">
            <v>0</v>
          </cell>
          <cell r="CH26">
            <v>0</v>
          </cell>
          <cell r="CI26">
            <v>0</v>
          </cell>
          <cell r="CJ26">
            <v>0</v>
          </cell>
          <cell r="CK26">
            <v>1</v>
          </cell>
          <cell r="CL26">
            <v>0</v>
          </cell>
          <cell r="CM26">
            <v>0</v>
          </cell>
          <cell r="CN26">
            <v>0</v>
          </cell>
          <cell r="CO26">
            <v>0</v>
          </cell>
          <cell r="CP26">
            <v>1</v>
          </cell>
          <cell r="CQ26">
            <v>0</v>
          </cell>
          <cell r="CR26">
            <v>0</v>
          </cell>
          <cell r="CS26">
            <v>0</v>
          </cell>
          <cell r="CT26">
            <v>0</v>
          </cell>
          <cell r="CU26">
            <v>0</v>
          </cell>
          <cell r="CV26">
            <v>0</v>
          </cell>
          <cell r="CW26">
            <v>0</v>
          </cell>
          <cell r="CX26">
            <v>0</v>
          </cell>
          <cell r="CY26">
            <v>0</v>
          </cell>
          <cell r="CZ26">
            <v>1</v>
          </cell>
          <cell r="DA26">
            <v>1</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row>
        <row r="27">
          <cell r="A27" t="str">
            <v>Cathedral Quarter Arts Festival</v>
          </cell>
          <cell r="B27">
            <v>1</v>
          </cell>
          <cell r="C27">
            <v>33226</v>
          </cell>
          <cell r="D27" t="str">
            <v>Exchequer</v>
          </cell>
          <cell r="E27" t="str">
            <v>ACNI/12272</v>
          </cell>
          <cell r="F27" t="str">
            <v>Sonya Whitefield</v>
          </cell>
          <cell r="G27" t="str">
            <v>AFP - Core</v>
          </cell>
          <cell r="H27" t="str">
            <v>Awarded</v>
          </cell>
          <cell r="I27" t="str">
            <v>Medium</v>
          </cell>
          <cell r="J27">
            <v>126100</v>
          </cell>
          <cell r="K27">
            <v>0</v>
          </cell>
          <cell r="L27">
            <v>140000</v>
          </cell>
          <cell r="M27">
            <v>440000</v>
          </cell>
          <cell r="N27" t="str">
            <v>Combined</v>
          </cell>
          <cell r="O27">
            <v>142</v>
          </cell>
          <cell r="P27">
            <v>28</v>
          </cell>
          <cell r="Q27">
            <v>8</v>
          </cell>
          <cell r="R27">
            <v>0</v>
          </cell>
          <cell r="S27">
            <v>0</v>
          </cell>
          <cell r="T27">
            <v>17468</v>
          </cell>
          <cell r="U27">
            <v>0</v>
          </cell>
          <cell r="V27">
            <v>0</v>
          </cell>
          <cell r="W27">
            <v>950</v>
          </cell>
          <cell r="X27">
            <v>0</v>
          </cell>
          <cell r="Y27">
            <v>5250</v>
          </cell>
          <cell r="Z27">
            <v>0</v>
          </cell>
          <cell r="AA27">
            <v>0</v>
          </cell>
          <cell r="AB27">
            <v>0</v>
          </cell>
          <cell r="AC27">
            <v>0</v>
          </cell>
          <cell r="AD27">
            <v>0</v>
          </cell>
          <cell r="AE27">
            <v>0</v>
          </cell>
          <cell r="AF27">
            <v>0</v>
          </cell>
          <cell r="AG27">
            <v>0</v>
          </cell>
          <cell r="AH27">
            <v>11</v>
          </cell>
          <cell r="AI27">
            <v>0</v>
          </cell>
          <cell r="AJ27">
            <v>110</v>
          </cell>
          <cell r="AK27">
            <v>15</v>
          </cell>
          <cell r="AL27">
            <v>0</v>
          </cell>
          <cell r="AM27">
            <v>0</v>
          </cell>
          <cell r="AN27">
            <v>0</v>
          </cell>
          <cell r="AO27">
            <v>0</v>
          </cell>
          <cell r="AP27">
            <v>0</v>
          </cell>
          <cell r="AQ27">
            <v>0</v>
          </cell>
          <cell r="AR27">
            <v>28</v>
          </cell>
          <cell r="AS27">
            <v>18</v>
          </cell>
          <cell r="AT27">
            <v>0</v>
          </cell>
          <cell r="AU27">
            <v>0</v>
          </cell>
          <cell r="AV27">
            <v>0</v>
          </cell>
          <cell r="AW27">
            <v>0</v>
          </cell>
          <cell r="AX27">
            <v>1</v>
          </cell>
          <cell r="AY27">
            <v>0</v>
          </cell>
          <cell r="AZ27">
            <v>8</v>
          </cell>
          <cell r="BA27">
            <v>8</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18000</v>
          </cell>
          <cell r="BS27">
            <v>15483</v>
          </cell>
          <cell r="BT27">
            <v>1580</v>
          </cell>
          <cell r="BU27">
            <v>200</v>
          </cell>
          <cell r="BV27">
            <v>182080.5</v>
          </cell>
          <cell r="BW27">
            <v>18.2</v>
          </cell>
          <cell r="BX27">
            <v>5</v>
          </cell>
          <cell r="BY27">
            <v>5</v>
          </cell>
          <cell r="BZ27">
            <v>2</v>
          </cell>
          <cell r="CA27">
            <v>5</v>
          </cell>
          <cell r="CB27">
            <v>15</v>
          </cell>
          <cell r="CC27">
            <v>2</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1</v>
          </cell>
          <cell r="CU27">
            <v>0</v>
          </cell>
          <cell r="CV27">
            <v>1</v>
          </cell>
          <cell r="CW27">
            <v>0</v>
          </cell>
          <cell r="CX27">
            <v>0</v>
          </cell>
          <cell r="CY27">
            <v>0</v>
          </cell>
          <cell r="CZ27">
            <v>1</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row>
        <row r="28">
          <cell r="A28" t="str">
            <v>Centre for Contemporary Art Derry - Londonderry</v>
          </cell>
          <cell r="B28">
            <v>1</v>
          </cell>
          <cell r="C28">
            <v>33174</v>
          </cell>
          <cell r="D28" t="str">
            <v>Exchequer</v>
          </cell>
          <cell r="E28" t="str">
            <v>ACNI/12220</v>
          </cell>
          <cell r="F28" t="str">
            <v>Deirdre Robb</v>
          </cell>
          <cell r="G28" t="str">
            <v>AFP - Core</v>
          </cell>
          <cell r="H28" t="str">
            <v>Awarded</v>
          </cell>
          <cell r="I28" t="str">
            <v>Medium</v>
          </cell>
          <cell r="J28">
            <v>112000</v>
          </cell>
          <cell r="K28">
            <v>0</v>
          </cell>
          <cell r="L28">
            <v>165275</v>
          </cell>
          <cell r="M28">
            <v>240870</v>
          </cell>
          <cell r="N28" t="str">
            <v>Visual Arts</v>
          </cell>
          <cell r="O28">
            <v>0</v>
          </cell>
          <cell r="P28">
            <v>79</v>
          </cell>
          <cell r="Q28">
            <v>6</v>
          </cell>
          <cell r="R28">
            <v>0</v>
          </cell>
          <cell r="S28">
            <v>0</v>
          </cell>
          <cell r="T28">
            <v>0</v>
          </cell>
          <cell r="U28">
            <v>0</v>
          </cell>
          <cell r="V28">
            <v>1909</v>
          </cell>
          <cell r="W28">
            <v>480</v>
          </cell>
          <cell r="X28">
            <v>2380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79</v>
          </cell>
          <cell r="AR28">
            <v>79</v>
          </cell>
          <cell r="AS28">
            <v>0</v>
          </cell>
          <cell r="AT28">
            <v>0</v>
          </cell>
          <cell r="AU28">
            <v>0</v>
          </cell>
          <cell r="AV28">
            <v>0</v>
          </cell>
          <cell r="AW28">
            <v>0</v>
          </cell>
          <cell r="AX28">
            <v>0</v>
          </cell>
          <cell r="AY28">
            <v>6</v>
          </cell>
          <cell r="AZ28">
            <v>6</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0.33</v>
          </cell>
          <cell r="BY28">
            <v>0.8</v>
          </cell>
          <cell r="BZ28">
            <v>12.12</v>
          </cell>
          <cell r="CA28">
            <v>0</v>
          </cell>
          <cell r="CB28">
            <v>0</v>
          </cell>
          <cell r="CC28">
            <v>24.37</v>
          </cell>
          <cell r="CD28">
            <v>0</v>
          </cell>
          <cell r="CE28">
            <v>1</v>
          </cell>
          <cell r="CF28">
            <v>0</v>
          </cell>
          <cell r="CG28">
            <v>0</v>
          </cell>
          <cell r="CH28">
            <v>0</v>
          </cell>
          <cell r="CI28">
            <v>0</v>
          </cell>
          <cell r="CJ28">
            <v>0</v>
          </cell>
          <cell r="CK28">
            <v>0</v>
          </cell>
          <cell r="CL28">
            <v>0</v>
          </cell>
          <cell r="CM28">
            <v>1</v>
          </cell>
          <cell r="CN28">
            <v>0</v>
          </cell>
          <cell r="CO28">
            <v>0</v>
          </cell>
          <cell r="CP28">
            <v>0</v>
          </cell>
          <cell r="CQ28">
            <v>0</v>
          </cell>
          <cell r="CR28">
            <v>0</v>
          </cell>
          <cell r="CS28">
            <v>0</v>
          </cell>
          <cell r="CT28">
            <v>1</v>
          </cell>
          <cell r="CU28">
            <v>0</v>
          </cell>
          <cell r="CV28">
            <v>1</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row>
        <row r="29">
          <cell r="A29" t="str">
            <v>Comhaltas Ceoltoiri Eireann</v>
          </cell>
          <cell r="B29">
            <v>1</v>
          </cell>
          <cell r="C29">
            <v>33164</v>
          </cell>
          <cell r="D29" t="str">
            <v>Lottery</v>
          </cell>
          <cell r="E29" t="str">
            <v>ACNI/12210</v>
          </cell>
          <cell r="F29" t="str">
            <v>Maria McAlister</v>
          </cell>
          <cell r="G29" t="str">
            <v>AFP - Core</v>
          </cell>
          <cell r="H29" t="str">
            <v>Awarded</v>
          </cell>
          <cell r="I29" t="str">
            <v>Small</v>
          </cell>
          <cell r="J29">
            <v>34000</v>
          </cell>
          <cell r="K29">
            <v>0</v>
          </cell>
          <cell r="L29">
            <v>34000</v>
          </cell>
          <cell r="M29">
            <v>166650</v>
          </cell>
          <cell r="N29" t="str">
            <v>Traditional Arts</v>
          </cell>
          <cell r="O29">
            <v>103</v>
          </cell>
          <cell r="P29">
            <v>33</v>
          </cell>
          <cell r="Q29">
            <v>0</v>
          </cell>
          <cell r="R29">
            <v>0</v>
          </cell>
          <cell r="S29">
            <v>0</v>
          </cell>
          <cell r="T29">
            <v>0</v>
          </cell>
          <cell r="U29">
            <v>60049</v>
          </cell>
          <cell r="V29">
            <v>0</v>
          </cell>
          <cell r="W29">
            <v>14571</v>
          </cell>
          <cell r="X29">
            <v>0</v>
          </cell>
          <cell r="Y29">
            <v>0</v>
          </cell>
          <cell r="Z29">
            <v>0</v>
          </cell>
          <cell r="AA29">
            <v>0</v>
          </cell>
          <cell r="AB29">
            <v>0</v>
          </cell>
          <cell r="AC29">
            <v>0</v>
          </cell>
          <cell r="AD29">
            <v>0</v>
          </cell>
          <cell r="AE29">
            <v>0</v>
          </cell>
          <cell r="AF29">
            <v>0</v>
          </cell>
          <cell r="AG29">
            <v>0</v>
          </cell>
          <cell r="AH29">
            <v>0</v>
          </cell>
          <cell r="AI29">
            <v>0</v>
          </cell>
          <cell r="AJ29">
            <v>103</v>
          </cell>
          <cell r="AK29">
            <v>0</v>
          </cell>
          <cell r="AL29">
            <v>0</v>
          </cell>
          <cell r="AM29">
            <v>0</v>
          </cell>
          <cell r="AN29">
            <v>0</v>
          </cell>
          <cell r="AO29">
            <v>0</v>
          </cell>
          <cell r="AP29">
            <v>0</v>
          </cell>
          <cell r="AQ29">
            <v>0</v>
          </cell>
          <cell r="AR29">
            <v>33</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5250</v>
          </cell>
          <cell r="BS29">
            <v>3815</v>
          </cell>
          <cell r="BT29">
            <v>200</v>
          </cell>
          <cell r="BU29">
            <v>600</v>
          </cell>
          <cell r="BV29">
            <v>0</v>
          </cell>
          <cell r="BW29">
            <v>0</v>
          </cell>
          <cell r="BX29">
            <v>0</v>
          </cell>
          <cell r="BY29">
            <v>0</v>
          </cell>
          <cell r="BZ29">
            <v>0</v>
          </cell>
          <cell r="CA29">
            <v>0</v>
          </cell>
          <cell r="CB29">
            <v>20</v>
          </cell>
          <cell r="CC29">
            <v>50</v>
          </cell>
          <cell r="CD29">
            <v>0</v>
          </cell>
          <cell r="CE29">
            <v>1</v>
          </cell>
          <cell r="CF29">
            <v>0</v>
          </cell>
          <cell r="CG29">
            <v>0</v>
          </cell>
          <cell r="CH29">
            <v>0</v>
          </cell>
          <cell r="CI29">
            <v>0</v>
          </cell>
          <cell r="CJ29">
            <v>0</v>
          </cell>
          <cell r="CK29">
            <v>1</v>
          </cell>
          <cell r="CL29">
            <v>0</v>
          </cell>
          <cell r="CM29">
            <v>0</v>
          </cell>
          <cell r="CN29">
            <v>0</v>
          </cell>
          <cell r="CO29">
            <v>0</v>
          </cell>
          <cell r="CP29">
            <v>0</v>
          </cell>
          <cell r="CQ29">
            <v>0</v>
          </cell>
          <cell r="CR29">
            <v>0</v>
          </cell>
          <cell r="CS29">
            <v>0</v>
          </cell>
          <cell r="CT29">
            <v>0</v>
          </cell>
          <cell r="CU29">
            <v>0</v>
          </cell>
          <cell r="CV29">
            <v>1</v>
          </cell>
          <cell r="CW29">
            <v>0</v>
          </cell>
          <cell r="CX29">
            <v>0</v>
          </cell>
          <cell r="CY29">
            <v>0</v>
          </cell>
          <cell r="CZ29">
            <v>1</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row>
        <row r="30">
          <cell r="A30" t="str">
            <v>Craft and Design Collective</v>
          </cell>
          <cell r="B30">
            <v>1</v>
          </cell>
          <cell r="C30">
            <v>33228</v>
          </cell>
          <cell r="D30" t="str">
            <v>Lottery</v>
          </cell>
          <cell r="E30" t="str">
            <v>ACNI/12274</v>
          </cell>
          <cell r="F30" t="str">
            <v>Deirdre Robb</v>
          </cell>
          <cell r="G30" t="str">
            <v>AFP - Core</v>
          </cell>
          <cell r="H30" t="str">
            <v>Awarded</v>
          </cell>
          <cell r="I30" t="str">
            <v>Small</v>
          </cell>
          <cell r="J30">
            <v>20000</v>
          </cell>
          <cell r="K30">
            <v>0</v>
          </cell>
          <cell r="L30">
            <v>44429</v>
          </cell>
          <cell r="M30">
            <v>167625</v>
          </cell>
          <cell r="N30" t="str">
            <v>Visual Arts</v>
          </cell>
          <cell r="O30">
            <v>0</v>
          </cell>
          <cell r="P30">
            <v>3</v>
          </cell>
          <cell r="Q30">
            <v>8</v>
          </cell>
          <cell r="R30">
            <v>3</v>
          </cell>
          <cell r="S30">
            <v>4</v>
          </cell>
          <cell r="T30">
            <v>0</v>
          </cell>
          <cell r="U30">
            <v>0</v>
          </cell>
          <cell r="V30">
            <v>3787</v>
          </cell>
          <cell r="W30">
            <v>0</v>
          </cell>
          <cell r="X30">
            <v>6962</v>
          </cell>
          <cell r="Y30">
            <v>0</v>
          </cell>
          <cell r="Z30">
            <v>4764</v>
          </cell>
          <cell r="AA30">
            <v>1000</v>
          </cell>
          <cell r="AB30">
            <v>0</v>
          </cell>
          <cell r="AC30">
            <v>92000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3</v>
          </cell>
          <cell r="AS30">
            <v>0</v>
          </cell>
          <cell r="AT30">
            <v>0</v>
          </cell>
          <cell r="AU30">
            <v>0</v>
          </cell>
          <cell r="AV30">
            <v>0</v>
          </cell>
          <cell r="AW30">
            <v>0</v>
          </cell>
          <cell r="AX30">
            <v>0</v>
          </cell>
          <cell r="AY30">
            <v>0</v>
          </cell>
          <cell r="AZ30">
            <v>8</v>
          </cell>
          <cell r="BA30">
            <v>0</v>
          </cell>
          <cell r="BB30">
            <v>0</v>
          </cell>
          <cell r="BC30">
            <v>0</v>
          </cell>
          <cell r="BD30">
            <v>0</v>
          </cell>
          <cell r="BE30">
            <v>0</v>
          </cell>
          <cell r="BF30">
            <v>0</v>
          </cell>
          <cell r="BG30">
            <v>0</v>
          </cell>
          <cell r="BH30">
            <v>4</v>
          </cell>
          <cell r="BI30">
            <v>0</v>
          </cell>
          <cell r="BJ30">
            <v>0</v>
          </cell>
          <cell r="BK30">
            <v>0</v>
          </cell>
          <cell r="BL30">
            <v>0</v>
          </cell>
          <cell r="BM30">
            <v>0</v>
          </cell>
          <cell r="BN30">
            <v>0</v>
          </cell>
          <cell r="BO30">
            <v>0</v>
          </cell>
          <cell r="BP30">
            <v>3</v>
          </cell>
          <cell r="BQ30">
            <v>0</v>
          </cell>
          <cell r="BR30">
            <v>0</v>
          </cell>
          <cell r="BS30">
            <v>0</v>
          </cell>
          <cell r="BT30">
            <v>0</v>
          </cell>
          <cell r="BU30">
            <v>0</v>
          </cell>
          <cell r="BV30">
            <v>0</v>
          </cell>
          <cell r="BW30">
            <v>0</v>
          </cell>
          <cell r="BX30">
            <v>31</v>
          </cell>
          <cell r="BY30">
            <v>2</v>
          </cell>
          <cell r="BZ30">
            <v>20</v>
          </cell>
          <cell r="CA30">
            <v>2</v>
          </cell>
          <cell r="CB30">
            <v>15</v>
          </cell>
          <cell r="CC30">
            <v>34</v>
          </cell>
          <cell r="CD30">
            <v>10</v>
          </cell>
          <cell r="CE30">
            <v>0</v>
          </cell>
          <cell r="CF30">
            <v>0</v>
          </cell>
          <cell r="CG30">
            <v>0</v>
          </cell>
          <cell r="CH30">
            <v>0</v>
          </cell>
          <cell r="CI30">
            <v>0</v>
          </cell>
          <cell r="CJ30">
            <v>0</v>
          </cell>
          <cell r="CK30">
            <v>0</v>
          </cell>
          <cell r="CL30">
            <v>0</v>
          </cell>
          <cell r="CM30">
            <v>1</v>
          </cell>
          <cell r="CN30">
            <v>0</v>
          </cell>
          <cell r="CO30">
            <v>0</v>
          </cell>
          <cell r="CP30">
            <v>0</v>
          </cell>
          <cell r="CQ30">
            <v>0</v>
          </cell>
          <cell r="CR30">
            <v>0</v>
          </cell>
          <cell r="CS30">
            <v>1</v>
          </cell>
          <cell r="CT30">
            <v>0</v>
          </cell>
          <cell r="CU30">
            <v>0</v>
          </cell>
          <cell r="CV30">
            <v>0</v>
          </cell>
          <cell r="CW30">
            <v>1</v>
          </cell>
          <cell r="CX30">
            <v>0</v>
          </cell>
          <cell r="CY30">
            <v>0</v>
          </cell>
          <cell r="CZ30">
            <v>1</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row>
        <row r="31">
          <cell r="A31" t="str">
            <v>Craft Northern Ireland</v>
          </cell>
          <cell r="B31">
            <v>1</v>
          </cell>
          <cell r="C31">
            <v>33155</v>
          </cell>
          <cell r="D31" t="str">
            <v>Lottery</v>
          </cell>
          <cell r="E31" t="str">
            <v>ACNI/12201</v>
          </cell>
          <cell r="F31" t="str">
            <v>Suzanne Lyle</v>
          </cell>
          <cell r="G31" t="str">
            <v>AFP - Core</v>
          </cell>
          <cell r="H31" t="str">
            <v>Awarded</v>
          </cell>
          <cell r="I31" t="str">
            <v>Medium</v>
          </cell>
          <cell r="J31">
            <v>128270</v>
          </cell>
          <cell r="K31">
            <v>0</v>
          </cell>
          <cell r="L31">
            <v>128270</v>
          </cell>
          <cell r="M31">
            <v>188302</v>
          </cell>
          <cell r="N31" t="str">
            <v>Visual Arts</v>
          </cell>
          <cell r="O31">
            <v>0</v>
          </cell>
          <cell r="P31">
            <v>20</v>
          </cell>
          <cell r="Q31">
            <v>3</v>
          </cell>
          <cell r="R31">
            <v>1</v>
          </cell>
          <cell r="S31">
            <v>0</v>
          </cell>
          <cell r="T31">
            <v>0</v>
          </cell>
          <cell r="U31">
            <v>0</v>
          </cell>
          <cell r="V31">
            <v>1433</v>
          </cell>
          <cell r="W31">
            <v>0</v>
          </cell>
          <cell r="X31">
            <v>7600</v>
          </cell>
          <cell r="Y31">
            <v>0</v>
          </cell>
          <cell r="Z31">
            <v>0</v>
          </cell>
          <cell r="AA31">
            <v>30000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1</v>
          </cell>
          <cell r="CP31">
            <v>0</v>
          </cell>
          <cell r="CQ31">
            <v>0</v>
          </cell>
          <cell r="CR31">
            <v>0</v>
          </cell>
          <cell r="CS31">
            <v>0</v>
          </cell>
          <cell r="CT31">
            <v>0</v>
          </cell>
          <cell r="CU31">
            <v>0</v>
          </cell>
          <cell r="CV31">
            <v>0</v>
          </cell>
          <cell r="CW31">
            <v>1</v>
          </cell>
          <cell r="CX31">
            <v>0</v>
          </cell>
          <cell r="CY31">
            <v>0</v>
          </cell>
          <cell r="CZ31">
            <v>1</v>
          </cell>
          <cell r="DA31">
            <v>0</v>
          </cell>
          <cell r="DB31">
            <v>0</v>
          </cell>
          <cell r="DC31">
            <v>0</v>
          </cell>
          <cell r="DD31">
            <v>0</v>
          </cell>
          <cell r="DE31">
            <v>0</v>
          </cell>
          <cell r="DF31">
            <v>0</v>
          </cell>
          <cell r="DG31">
            <v>1</v>
          </cell>
          <cell r="DH31">
            <v>0</v>
          </cell>
          <cell r="DI31">
            <v>0</v>
          </cell>
          <cell r="DJ31">
            <v>0</v>
          </cell>
          <cell r="DK31">
            <v>0</v>
          </cell>
          <cell r="DL31">
            <v>0</v>
          </cell>
          <cell r="DM31">
            <v>0</v>
          </cell>
          <cell r="DN31">
            <v>0</v>
          </cell>
          <cell r="DO31">
            <v>0</v>
          </cell>
          <cell r="DP31">
            <v>1</v>
          </cell>
          <cell r="DQ31">
            <v>0</v>
          </cell>
          <cell r="DR31">
            <v>0</v>
          </cell>
          <cell r="DS31">
            <v>1</v>
          </cell>
          <cell r="DT31">
            <v>1</v>
          </cell>
          <cell r="DU31">
            <v>0</v>
          </cell>
          <cell r="DV31">
            <v>1</v>
          </cell>
          <cell r="DW31">
            <v>0</v>
          </cell>
          <cell r="DX31">
            <v>0</v>
          </cell>
          <cell r="DY31">
            <v>1</v>
          </cell>
          <cell r="DZ31">
            <v>1</v>
          </cell>
          <cell r="EA31">
            <v>0</v>
          </cell>
          <cell r="EB31">
            <v>1</v>
          </cell>
          <cell r="EC31">
            <v>0</v>
          </cell>
          <cell r="ED31">
            <v>0</v>
          </cell>
          <cell r="EE31">
            <v>1</v>
          </cell>
          <cell r="EF31">
            <v>0</v>
          </cell>
          <cell r="EG31">
            <v>1</v>
          </cell>
          <cell r="EH31">
            <v>0</v>
          </cell>
          <cell r="EI31">
            <v>1</v>
          </cell>
          <cell r="EJ31">
            <v>0</v>
          </cell>
          <cell r="EK31">
            <v>1</v>
          </cell>
          <cell r="EL31">
            <v>0</v>
          </cell>
          <cell r="EM31">
            <v>0</v>
          </cell>
          <cell r="EN31">
            <v>8</v>
          </cell>
          <cell r="EO31">
            <v>0</v>
          </cell>
          <cell r="EP31">
            <v>2</v>
          </cell>
          <cell r="EQ31">
            <v>4</v>
          </cell>
          <cell r="ER31">
            <v>0</v>
          </cell>
          <cell r="ES31">
            <v>9</v>
          </cell>
          <cell r="ET31">
            <v>3</v>
          </cell>
          <cell r="EU31">
            <v>0</v>
          </cell>
          <cell r="EV31">
            <v>0</v>
          </cell>
          <cell r="EW31">
            <v>0</v>
          </cell>
          <cell r="EX31">
            <v>0</v>
          </cell>
          <cell r="EY31">
            <v>0</v>
          </cell>
          <cell r="EZ31">
            <v>143</v>
          </cell>
          <cell r="FA31">
            <v>0</v>
          </cell>
          <cell r="FB31">
            <v>230</v>
          </cell>
          <cell r="FC31">
            <v>4</v>
          </cell>
          <cell r="FD31">
            <v>0</v>
          </cell>
          <cell r="FE31">
            <v>778</v>
          </cell>
          <cell r="FF31">
            <v>62</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row>
        <row r="32">
          <cell r="A32" t="str">
            <v>Creative Exchange</v>
          </cell>
          <cell r="B32">
            <v>1</v>
          </cell>
          <cell r="C32">
            <v>33216</v>
          </cell>
          <cell r="D32" t="str">
            <v>Lottery</v>
          </cell>
          <cell r="E32" t="str">
            <v>ACNI/12262</v>
          </cell>
          <cell r="F32" t="str">
            <v>Suzanne Lyle</v>
          </cell>
          <cell r="G32" t="str">
            <v>AFP - Core</v>
          </cell>
          <cell r="H32" t="str">
            <v>Awarded</v>
          </cell>
          <cell r="I32" t="str">
            <v>Small</v>
          </cell>
          <cell r="J32">
            <v>13300</v>
          </cell>
          <cell r="K32">
            <v>0</v>
          </cell>
          <cell r="L32">
            <v>18906</v>
          </cell>
          <cell r="M32">
            <v>77880</v>
          </cell>
          <cell r="N32" t="str">
            <v>Visual Arts</v>
          </cell>
          <cell r="O32">
            <v>1</v>
          </cell>
          <cell r="P32">
            <v>6</v>
          </cell>
          <cell r="Q32">
            <v>2</v>
          </cell>
          <cell r="R32">
            <v>2</v>
          </cell>
          <cell r="S32">
            <v>3</v>
          </cell>
          <cell r="T32">
            <v>17</v>
          </cell>
          <cell r="U32">
            <v>0</v>
          </cell>
          <cell r="V32">
            <v>2000</v>
          </cell>
          <cell r="W32">
            <v>130</v>
          </cell>
          <cell r="X32">
            <v>284</v>
          </cell>
          <cell r="Y32">
            <v>0</v>
          </cell>
          <cell r="Z32">
            <v>0</v>
          </cell>
          <cell r="AA32">
            <v>125</v>
          </cell>
          <cell r="AB32">
            <v>0</v>
          </cell>
          <cell r="AC32">
            <v>50000</v>
          </cell>
          <cell r="AD32">
            <v>0</v>
          </cell>
          <cell r="AE32">
            <v>0</v>
          </cell>
          <cell r="AF32">
            <v>0</v>
          </cell>
          <cell r="AG32">
            <v>0</v>
          </cell>
          <cell r="AH32">
            <v>0</v>
          </cell>
          <cell r="AI32">
            <v>0</v>
          </cell>
          <cell r="AJ32">
            <v>0</v>
          </cell>
          <cell r="AK32">
            <v>0</v>
          </cell>
          <cell r="AL32">
            <v>6</v>
          </cell>
          <cell r="AM32">
            <v>0</v>
          </cell>
          <cell r="AN32">
            <v>0</v>
          </cell>
          <cell r="AO32">
            <v>0</v>
          </cell>
          <cell r="AP32">
            <v>0</v>
          </cell>
          <cell r="AQ32">
            <v>6</v>
          </cell>
          <cell r="AR32">
            <v>3</v>
          </cell>
          <cell r="AS32">
            <v>0</v>
          </cell>
          <cell r="AT32">
            <v>2</v>
          </cell>
          <cell r="AU32">
            <v>0</v>
          </cell>
          <cell r="AV32">
            <v>0</v>
          </cell>
          <cell r="AW32">
            <v>2</v>
          </cell>
          <cell r="AX32">
            <v>0</v>
          </cell>
          <cell r="AY32">
            <v>2</v>
          </cell>
          <cell r="AZ32">
            <v>1</v>
          </cell>
          <cell r="BA32">
            <v>0</v>
          </cell>
          <cell r="BB32">
            <v>0</v>
          </cell>
          <cell r="BC32">
            <v>1</v>
          </cell>
          <cell r="BD32">
            <v>3</v>
          </cell>
          <cell r="BE32">
            <v>2</v>
          </cell>
          <cell r="BF32">
            <v>0</v>
          </cell>
          <cell r="BG32">
            <v>0</v>
          </cell>
          <cell r="BH32">
            <v>0</v>
          </cell>
          <cell r="BI32">
            <v>0</v>
          </cell>
          <cell r="BJ32">
            <v>2</v>
          </cell>
          <cell r="BK32">
            <v>0</v>
          </cell>
          <cell r="BL32">
            <v>0</v>
          </cell>
          <cell r="BM32">
            <v>0</v>
          </cell>
          <cell r="BN32">
            <v>0</v>
          </cell>
          <cell r="BO32">
            <v>1</v>
          </cell>
          <cell r="BP32">
            <v>2</v>
          </cell>
          <cell r="BQ32">
            <v>0</v>
          </cell>
          <cell r="BR32">
            <v>0</v>
          </cell>
          <cell r="BS32">
            <v>0</v>
          </cell>
          <cell r="BT32">
            <v>0</v>
          </cell>
          <cell r="BU32">
            <v>0</v>
          </cell>
          <cell r="BV32">
            <v>0</v>
          </cell>
          <cell r="BW32">
            <v>0</v>
          </cell>
          <cell r="BX32">
            <v>0</v>
          </cell>
          <cell r="BY32">
            <v>0</v>
          </cell>
          <cell r="BZ32">
            <v>0</v>
          </cell>
          <cell r="CA32">
            <v>0</v>
          </cell>
          <cell r="CB32">
            <v>10</v>
          </cell>
          <cell r="CC32">
            <v>10</v>
          </cell>
          <cell r="CD32">
            <v>0</v>
          </cell>
          <cell r="CE32">
            <v>1</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row>
        <row r="33">
          <cell r="A33" t="str">
            <v>Crescent Arts Centre</v>
          </cell>
          <cell r="B33">
            <v>1</v>
          </cell>
          <cell r="C33">
            <v>33232</v>
          </cell>
          <cell r="D33" t="str">
            <v>Exchequer</v>
          </cell>
          <cell r="E33" t="str">
            <v>ACNI/12278</v>
          </cell>
          <cell r="F33" t="str">
            <v>Sonya Whitefield</v>
          </cell>
          <cell r="G33" t="str">
            <v>AFP - Core</v>
          </cell>
          <cell r="H33" t="str">
            <v>Awarded</v>
          </cell>
          <cell r="I33" t="str">
            <v>Medium</v>
          </cell>
          <cell r="J33">
            <v>226800</v>
          </cell>
          <cell r="K33">
            <v>0</v>
          </cell>
          <cell r="L33">
            <v>238140</v>
          </cell>
          <cell r="M33">
            <v>734190</v>
          </cell>
          <cell r="N33" t="str">
            <v>Combined</v>
          </cell>
          <cell r="O33">
            <v>490</v>
          </cell>
          <cell r="P33">
            <v>7612</v>
          </cell>
          <cell r="Q33">
            <v>24</v>
          </cell>
          <cell r="R33">
            <v>2</v>
          </cell>
          <cell r="S33">
            <v>6</v>
          </cell>
          <cell r="T33">
            <v>12976</v>
          </cell>
          <cell r="U33">
            <v>5000</v>
          </cell>
          <cell r="V33">
            <v>7000</v>
          </cell>
          <cell r="W33">
            <v>867</v>
          </cell>
          <cell r="X33">
            <v>0</v>
          </cell>
          <cell r="Y33">
            <v>4000</v>
          </cell>
          <cell r="Z33">
            <v>0</v>
          </cell>
          <cell r="AA33">
            <v>21000</v>
          </cell>
          <cell r="AB33">
            <v>0</v>
          </cell>
          <cell r="AC33">
            <v>50000</v>
          </cell>
          <cell r="AD33">
            <v>490</v>
          </cell>
          <cell r="AE33">
            <v>490</v>
          </cell>
          <cell r="AF33">
            <v>490</v>
          </cell>
          <cell r="AG33">
            <v>490</v>
          </cell>
          <cell r="AH33">
            <v>490</v>
          </cell>
          <cell r="AI33">
            <v>490</v>
          </cell>
          <cell r="AJ33">
            <v>489</v>
          </cell>
          <cell r="AK33">
            <v>0</v>
          </cell>
          <cell r="AL33">
            <v>0</v>
          </cell>
          <cell r="AM33">
            <v>0</v>
          </cell>
          <cell r="AN33">
            <v>0</v>
          </cell>
          <cell r="AO33">
            <v>0</v>
          </cell>
          <cell r="AP33">
            <v>7612</v>
          </cell>
          <cell r="AQ33">
            <v>7612</v>
          </cell>
          <cell r="AR33">
            <v>7612</v>
          </cell>
          <cell r="AS33">
            <v>0</v>
          </cell>
          <cell r="AT33">
            <v>0</v>
          </cell>
          <cell r="AU33">
            <v>0</v>
          </cell>
          <cell r="AV33">
            <v>0</v>
          </cell>
          <cell r="AW33">
            <v>0</v>
          </cell>
          <cell r="AX33">
            <v>0</v>
          </cell>
          <cell r="AY33">
            <v>12</v>
          </cell>
          <cell r="AZ33">
            <v>24</v>
          </cell>
          <cell r="BA33">
            <v>0</v>
          </cell>
          <cell r="BB33">
            <v>0</v>
          </cell>
          <cell r="BC33">
            <v>0</v>
          </cell>
          <cell r="BD33">
            <v>0</v>
          </cell>
          <cell r="BE33">
            <v>0</v>
          </cell>
          <cell r="BF33">
            <v>0</v>
          </cell>
          <cell r="BG33">
            <v>0</v>
          </cell>
          <cell r="BH33">
            <v>6</v>
          </cell>
          <cell r="BI33">
            <v>0</v>
          </cell>
          <cell r="BJ33">
            <v>0</v>
          </cell>
          <cell r="BK33">
            <v>2</v>
          </cell>
          <cell r="BL33">
            <v>2</v>
          </cell>
          <cell r="BM33">
            <v>2</v>
          </cell>
          <cell r="BN33">
            <v>2</v>
          </cell>
          <cell r="BO33">
            <v>2</v>
          </cell>
          <cell r="BP33">
            <v>2</v>
          </cell>
          <cell r="BQ33">
            <v>0</v>
          </cell>
          <cell r="BR33">
            <v>20151</v>
          </cell>
          <cell r="BS33">
            <v>12976</v>
          </cell>
          <cell r="BT33">
            <v>1300</v>
          </cell>
          <cell r="BU33">
            <v>701</v>
          </cell>
          <cell r="BV33">
            <v>302062</v>
          </cell>
          <cell r="BW33">
            <v>23.31</v>
          </cell>
          <cell r="BX33">
            <v>10</v>
          </cell>
          <cell r="BY33">
            <v>10</v>
          </cell>
          <cell r="BZ33">
            <v>20</v>
          </cell>
          <cell r="CA33">
            <v>2</v>
          </cell>
          <cell r="CB33">
            <v>15</v>
          </cell>
          <cell r="CC33">
            <v>20</v>
          </cell>
          <cell r="CD33">
            <v>0</v>
          </cell>
          <cell r="CE33">
            <v>0</v>
          </cell>
          <cell r="CF33">
            <v>0</v>
          </cell>
          <cell r="CG33">
            <v>0</v>
          </cell>
          <cell r="CH33">
            <v>0</v>
          </cell>
          <cell r="CI33">
            <v>0</v>
          </cell>
          <cell r="CJ33">
            <v>0</v>
          </cell>
          <cell r="CK33">
            <v>0</v>
          </cell>
          <cell r="CL33">
            <v>1</v>
          </cell>
          <cell r="CM33">
            <v>1</v>
          </cell>
          <cell r="CN33">
            <v>0</v>
          </cell>
          <cell r="CO33">
            <v>0</v>
          </cell>
          <cell r="CP33">
            <v>0</v>
          </cell>
          <cell r="CQ33">
            <v>0</v>
          </cell>
          <cell r="CR33">
            <v>0</v>
          </cell>
          <cell r="CS33">
            <v>0</v>
          </cell>
          <cell r="CT33">
            <v>0</v>
          </cell>
          <cell r="CU33">
            <v>1</v>
          </cell>
          <cell r="CV33">
            <v>1</v>
          </cell>
          <cell r="CW33">
            <v>0</v>
          </cell>
          <cell r="CX33">
            <v>0</v>
          </cell>
          <cell r="CY33">
            <v>0</v>
          </cell>
          <cell r="CZ33">
            <v>0</v>
          </cell>
          <cell r="DA33">
            <v>1</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row>
        <row r="34">
          <cell r="A34" t="str">
            <v>Cultúrlann McAdam Ó Fiaich</v>
          </cell>
          <cell r="B34">
            <v>1</v>
          </cell>
          <cell r="C34">
            <v>33274</v>
          </cell>
          <cell r="D34" t="str">
            <v>Exchequer</v>
          </cell>
          <cell r="E34" t="str">
            <v>ACNI/12320</v>
          </cell>
          <cell r="F34" t="str">
            <v>Joan Dempster</v>
          </cell>
          <cell r="G34" t="str">
            <v>AFP - Core</v>
          </cell>
          <cell r="H34" t="str">
            <v>Awarded</v>
          </cell>
          <cell r="I34" t="str">
            <v>Medium</v>
          </cell>
          <cell r="J34">
            <v>172208</v>
          </cell>
          <cell r="K34">
            <v>0</v>
          </cell>
          <cell r="L34">
            <v>177208</v>
          </cell>
          <cell r="M34">
            <v>0</v>
          </cell>
          <cell r="N34" t="str">
            <v>Combined</v>
          </cell>
          <cell r="O34">
            <v>83</v>
          </cell>
          <cell r="P34">
            <v>690</v>
          </cell>
          <cell r="Q34">
            <v>17</v>
          </cell>
          <cell r="R34">
            <v>17</v>
          </cell>
          <cell r="S34">
            <v>0</v>
          </cell>
          <cell r="T34">
            <v>0</v>
          </cell>
          <cell r="U34">
            <v>7314</v>
          </cell>
          <cell r="V34">
            <v>0</v>
          </cell>
          <cell r="W34">
            <v>13765</v>
          </cell>
          <cell r="X34">
            <v>0</v>
          </cell>
          <cell r="Y34">
            <v>10160</v>
          </cell>
          <cell r="Z34">
            <v>0</v>
          </cell>
          <cell r="AA34">
            <v>1135</v>
          </cell>
          <cell r="AB34">
            <v>0</v>
          </cell>
          <cell r="AC34">
            <v>0</v>
          </cell>
          <cell r="AD34">
            <v>0</v>
          </cell>
          <cell r="AE34">
            <v>0</v>
          </cell>
          <cell r="AF34">
            <v>0</v>
          </cell>
          <cell r="AG34">
            <v>0</v>
          </cell>
          <cell r="AH34">
            <v>0</v>
          </cell>
          <cell r="AI34">
            <v>0</v>
          </cell>
          <cell r="AJ34">
            <v>83</v>
          </cell>
          <cell r="AK34">
            <v>0</v>
          </cell>
          <cell r="AL34">
            <v>0</v>
          </cell>
          <cell r="AM34">
            <v>0</v>
          </cell>
          <cell r="AN34">
            <v>0</v>
          </cell>
          <cell r="AO34">
            <v>0</v>
          </cell>
          <cell r="AP34">
            <v>0</v>
          </cell>
          <cell r="AQ34">
            <v>0</v>
          </cell>
          <cell r="AR34">
            <v>690</v>
          </cell>
          <cell r="AS34">
            <v>0</v>
          </cell>
          <cell r="AT34">
            <v>0</v>
          </cell>
          <cell r="AU34">
            <v>0</v>
          </cell>
          <cell r="AV34">
            <v>0</v>
          </cell>
          <cell r="AW34">
            <v>0</v>
          </cell>
          <cell r="AX34">
            <v>0</v>
          </cell>
          <cell r="AY34">
            <v>0</v>
          </cell>
          <cell r="AZ34">
            <v>17</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16</v>
          </cell>
          <cell r="BQ34">
            <v>0</v>
          </cell>
          <cell r="BR34">
            <v>1485</v>
          </cell>
          <cell r="BS34">
            <v>848</v>
          </cell>
          <cell r="BT34">
            <v>105</v>
          </cell>
          <cell r="BU34">
            <v>96</v>
          </cell>
          <cell r="BV34">
            <v>7010</v>
          </cell>
          <cell r="BW34">
            <v>8.1999999999999993</v>
          </cell>
          <cell r="BX34">
            <v>0</v>
          </cell>
          <cell r="BY34">
            <v>0</v>
          </cell>
          <cell r="BZ34">
            <v>0</v>
          </cell>
          <cell r="CA34">
            <v>0</v>
          </cell>
          <cell r="CB34">
            <v>15</v>
          </cell>
          <cell r="CC34">
            <v>32</v>
          </cell>
          <cell r="CD34">
            <v>0</v>
          </cell>
          <cell r="CE34">
            <v>1</v>
          </cell>
          <cell r="CF34">
            <v>1</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1</v>
          </cell>
          <cell r="CW34">
            <v>0</v>
          </cell>
          <cell r="CX34">
            <v>0</v>
          </cell>
          <cell r="CY34">
            <v>0</v>
          </cell>
          <cell r="CZ34">
            <v>0</v>
          </cell>
          <cell r="DA34">
            <v>0</v>
          </cell>
          <cell r="DB34">
            <v>1</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row>
        <row r="35">
          <cell r="A35" t="str">
            <v>Dance Resource Base (NI) Ltd</v>
          </cell>
          <cell r="B35">
            <v>1</v>
          </cell>
          <cell r="C35">
            <v>33196</v>
          </cell>
          <cell r="D35" t="str">
            <v>Lottery</v>
          </cell>
          <cell r="E35" t="str">
            <v>ACNI/12242</v>
          </cell>
          <cell r="F35" t="str">
            <v>Gilly Campbell</v>
          </cell>
          <cell r="G35" t="str">
            <v>AFP - Core</v>
          </cell>
          <cell r="H35" t="str">
            <v>Awarded</v>
          </cell>
          <cell r="I35" t="str">
            <v>Small</v>
          </cell>
          <cell r="J35">
            <v>39399</v>
          </cell>
          <cell r="K35">
            <v>0</v>
          </cell>
          <cell r="L35">
            <v>40995</v>
          </cell>
          <cell r="M35">
            <v>103491</v>
          </cell>
          <cell r="N35" t="str">
            <v>Dance</v>
          </cell>
          <cell r="O35">
            <v>3</v>
          </cell>
          <cell r="P35">
            <v>38</v>
          </cell>
          <cell r="Q35">
            <v>0</v>
          </cell>
          <cell r="R35">
            <v>0</v>
          </cell>
          <cell r="S35">
            <v>0</v>
          </cell>
          <cell r="T35">
            <v>140</v>
          </cell>
          <cell r="U35">
            <v>0</v>
          </cell>
          <cell r="V35">
            <v>15</v>
          </cell>
          <cell r="W35">
            <v>1060</v>
          </cell>
          <cell r="X35">
            <v>0</v>
          </cell>
          <cell r="Y35">
            <v>0</v>
          </cell>
          <cell r="Z35">
            <v>0</v>
          </cell>
          <cell r="AA35">
            <v>0</v>
          </cell>
          <cell r="AB35">
            <v>0</v>
          </cell>
          <cell r="AC35">
            <v>0</v>
          </cell>
          <cell r="AD35">
            <v>0</v>
          </cell>
          <cell r="AE35">
            <v>0</v>
          </cell>
          <cell r="AF35">
            <v>0</v>
          </cell>
          <cell r="AG35">
            <v>0</v>
          </cell>
          <cell r="AH35">
            <v>0</v>
          </cell>
          <cell r="AI35">
            <v>0</v>
          </cell>
          <cell r="AJ35">
            <v>1</v>
          </cell>
          <cell r="AK35">
            <v>0</v>
          </cell>
          <cell r="AL35">
            <v>0</v>
          </cell>
          <cell r="AM35">
            <v>0</v>
          </cell>
          <cell r="AN35">
            <v>0</v>
          </cell>
          <cell r="AO35">
            <v>0</v>
          </cell>
          <cell r="AP35">
            <v>0</v>
          </cell>
          <cell r="AQ35">
            <v>0</v>
          </cell>
          <cell r="AR35">
            <v>4</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155</v>
          </cell>
          <cell r="BS35">
            <v>78</v>
          </cell>
          <cell r="BT35">
            <v>62</v>
          </cell>
          <cell r="BU35">
            <v>0</v>
          </cell>
          <cell r="BV35">
            <v>468</v>
          </cell>
          <cell r="BW35">
            <v>3.34</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1</v>
          </cell>
          <cell r="DD35">
            <v>0</v>
          </cell>
          <cell r="DE35">
            <v>0</v>
          </cell>
          <cell r="DF35">
            <v>0</v>
          </cell>
          <cell r="DG35">
            <v>0</v>
          </cell>
          <cell r="DH35">
            <v>0</v>
          </cell>
          <cell r="DI35">
            <v>0</v>
          </cell>
          <cell r="DJ35">
            <v>0</v>
          </cell>
          <cell r="DK35">
            <v>0</v>
          </cell>
          <cell r="DL35">
            <v>66</v>
          </cell>
          <cell r="DM35">
            <v>0</v>
          </cell>
          <cell r="DN35">
            <v>36</v>
          </cell>
          <cell r="DO35">
            <v>4</v>
          </cell>
          <cell r="DP35">
            <v>1</v>
          </cell>
          <cell r="DQ35">
            <v>0</v>
          </cell>
          <cell r="DR35">
            <v>1</v>
          </cell>
          <cell r="DS35">
            <v>0</v>
          </cell>
          <cell r="DT35">
            <v>0</v>
          </cell>
          <cell r="DU35">
            <v>1</v>
          </cell>
          <cell r="DV35">
            <v>0</v>
          </cell>
          <cell r="DW35">
            <v>1</v>
          </cell>
          <cell r="DX35">
            <v>1</v>
          </cell>
          <cell r="DY35">
            <v>0</v>
          </cell>
          <cell r="DZ35">
            <v>0</v>
          </cell>
          <cell r="EA35">
            <v>1</v>
          </cell>
          <cell r="EB35">
            <v>1</v>
          </cell>
          <cell r="EC35">
            <v>0</v>
          </cell>
          <cell r="ED35">
            <v>0</v>
          </cell>
          <cell r="EE35">
            <v>1</v>
          </cell>
          <cell r="EF35">
            <v>1</v>
          </cell>
          <cell r="EG35">
            <v>0</v>
          </cell>
          <cell r="EH35">
            <v>0</v>
          </cell>
          <cell r="EI35">
            <v>1</v>
          </cell>
          <cell r="EJ35">
            <v>1</v>
          </cell>
          <cell r="EK35">
            <v>0</v>
          </cell>
          <cell r="EL35">
            <v>1</v>
          </cell>
          <cell r="EM35">
            <v>0</v>
          </cell>
          <cell r="EN35">
            <v>1644</v>
          </cell>
          <cell r="EO35">
            <v>10</v>
          </cell>
          <cell r="EP35">
            <v>0</v>
          </cell>
          <cell r="EQ35">
            <v>0</v>
          </cell>
          <cell r="ER35">
            <v>2</v>
          </cell>
          <cell r="ES35">
            <v>0</v>
          </cell>
          <cell r="ET35">
            <v>3</v>
          </cell>
          <cell r="EU35">
            <v>0</v>
          </cell>
          <cell r="EV35">
            <v>443</v>
          </cell>
          <cell r="EW35">
            <v>0</v>
          </cell>
          <cell r="EX35">
            <v>15</v>
          </cell>
          <cell r="EY35">
            <v>1509</v>
          </cell>
          <cell r="EZ35">
            <v>411</v>
          </cell>
          <cell r="FA35">
            <v>10</v>
          </cell>
          <cell r="FB35">
            <v>0</v>
          </cell>
          <cell r="FC35">
            <v>0</v>
          </cell>
          <cell r="FD35">
            <v>1</v>
          </cell>
          <cell r="FE35">
            <v>0</v>
          </cell>
          <cell r="FF35">
            <v>80</v>
          </cell>
          <cell r="FG35">
            <v>0</v>
          </cell>
          <cell r="FH35">
            <v>36</v>
          </cell>
          <cell r="FI35">
            <v>0</v>
          </cell>
          <cell r="FJ35">
            <v>9</v>
          </cell>
          <cell r="FK35">
            <v>9078</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row>
        <row r="36">
          <cell r="A36" t="str">
            <v>Derry Theatre Trust</v>
          </cell>
          <cell r="B36">
            <v>1</v>
          </cell>
          <cell r="C36">
            <v>33180</v>
          </cell>
          <cell r="D36" t="str">
            <v>Lottery</v>
          </cell>
          <cell r="E36" t="str">
            <v>ACNI/12226</v>
          </cell>
          <cell r="F36" t="str">
            <v>Sonya Whitefield</v>
          </cell>
          <cell r="G36" t="str">
            <v>AFP - Core</v>
          </cell>
          <cell r="H36" t="str">
            <v>Awarded</v>
          </cell>
          <cell r="I36" t="str">
            <v>Medium</v>
          </cell>
          <cell r="J36">
            <v>100000</v>
          </cell>
          <cell r="K36">
            <v>0</v>
          </cell>
          <cell r="L36">
            <v>125100</v>
          </cell>
          <cell r="M36">
            <v>1926500</v>
          </cell>
          <cell r="N36" t="str">
            <v>Combined</v>
          </cell>
          <cell r="O36">
            <v>200</v>
          </cell>
          <cell r="P36">
            <v>736</v>
          </cell>
          <cell r="Q36">
            <v>3</v>
          </cell>
          <cell r="R36">
            <v>1</v>
          </cell>
          <cell r="S36">
            <v>0</v>
          </cell>
          <cell r="T36">
            <v>110000</v>
          </cell>
          <cell r="U36">
            <v>205000</v>
          </cell>
          <cell r="V36">
            <v>0</v>
          </cell>
          <cell r="W36">
            <v>42550</v>
          </cell>
          <cell r="X36">
            <v>0</v>
          </cell>
          <cell r="Y36">
            <v>29000</v>
          </cell>
          <cell r="Z36">
            <v>157</v>
          </cell>
          <cell r="AA36">
            <v>757</v>
          </cell>
          <cell r="AB36">
            <v>0</v>
          </cell>
          <cell r="AC36">
            <v>0</v>
          </cell>
          <cell r="AD36">
            <v>0</v>
          </cell>
          <cell r="AE36">
            <v>1</v>
          </cell>
          <cell r="AF36">
            <v>1</v>
          </cell>
          <cell r="AG36">
            <v>0</v>
          </cell>
          <cell r="AH36">
            <v>200</v>
          </cell>
          <cell r="AI36">
            <v>200</v>
          </cell>
          <cell r="AJ36">
            <v>200</v>
          </cell>
          <cell r="AK36">
            <v>1</v>
          </cell>
          <cell r="AL36">
            <v>0</v>
          </cell>
          <cell r="AM36">
            <v>0</v>
          </cell>
          <cell r="AN36">
            <v>0</v>
          </cell>
          <cell r="AO36">
            <v>0</v>
          </cell>
          <cell r="AP36">
            <v>736</v>
          </cell>
          <cell r="AQ36">
            <v>0</v>
          </cell>
          <cell r="AR36">
            <v>736</v>
          </cell>
          <cell r="AS36">
            <v>0</v>
          </cell>
          <cell r="AT36">
            <v>0</v>
          </cell>
          <cell r="AU36">
            <v>0</v>
          </cell>
          <cell r="AV36">
            <v>0</v>
          </cell>
          <cell r="AW36">
            <v>0</v>
          </cell>
          <cell r="AX36">
            <v>3</v>
          </cell>
          <cell r="AY36">
            <v>0</v>
          </cell>
          <cell r="AZ36">
            <v>3</v>
          </cell>
          <cell r="BA36">
            <v>0</v>
          </cell>
          <cell r="BB36">
            <v>0</v>
          </cell>
          <cell r="BC36">
            <v>0</v>
          </cell>
          <cell r="BD36">
            <v>0</v>
          </cell>
          <cell r="BE36">
            <v>0</v>
          </cell>
          <cell r="BF36">
            <v>0</v>
          </cell>
          <cell r="BG36">
            <v>0</v>
          </cell>
          <cell r="BH36">
            <v>0</v>
          </cell>
          <cell r="BI36">
            <v>0</v>
          </cell>
          <cell r="BJ36">
            <v>0</v>
          </cell>
          <cell r="BK36">
            <v>0</v>
          </cell>
          <cell r="BL36">
            <v>0</v>
          </cell>
          <cell r="BM36">
            <v>0</v>
          </cell>
          <cell r="BN36">
            <v>1</v>
          </cell>
          <cell r="BO36">
            <v>2</v>
          </cell>
          <cell r="BP36">
            <v>757</v>
          </cell>
          <cell r="BQ36">
            <v>0</v>
          </cell>
          <cell r="BR36">
            <v>143264</v>
          </cell>
          <cell r="BS36">
            <v>99785</v>
          </cell>
          <cell r="BT36">
            <v>10107</v>
          </cell>
          <cell r="BU36">
            <v>0</v>
          </cell>
          <cell r="BV36">
            <v>2049296</v>
          </cell>
          <cell r="BW36">
            <v>20.54</v>
          </cell>
          <cell r="BX36">
            <v>2</v>
          </cell>
          <cell r="BY36">
            <v>2</v>
          </cell>
          <cell r="BZ36">
            <v>10</v>
          </cell>
          <cell r="CA36">
            <v>0</v>
          </cell>
          <cell r="CB36">
            <v>0</v>
          </cell>
          <cell r="CC36">
            <v>38</v>
          </cell>
          <cell r="CD36">
            <v>0</v>
          </cell>
          <cell r="CE36">
            <v>0</v>
          </cell>
          <cell r="CF36">
            <v>0</v>
          </cell>
          <cell r="CG36">
            <v>1</v>
          </cell>
          <cell r="CH36">
            <v>0</v>
          </cell>
          <cell r="CI36">
            <v>1</v>
          </cell>
          <cell r="CJ36">
            <v>0</v>
          </cell>
          <cell r="CK36">
            <v>0</v>
          </cell>
          <cell r="CL36">
            <v>1</v>
          </cell>
          <cell r="CM36">
            <v>1</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row>
        <row r="37">
          <cell r="A37" t="str">
            <v>Digital Arts Studios</v>
          </cell>
          <cell r="B37">
            <v>1</v>
          </cell>
          <cell r="C37">
            <v>33151</v>
          </cell>
          <cell r="D37" t="str">
            <v>Lottery</v>
          </cell>
          <cell r="E37" t="str">
            <v>ACNI/12197</v>
          </cell>
          <cell r="F37" t="str">
            <v>Suzanne Lyle</v>
          </cell>
          <cell r="G37" t="str">
            <v>AFP - Core</v>
          </cell>
          <cell r="H37" t="str">
            <v>Awarded</v>
          </cell>
          <cell r="I37" t="str">
            <v>Small</v>
          </cell>
          <cell r="J37">
            <v>60260</v>
          </cell>
          <cell r="K37">
            <v>0</v>
          </cell>
          <cell r="L37">
            <v>60260</v>
          </cell>
          <cell r="M37">
            <v>81210</v>
          </cell>
          <cell r="N37" t="str">
            <v>Visual Arts</v>
          </cell>
          <cell r="O37">
            <v>0</v>
          </cell>
          <cell r="P37">
            <v>18</v>
          </cell>
          <cell r="Q37">
            <v>3</v>
          </cell>
          <cell r="R37">
            <v>2</v>
          </cell>
          <cell r="S37">
            <v>0</v>
          </cell>
          <cell r="T37">
            <v>0</v>
          </cell>
          <cell r="U37">
            <v>0</v>
          </cell>
          <cell r="V37">
            <v>247</v>
          </cell>
          <cell r="W37">
            <v>0</v>
          </cell>
          <cell r="X37">
            <v>369</v>
          </cell>
          <cell r="Y37">
            <v>0</v>
          </cell>
          <cell r="Z37">
            <v>277</v>
          </cell>
          <cell r="AA37">
            <v>3000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18</v>
          </cell>
          <cell r="AS37">
            <v>0</v>
          </cell>
          <cell r="AT37">
            <v>0</v>
          </cell>
          <cell r="AU37">
            <v>0</v>
          </cell>
          <cell r="AV37">
            <v>0</v>
          </cell>
          <cell r="AW37">
            <v>0</v>
          </cell>
          <cell r="AX37">
            <v>0</v>
          </cell>
          <cell r="AY37">
            <v>0</v>
          </cell>
          <cell r="AZ37">
            <v>3</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2</v>
          </cell>
          <cell r="BQ37">
            <v>0</v>
          </cell>
          <cell r="BR37">
            <v>0</v>
          </cell>
          <cell r="BS37">
            <v>0</v>
          </cell>
          <cell r="BT37">
            <v>0</v>
          </cell>
          <cell r="BU37">
            <v>0</v>
          </cell>
          <cell r="BV37">
            <v>0</v>
          </cell>
          <cell r="BW37">
            <v>0</v>
          </cell>
          <cell r="BX37">
            <v>5.5</v>
          </cell>
          <cell r="BY37">
            <v>0</v>
          </cell>
          <cell r="BZ37">
            <v>0</v>
          </cell>
          <cell r="CA37">
            <v>0</v>
          </cell>
          <cell r="CB37">
            <v>0</v>
          </cell>
          <cell r="CC37">
            <v>0</v>
          </cell>
          <cell r="CD37">
            <v>0</v>
          </cell>
          <cell r="CE37">
            <v>0</v>
          </cell>
          <cell r="CF37">
            <v>0</v>
          </cell>
          <cell r="CG37">
            <v>0</v>
          </cell>
          <cell r="CH37">
            <v>0</v>
          </cell>
          <cell r="CI37">
            <v>1</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row>
        <row r="38">
          <cell r="A38" t="str">
            <v>Down Community Arts Ltd</v>
          </cell>
          <cell r="B38">
            <v>1</v>
          </cell>
          <cell r="C38">
            <v>33215</v>
          </cell>
          <cell r="D38" t="str">
            <v>Lottery</v>
          </cell>
          <cell r="E38" t="str">
            <v>ACNI/12261</v>
          </cell>
          <cell r="F38" t="str">
            <v>Lizzie Devlin</v>
          </cell>
          <cell r="G38" t="str">
            <v>AFP - Core</v>
          </cell>
          <cell r="H38" t="str">
            <v>Awarded</v>
          </cell>
          <cell r="I38" t="str">
            <v>Small</v>
          </cell>
          <cell r="J38">
            <v>53350</v>
          </cell>
          <cell r="K38">
            <v>0</v>
          </cell>
          <cell r="L38">
            <v>68289</v>
          </cell>
          <cell r="M38">
            <v>81085</v>
          </cell>
          <cell r="N38" t="str">
            <v>Combined</v>
          </cell>
          <cell r="O38">
            <v>0</v>
          </cell>
          <cell r="P38">
            <v>18</v>
          </cell>
          <cell r="Q38">
            <v>2</v>
          </cell>
          <cell r="R38">
            <v>0</v>
          </cell>
          <cell r="S38">
            <v>0</v>
          </cell>
          <cell r="T38">
            <v>0</v>
          </cell>
          <cell r="U38">
            <v>0</v>
          </cell>
          <cell r="V38">
            <v>476</v>
          </cell>
          <cell r="W38">
            <v>0</v>
          </cell>
          <cell r="X38">
            <v>0</v>
          </cell>
          <cell r="Y38">
            <v>180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22</v>
          </cell>
          <cell r="AS38">
            <v>0</v>
          </cell>
          <cell r="AT38">
            <v>0</v>
          </cell>
          <cell r="AU38">
            <v>0</v>
          </cell>
          <cell r="AV38">
            <v>0</v>
          </cell>
          <cell r="AW38">
            <v>0</v>
          </cell>
          <cell r="AX38">
            <v>0</v>
          </cell>
          <cell r="AY38">
            <v>0</v>
          </cell>
          <cell r="AZ38">
            <v>2</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15</v>
          </cell>
          <cell r="BY38">
            <v>0</v>
          </cell>
          <cell r="BZ38">
            <v>30</v>
          </cell>
          <cell r="CA38">
            <v>0</v>
          </cell>
          <cell r="CB38">
            <v>30</v>
          </cell>
          <cell r="CC38">
            <v>60</v>
          </cell>
          <cell r="CD38">
            <v>0</v>
          </cell>
          <cell r="CE38">
            <v>1</v>
          </cell>
          <cell r="CF38">
            <v>1</v>
          </cell>
          <cell r="CG38">
            <v>0</v>
          </cell>
          <cell r="CH38">
            <v>0</v>
          </cell>
          <cell r="CI38">
            <v>1</v>
          </cell>
          <cell r="CJ38">
            <v>0</v>
          </cell>
          <cell r="CK38">
            <v>0</v>
          </cell>
          <cell r="CL38">
            <v>0</v>
          </cell>
          <cell r="CM38">
            <v>0</v>
          </cell>
          <cell r="CN38">
            <v>0</v>
          </cell>
          <cell r="CO38">
            <v>1</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row>
        <row r="39">
          <cell r="A39" t="str">
            <v>Drake Music Project Northern Ireland</v>
          </cell>
          <cell r="B39">
            <v>1</v>
          </cell>
          <cell r="C39">
            <v>33181</v>
          </cell>
          <cell r="D39" t="str">
            <v>Lottery</v>
          </cell>
          <cell r="E39" t="str">
            <v>ACNI/12227</v>
          </cell>
          <cell r="F39" t="str">
            <v>Fionnuala Walsh</v>
          </cell>
          <cell r="G39" t="str">
            <v>AFP - Core</v>
          </cell>
          <cell r="H39" t="str">
            <v>Awarded</v>
          </cell>
          <cell r="I39" t="str">
            <v>Small</v>
          </cell>
          <cell r="J39">
            <v>52380</v>
          </cell>
          <cell r="K39">
            <v>0</v>
          </cell>
          <cell r="L39">
            <v>57590</v>
          </cell>
          <cell r="M39">
            <v>133992</v>
          </cell>
          <cell r="N39" t="str">
            <v>Music</v>
          </cell>
          <cell r="O39">
            <v>23</v>
          </cell>
          <cell r="P39">
            <v>57</v>
          </cell>
          <cell r="Q39">
            <v>0</v>
          </cell>
          <cell r="R39">
            <v>0</v>
          </cell>
          <cell r="S39">
            <v>19</v>
          </cell>
          <cell r="T39">
            <v>312</v>
          </cell>
          <cell r="U39">
            <v>1435</v>
          </cell>
          <cell r="V39">
            <v>433</v>
          </cell>
          <cell r="W39">
            <v>212</v>
          </cell>
          <cell r="X39">
            <v>0</v>
          </cell>
          <cell r="Y39">
            <v>0</v>
          </cell>
          <cell r="Z39">
            <v>0</v>
          </cell>
          <cell r="AA39">
            <v>0</v>
          </cell>
          <cell r="AB39">
            <v>0</v>
          </cell>
          <cell r="AC39">
            <v>11200</v>
          </cell>
          <cell r="AD39">
            <v>0</v>
          </cell>
          <cell r="AE39">
            <v>2</v>
          </cell>
          <cell r="AF39">
            <v>0</v>
          </cell>
          <cell r="AG39">
            <v>0</v>
          </cell>
          <cell r="AH39">
            <v>0</v>
          </cell>
          <cell r="AI39">
            <v>0</v>
          </cell>
          <cell r="AJ39">
            <v>23</v>
          </cell>
          <cell r="AK39">
            <v>23</v>
          </cell>
          <cell r="AL39">
            <v>0</v>
          </cell>
          <cell r="AM39">
            <v>18</v>
          </cell>
          <cell r="AN39">
            <v>0</v>
          </cell>
          <cell r="AO39">
            <v>0</v>
          </cell>
          <cell r="AP39">
            <v>0</v>
          </cell>
          <cell r="AQ39">
            <v>0</v>
          </cell>
          <cell r="AR39">
            <v>57</v>
          </cell>
          <cell r="AS39">
            <v>57</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100</v>
          </cell>
          <cell r="BY39">
            <v>8</v>
          </cell>
          <cell r="BZ39">
            <v>85</v>
          </cell>
          <cell r="CA39">
            <v>0</v>
          </cell>
          <cell r="CB39">
            <v>12</v>
          </cell>
          <cell r="CC39">
            <v>68</v>
          </cell>
          <cell r="CD39">
            <v>0</v>
          </cell>
          <cell r="CE39">
            <v>0</v>
          </cell>
          <cell r="CF39">
            <v>0</v>
          </cell>
          <cell r="CG39">
            <v>0</v>
          </cell>
          <cell r="CH39">
            <v>0</v>
          </cell>
          <cell r="CI39">
            <v>1</v>
          </cell>
          <cell r="CJ39">
            <v>0</v>
          </cell>
          <cell r="CK39">
            <v>0</v>
          </cell>
          <cell r="CL39">
            <v>0</v>
          </cell>
          <cell r="CM39">
            <v>1</v>
          </cell>
          <cell r="CN39">
            <v>0</v>
          </cell>
          <cell r="CO39">
            <v>0</v>
          </cell>
          <cell r="CP39">
            <v>0</v>
          </cell>
          <cell r="CQ39">
            <v>0</v>
          </cell>
          <cell r="CR39">
            <v>0</v>
          </cell>
          <cell r="CS39">
            <v>0</v>
          </cell>
          <cell r="CT39">
            <v>1</v>
          </cell>
          <cell r="CU39">
            <v>1</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row>
        <row r="40">
          <cell r="A40" t="str">
            <v>DU Dance</v>
          </cell>
          <cell r="B40">
            <v>1</v>
          </cell>
          <cell r="C40">
            <v>33207</v>
          </cell>
          <cell r="D40" t="str">
            <v>Lottery</v>
          </cell>
          <cell r="E40" t="str">
            <v>ACNI/12253</v>
          </cell>
          <cell r="F40" t="str">
            <v>Gilly Campbell</v>
          </cell>
          <cell r="G40" t="str">
            <v>AFP - Core</v>
          </cell>
          <cell r="H40" t="str">
            <v>Awarded</v>
          </cell>
          <cell r="I40" t="str">
            <v>Small</v>
          </cell>
          <cell r="J40">
            <v>46075</v>
          </cell>
          <cell r="K40">
            <v>0</v>
          </cell>
          <cell r="L40">
            <v>79303</v>
          </cell>
          <cell r="M40">
            <v>257231</v>
          </cell>
          <cell r="N40" t="str">
            <v>Dance</v>
          </cell>
          <cell r="O40">
            <v>17</v>
          </cell>
          <cell r="P40">
            <v>179</v>
          </cell>
          <cell r="Q40">
            <v>3</v>
          </cell>
          <cell r="R40">
            <v>105</v>
          </cell>
          <cell r="S40">
            <v>2</v>
          </cell>
          <cell r="T40">
            <v>1246</v>
          </cell>
          <cell r="U40">
            <v>2700</v>
          </cell>
          <cell r="V40">
            <v>1027</v>
          </cell>
          <cell r="W40">
            <v>0</v>
          </cell>
          <cell r="X40">
            <v>0</v>
          </cell>
          <cell r="Y40">
            <v>8350</v>
          </cell>
          <cell r="Z40">
            <v>672</v>
          </cell>
          <cell r="AA40">
            <v>1600</v>
          </cell>
          <cell r="AB40">
            <v>0</v>
          </cell>
          <cell r="AC40">
            <v>750000</v>
          </cell>
          <cell r="AD40">
            <v>0</v>
          </cell>
          <cell r="AE40">
            <v>0</v>
          </cell>
          <cell r="AF40">
            <v>0</v>
          </cell>
          <cell r="AG40">
            <v>0</v>
          </cell>
          <cell r="AH40">
            <v>0</v>
          </cell>
          <cell r="AI40">
            <v>0</v>
          </cell>
          <cell r="AJ40">
            <v>17</v>
          </cell>
          <cell r="AK40">
            <v>7</v>
          </cell>
          <cell r="AL40">
            <v>0</v>
          </cell>
          <cell r="AM40">
            <v>0</v>
          </cell>
          <cell r="AN40">
            <v>0</v>
          </cell>
          <cell r="AO40">
            <v>0</v>
          </cell>
          <cell r="AP40">
            <v>0</v>
          </cell>
          <cell r="AQ40">
            <v>0</v>
          </cell>
          <cell r="AR40">
            <v>174</v>
          </cell>
          <cell r="AS40">
            <v>0</v>
          </cell>
          <cell r="AT40">
            <v>0</v>
          </cell>
          <cell r="AU40">
            <v>0</v>
          </cell>
          <cell r="AV40">
            <v>0</v>
          </cell>
          <cell r="AW40">
            <v>0</v>
          </cell>
          <cell r="AX40">
            <v>0</v>
          </cell>
          <cell r="AY40">
            <v>0</v>
          </cell>
          <cell r="AZ40">
            <v>3</v>
          </cell>
          <cell r="BA40">
            <v>3</v>
          </cell>
          <cell r="BB40">
            <v>1</v>
          </cell>
          <cell r="BC40">
            <v>0</v>
          </cell>
          <cell r="BD40">
            <v>0</v>
          </cell>
          <cell r="BE40">
            <v>0</v>
          </cell>
          <cell r="BF40">
            <v>0</v>
          </cell>
          <cell r="BG40">
            <v>0</v>
          </cell>
          <cell r="BH40">
            <v>2</v>
          </cell>
          <cell r="BI40">
            <v>1</v>
          </cell>
          <cell r="BJ40">
            <v>0</v>
          </cell>
          <cell r="BK40">
            <v>0</v>
          </cell>
          <cell r="BL40">
            <v>0</v>
          </cell>
          <cell r="BM40">
            <v>0</v>
          </cell>
          <cell r="BN40">
            <v>0</v>
          </cell>
          <cell r="BO40">
            <v>0</v>
          </cell>
          <cell r="BP40">
            <v>105</v>
          </cell>
          <cell r="BQ40">
            <v>104</v>
          </cell>
          <cell r="BR40">
            <v>0</v>
          </cell>
          <cell r="BS40">
            <v>0</v>
          </cell>
          <cell r="BT40">
            <v>0</v>
          </cell>
          <cell r="BU40">
            <v>0</v>
          </cell>
          <cell r="BV40">
            <v>0</v>
          </cell>
          <cell r="BW40">
            <v>0</v>
          </cell>
          <cell r="BX40">
            <v>1.6</v>
          </cell>
          <cell r="BY40">
            <v>30</v>
          </cell>
          <cell r="BZ40">
            <v>100</v>
          </cell>
          <cell r="CA40">
            <v>0</v>
          </cell>
          <cell r="CB40">
            <v>2.4</v>
          </cell>
          <cell r="CC40">
            <v>96</v>
          </cell>
          <cell r="CD40">
            <v>0</v>
          </cell>
          <cell r="CE40">
            <v>1</v>
          </cell>
          <cell r="CF40">
            <v>1</v>
          </cell>
          <cell r="CG40">
            <v>0</v>
          </cell>
          <cell r="CH40">
            <v>0</v>
          </cell>
          <cell r="CI40">
            <v>0</v>
          </cell>
          <cell r="CJ40">
            <v>0</v>
          </cell>
          <cell r="CK40">
            <v>0</v>
          </cell>
          <cell r="CL40">
            <v>0</v>
          </cell>
          <cell r="CM40">
            <v>1</v>
          </cell>
          <cell r="CN40">
            <v>0</v>
          </cell>
          <cell r="CO40">
            <v>0</v>
          </cell>
          <cell r="CP40">
            <v>0</v>
          </cell>
          <cell r="CQ40">
            <v>0</v>
          </cell>
          <cell r="CR40">
            <v>0</v>
          </cell>
          <cell r="CS40">
            <v>0</v>
          </cell>
          <cell r="CT40">
            <v>0</v>
          </cell>
          <cell r="CU40">
            <v>0</v>
          </cell>
          <cell r="CV40">
            <v>1</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row>
        <row r="41">
          <cell r="A41" t="str">
            <v>Dumbworld Ltd</v>
          </cell>
          <cell r="B41">
            <v>1</v>
          </cell>
          <cell r="C41">
            <v>33235</v>
          </cell>
          <cell r="D41" t="str">
            <v>Lottery</v>
          </cell>
          <cell r="E41" t="str">
            <v>ACNI/12281</v>
          </cell>
          <cell r="F41" t="str">
            <v>Ciaran Scullion</v>
          </cell>
          <cell r="G41" t="str">
            <v>AFP - Core</v>
          </cell>
          <cell r="H41" t="str">
            <v>Awarded</v>
          </cell>
          <cell r="I41" t="str">
            <v>Small</v>
          </cell>
          <cell r="J41">
            <v>82000</v>
          </cell>
          <cell r="K41">
            <v>0</v>
          </cell>
          <cell r="L41">
            <v>105920</v>
          </cell>
          <cell r="M41">
            <v>345425</v>
          </cell>
          <cell r="N41" t="str">
            <v>Music</v>
          </cell>
          <cell r="O41">
            <v>8</v>
          </cell>
          <cell r="P41">
            <v>2</v>
          </cell>
          <cell r="Q41">
            <v>0</v>
          </cell>
          <cell r="R41">
            <v>0</v>
          </cell>
          <cell r="S41">
            <v>3</v>
          </cell>
          <cell r="T41">
            <v>1440</v>
          </cell>
          <cell r="U41">
            <v>660</v>
          </cell>
          <cell r="V41">
            <v>284</v>
          </cell>
          <cell r="W41">
            <v>0</v>
          </cell>
          <cell r="X41">
            <v>0</v>
          </cell>
          <cell r="Y41">
            <v>0</v>
          </cell>
          <cell r="Z41">
            <v>0</v>
          </cell>
          <cell r="AA41">
            <v>0</v>
          </cell>
          <cell r="AB41">
            <v>1724</v>
          </cell>
          <cell r="AC41">
            <v>660</v>
          </cell>
          <cell r="AD41">
            <v>0</v>
          </cell>
          <cell r="AE41">
            <v>0</v>
          </cell>
          <cell r="AF41">
            <v>0</v>
          </cell>
          <cell r="AG41">
            <v>0</v>
          </cell>
          <cell r="AH41">
            <v>0</v>
          </cell>
          <cell r="AI41">
            <v>0</v>
          </cell>
          <cell r="AJ41">
            <v>3</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1640</v>
          </cell>
          <cell r="BS41">
            <v>61</v>
          </cell>
          <cell r="BT41">
            <v>16</v>
          </cell>
          <cell r="BU41">
            <v>0</v>
          </cell>
          <cell r="BV41">
            <v>745.57</v>
          </cell>
          <cell r="BW41">
            <v>12.22</v>
          </cell>
          <cell r="BX41">
            <v>0</v>
          </cell>
          <cell r="BY41">
            <v>25</v>
          </cell>
          <cell r="BZ41">
            <v>25</v>
          </cell>
          <cell r="CA41">
            <v>0</v>
          </cell>
          <cell r="CB41">
            <v>0</v>
          </cell>
          <cell r="CC41">
            <v>66</v>
          </cell>
          <cell r="CD41">
            <v>0</v>
          </cell>
          <cell r="CE41">
            <v>1</v>
          </cell>
          <cell r="CF41">
            <v>1</v>
          </cell>
          <cell r="CG41">
            <v>0</v>
          </cell>
          <cell r="CH41">
            <v>0</v>
          </cell>
          <cell r="CI41">
            <v>0</v>
          </cell>
          <cell r="CJ41">
            <v>0</v>
          </cell>
          <cell r="CK41">
            <v>0</v>
          </cell>
          <cell r="CL41">
            <v>0</v>
          </cell>
          <cell r="CM41">
            <v>1</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row>
        <row r="42">
          <cell r="A42" t="str">
            <v>Dun Uladh Ltd</v>
          </cell>
          <cell r="B42">
            <v>1</v>
          </cell>
          <cell r="C42">
            <v>33157</v>
          </cell>
          <cell r="D42" t="str">
            <v>Lottery</v>
          </cell>
          <cell r="E42" t="str">
            <v>ACNI/12203</v>
          </cell>
          <cell r="F42" t="str">
            <v>Maria McAlister</v>
          </cell>
          <cell r="G42" t="str">
            <v>AFP - Core</v>
          </cell>
          <cell r="H42" t="str">
            <v>Awarded</v>
          </cell>
          <cell r="I42" t="str">
            <v>Medium</v>
          </cell>
          <cell r="J42">
            <v>26550</v>
          </cell>
          <cell r="K42">
            <v>0</v>
          </cell>
          <cell r="L42">
            <v>26550</v>
          </cell>
          <cell r="M42">
            <v>165952.5</v>
          </cell>
          <cell r="N42" t="str">
            <v>Traditional Arts</v>
          </cell>
          <cell r="O42">
            <v>76</v>
          </cell>
          <cell r="P42">
            <v>22</v>
          </cell>
          <cell r="Q42">
            <v>0</v>
          </cell>
          <cell r="R42">
            <v>0</v>
          </cell>
          <cell r="S42">
            <v>0</v>
          </cell>
          <cell r="T42">
            <v>5035</v>
          </cell>
          <cell r="U42">
            <v>0</v>
          </cell>
          <cell r="V42">
            <v>642</v>
          </cell>
          <cell r="W42">
            <v>0</v>
          </cell>
          <cell r="X42">
            <v>0</v>
          </cell>
          <cell r="Y42">
            <v>0</v>
          </cell>
          <cell r="Z42">
            <v>0</v>
          </cell>
          <cell r="AA42">
            <v>0</v>
          </cell>
          <cell r="AB42">
            <v>0</v>
          </cell>
          <cell r="AC42">
            <v>0</v>
          </cell>
          <cell r="AD42">
            <v>0</v>
          </cell>
          <cell r="AE42">
            <v>0</v>
          </cell>
          <cell r="AF42">
            <v>0</v>
          </cell>
          <cell r="AG42">
            <v>0</v>
          </cell>
          <cell r="AH42">
            <v>76</v>
          </cell>
          <cell r="AI42">
            <v>0</v>
          </cell>
          <cell r="AJ42">
            <v>76</v>
          </cell>
          <cell r="AK42">
            <v>76</v>
          </cell>
          <cell r="AL42">
            <v>0</v>
          </cell>
          <cell r="AM42">
            <v>0</v>
          </cell>
          <cell r="AN42">
            <v>0</v>
          </cell>
          <cell r="AO42">
            <v>0</v>
          </cell>
          <cell r="AP42">
            <v>0</v>
          </cell>
          <cell r="AQ42">
            <v>0</v>
          </cell>
          <cell r="AR42">
            <v>22</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4900</v>
          </cell>
          <cell r="BS42">
            <v>3631</v>
          </cell>
          <cell r="BT42">
            <v>233</v>
          </cell>
          <cell r="BU42">
            <v>0</v>
          </cell>
          <cell r="BV42">
            <v>0</v>
          </cell>
          <cell r="BW42">
            <v>0</v>
          </cell>
          <cell r="BX42">
            <v>0</v>
          </cell>
          <cell r="BY42">
            <v>0</v>
          </cell>
          <cell r="BZ42">
            <v>0</v>
          </cell>
          <cell r="CA42">
            <v>0</v>
          </cell>
          <cell r="CB42">
            <v>25</v>
          </cell>
          <cell r="CC42">
            <v>45</v>
          </cell>
          <cell r="CD42">
            <v>0</v>
          </cell>
          <cell r="CE42">
            <v>1</v>
          </cell>
          <cell r="CF42">
            <v>1</v>
          </cell>
          <cell r="CG42">
            <v>0</v>
          </cell>
          <cell r="CH42">
            <v>0</v>
          </cell>
          <cell r="CI42">
            <v>0</v>
          </cell>
          <cell r="CJ42">
            <v>0</v>
          </cell>
          <cell r="CK42">
            <v>0</v>
          </cell>
          <cell r="CL42">
            <v>1</v>
          </cell>
          <cell r="CM42">
            <v>1</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row>
        <row r="43">
          <cell r="A43" t="str">
            <v>Dylan Quinn Dance Theatre</v>
          </cell>
          <cell r="B43">
            <v>1</v>
          </cell>
          <cell r="C43">
            <v>33178</v>
          </cell>
          <cell r="D43" t="str">
            <v>Lottery</v>
          </cell>
          <cell r="E43" t="str">
            <v>ACNI/12224</v>
          </cell>
          <cell r="F43" t="str">
            <v>Gilly Campbell</v>
          </cell>
          <cell r="G43" t="str">
            <v>AFP - Core</v>
          </cell>
          <cell r="H43" t="str">
            <v>Awarded</v>
          </cell>
          <cell r="I43" t="str">
            <v>Small</v>
          </cell>
          <cell r="J43">
            <v>54386</v>
          </cell>
          <cell r="K43">
            <v>0</v>
          </cell>
          <cell r="L43">
            <v>73461</v>
          </cell>
          <cell r="M43">
            <v>189975</v>
          </cell>
          <cell r="N43" t="str">
            <v>Dance</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2</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10</v>
          </cell>
          <cell r="BY43">
            <v>0</v>
          </cell>
          <cell r="BZ43">
            <v>30</v>
          </cell>
          <cell r="CA43">
            <v>0</v>
          </cell>
          <cell r="CB43">
            <v>30</v>
          </cell>
          <cell r="CC43">
            <v>60</v>
          </cell>
          <cell r="CD43">
            <v>0</v>
          </cell>
          <cell r="CE43">
            <v>0</v>
          </cell>
          <cell r="CF43">
            <v>1</v>
          </cell>
          <cell r="CG43">
            <v>0</v>
          </cell>
          <cell r="CH43">
            <v>0</v>
          </cell>
          <cell r="CI43">
            <v>1</v>
          </cell>
          <cell r="CJ43">
            <v>0</v>
          </cell>
          <cell r="CK43">
            <v>0</v>
          </cell>
          <cell r="CL43">
            <v>0</v>
          </cell>
          <cell r="CM43">
            <v>1</v>
          </cell>
          <cell r="CN43">
            <v>0</v>
          </cell>
          <cell r="CO43">
            <v>0</v>
          </cell>
          <cell r="CP43">
            <v>0</v>
          </cell>
          <cell r="CQ43">
            <v>0</v>
          </cell>
          <cell r="CR43">
            <v>0</v>
          </cell>
          <cell r="CS43">
            <v>0</v>
          </cell>
          <cell r="CT43">
            <v>0</v>
          </cell>
          <cell r="CU43">
            <v>0</v>
          </cell>
          <cell r="CV43">
            <v>0</v>
          </cell>
          <cell r="CW43">
            <v>0</v>
          </cell>
          <cell r="CX43">
            <v>1</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1</v>
          </cell>
        </row>
        <row r="44">
          <cell r="A44" t="str">
            <v>East Belfast Partnership</v>
          </cell>
          <cell r="B44">
            <v>1</v>
          </cell>
          <cell r="C44">
            <v>33182</v>
          </cell>
          <cell r="D44" t="str">
            <v>Lottery</v>
          </cell>
          <cell r="E44" t="str">
            <v>ACNI/12228</v>
          </cell>
          <cell r="F44" t="str">
            <v>Damian Smyth</v>
          </cell>
          <cell r="G44" t="str">
            <v>AFP - Core</v>
          </cell>
          <cell r="H44" t="str">
            <v>Awarded</v>
          </cell>
          <cell r="I44" t="str">
            <v>Medium</v>
          </cell>
          <cell r="J44">
            <v>94000</v>
          </cell>
          <cell r="K44">
            <v>0</v>
          </cell>
          <cell r="L44">
            <v>136443.63</v>
          </cell>
          <cell r="M44">
            <v>1003104.94</v>
          </cell>
          <cell r="N44" t="str">
            <v>Combined</v>
          </cell>
          <cell r="O44">
            <v>3</v>
          </cell>
          <cell r="P44">
            <v>5</v>
          </cell>
          <cell r="Q44">
            <v>1</v>
          </cell>
          <cell r="R44">
            <v>2</v>
          </cell>
          <cell r="S44">
            <v>0</v>
          </cell>
          <cell r="T44">
            <v>165</v>
          </cell>
          <cell r="U44">
            <v>120</v>
          </cell>
          <cell r="V44">
            <v>25</v>
          </cell>
          <cell r="W44">
            <v>15</v>
          </cell>
          <cell r="X44">
            <v>15</v>
          </cell>
          <cell r="Y44">
            <v>0</v>
          </cell>
          <cell r="Z44">
            <v>10595</v>
          </cell>
          <cell r="AA44">
            <v>5597</v>
          </cell>
          <cell r="AB44">
            <v>0</v>
          </cell>
          <cell r="AC44">
            <v>0</v>
          </cell>
          <cell r="AD44">
            <v>0</v>
          </cell>
          <cell r="AE44">
            <v>0</v>
          </cell>
          <cell r="AF44">
            <v>0</v>
          </cell>
          <cell r="AG44">
            <v>0</v>
          </cell>
          <cell r="AH44">
            <v>0</v>
          </cell>
          <cell r="AI44">
            <v>0</v>
          </cell>
          <cell r="AJ44">
            <v>34</v>
          </cell>
          <cell r="AK44">
            <v>0</v>
          </cell>
          <cell r="AL44">
            <v>0</v>
          </cell>
          <cell r="AM44">
            <v>0</v>
          </cell>
          <cell r="AN44">
            <v>0</v>
          </cell>
          <cell r="AO44">
            <v>0</v>
          </cell>
          <cell r="AP44">
            <v>0</v>
          </cell>
          <cell r="AQ44">
            <v>0</v>
          </cell>
          <cell r="AR44">
            <v>21</v>
          </cell>
          <cell r="AS44">
            <v>0</v>
          </cell>
          <cell r="AT44">
            <v>0</v>
          </cell>
          <cell r="AU44">
            <v>0</v>
          </cell>
          <cell r="AV44">
            <v>0</v>
          </cell>
          <cell r="AW44">
            <v>0</v>
          </cell>
          <cell r="AX44">
            <v>0</v>
          </cell>
          <cell r="AY44">
            <v>0</v>
          </cell>
          <cell r="AZ44">
            <v>1</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55</v>
          </cell>
          <cell r="BQ44">
            <v>0</v>
          </cell>
          <cell r="BR44">
            <v>10572</v>
          </cell>
          <cell r="BS44">
            <v>5115</v>
          </cell>
          <cell r="BT44">
            <v>722</v>
          </cell>
          <cell r="BU44">
            <v>374</v>
          </cell>
          <cell r="BV44">
            <v>43264</v>
          </cell>
          <cell r="BW44">
            <v>8.4600000000000009</v>
          </cell>
          <cell r="BX44">
            <v>0.97</v>
          </cell>
          <cell r="BY44">
            <v>0</v>
          </cell>
          <cell r="BZ44">
            <v>16.5</v>
          </cell>
          <cell r="CA44">
            <v>0</v>
          </cell>
          <cell r="CB44">
            <v>7.78</v>
          </cell>
          <cell r="CC44">
            <v>20.39</v>
          </cell>
          <cell r="CD44">
            <v>0</v>
          </cell>
          <cell r="CE44">
            <v>1</v>
          </cell>
          <cell r="CF44">
            <v>0</v>
          </cell>
          <cell r="CG44">
            <v>0</v>
          </cell>
          <cell r="CH44">
            <v>0</v>
          </cell>
          <cell r="CI44">
            <v>0</v>
          </cell>
          <cell r="CJ44">
            <v>0</v>
          </cell>
          <cell r="CK44">
            <v>0</v>
          </cell>
          <cell r="CL44">
            <v>1</v>
          </cell>
          <cell r="CM44">
            <v>0</v>
          </cell>
          <cell r="CN44">
            <v>0</v>
          </cell>
          <cell r="CO44">
            <v>0</v>
          </cell>
          <cell r="CP44">
            <v>1</v>
          </cell>
          <cell r="CQ44">
            <v>0</v>
          </cell>
          <cell r="CR44">
            <v>0</v>
          </cell>
          <cell r="CS44">
            <v>0</v>
          </cell>
          <cell r="CT44">
            <v>0</v>
          </cell>
          <cell r="CU44">
            <v>0</v>
          </cell>
          <cell r="CV44">
            <v>0</v>
          </cell>
          <cell r="CW44">
            <v>0</v>
          </cell>
          <cell r="CX44">
            <v>0</v>
          </cell>
          <cell r="CY44">
            <v>0</v>
          </cell>
          <cell r="CZ44">
            <v>1</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row>
        <row r="45">
          <cell r="A45" t="str">
            <v>Echo Echo Dance Theatre Company</v>
          </cell>
          <cell r="B45">
            <v>1</v>
          </cell>
          <cell r="C45">
            <v>33241</v>
          </cell>
          <cell r="D45" t="str">
            <v>Exchequer</v>
          </cell>
          <cell r="E45" t="str">
            <v>ACNI/12287</v>
          </cell>
          <cell r="F45" t="str">
            <v>Gilly Campbell</v>
          </cell>
          <cell r="G45" t="str">
            <v>AFP - Core</v>
          </cell>
          <cell r="H45" t="str">
            <v>Awarded</v>
          </cell>
          <cell r="I45" t="str">
            <v>Medium</v>
          </cell>
          <cell r="J45">
            <v>109758</v>
          </cell>
          <cell r="K45">
            <v>0</v>
          </cell>
          <cell r="L45">
            <v>149758</v>
          </cell>
          <cell r="M45">
            <v>489855</v>
          </cell>
          <cell r="N45" t="str">
            <v>Dance</v>
          </cell>
          <cell r="O45">
            <v>66</v>
          </cell>
          <cell r="P45">
            <v>1089</v>
          </cell>
          <cell r="Q45">
            <v>2</v>
          </cell>
          <cell r="R45">
            <v>1</v>
          </cell>
          <cell r="S45">
            <v>6</v>
          </cell>
          <cell r="T45">
            <v>2581</v>
          </cell>
          <cell r="U45">
            <v>0</v>
          </cell>
          <cell r="V45">
            <v>1923</v>
          </cell>
          <cell r="W45">
            <v>0</v>
          </cell>
          <cell r="X45">
            <v>730</v>
          </cell>
          <cell r="Y45">
            <v>200</v>
          </cell>
          <cell r="Z45">
            <v>853</v>
          </cell>
          <cell r="AA45">
            <v>0</v>
          </cell>
          <cell r="AB45">
            <v>7462</v>
          </cell>
          <cell r="AC45">
            <v>10000</v>
          </cell>
          <cell r="AD45">
            <v>0</v>
          </cell>
          <cell r="AE45">
            <v>0</v>
          </cell>
          <cell r="AF45">
            <v>0</v>
          </cell>
          <cell r="AG45">
            <v>0</v>
          </cell>
          <cell r="AH45">
            <v>0</v>
          </cell>
          <cell r="AI45">
            <v>0</v>
          </cell>
          <cell r="AJ45">
            <v>66</v>
          </cell>
          <cell r="AK45">
            <v>66</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2</v>
          </cell>
          <cell r="BA45">
            <v>2</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1</v>
          </cell>
          <cell r="BQ45">
            <v>1</v>
          </cell>
          <cell r="BR45">
            <v>1960</v>
          </cell>
          <cell r="BS45">
            <v>984</v>
          </cell>
          <cell r="BT45">
            <v>316</v>
          </cell>
          <cell r="BU45">
            <v>293</v>
          </cell>
          <cell r="BV45">
            <v>7323.6</v>
          </cell>
          <cell r="BW45">
            <v>7.44</v>
          </cell>
          <cell r="BX45">
            <v>18</v>
          </cell>
          <cell r="BY45">
            <v>0</v>
          </cell>
          <cell r="BZ45">
            <v>30</v>
          </cell>
          <cell r="CA45">
            <v>0</v>
          </cell>
          <cell r="CB45">
            <v>4</v>
          </cell>
          <cell r="CC45">
            <v>30</v>
          </cell>
          <cell r="CD45">
            <v>0</v>
          </cell>
          <cell r="CE45">
            <v>1</v>
          </cell>
          <cell r="CF45">
            <v>1</v>
          </cell>
          <cell r="CG45">
            <v>0</v>
          </cell>
          <cell r="CH45">
            <v>0</v>
          </cell>
          <cell r="CI45">
            <v>0</v>
          </cell>
          <cell r="CJ45">
            <v>0</v>
          </cell>
          <cell r="CK45">
            <v>0</v>
          </cell>
          <cell r="CL45">
            <v>1</v>
          </cell>
          <cell r="CM45">
            <v>1</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row>
        <row r="46">
          <cell r="A46" t="str">
            <v>Feile an Phobail</v>
          </cell>
          <cell r="B46">
            <v>1</v>
          </cell>
          <cell r="C46">
            <v>33201</v>
          </cell>
          <cell r="D46" t="str">
            <v>Exchequer</v>
          </cell>
          <cell r="E46" t="str">
            <v>ACNI/12247</v>
          </cell>
          <cell r="F46" t="str">
            <v>Sonya Whitefield</v>
          </cell>
          <cell r="G46" t="str">
            <v>AFP - Core</v>
          </cell>
          <cell r="H46" t="str">
            <v>Awarded</v>
          </cell>
          <cell r="I46" t="str">
            <v>Medium</v>
          </cell>
          <cell r="J46">
            <v>142590</v>
          </cell>
          <cell r="K46">
            <v>0</v>
          </cell>
          <cell r="L46">
            <v>155270</v>
          </cell>
          <cell r="M46">
            <v>988607</v>
          </cell>
          <cell r="N46" t="str">
            <v>Combined</v>
          </cell>
          <cell r="O46">
            <v>506</v>
          </cell>
          <cell r="P46">
            <v>151</v>
          </cell>
          <cell r="Q46">
            <v>0</v>
          </cell>
          <cell r="R46">
            <v>0</v>
          </cell>
          <cell r="S46">
            <v>0</v>
          </cell>
          <cell r="T46">
            <v>102438</v>
          </cell>
          <cell r="U46">
            <v>0</v>
          </cell>
          <cell r="V46">
            <v>1563</v>
          </cell>
          <cell r="W46">
            <v>0</v>
          </cell>
          <cell r="X46">
            <v>0</v>
          </cell>
          <cell r="Y46">
            <v>0</v>
          </cell>
          <cell r="Z46">
            <v>0</v>
          </cell>
          <cell r="AA46">
            <v>0</v>
          </cell>
          <cell r="AB46">
            <v>0</v>
          </cell>
          <cell r="AC46">
            <v>0</v>
          </cell>
          <cell r="AD46">
            <v>0</v>
          </cell>
          <cell r="AE46">
            <v>10</v>
          </cell>
          <cell r="AF46">
            <v>0</v>
          </cell>
          <cell r="AG46">
            <v>0</v>
          </cell>
          <cell r="AH46">
            <v>0</v>
          </cell>
          <cell r="AI46">
            <v>0</v>
          </cell>
          <cell r="AJ46">
            <v>400</v>
          </cell>
          <cell r="AK46">
            <v>0</v>
          </cell>
          <cell r="AL46">
            <v>0</v>
          </cell>
          <cell r="AM46">
            <v>0</v>
          </cell>
          <cell r="AN46">
            <v>0</v>
          </cell>
          <cell r="AO46">
            <v>0</v>
          </cell>
          <cell r="AP46">
            <v>0</v>
          </cell>
          <cell r="AQ46">
            <v>0</v>
          </cell>
          <cell r="AR46">
            <v>100</v>
          </cell>
          <cell r="AS46">
            <v>0</v>
          </cell>
          <cell r="AT46">
            <v>0</v>
          </cell>
          <cell r="AU46">
            <v>0</v>
          </cell>
          <cell r="AV46">
            <v>0</v>
          </cell>
          <cell r="AW46">
            <v>0</v>
          </cell>
          <cell r="AX46">
            <v>0</v>
          </cell>
          <cell r="AY46">
            <v>0</v>
          </cell>
          <cell r="AZ46">
            <v>30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35000</v>
          </cell>
          <cell r="BS46">
            <v>25000</v>
          </cell>
          <cell r="BT46">
            <v>10000</v>
          </cell>
          <cell r="BU46">
            <v>0</v>
          </cell>
          <cell r="BV46">
            <v>200839</v>
          </cell>
          <cell r="BW46">
            <v>8</v>
          </cell>
          <cell r="BX46">
            <v>5</v>
          </cell>
          <cell r="BY46">
            <v>5</v>
          </cell>
          <cell r="BZ46">
            <v>90</v>
          </cell>
          <cell r="CA46">
            <v>5</v>
          </cell>
          <cell r="CB46">
            <v>5</v>
          </cell>
          <cell r="CC46">
            <v>25</v>
          </cell>
          <cell r="CD46">
            <v>0</v>
          </cell>
          <cell r="CE46">
            <v>1</v>
          </cell>
          <cell r="CF46">
            <v>1</v>
          </cell>
          <cell r="CG46">
            <v>0</v>
          </cell>
          <cell r="CH46">
            <v>0</v>
          </cell>
          <cell r="CI46">
            <v>1</v>
          </cell>
          <cell r="CJ46">
            <v>0</v>
          </cell>
          <cell r="CK46">
            <v>0</v>
          </cell>
          <cell r="CL46">
            <v>0</v>
          </cell>
          <cell r="CM46">
            <v>0</v>
          </cell>
          <cell r="CN46">
            <v>0</v>
          </cell>
          <cell r="CO46">
            <v>0</v>
          </cell>
          <cell r="CP46">
            <v>0</v>
          </cell>
          <cell r="CQ46">
            <v>0</v>
          </cell>
          <cell r="CR46">
            <v>0</v>
          </cell>
          <cell r="CS46">
            <v>0</v>
          </cell>
          <cell r="CT46">
            <v>0</v>
          </cell>
          <cell r="CU46">
            <v>0</v>
          </cell>
          <cell r="CV46">
            <v>1</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row>
        <row r="47">
          <cell r="A47" t="str">
            <v>Flaxart Studios</v>
          </cell>
          <cell r="B47">
            <v>1</v>
          </cell>
          <cell r="C47">
            <v>33271</v>
          </cell>
          <cell r="D47" t="str">
            <v>Lottery</v>
          </cell>
          <cell r="E47" t="str">
            <v>ACNI/12317</v>
          </cell>
          <cell r="F47" t="str">
            <v>Deirdre Robb</v>
          </cell>
          <cell r="G47" t="str">
            <v>AFP - Core</v>
          </cell>
          <cell r="H47" t="str">
            <v>Awarded</v>
          </cell>
          <cell r="I47" t="str">
            <v>Small</v>
          </cell>
          <cell r="J47">
            <v>39396</v>
          </cell>
          <cell r="K47">
            <v>0</v>
          </cell>
          <cell r="L47">
            <v>53252</v>
          </cell>
          <cell r="M47">
            <v>101448</v>
          </cell>
          <cell r="N47" t="str">
            <v>Visual Arts</v>
          </cell>
          <cell r="O47">
            <v>0</v>
          </cell>
          <cell r="P47">
            <v>4</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1</v>
          </cell>
          <cell r="AS47">
            <v>0</v>
          </cell>
          <cell r="AT47">
            <v>0</v>
          </cell>
          <cell r="AU47">
            <v>0</v>
          </cell>
          <cell r="AV47">
            <v>0</v>
          </cell>
          <cell r="AW47">
            <v>0</v>
          </cell>
          <cell r="AX47">
            <v>1</v>
          </cell>
          <cell r="AY47">
            <v>0</v>
          </cell>
          <cell r="AZ47">
            <v>1</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60</v>
          </cell>
          <cell r="CA47">
            <v>0</v>
          </cell>
          <cell r="CB47">
            <v>20</v>
          </cell>
          <cell r="CC47">
            <v>20</v>
          </cell>
          <cell r="CD47">
            <v>0</v>
          </cell>
          <cell r="CE47">
            <v>1</v>
          </cell>
          <cell r="CF47">
            <v>0</v>
          </cell>
          <cell r="CG47">
            <v>0</v>
          </cell>
          <cell r="CH47">
            <v>0</v>
          </cell>
          <cell r="CI47">
            <v>0</v>
          </cell>
          <cell r="CJ47">
            <v>0</v>
          </cell>
          <cell r="CK47">
            <v>1</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1</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1</v>
          </cell>
        </row>
        <row r="48">
          <cell r="A48" t="str">
            <v>Glasgowbury</v>
          </cell>
          <cell r="B48">
            <v>1</v>
          </cell>
          <cell r="C48">
            <v>33160</v>
          </cell>
          <cell r="D48" t="str">
            <v>Lottery</v>
          </cell>
          <cell r="E48" t="str">
            <v>ACNI/12206</v>
          </cell>
          <cell r="F48" t="str">
            <v>Maria McAlister</v>
          </cell>
          <cell r="G48" t="str">
            <v>AFP - Core</v>
          </cell>
          <cell r="H48" t="str">
            <v>Awarded</v>
          </cell>
          <cell r="I48" t="str">
            <v>Small</v>
          </cell>
          <cell r="J48">
            <v>38204</v>
          </cell>
          <cell r="K48">
            <v>0</v>
          </cell>
          <cell r="L48">
            <v>43750</v>
          </cell>
          <cell r="M48">
            <v>524006</v>
          </cell>
          <cell r="N48" t="str">
            <v>Music</v>
          </cell>
          <cell r="O48">
            <v>18</v>
          </cell>
          <cell r="P48">
            <v>3381</v>
          </cell>
          <cell r="Q48">
            <v>0</v>
          </cell>
          <cell r="R48">
            <v>0</v>
          </cell>
          <cell r="S48">
            <v>1</v>
          </cell>
          <cell r="T48">
            <v>1047</v>
          </cell>
          <cell r="U48">
            <v>650</v>
          </cell>
          <cell r="V48">
            <v>5403</v>
          </cell>
          <cell r="W48">
            <v>0</v>
          </cell>
          <cell r="X48">
            <v>0</v>
          </cell>
          <cell r="Y48">
            <v>0</v>
          </cell>
          <cell r="Z48">
            <v>0</v>
          </cell>
          <cell r="AA48">
            <v>0</v>
          </cell>
          <cell r="AB48">
            <v>0</v>
          </cell>
          <cell r="AC48">
            <v>20000</v>
          </cell>
          <cell r="AD48">
            <v>0</v>
          </cell>
          <cell r="AE48">
            <v>0</v>
          </cell>
          <cell r="AF48">
            <v>0</v>
          </cell>
          <cell r="AG48">
            <v>0</v>
          </cell>
          <cell r="AH48">
            <v>0</v>
          </cell>
          <cell r="AI48">
            <v>0</v>
          </cell>
          <cell r="AJ48">
            <v>10</v>
          </cell>
          <cell r="AK48">
            <v>0</v>
          </cell>
          <cell r="AL48">
            <v>0</v>
          </cell>
          <cell r="AM48">
            <v>0</v>
          </cell>
          <cell r="AN48">
            <v>0</v>
          </cell>
          <cell r="AO48">
            <v>0</v>
          </cell>
          <cell r="AP48">
            <v>0</v>
          </cell>
          <cell r="AQ48">
            <v>0</v>
          </cell>
          <cell r="AR48">
            <v>3381</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810</v>
          </cell>
          <cell r="BS48">
            <v>482</v>
          </cell>
          <cell r="BT48">
            <v>245</v>
          </cell>
          <cell r="BU48">
            <v>0</v>
          </cell>
          <cell r="BV48">
            <v>2566</v>
          </cell>
          <cell r="BW48">
            <v>5.32</v>
          </cell>
          <cell r="BX48">
            <v>10.53</v>
          </cell>
          <cell r="BY48">
            <v>0</v>
          </cell>
          <cell r="BZ48">
            <v>0</v>
          </cell>
          <cell r="CA48">
            <v>0</v>
          </cell>
          <cell r="CB48">
            <v>7.13</v>
          </cell>
          <cell r="CC48">
            <v>46.5</v>
          </cell>
          <cell r="CD48">
            <v>0</v>
          </cell>
          <cell r="CE48">
            <v>0</v>
          </cell>
          <cell r="CF48">
            <v>0</v>
          </cell>
          <cell r="CG48">
            <v>0</v>
          </cell>
          <cell r="CH48">
            <v>0</v>
          </cell>
          <cell r="CI48">
            <v>0</v>
          </cell>
          <cell r="CJ48">
            <v>0</v>
          </cell>
          <cell r="CK48">
            <v>0</v>
          </cell>
          <cell r="CL48">
            <v>0</v>
          </cell>
          <cell r="CM48">
            <v>1</v>
          </cell>
          <cell r="CN48">
            <v>0</v>
          </cell>
          <cell r="CO48">
            <v>0</v>
          </cell>
          <cell r="CP48">
            <v>0</v>
          </cell>
          <cell r="CQ48">
            <v>1</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row>
        <row r="49">
          <cell r="A49" t="str">
            <v>Golden Thread Gallery</v>
          </cell>
          <cell r="B49">
            <v>1</v>
          </cell>
          <cell r="C49">
            <v>33262</v>
          </cell>
          <cell r="D49" t="str">
            <v>Exchequer</v>
          </cell>
          <cell r="E49" t="str">
            <v>ACNI/12308</v>
          </cell>
          <cell r="F49" t="str">
            <v>Deirdre Robb</v>
          </cell>
          <cell r="G49" t="str">
            <v>AFP - Core</v>
          </cell>
          <cell r="H49" t="str">
            <v>Awarded</v>
          </cell>
          <cell r="I49" t="str">
            <v>Medium</v>
          </cell>
          <cell r="J49">
            <v>180019</v>
          </cell>
          <cell r="K49">
            <v>0</v>
          </cell>
          <cell r="L49">
            <v>212398.07999999999</v>
          </cell>
          <cell r="M49">
            <v>132586.14000000001</v>
          </cell>
          <cell r="N49" t="str">
            <v>Visual Arts</v>
          </cell>
          <cell r="O49">
            <v>0</v>
          </cell>
          <cell r="P49">
            <v>84</v>
          </cell>
          <cell r="Q49">
            <v>29</v>
          </cell>
          <cell r="R49">
            <v>0</v>
          </cell>
          <cell r="S49">
            <v>0</v>
          </cell>
          <cell r="T49">
            <v>0</v>
          </cell>
          <cell r="U49">
            <v>0</v>
          </cell>
          <cell r="V49">
            <v>2729</v>
          </cell>
          <cell r="W49">
            <v>0</v>
          </cell>
          <cell r="X49">
            <v>38455</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54</v>
          </cell>
          <cell r="AQ49">
            <v>0</v>
          </cell>
          <cell r="AR49">
            <v>54</v>
          </cell>
          <cell r="AS49">
            <v>0</v>
          </cell>
          <cell r="AT49">
            <v>0</v>
          </cell>
          <cell r="AU49">
            <v>0</v>
          </cell>
          <cell r="AV49">
            <v>0</v>
          </cell>
          <cell r="AW49">
            <v>19</v>
          </cell>
          <cell r="AX49">
            <v>19</v>
          </cell>
          <cell r="AY49">
            <v>0</v>
          </cell>
          <cell r="AZ49">
            <v>19</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2</v>
          </cell>
          <cell r="BY49">
            <v>2</v>
          </cell>
          <cell r="BZ49">
            <v>30</v>
          </cell>
          <cell r="CA49">
            <v>0</v>
          </cell>
          <cell r="CB49">
            <v>2</v>
          </cell>
          <cell r="CC49">
            <v>15</v>
          </cell>
          <cell r="CD49">
            <v>1</v>
          </cell>
          <cell r="CE49">
            <v>1</v>
          </cell>
          <cell r="CF49">
            <v>1</v>
          </cell>
          <cell r="CG49">
            <v>0</v>
          </cell>
          <cell r="CH49">
            <v>0</v>
          </cell>
          <cell r="CI49">
            <v>0</v>
          </cell>
          <cell r="CJ49">
            <v>0</v>
          </cell>
          <cell r="CK49">
            <v>0</v>
          </cell>
          <cell r="CL49">
            <v>1</v>
          </cell>
          <cell r="CM49">
            <v>0</v>
          </cell>
          <cell r="CN49">
            <v>0</v>
          </cell>
          <cell r="CO49">
            <v>0</v>
          </cell>
          <cell r="CP49">
            <v>0</v>
          </cell>
          <cell r="CQ49">
            <v>0</v>
          </cell>
          <cell r="CR49">
            <v>0</v>
          </cell>
          <cell r="CS49">
            <v>0</v>
          </cell>
          <cell r="CT49">
            <v>1</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row>
        <row r="50">
          <cell r="A50" t="str">
            <v>Greater Shantallow Community Arts</v>
          </cell>
          <cell r="B50">
            <v>1</v>
          </cell>
          <cell r="C50">
            <v>33252</v>
          </cell>
          <cell r="D50" t="str">
            <v>Lottery</v>
          </cell>
          <cell r="E50" t="str">
            <v>ACNI/12298</v>
          </cell>
          <cell r="F50" t="str">
            <v>Lizzie Devlin</v>
          </cell>
          <cell r="G50" t="str">
            <v>AFP - Core</v>
          </cell>
          <cell r="H50" t="str">
            <v>Awarded</v>
          </cell>
          <cell r="I50" t="str">
            <v>Medium</v>
          </cell>
          <cell r="J50">
            <v>102551</v>
          </cell>
          <cell r="K50">
            <v>0</v>
          </cell>
          <cell r="L50">
            <v>113996.7</v>
          </cell>
          <cell r="M50">
            <v>420373.5</v>
          </cell>
          <cell r="N50" t="str">
            <v>Combined</v>
          </cell>
          <cell r="O50">
            <v>45</v>
          </cell>
          <cell r="P50">
            <v>500</v>
          </cell>
          <cell r="Q50">
            <v>2</v>
          </cell>
          <cell r="R50">
            <v>5</v>
          </cell>
          <cell r="S50">
            <v>6</v>
          </cell>
          <cell r="T50">
            <v>0</v>
          </cell>
          <cell r="U50">
            <v>69475</v>
          </cell>
          <cell r="V50">
            <v>7223</v>
          </cell>
          <cell r="W50">
            <v>0</v>
          </cell>
          <cell r="X50">
            <v>0</v>
          </cell>
          <cell r="Y50">
            <v>600</v>
          </cell>
          <cell r="Z50">
            <v>0</v>
          </cell>
          <cell r="AA50">
            <v>59000</v>
          </cell>
          <cell r="AB50">
            <v>0</v>
          </cell>
          <cell r="AC50">
            <v>200000</v>
          </cell>
          <cell r="AD50">
            <v>0</v>
          </cell>
          <cell r="AE50">
            <v>1</v>
          </cell>
          <cell r="AF50">
            <v>0</v>
          </cell>
          <cell r="AG50">
            <v>0</v>
          </cell>
          <cell r="AH50">
            <v>0</v>
          </cell>
          <cell r="AI50">
            <v>0</v>
          </cell>
          <cell r="AJ50">
            <v>45</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1</v>
          </cell>
          <cell r="BL50">
            <v>0</v>
          </cell>
          <cell r="BM50">
            <v>0</v>
          </cell>
          <cell r="BN50">
            <v>0</v>
          </cell>
          <cell r="BO50">
            <v>0</v>
          </cell>
          <cell r="BP50">
            <v>5</v>
          </cell>
          <cell r="BQ50">
            <v>0</v>
          </cell>
          <cell r="BR50">
            <v>0</v>
          </cell>
          <cell r="BS50">
            <v>0</v>
          </cell>
          <cell r="BT50">
            <v>0</v>
          </cell>
          <cell r="BU50">
            <v>0</v>
          </cell>
          <cell r="BV50">
            <v>0</v>
          </cell>
          <cell r="BW50">
            <v>0</v>
          </cell>
          <cell r="BX50">
            <v>5</v>
          </cell>
          <cell r="BY50">
            <v>10</v>
          </cell>
          <cell r="BZ50">
            <v>95</v>
          </cell>
          <cell r="CA50">
            <v>5</v>
          </cell>
          <cell r="CB50">
            <v>10</v>
          </cell>
          <cell r="CC50">
            <v>40</v>
          </cell>
          <cell r="CD50">
            <v>2</v>
          </cell>
          <cell r="CE50">
            <v>1</v>
          </cell>
          <cell r="CF50">
            <v>1</v>
          </cell>
          <cell r="CG50">
            <v>0</v>
          </cell>
          <cell r="CH50">
            <v>0</v>
          </cell>
          <cell r="CI50">
            <v>0</v>
          </cell>
          <cell r="CJ50">
            <v>0</v>
          </cell>
          <cell r="CK50">
            <v>1</v>
          </cell>
          <cell r="CL50">
            <v>0</v>
          </cell>
          <cell r="CM50">
            <v>1</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1</v>
          </cell>
          <cell r="FM50">
            <v>0</v>
          </cell>
          <cell r="FN50">
            <v>150</v>
          </cell>
          <cell r="FO50">
            <v>0</v>
          </cell>
          <cell r="FP50">
            <v>0</v>
          </cell>
          <cell r="FQ50">
            <v>0</v>
          </cell>
          <cell r="FR50">
            <v>0</v>
          </cell>
          <cell r="FS50">
            <v>0</v>
          </cell>
          <cell r="FT50">
            <v>0</v>
          </cell>
          <cell r="FU50">
            <v>1</v>
          </cell>
          <cell r="FV50">
            <v>0</v>
          </cell>
          <cell r="FW50">
            <v>0</v>
          </cell>
          <cell r="FX50">
            <v>0</v>
          </cell>
          <cell r="FY50">
            <v>0</v>
          </cell>
        </row>
        <row r="51">
          <cell r="A51" t="str">
            <v>Happy Days EIBF</v>
          </cell>
          <cell r="B51">
            <v>1</v>
          </cell>
          <cell r="C51">
            <v>33175</v>
          </cell>
          <cell r="D51" t="str">
            <v>Exchequer</v>
          </cell>
          <cell r="E51" t="str">
            <v>ACNI/12221</v>
          </cell>
          <cell r="F51" t="str">
            <v>Damian Smyth</v>
          </cell>
          <cell r="G51" t="str">
            <v>AFP - Core</v>
          </cell>
          <cell r="H51" t="str">
            <v>Awarded</v>
          </cell>
          <cell r="I51" t="str">
            <v>Medium</v>
          </cell>
          <cell r="J51">
            <v>115000</v>
          </cell>
          <cell r="K51">
            <v>0</v>
          </cell>
          <cell r="L51">
            <v>230000</v>
          </cell>
          <cell r="M51">
            <v>1200927</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row>
        <row r="52">
          <cell r="A52" t="str">
            <v>In Your Space (NI) Ltd</v>
          </cell>
          <cell r="B52">
            <v>1</v>
          </cell>
          <cell r="C52">
            <v>33179</v>
          </cell>
          <cell r="D52" t="str">
            <v>Lottery</v>
          </cell>
          <cell r="E52" t="str">
            <v>ACNI/12225</v>
          </cell>
          <cell r="F52" t="str">
            <v>Gavin O'Connor</v>
          </cell>
          <cell r="G52" t="str">
            <v>AFP - Core</v>
          </cell>
          <cell r="H52" t="str">
            <v>Awarded</v>
          </cell>
          <cell r="I52" t="str">
            <v>Small</v>
          </cell>
          <cell r="J52">
            <v>43705</v>
          </cell>
          <cell r="K52">
            <v>0</v>
          </cell>
          <cell r="L52">
            <v>70169</v>
          </cell>
          <cell r="M52">
            <v>344475</v>
          </cell>
          <cell r="N52" t="str">
            <v>Combined</v>
          </cell>
          <cell r="O52">
            <v>219</v>
          </cell>
          <cell r="P52">
            <v>259</v>
          </cell>
          <cell r="Q52">
            <v>0</v>
          </cell>
          <cell r="R52">
            <v>19</v>
          </cell>
          <cell r="S52">
            <v>0</v>
          </cell>
          <cell r="T52">
            <v>0</v>
          </cell>
          <cell r="U52">
            <v>336643</v>
          </cell>
          <cell r="V52">
            <v>2604</v>
          </cell>
          <cell r="W52">
            <v>0</v>
          </cell>
          <cell r="X52">
            <v>0</v>
          </cell>
          <cell r="Y52">
            <v>0</v>
          </cell>
          <cell r="Z52">
            <v>0</v>
          </cell>
          <cell r="AA52">
            <v>48450</v>
          </cell>
          <cell r="AB52">
            <v>0</v>
          </cell>
          <cell r="AC52">
            <v>0</v>
          </cell>
          <cell r="AD52">
            <v>0</v>
          </cell>
          <cell r="AE52">
            <v>0</v>
          </cell>
          <cell r="AF52">
            <v>0</v>
          </cell>
          <cell r="AG52">
            <v>0</v>
          </cell>
          <cell r="AH52">
            <v>0</v>
          </cell>
          <cell r="AI52">
            <v>0</v>
          </cell>
          <cell r="AJ52">
            <v>219</v>
          </cell>
          <cell r="AK52">
            <v>200</v>
          </cell>
          <cell r="AL52">
            <v>0</v>
          </cell>
          <cell r="AM52">
            <v>0</v>
          </cell>
          <cell r="AN52">
            <v>0</v>
          </cell>
          <cell r="AO52">
            <v>0</v>
          </cell>
          <cell r="AP52">
            <v>0</v>
          </cell>
          <cell r="AQ52">
            <v>0</v>
          </cell>
          <cell r="AR52">
            <v>259</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19</v>
          </cell>
          <cell r="BR52">
            <v>400</v>
          </cell>
          <cell r="BS52">
            <v>236</v>
          </cell>
          <cell r="BT52">
            <v>50</v>
          </cell>
          <cell r="BU52">
            <v>61</v>
          </cell>
          <cell r="BV52">
            <v>2056</v>
          </cell>
          <cell r="BW52">
            <v>8.7100000000000009</v>
          </cell>
          <cell r="BX52">
            <v>8</v>
          </cell>
          <cell r="BY52">
            <v>0</v>
          </cell>
          <cell r="BZ52">
            <v>25</v>
          </cell>
          <cell r="CA52">
            <v>5</v>
          </cell>
          <cell r="CB52">
            <v>0</v>
          </cell>
          <cell r="CC52">
            <v>60</v>
          </cell>
          <cell r="CD52">
            <v>0</v>
          </cell>
          <cell r="CE52">
            <v>0</v>
          </cell>
          <cell r="CF52">
            <v>1</v>
          </cell>
          <cell r="CG52">
            <v>1</v>
          </cell>
          <cell r="CH52">
            <v>0</v>
          </cell>
          <cell r="CI52">
            <v>1</v>
          </cell>
          <cell r="CJ52">
            <v>0</v>
          </cell>
          <cell r="CK52">
            <v>0</v>
          </cell>
          <cell r="CL52">
            <v>0</v>
          </cell>
          <cell r="CM52">
            <v>0</v>
          </cell>
          <cell r="CN52">
            <v>0</v>
          </cell>
          <cell r="CO52">
            <v>0</v>
          </cell>
          <cell r="CP52">
            <v>0</v>
          </cell>
          <cell r="CQ52">
            <v>1</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row>
        <row r="53">
          <cell r="A53" t="str">
            <v>Irish Pages Ltd.</v>
          </cell>
          <cell r="B53">
            <v>1</v>
          </cell>
          <cell r="C53">
            <v>33176</v>
          </cell>
          <cell r="D53" t="str">
            <v>Lottery</v>
          </cell>
          <cell r="E53" t="str">
            <v>ACNI/12222</v>
          </cell>
          <cell r="F53" t="str">
            <v>Damian Smyth</v>
          </cell>
          <cell r="G53" t="str">
            <v>AFP - Core</v>
          </cell>
          <cell r="H53" t="str">
            <v>Awarded</v>
          </cell>
          <cell r="I53" t="str">
            <v>Small</v>
          </cell>
          <cell r="J53">
            <v>29000</v>
          </cell>
          <cell r="K53">
            <v>0</v>
          </cell>
          <cell r="L53">
            <v>29000</v>
          </cell>
          <cell r="M53">
            <v>61200</v>
          </cell>
          <cell r="N53" t="str">
            <v>Literature</v>
          </cell>
          <cell r="O53">
            <v>5</v>
          </cell>
          <cell r="P53">
            <v>1</v>
          </cell>
          <cell r="Q53">
            <v>0</v>
          </cell>
          <cell r="R53">
            <v>5</v>
          </cell>
          <cell r="S53">
            <v>1</v>
          </cell>
          <cell r="T53">
            <v>295</v>
          </cell>
          <cell r="U53">
            <v>0</v>
          </cell>
          <cell r="V53">
            <v>35</v>
          </cell>
          <cell r="W53">
            <v>0</v>
          </cell>
          <cell r="X53">
            <v>0</v>
          </cell>
          <cell r="Y53">
            <v>0</v>
          </cell>
          <cell r="Z53">
            <v>290</v>
          </cell>
          <cell r="AA53">
            <v>100</v>
          </cell>
          <cell r="AB53">
            <v>0</v>
          </cell>
          <cell r="AC53">
            <v>10000</v>
          </cell>
          <cell r="AD53">
            <v>0</v>
          </cell>
          <cell r="AE53">
            <v>0</v>
          </cell>
          <cell r="AF53">
            <v>0</v>
          </cell>
          <cell r="AG53">
            <v>0</v>
          </cell>
          <cell r="AH53">
            <v>0</v>
          </cell>
          <cell r="AI53">
            <v>0</v>
          </cell>
          <cell r="AJ53">
            <v>5</v>
          </cell>
          <cell r="AK53">
            <v>0</v>
          </cell>
          <cell r="AL53">
            <v>0</v>
          </cell>
          <cell r="AM53">
            <v>0</v>
          </cell>
          <cell r="AN53">
            <v>0</v>
          </cell>
          <cell r="AO53">
            <v>0</v>
          </cell>
          <cell r="AP53">
            <v>0</v>
          </cell>
          <cell r="AQ53">
            <v>0</v>
          </cell>
          <cell r="AR53">
            <v>1</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5</v>
          </cell>
          <cell r="BQ53">
            <v>0</v>
          </cell>
          <cell r="BR53">
            <v>0</v>
          </cell>
          <cell r="BS53">
            <v>0</v>
          </cell>
          <cell r="BT53">
            <v>0</v>
          </cell>
          <cell r="BU53">
            <v>0</v>
          </cell>
          <cell r="BV53">
            <v>0</v>
          </cell>
          <cell r="BW53">
            <v>0</v>
          </cell>
          <cell r="BX53">
            <v>0</v>
          </cell>
          <cell r="BY53">
            <v>24</v>
          </cell>
          <cell r="BZ53">
            <v>0</v>
          </cell>
          <cell r="CA53">
            <v>12</v>
          </cell>
          <cell r="CB53">
            <v>0</v>
          </cell>
          <cell r="CC53">
            <v>0</v>
          </cell>
          <cell r="CD53">
            <v>0</v>
          </cell>
          <cell r="CE53">
            <v>0</v>
          </cell>
          <cell r="CF53">
            <v>0</v>
          </cell>
          <cell r="CG53">
            <v>0</v>
          </cell>
          <cell r="CH53">
            <v>0</v>
          </cell>
          <cell r="CI53">
            <v>0</v>
          </cell>
          <cell r="CJ53">
            <v>0</v>
          </cell>
          <cell r="CK53">
            <v>0</v>
          </cell>
          <cell r="CL53">
            <v>1</v>
          </cell>
          <cell r="CM53">
            <v>0</v>
          </cell>
          <cell r="CN53">
            <v>0</v>
          </cell>
          <cell r="CO53">
            <v>0</v>
          </cell>
          <cell r="CP53">
            <v>0</v>
          </cell>
          <cell r="CQ53">
            <v>0</v>
          </cell>
          <cell r="CR53">
            <v>0</v>
          </cell>
          <cell r="CS53">
            <v>0</v>
          </cell>
          <cell r="CT53">
            <v>1</v>
          </cell>
          <cell r="CU53">
            <v>0</v>
          </cell>
          <cell r="CV53">
            <v>1</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2</v>
          </cell>
          <cell r="FM53">
            <v>3800</v>
          </cell>
          <cell r="FN53">
            <v>4000</v>
          </cell>
          <cell r="FO53">
            <v>0</v>
          </cell>
          <cell r="FP53">
            <v>0</v>
          </cell>
          <cell r="FQ53">
            <v>0</v>
          </cell>
          <cell r="FR53">
            <v>0</v>
          </cell>
          <cell r="FS53">
            <v>0</v>
          </cell>
          <cell r="FT53">
            <v>0</v>
          </cell>
          <cell r="FU53">
            <v>0</v>
          </cell>
          <cell r="FV53">
            <v>0</v>
          </cell>
          <cell r="FW53">
            <v>0</v>
          </cell>
          <cell r="FX53">
            <v>1</v>
          </cell>
          <cell r="FY53">
            <v>0</v>
          </cell>
        </row>
        <row r="54">
          <cell r="A54" t="str">
            <v>Irish Traditional Music Archive</v>
          </cell>
          <cell r="B54">
            <v>1</v>
          </cell>
          <cell r="C54">
            <v>33158</v>
          </cell>
          <cell r="D54" t="str">
            <v>Lottery</v>
          </cell>
          <cell r="E54" t="str">
            <v>ACNI/12204</v>
          </cell>
          <cell r="F54" t="str">
            <v>Maria McAlister</v>
          </cell>
          <cell r="G54" t="str">
            <v>AFP - Core</v>
          </cell>
          <cell r="H54" t="str">
            <v>Awarded</v>
          </cell>
          <cell r="I54" t="str">
            <v>Medium</v>
          </cell>
          <cell r="J54">
            <v>30000</v>
          </cell>
          <cell r="K54">
            <v>0</v>
          </cell>
          <cell r="L54">
            <v>35000</v>
          </cell>
          <cell r="M54">
            <v>575750</v>
          </cell>
          <cell r="N54" t="str">
            <v>Traditional Arts</v>
          </cell>
          <cell r="O54">
            <v>26</v>
          </cell>
          <cell r="P54">
            <v>9</v>
          </cell>
          <cell r="Q54">
            <v>24</v>
          </cell>
          <cell r="R54">
            <v>0</v>
          </cell>
          <cell r="S54">
            <v>507</v>
          </cell>
          <cell r="T54">
            <v>6065</v>
          </cell>
          <cell r="U54">
            <v>0</v>
          </cell>
          <cell r="V54">
            <v>112083</v>
          </cell>
          <cell r="W54">
            <v>0</v>
          </cell>
          <cell r="X54">
            <v>45720</v>
          </cell>
          <cell r="Y54">
            <v>0</v>
          </cell>
          <cell r="Z54">
            <v>0</v>
          </cell>
          <cell r="AA54">
            <v>0</v>
          </cell>
          <cell r="AB54">
            <v>608095</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115</v>
          </cell>
          <cell r="BS54">
            <v>0</v>
          </cell>
          <cell r="BT54">
            <v>115</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1</v>
          </cell>
          <cell r="CN54">
            <v>0</v>
          </cell>
          <cell r="CO54">
            <v>0</v>
          </cell>
          <cell r="CP54">
            <v>0</v>
          </cell>
          <cell r="CQ54">
            <v>0</v>
          </cell>
          <cell r="CR54">
            <v>0</v>
          </cell>
          <cell r="CS54">
            <v>0</v>
          </cell>
          <cell r="CT54">
            <v>0</v>
          </cell>
          <cell r="CU54">
            <v>0</v>
          </cell>
          <cell r="CV54">
            <v>1</v>
          </cell>
          <cell r="CW54">
            <v>0</v>
          </cell>
          <cell r="CX54">
            <v>0</v>
          </cell>
          <cell r="CY54">
            <v>0</v>
          </cell>
          <cell r="CZ54">
            <v>1</v>
          </cell>
          <cell r="DA54">
            <v>0</v>
          </cell>
          <cell r="DB54">
            <v>0</v>
          </cell>
          <cell r="DC54">
            <v>1</v>
          </cell>
          <cell r="DD54">
            <v>0</v>
          </cell>
          <cell r="DE54">
            <v>1</v>
          </cell>
          <cell r="DF54">
            <v>0</v>
          </cell>
          <cell r="DG54">
            <v>0</v>
          </cell>
          <cell r="DH54">
            <v>0</v>
          </cell>
          <cell r="DI54">
            <v>0</v>
          </cell>
          <cell r="DJ54">
            <v>0</v>
          </cell>
          <cell r="DK54">
            <v>0</v>
          </cell>
          <cell r="DL54">
            <v>0</v>
          </cell>
          <cell r="DM54">
            <v>0</v>
          </cell>
          <cell r="DN54">
            <v>0</v>
          </cell>
          <cell r="DO54">
            <v>0</v>
          </cell>
          <cell r="DP54">
            <v>1</v>
          </cell>
          <cell r="DQ54">
            <v>0</v>
          </cell>
          <cell r="DR54">
            <v>0</v>
          </cell>
          <cell r="DS54">
            <v>0</v>
          </cell>
          <cell r="DT54">
            <v>0</v>
          </cell>
          <cell r="DU54">
            <v>0</v>
          </cell>
          <cell r="DV54">
            <v>1</v>
          </cell>
          <cell r="DW54">
            <v>0</v>
          </cell>
          <cell r="DX54">
            <v>1</v>
          </cell>
          <cell r="DY54">
            <v>0</v>
          </cell>
          <cell r="DZ54">
            <v>1</v>
          </cell>
          <cell r="EA54">
            <v>0</v>
          </cell>
          <cell r="EB54">
            <v>1</v>
          </cell>
          <cell r="EC54">
            <v>0</v>
          </cell>
          <cell r="ED54">
            <v>1</v>
          </cell>
          <cell r="EE54">
            <v>0</v>
          </cell>
          <cell r="EF54">
            <v>1</v>
          </cell>
          <cell r="EG54">
            <v>0</v>
          </cell>
          <cell r="EH54">
            <v>0</v>
          </cell>
          <cell r="EI54">
            <v>1</v>
          </cell>
          <cell r="EJ54">
            <v>0</v>
          </cell>
          <cell r="EK54">
            <v>0</v>
          </cell>
          <cell r="EL54">
            <v>0</v>
          </cell>
          <cell r="EM54">
            <v>0</v>
          </cell>
          <cell r="EN54">
            <v>0</v>
          </cell>
          <cell r="EO54">
            <v>0</v>
          </cell>
          <cell r="EP54">
            <v>0</v>
          </cell>
          <cell r="EQ54">
            <v>1</v>
          </cell>
          <cell r="ER54">
            <v>9</v>
          </cell>
          <cell r="ES54">
            <v>2</v>
          </cell>
          <cell r="ET54">
            <v>0</v>
          </cell>
          <cell r="EU54">
            <v>3</v>
          </cell>
          <cell r="EV54">
            <v>7</v>
          </cell>
          <cell r="EW54">
            <v>0</v>
          </cell>
          <cell r="EX54">
            <v>0</v>
          </cell>
          <cell r="EY54">
            <v>0</v>
          </cell>
          <cell r="EZ54">
            <v>0</v>
          </cell>
          <cell r="FA54">
            <v>0</v>
          </cell>
          <cell r="FB54">
            <v>0</v>
          </cell>
          <cell r="FC54">
            <v>22</v>
          </cell>
          <cell r="FD54">
            <v>163868</v>
          </cell>
          <cell r="FE54">
            <v>0</v>
          </cell>
          <cell r="FF54">
            <v>0</v>
          </cell>
          <cell r="FG54">
            <v>0</v>
          </cell>
          <cell r="FH54">
            <v>7</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row>
        <row r="55">
          <cell r="A55" t="str">
            <v>Kabosh Theatre Ltd</v>
          </cell>
          <cell r="B55">
            <v>1</v>
          </cell>
          <cell r="C55">
            <v>33243</v>
          </cell>
          <cell r="D55" t="str">
            <v>Lottery</v>
          </cell>
          <cell r="E55" t="str">
            <v>ACNI/12289</v>
          </cell>
          <cell r="F55" t="str">
            <v>Gilly Campbell</v>
          </cell>
          <cell r="G55" t="str">
            <v>AFP - Core</v>
          </cell>
          <cell r="H55" t="str">
            <v>Awarded</v>
          </cell>
          <cell r="I55" t="str">
            <v>Medium</v>
          </cell>
          <cell r="J55">
            <v>60000</v>
          </cell>
          <cell r="K55">
            <v>0</v>
          </cell>
          <cell r="L55">
            <v>115394</v>
          </cell>
          <cell r="M55">
            <v>216012</v>
          </cell>
          <cell r="N55" t="str">
            <v>Drama</v>
          </cell>
          <cell r="O55">
            <v>102</v>
          </cell>
          <cell r="P55">
            <v>127</v>
          </cell>
          <cell r="Q55">
            <v>0</v>
          </cell>
          <cell r="R55">
            <v>4</v>
          </cell>
          <cell r="S55">
            <v>0</v>
          </cell>
          <cell r="T55">
            <v>2459</v>
          </cell>
          <cell r="U55">
            <v>0</v>
          </cell>
          <cell r="V55">
            <v>1710</v>
          </cell>
          <cell r="W55">
            <v>0</v>
          </cell>
          <cell r="X55">
            <v>0</v>
          </cell>
          <cell r="Y55">
            <v>0</v>
          </cell>
          <cell r="Z55">
            <v>824</v>
          </cell>
          <cell r="AA55">
            <v>0</v>
          </cell>
          <cell r="AB55">
            <v>0</v>
          </cell>
          <cell r="AC55">
            <v>0</v>
          </cell>
          <cell r="AD55">
            <v>0</v>
          </cell>
          <cell r="AE55">
            <v>0</v>
          </cell>
          <cell r="AF55">
            <v>0</v>
          </cell>
          <cell r="AG55">
            <v>0</v>
          </cell>
          <cell r="AH55">
            <v>26</v>
          </cell>
          <cell r="AI55">
            <v>0</v>
          </cell>
          <cell r="AJ55">
            <v>86</v>
          </cell>
          <cell r="AK55">
            <v>40</v>
          </cell>
          <cell r="AL55">
            <v>0</v>
          </cell>
          <cell r="AM55">
            <v>0</v>
          </cell>
          <cell r="AN55">
            <v>0</v>
          </cell>
          <cell r="AO55">
            <v>0</v>
          </cell>
          <cell r="AP55">
            <v>47</v>
          </cell>
          <cell r="AQ55">
            <v>0</v>
          </cell>
          <cell r="AR55">
            <v>66</v>
          </cell>
          <cell r="AS55">
            <v>15</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3</v>
          </cell>
          <cell r="BO55">
            <v>1</v>
          </cell>
          <cell r="BP55">
            <v>4</v>
          </cell>
          <cell r="BQ55">
            <v>36</v>
          </cell>
          <cell r="BR55">
            <v>2170</v>
          </cell>
          <cell r="BS55">
            <v>1089</v>
          </cell>
          <cell r="BT55">
            <v>555</v>
          </cell>
          <cell r="BU55">
            <v>0</v>
          </cell>
          <cell r="BV55">
            <v>7649.61</v>
          </cell>
          <cell r="BW55">
            <v>7.02</v>
          </cell>
          <cell r="BX55">
            <v>0</v>
          </cell>
          <cell r="BY55">
            <v>0</v>
          </cell>
          <cell r="BZ55">
            <v>35</v>
          </cell>
          <cell r="CA55">
            <v>10</v>
          </cell>
          <cell r="CB55">
            <v>25</v>
          </cell>
          <cell r="CC55">
            <v>15</v>
          </cell>
          <cell r="CD55">
            <v>35</v>
          </cell>
          <cell r="CE55">
            <v>1</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1</v>
          </cell>
          <cell r="CU55">
            <v>0</v>
          </cell>
          <cell r="CV55">
            <v>1</v>
          </cell>
          <cell r="CW55">
            <v>0</v>
          </cell>
          <cell r="CX55">
            <v>0</v>
          </cell>
          <cell r="CY55">
            <v>0</v>
          </cell>
          <cell r="CZ55">
            <v>1</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row>
        <row r="56">
          <cell r="A56" t="str">
            <v>Kids in Control</v>
          </cell>
          <cell r="B56">
            <v>1</v>
          </cell>
          <cell r="C56">
            <v>33229</v>
          </cell>
          <cell r="D56" t="str">
            <v>Lottery</v>
          </cell>
          <cell r="E56" t="str">
            <v>ACNI/12275</v>
          </cell>
          <cell r="F56" t="str">
            <v>Gavin O'Connor</v>
          </cell>
          <cell r="G56" t="str">
            <v>AFP - Core</v>
          </cell>
          <cell r="H56" t="str">
            <v>Awarded</v>
          </cell>
          <cell r="I56" t="str">
            <v>Small</v>
          </cell>
          <cell r="J56">
            <v>50704</v>
          </cell>
          <cell r="K56">
            <v>0</v>
          </cell>
          <cell r="L56">
            <v>68494</v>
          </cell>
          <cell r="M56">
            <v>167315</v>
          </cell>
          <cell r="N56" t="str">
            <v>Drama</v>
          </cell>
          <cell r="O56">
            <v>76</v>
          </cell>
          <cell r="P56">
            <v>414</v>
          </cell>
          <cell r="Q56">
            <v>0</v>
          </cell>
          <cell r="R56">
            <v>0</v>
          </cell>
          <cell r="S56">
            <v>0</v>
          </cell>
          <cell r="T56">
            <v>0</v>
          </cell>
          <cell r="U56">
            <v>5426</v>
          </cell>
          <cell r="V56">
            <v>1661</v>
          </cell>
          <cell r="W56">
            <v>0</v>
          </cell>
          <cell r="X56">
            <v>0</v>
          </cell>
          <cell r="Y56">
            <v>0</v>
          </cell>
          <cell r="Z56">
            <v>0</v>
          </cell>
          <cell r="AA56">
            <v>0</v>
          </cell>
          <cell r="AB56">
            <v>0</v>
          </cell>
          <cell r="AC56">
            <v>0</v>
          </cell>
          <cell r="AD56">
            <v>0</v>
          </cell>
          <cell r="AE56">
            <v>2</v>
          </cell>
          <cell r="AF56">
            <v>0</v>
          </cell>
          <cell r="AG56">
            <v>0</v>
          </cell>
          <cell r="AH56">
            <v>0</v>
          </cell>
          <cell r="AI56">
            <v>0</v>
          </cell>
          <cell r="AJ56">
            <v>7</v>
          </cell>
          <cell r="AK56">
            <v>0</v>
          </cell>
          <cell r="AL56">
            <v>0</v>
          </cell>
          <cell r="AM56">
            <v>7</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60</v>
          </cell>
          <cell r="BY56">
            <v>0</v>
          </cell>
          <cell r="BZ56">
            <v>80</v>
          </cell>
          <cell r="CA56">
            <v>0</v>
          </cell>
          <cell r="CB56">
            <v>0</v>
          </cell>
          <cell r="CC56">
            <v>90</v>
          </cell>
          <cell r="CD56">
            <v>0</v>
          </cell>
          <cell r="CE56">
            <v>1</v>
          </cell>
          <cell r="CF56">
            <v>1</v>
          </cell>
          <cell r="CG56">
            <v>0</v>
          </cell>
          <cell r="CH56">
            <v>0</v>
          </cell>
          <cell r="CI56">
            <v>1</v>
          </cell>
          <cell r="CJ56">
            <v>0</v>
          </cell>
          <cell r="CK56">
            <v>0</v>
          </cell>
          <cell r="CL56">
            <v>0</v>
          </cell>
          <cell r="CM56">
            <v>1</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row>
        <row r="57">
          <cell r="A57" t="str">
            <v>Maiden Voyage (NI) Ltd</v>
          </cell>
          <cell r="B57">
            <v>1</v>
          </cell>
          <cell r="C57">
            <v>33156</v>
          </cell>
          <cell r="D57" t="str">
            <v>Lottery</v>
          </cell>
          <cell r="E57" t="str">
            <v>ACNI/12202</v>
          </cell>
          <cell r="F57" t="str">
            <v>Gilly Campbell</v>
          </cell>
          <cell r="G57" t="str">
            <v>AFP - Core</v>
          </cell>
          <cell r="H57" t="str">
            <v>Awarded</v>
          </cell>
          <cell r="I57" t="str">
            <v>Medium</v>
          </cell>
          <cell r="J57">
            <v>91435</v>
          </cell>
          <cell r="K57">
            <v>0</v>
          </cell>
          <cell r="L57">
            <v>115000</v>
          </cell>
          <cell r="M57">
            <v>161513</v>
          </cell>
          <cell r="N57" t="str">
            <v>Dance</v>
          </cell>
          <cell r="O57">
            <v>14</v>
          </cell>
          <cell r="P57">
            <v>68</v>
          </cell>
          <cell r="Q57">
            <v>0</v>
          </cell>
          <cell r="R57">
            <v>0</v>
          </cell>
          <cell r="S57">
            <v>0</v>
          </cell>
          <cell r="T57">
            <v>643</v>
          </cell>
          <cell r="U57">
            <v>1250</v>
          </cell>
          <cell r="V57">
            <v>558</v>
          </cell>
          <cell r="W57">
            <v>0</v>
          </cell>
          <cell r="X57">
            <v>0</v>
          </cell>
          <cell r="Y57">
            <v>0</v>
          </cell>
          <cell r="Z57">
            <v>0</v>
          </cell>
          <cell r="AA57">
            <v>0</v>
          </cell>
          <cell r="AB57">
            <v>0</v>
          </cell>
          <cell r="AC57">
            <v>0</v>
          </cell>
          <cell r="AD57">
            <v>0</v>
          </cell>
          <cell r="AE57">
            <v>0</v>
          </cell>
          <cell r="AF57">
            <v>0</v>
          </cell>
          <cell r="AG57">
            <v>4</v>
          </cell>
          <cell r="AH57">
            <v>0</v>
          </cell>
          <cell r="AI57">
            <v>4</v>
          </cell>
          <cell r="AJ57">
            <v>14</v>
          </cell>
          <cell r="AK57">
            <v>1</v>
          </cell>
          <cell r="AL57">
            <v>0</v>
          </cell>
          <cell r="AM57">
            <v>0</v>
          </cell>
          <cell r="AN57">
            <v>0</v>
          </cell>
          <cell r="AO57">
            <v>4</v>
          </cell>
          <cell r="AP57">
            <v>0</v>
          </cell>
          <cell r="AQ57">
            <v>4</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665</v>
          </cell>
          <cell r="BS57">
            <v>643</v>
          </cell>
          <cell r="BT57">
            <v>0</v>
          </cell>
          <cell r="BU57">
            <v>0</v>
          </cell>
          <cell r="BV57">
            <v>0</v>
          </cell>
          <cell r="BW57">
            <v>0</v>
          </cell>
          <cell r="BX57">
            <v>10</v>
          </cell>
          <cell r="BY57">
            <v>0</v>
          </cell>
          <cell r="BZ57">
            <v>0</v>
          </cell>
          <cell r="CA57">
            <v>0</v>
          </cell>
          <cell r="CB57">
            <v>10</v>
          </cell>
          <cell r="CC57">
            <v>35</v>
          </cell>
          <cell r="CD57">
            <v>0</v>
          </cell>
          <cell r="CE57">
            <v>0</v>
          </cell>
          <cell r="CF57">
            <v>0</v>
          </cell>
          <cell r="CG57">
            <v>0</v>
          </cell>
          <cell r="CH57">
            <v>0</v>
          </cell>
          <cell r="CI57">
            <v>1</v>
          </cell>
          <cell r="CJ57">
            <v>0</v>
          </cell>
          <cell r="CK57">
            <v>0</v>
          </cell>
          <cell r="CL57">
            <v>0</v>
          </cell>
          <cell r="CM57">
            <v>1</v>
          </cell>
          <cell r="CN57">
            <v>0</v>
          </cell>
          <cell r="CO57">
            <v>0</v>
          </cell>
          <cell r="CP57">
            <v>0</v>
          </cell>
          <cell r="CQ57">
            <v>1</v>
          </cell>
          <cell r="CR57">
            <v>0</v>
          </cell>
          <cell r="CS57">
            <v>0</v>
          </cell>
          <cell r="CT57">
            <v>0</v>
          </cell>
          <cell r="CU57">
            <v>0</v>
          </cell>
          <cell r="CV57">
            <v>0</v>
          </cell>
          <cell r="CW57">
            <v>0</v>
          </cell>
          <cell r="CX57">
            <v>0</v>
          </cell>
          <cell r="CY57">
            <v>0</v>
          </cell>
          <cell r="CZ57">
            <v>1</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row>
        <row r="58">
          <cell r="A58" t="str">
            <v>Millennium Court Arts Centre (Portadown 2000)</v>
          </cell>
          <cell r="B58">
            <v>1</v>
          </cell>
          <cell r="C58">
            <v>33218</v>
          </cell>
          <cell r="D58" t="str">
            <v>Lottery</v>
          </cell>
          <cell r="E58" t="str">
            <v>ACNI/12264</v>
          </cell>
          <cell r="F58" t="str">
            <v>Deirdre Robb</v>
          </cell>
          <cell r="G58" t="str">
            <v>AFP - Core</v>
          </cell>
          <cell r="H58" t="str">
            <v>Awarded</v>
          </cell>
          <cell r="I58" t="str">
            <v>Medium</v>
          </cell>
          <cell r="J58">
            <v>40000</v>
          </cell>
          <cell r="K58">
            <v>0</v>
          </cell>
          <cell r="L58">
            <v>40000</v>
          </cell>
          <cell r="M58">
            <v>250308</v>
          </cell>
          <cell r="N58" t="str">
            <v>Visual Arts</v>
          </cell>
          <cell r="O58">
            <v>0</v>
          </cell>
          <cell r="P58">
            <v>105</v>
          </cell>
          <cell r="Q58">
            <v>10</v>
          </cell>
          <cell r="R58">
            <v>0</v>
          </cell>
          <cell r="S58">
            <v>0</v>
          </cell>
          <cell r="T58">
            <v>0</v>
          </cell>
          <cell r="U58">
            <v>0</v>
          </cell>
          <cell r="V58">
            <v>6018</v>
          </cell>
          <cell r="W58">
            <v>0</v>
          </cell>
          <cell r="X58">
            <v>17595</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83</v>
          </cell>
          <cell r="AQ58">
            <v>0</v>
          </cell>
          <cell r="AR58">
            <v>83</v>
          </cell>
          <cell r="AS58">
            <v>0</v>
          </cell>
          <cell r="AT58">
            <v>0</v>
          </cell>
          <cell r="AU58">
            <v>0</v>
          </cell>
          <cell r="AV58">
            <v>0</v>
          </cell>
          <cell r="AW58">
            <v>0</v>
          </cell>
          <cell r="AX58">
            <v>10</v>
          </cell>
          <cell r="AY58">
            <v>0</v>
          </cell>
          <cell r="AZ58">
            <v>10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35</v>
          </cell>
          <cell r="BY58">
            <v>5</v>
          </cell>
          <cell r="BZ58">
            <v>15</v>
          </cell>
          <cell r="CA58">
            <v>0</v>
          </cell>
          <cell r="CB58">
            <v>20</v>
          </cell>
          <cell r="CC58">
            <v>80</v>
          </cell>
          <cell r="CD58">
            <v>0</v>
          </cell>
          <cell r="CE58">
            <v>0</v>
          </cell>
          <cell r="CF58">
            <v>1</v>
          </cell>
          <cell r="CG58">
            <v>0</v>
          </cell>
          <cell r="CH58">
            <v>0</v>
          </cell>
          <cell r="CI58">
            <v>1</v>
          </cell>
          <cell r="CJ58">
            <v>0</v>
          </cell>
          <cell r="CK58">
            <v>0</v>
          </cell>
          <cell r="CL58">
            <v>0</v>
          </cell>
          <cell r="CM58">
            <v>0</v>
          </cell>
          <cell r="CN58">
            <v>0</v>
          </cell>
          <cell r="CO58">
            <v>1</v>
          </cell>
          <cell r="CP58">
            <v>1</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row>
        <row r="59">
          <cell r="A59" t="str">
            <v>Moving on Music</v>
          </cell>
          <cell r="B59">
            <v>1</v>
          </cell>
          <cell r="C59">
            <v>33211</v>
          </cell>
          <cell r="D59" t="str">
            <v>Exchequer</v>
          </cell>
          <cell r="E59" t="str">
            <v>ACNI/12257</v>
          </cell>
          <cell r="F59" t="str">
            <v>Ciaran Scullion</v>
          </cell>
          <cell r="G59" t="str">
            <v>AFP - Core</v>
          </cell>
          <cell r="H59" t="str">
            <v>Awarded</v>
          </cell>
          <cell r="I59" t="str">
            <v>Medium</v>
          </cell>
          <cell r="J59">
            <v>110726</v>
          </cell>
          <cell r="K59">
            <v>0</v>
          </cell>
          <cell r="L59">
            <v>130000</v>
          </cell>
          <cell r="M59">
            <v>366547</v>
          </cell>
          <cell r="N59" t="str">
            <v>Music</v>
          </cell>
          <cell r="O59">
            <v>101</v>
          </cell>
          <cell r="P59">
            <v>30</v>
          </cell>
          <cell r="Q59">
            <v>0</v>
          </cell>
          <cell r="R59">
            <v>1</v>
          </cell>
          <cell r="S59">
            <v>30</v>
          </cell>
          <cell r="T59">
            <v>9803</v>
          </cell>
          <cell r="U59">
            <v>0</v>
          </cell>
          <cell r="V59">
            <v>956</v>
          </cell>
          <cell r="W59">
            <v>0</v>
          </cell>
          <cell r="X59">
            <v>0</v>
          </cell>
          <cell r="Y59">
            <v>0</v>
          </cell>
          <cell r="Z59">
            <v>895</v>
          </cell>
          <cell r="AA59">
            <v>0</v>
          </cell>
          <cell r="AB59">
            <v>0</v>
          </cell>
          <cell r="AC59">
            <v>400000</v>
          </cell>
          <cell r="AD59">
            <v>0</v>
          </cell>
          <cell r="AE59">
            <v>0</v>
          </cell>
          <cell r="AF59">
            <v>0</v>
          </cell>
          <cell r="AG59">
            <v>0</v>
          </cell>
          <cell r="AH59">
            <v>0</v>
          </cell>
          <cell r="AI59">
            <v>0</v>
          </cell>
          <cell r="AJ59">
            <v>101</v>
          </cell>
          <cell r="AK59">
            <v>0</v>
          </cell>
          <cell r="AL59">
            <v>0</v>
          </cell>
          <cell r="AM59">
            <v>0</v>
          </cell>
          <cell r="AN59">
            <v>0</v>
          </cell>
          <cell r="AO59">
            <v>0</v>
          </cell>
          <cell r="AP59">
            <v>0</v>
          </cell>
          <cell r="AQ59">
            <v>0</v>
          </cell>
          <cell r="AR59">
            <v>30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1</v>
          </cell>
          <cell r="BQ59">
            <v>0</v>
          </cell>
          <cell r="BR59">
            <v>2191</v>
          </cell>
          <cell r="BS59">
            <v>1819</v>
          </cell>
          <cell r="BT59">
            <v>372</v>
          </cell>
          <cell r="BU59">
            <v>471</v>
          </cell>
          <cell r="BV59">
            <v>17722</v>
          </cell>
          <cell r="BW59">
            <v>6.79</v>
          </cell>
          <cell r="BX59">
            <v>10</v>
          </cell>
          <cell r="BY59">
            <v>10</v>
          </cell>
          <cell r="BZ59">
            <v>30</v>
          </cell>
          <cell r="CA59">
            <v>10</v>
          </cell>
          <cell r="CB59">
            <v>30</v>
          </cell>
          <cell r="CC59">
            <v>30</v>
          </cell>
          <cell r="CD59">
            <v>0</v>
          </cell>
          <cell r="CE59">
            <v>1</v>
          </cell>
          <cell r="CF59">
            <v>0</v>
          </cell>
          <cell r="CG59">
            <v>0</v>
          </cell>
          <cell r="CH59">
            <v>0</v>
          </cell>
          <cell r="CI59">
            <v>0</v>
          </cell>
          <cell r="CJ59">
            <v>0</v>
          </cell>
          <cell r="CK59">
            <v>1</v>
          </cell>
          <cell r="CL59">
            <v>0</v>
          </cell>
          <cell r="CM59">
            <v>1</v>
          </cell>
          <cell r="CN59">
            <v>0</v>
          </cell>
          <cell r="CO59">
            <v>0</v>
          </cell>
          <cell r="CP59">
            <v>0</v>
          </cell>
          <cell r="CQ59">
            <v>0</v>
          </cell>
          <cell r="CR59">
            <v>0</v>
          </cell>
          <cell r="CS59">
            <v>0</v>
          </cell>
          <cell r="CT59">
            <v>0</v>
          </cell>
          <cell r="CU59">
            <v>0</v>
          </cell>
          <cell r="CV59">
            <v>1</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row>
        <row r="60">
          <cell r="A60" t="str">
            <v>New Belfast Community Arts Initiative T/A Community Arts Partnership</v>
          </cell>
          <cell r="B60">
            <v>1</v>
          </cell>
          <cell r="C60">
            <v>33250</v>
          </cell>
          <cell r="D60" t="str">
            <v>Lottery</v>
          </cell>
          <cell r="E60" t="str">
            <v>ACNI/12296</v>
          </cell>
          <cell r="F60" t="str">
            <v>Joan Dempster</v>
          </cell>
          <cell r="G60" t="str">
            <v>AFP - Core</v>
          </cell>
          <cell r="H60" t="str">
            <v>Awarded</v>
          </cell>
          <cell r="I60" t="str">
            <v>Medium</v>
          </cell>
          <cell r="J60">
            <v>179311</v>
          </cell>
          <cell r="K60">
            <v>0</v>
          </cell>
          <cell r="L60">
            <v>181517.54</v>
          </cell>
          <cell r="M60">
            <v>372939.59</v>
          </cell>
          <cell r="N60" t="str">
            <v>Combined</v>
          </cell>
          <cell r="O60">
            <v>14</v>
          </cell>
          <cell r="P60">
            <v>456</v>
          </cell>
          <cell r="Q60">
            <v>20</v>
          </cell>
          <cell r="R60">
            <v>0</v>
          </cell>
          <cell r="S60">
            <v>3</v>
          </cell>
          <cell r="T60">
            <v>2746</v>
          </cell>
          <cell r="U60">
            <v>0</v>
          </cell>
          <cell r="V60">
            <v>4886</v>
          </cell>
          <cell r="W60">
            <v>0</v>
          </cell>
          <cell r="X60">
            <v>881</v>
          </cell>
          <cell r="Y60">
            <v>24021</v>
          </cell>
          <cell r="Z60">
            <v>0</v>
          </cell>
          <cell r="AA60">
            <v>0</v>
          </cell>
          <cell r="AB60">
            <v>0</v>
          </cell>
          <cell r="AC60">
            <v>553500</v>
          </cell>
          <cell r="AD60">
            <v>0</v>
          </cell>
          <cell r="AE60">
            <v>0</v>
          </cell>
          <cell r="AF60">
            <v>0</v>
          </cell>
          <cell r="AG60">
            <v>0</v>
          </cell>
          <cell r="AH60">
            <v>0</v>
          </cell>
          <cell r="AI60">
            <v>0</v>
          </cell>
          <cell r="AJ60">
            <v>8</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19</v>
          </cell>
          <cell r="BA60">
            <v>0</v>
          </cell>
          <cell r="BB60">
            <v>0</v>
          </cell>
          <cell r="BC60">
            <v>2</v>
          </cell>
          <cell r="BD60">
            <v>0</v>
          </cell>
          <cell r="BE60">
            <v>0</v>
          </cell>
          <cell r="BF60">
            <v>0</v>
          </cell>
          <cell r="BG60">
            <v>0</v>
          </cell>
          <cell r="BH60">
            <v>0</v>
          </cell>
          <cell r="BI60">
            <v>0</v>
          </cell>
          <cell r="BJ60">
            <v>0</v>
          </cell>
          <cell r="BK60">
            <v>0</v>
          </cell>
          <cell r="BL60">
            <v>0</v>
          </cell>
          <cell r="BM60">
            <v>0</v>
          </cell>
          <cell r="BN60">
            <v>0</v>
          </cell>
          <cell r="BO60">
            <v>0</v>
          </cell>
          <cell r="BP60">
            <v>1</v>
          </cell>
          <cell r="BQ60">
            <v>0</v>
          </cell>
          <cell r="BR60">
            <v>0</v>
          </cell>
          <cell r="BS60">
            <v>0</v>
          </cell>
          <cell r="BT60">
            <v>0</v>
          </cell>
          <cell r="BU60">
            <v>0</v>
          </cell>
          <cell r="BV60">
            <v>0</v>
          </cell>
          <cell r="BW60">
            <v>0</v>
          </cell>
          <cell r="BX60">
            <v>21</v>
          </cell>
          <cell r="BY60">
            <v>14</v>
          </cell>
          <cell r="BZ60">
            <v>75</v>
          </cell>
          <cell r="CA60">
            <v>2</v>
          </cell>
          <cell r="CB60">
            <v>9</v>
          </cell>
          <cell r="CC60">
            <v>56</v>
          </cell>
          <cell r="CD60">
            <v>0</v>
          </cell>
          <cell r="CE60">
            <v>1</v>
          </cell>
          <cell r="CF60">
            <v>1</v>
          </cell>
          <cell r="CG60">
            <v>0</v>
          </cell>
          <cell r="CH60">
            <v>0</v>
          </cell>
          <cell r="CI60">
            <v>1</v>
          </cell>
          <cell r="CJ60">
            <v>0</v>
          </cell>
          <cell r="CK60">
            <v>0</v>
          </cell>
          <cell r="CL60">
            <v>0</v>
          </cell>
          <cell r="CM60">
            <v>0</v>
          </cell>
          <cell r="CN60">
            <v>0</v>
          </cell>
          <cell r="CO60">
            <v>1</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1</v>
          </cell>
          <cell r="DK60">
            <v>0</v>
          </cell>
          <cell r="DL60">
            <v>0</v>
          </cell>
          <cell r="DM60">
            <v>0</v>
          </cell>
          <cell r="DN60">
            <v>0</v>
          </cell>
          <cell r="DO60">
            <v>0</v>
          </cell>
          <cell r="DP60">
            <v>1</v>
          </cell>
          <cell r="DQ60">
            <v>0</v>
          </cell>
          <cell r="DR60">
            <v>0</v>
          </cell>
          <cell r="DS60">
            <v>1</v>
          </cell>
          <cell r="DT60">
            <v>1</v>
          </cell>
          <cell r="DU60">
            <v>0</v>
          </cell>
          <cell r="DV60">
            <v>1</v>
          </cell>
          <cell r="DW60">
            <v>0</v>
          </cell>
          <cell r="DX60">
            <v>1</v>
          </cell>
          <cell r="DY60">
            <v>0</v>
          </cell>
          <cell r="DZ60">
            <v>1</v>
          </cell>
          <cell r="EA60">
            <v>0</v>
          </cell>
          <cell r="EB60">
            <v>1</v>
          </cell>
          <cell r="EC60">
            <v>0</v>
          </cell>
          <cell r="ED60">
            <v>1</v>
          </cell>
          <cell r="EE60">
            <v>0</v>
          </cell>
          <cell r="EF60">
            <v>1</v>
          </cell>
          <cell r="EG60">
            <v>0</v>
          </cell>
          <cell r="EH60">
            <v>1</v>
          </cell>
          <cell r="EI60">
            <v>0</v>
          </cell>
          <cell r="EJ60">
            <v>1</v>
          </cell>
          <cell r="EK60">
            <v>0</v>
          </cell>
          <cell r="EL60">
            <v>0</v>
          </cell>
          <cell r="EM60">
            <v>0</v>
          </cell>
          <cell r="EN60">
            <v>50</v>
          </cell>
          <cell r="EO60">
            <v>0</v>
          </cell>
          <cell r="EP60">
            <v>12016</v>
          </cell>
          <cell r="EQ60">
            <v>10</v>
          </cell>
          <cell r="ER60">
            <v>1</v>
          </cell>
          <cell r="ES60">
            <v>2</v>
          </cell>
          <cell r="ET60">
            <v>11</v>
          </cell>
          <cell r="EU60">
            <v>3</v>
          </cell>
          <cell r="EV60">
            <v>10</v>
          </cell>
          <cell r="EW60">
            <v>136</v>
          </cell>
          <cell r="EX60">
            <v>20</v>
          </cell>
          <cell r="EY60">
            <v>0</v>
          </cell>
          <cell r="EZ60">
            <v>0</v>
          </cell>
          <cell r="FA60">
            <v>0</v>
          </cell>
          <cell r="FB60">
            <v>9553778</v>
          </cell>
          <cell r="FC60">
            <v>1219</v>
          </cell>
          <cell r="FD60">
            <v>9530000</v>
          </cell>
          <cell r="FE60">
            <v>160</v>
          </cell>
          <cell r="FF60">
            <v>171</v>
          </cell>
          <cell r="FG60">
            <v>3410</v>
          </cell>
          <cell r="FH60">
            <v>111</v>
          </cell>
          <cell r="FI60">
            <v>5022</v>
          </cell>
          <cell r="FJ60">
            <v>91</v>
          </cell>
          <cell r="FK60">
            <v>0</v>
          </cell>
          <cell r="FL60">
            <v>3</v>
          </cell>
          <cell r="FM60">
            <v>116</v>
          </cell>
          <cell r="FN60">
            <v>0</v>
          </cell>
          <cell r="FO60">
            <v>0</v>
          </cell>
          <cell r="FP60">
            <v>0</v>
          </cell>
          <cell r="FQ60">
            <v>0</v>
          </cell>
          <cell r="FR60">
            <v>0</v>
          </cell>
          <cell r="FS60">
            <v>0</v>
          </cell>
          <cell r="FT60">
            <v>0</v>
          </cell>
          <cell r="FU60">
            <v>0</v>
          </cell>
          <cell r="FV60">
            <v>1</v>
          </cell>
          <cell r="FW60">
            <v>0</v>
          </cell>
          <cell r="FX60">
            <v>1</v>
          </cell>
          <cell r="FY60">
            <v>0</v>
          </cell>
        </row>
        <row r="61">
          <cell r="A61" t="str">
            <v>New Lodge Arts</v>
          </cell>
          <cell r="B61">
            <v>1</v>
          </cell>
          <cell r="C61">
            <v>33204</v>
          </cell>
          <cell r="D61" t="str">
            <v>Lottery</v>
          </cell>
          <cell r="E61" t="str">
            <v>ACNI/12250</v>
          </cell>
          <cell r="F61" t="str">
            <v>Gavin O'Connor</v>
          </cell>
          <cell r="G61" t="str">
            <v>AFP - Core</v>
          </cell>
          <cell r="H61" t="str">
            <v>Awarded</v>
          </cell>
          <cell r="I61" t="str">
            <v>Medium</v>
          </cell>
          <cell r="J61">
            <v>77600</v>
          </cell>
          <cell r="K61">
            <v>0</v>
          </cell>
          <cell r="L61">
            <v>85360</v>
          </cell>
          <cell r="M61">
            <v>285028</v>
          </cell>
          <cell r="N61" t="str">
            <v>Combined</v>
          </cell>
          <cell r="O61">
            <v>15</v>
          </cell>
          <cell r="P61">
            <v>1051</v>
          </cell>
          <cell r="Q61">
            <v>0</v>
          </cell>
          <cell r="R61">
            <v>4</v>
          </cell>
          <cell r="S61">
            <v>0</v>
          </cell>
          <cell r="T61">
            <v>1656</v>
          </cell>
          <cell r="U61">
            <v>250</v>
          </cell>
          <cell r="V61">
            <v>3747</v>
          </cell>
          <cell r="W61">
            <v>0</v>
          </cell>
          <cell r="X61">
            <v>0</v>
          </cell>
          <cell r="Y61">
            <v>0</v>
          </cell>
          <cell r="Z61">
            <v>4202</v>
          </cell>
          <cell r="AA61">
            <v>4300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4850</v>
          </cell>
          <cell r="BS61">
            <v>3028</v>
          </cell>
          <cell r="BT61">
            <v>1822</v>
          </cell>
          <cell r="BU61">
            <v>0</v>
          </cell>
          <cell r="BV61">
            <v>4695</v>
          </cell>
          <cell r="BW61">
            <v>1.5</v>
          </cell>
          <cell r="BX61">
            <v>3</v>
          </cell>
          <cell r="BY61">
            <v>0</v>
          </cell>
          <cell r="BZ61">
            <v>0</v>
          </cell>
          <cell r="CA61">
            <v>0</v>
          </cell>
          <cell r="CB61">
            <v>1</v>
          </cell>
          <cell r="CC61">
            <v>99</v>
          </cell>
          <cell r="CD61">
            <v>0</v>
          </cell>
          <cell r="CE61">
            <v>1</v>
          </cell>
          <cell r="CF61">
            <v>1</v>
          </cell>
          <cell r="CG61">
            <v>0</v>
          </cell>
          <cell r="CH61">
            <v>0</v>
          </cell>
          <cell r="CI61">
            <v>1</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row>
        <row r="62">
          <cell r="A62" t="str">
            <v>NI Opera</v>
          </cell>
          <cell r="B62">
            <v>1</v>
          </cell>
          <cell r="C62">
            <v>33173</v>
          </cell>
          <cell r="D62" t="str">
            <v>Exchequer</v>
          </cell>
          <cell r="E62" t="str">
            <v>ACNI/12219</v>
          </cell>
          <cell r="F62" t="str">
            <v>Ciaran Scullion</v>
          </cell>
          <cell r="G62" t="str">
            <v>AFP - Core</v>
          </cell>
          <cell r="H62" t="str">
            <v>Awarded</v>
          </cell>
          <cell r="I62" t="str">
            <v>Medium</v>
          </cell>
          <cell r="J62">
            <v>561569</v>
          </cell>
          <cell r="K62">
            <v>0</v>
          </cell>
          <cell r="L62">
            <v>593174.65</v>
          </cell>
          <cell r="M62">
            <v>690234.5</v>
          </cell>
          <cell r="N62" t="str">
            <v>Music</v>
          </cell>
          <cell r="O62">
            <v>18</v>
          </cell>
          <cell r="P62">
            <v>10</v>
          </cell>
          <cell r="Q62">
            <v>0</v>
          </cell>
          <cell r="R62">
            <v>0</v>
          </cell>
          <cell r="S62">
            <v>0</v>
          </cell>
          <cell r="T62">
            <v>4402</v>
          </cell>
          <cell r="U62">
            <v>1310</v>
          </cell>
          <cell r="V62">
            <v>240</v>
          </cell>
          <cell r="W62">
            <v>140</v>
          </cell>
          <cell r="X62">
            <v>0</v>
          </cell>
          <cell r="Y62">
            <v>0</v>
          </cell>
          <cell r="Z62">
            <v>0</v>
          </cell>
          <cell r="AA62">
            <v>0</v>
          </cell>
          <cell r="AB62">
            <v>0</v>
          </cell>
          <cell r="AC62">
            <v>0</v>
          </cell>
          <cell r="AD62">
            <v>0</v>
          </cell>
          <cell r="AE62">
            <v>0</v>
          </cell>
          <cell r="AF62">
            <v>0</v>
          </cell>
          <cell r="AG62">
            <v>0</v>
          </cell>
          <cell r="AH62">
            <v>0</v>
          </cell>
          <cell r="AI62">
            <v>0</v>
          </cell>
          <cell r="AJ62">
            <v>1</v>
          </cell>
          <cell r="AK62">
            <v>0</v>
          </cell>
          <cell r="AL62">
            <v>0</v>
          </cell>
          <cell r="AM62">
            <v>0</v>
          </cell>
          <cell r="AN62">
            <v>0</v>
          </cell>
          <cell r="AO62">
            <v>0</v>
          </cell>
          <cell r="AP62">
            <v>0</v>
          </cell>
          <cell r="AQ62">
            <v>0</v>
          </cell>
          <cell r="AR62">
            <v>1</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6587</v>
          </cell>
          <cell r="BS62">
            <v>5052</v>
          </cell>
          <cell r="BT62">
            <v>264</v>
          </cell>
          <cell r="BU62">
            <v>300</v>
          </cell>
          <cell r="BV62">
            <v>0</v>
          </cell>
          <cell r="BW62">
            <v>0</v>
          </cell>
          <cell r="BX62">
            <v>0</v>
          </cell>
          <cell r="BY62">
            <v>0</v>
          </cell>
          <cell r="BZ62">
            <v>0</v>
          </cell>
          <cell r="CA62">
            <v>0</v>
          </cell>
          <cell r="CB62">
            <v>0</v>
          </cell>
          <cell r="CC62">
            <v>60</v>
          </cell>
          <cell r="CD62">
            <v>0</v>
          </cell>
          <cell r="CE62">
            <v>1</v>
          </cell>
          <cell r="CF62">
            <v>0</v>
          </cell>
          <cell r="CG62">
            <v>0</v>
          </cell>
          <cell r="CH62">
            <v>0</v>
          </cell>
          <cell r="CI62">
            <v>0</v>
          </cell>
          <cell r="CJ62">
            <v>0</v>
          </cell>
          <cell r="CK62">
            <v>0</v>
          </cell>
          <cell r="CL62">
            <v>0</v>
          </cell>
          <cell r="CM62">
            <v>0</v>
          </cell>
          <cell r="CN62">
            <v>0</v>
          </cell>
          <cell r="CO62">
            <v>1</v>
          </cell>
          <cell r="CP62">
            <v>0</v>
          </cell>
          <cell r="CQ62">
            <v>1</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row>
        <row r="63">
          <cell r="A63" t="str">
            <v>North West Play Resource Centre (The Playhouse)</v>
          </cell>
          <cell r="B63">
            <v>1</v>
          </cell>
          <cell r="C63">
            <v>33257</v>
          </cell>
          <cell r="D63" t="str">
            <v>Exchequer</v>
          </cell>
          <cell r="E63" t="str">
            <v>ACNI/12303</v>
          </cell>
          <cell r="F63" t="str">
            <v>Gavin O'Connor</v>
          </cell>
          <cell r="G63" t="str">
            <v>AFP - Core</v>
          </cell>
          <cell r="H63" t="str">
            <v>Awarded</v>
          </cell>
          <cell r="I63" t="str">
            <v>Medium</v>
          </cell>
          <cell r="J63">
            <v>249012</v>
          </cell>
          <cell r="K63">
            <v>0</v>
          </cell>
          <cell r="L63">
            <v>279001</v>
          </cell>
          <cell r="M63">
            <v>1222596</v>
          </cell>
          <cell r="N63" t="str">
            <v>Combined</v>
          </cell>
          <cell r="O63">
            <v>144</v>
          </cell>
          <cell r="P63">
            <v>806</v>
          </cell>
          <cell r="Q63">
            <v>33</v>
          </cell>
          <cell r="R63">
            <v>8</v>
          </cell>
          <cell r="S63">
            <v>0</v>
          </cell>
          <cell r="T63">
            <v>9917</v>
          </cell>
          <cell r="U63">
            <v>0</v>
          </cell>
          <cell r="V63">
            <v>1400</v>
          </cell>
          <cell r="W63">
            <v>0</v>
          </cell>
          <cell r="X63">
            <v>0</v>
          </cell>
          <cell r="Y63">
            <v>7630</v>
          </cell>
          <cell r="Z63">
            <v>0</v>
          </cell>
          <cell r="AA63">
            <v>4061</v>
          </cell>
          <cell r="AB63">
            <v>0</v>
          </cell>
          <cell r="AC63">
            <v>0</v>
          </cell>
          <cell r="AD63">
            <v>20</v>
          </cell>
          <cell r="AE63">
            <v>20</v>
          </cell>
          <cell r="AF63">
            <v>20</v>
          </cell>
          <cell r="AG63">
            <v>10</v>
          </cell>
          <cell r="AH63">
            <v>144</v>
          </cell>
          <cell r="AI63">
            <v>0</v>
          </cell>
          <cell r="AJ63">
            <v>144</v>
          </cell>
          <cell r="AK63">
            <v>0</v>
          </cell>
          <cell r="AL63">
            <v>5</v>
          </cell>
          <cell r="AM63">
            <v>30</v>
          </cell>
          <cell r="AN63">
            <v>30</v>
          </cell>
          <cell r="AO63">
            <v>0</v>
          </cell>
          <cell r="AP63">
            <v>40</v>
          </cell>
          <cell r="AQ63">
            <v>0</v>
          </cell>
          <cell r="AR63">
            <v>806</v>
          </cell>
          <cell r="AS63">
            <v>0</v>
          </cell>
          <cell r="AT63">
            <v>0</v>
          </cell>
          <cell r="AU63">
            <v>0</v>
          </cell>
          <cell r="AV63">
            <v>0</v>
          </cell>
          <cell r="AW63">
            <v>0</v>
          </cell>
          <cell r="AX63">
            <v>0</v>
          </cell>
          <cell r="AY63">
            <v>0</v>
          </cell>
          <cell r="AZ63">
            <v>33</v>
          </cell>
          <cell r="BA63">
            <v>0</v>
          </cell>
          <cell r="BB63">
            <v>0</v>
          </cell>
          <cell r="BC63">
            <v>0</v>
          </cell>
          <cell r="BD63">
            <v>0</v>
          </cell>
          <cell r="BE63">
            <v>0</v>
          </cell>
          <cell r="BF63">
            <v>2</v>
          </cell>
          <cell r="BG63">
            <v>0</v>
          </cell>
          <cell r="BH63">
            <v>2</v>
          </cell>
          <cell r="BI63">
            <v>0</v>
          </cell>
          <cell r="BJ63">
            <v>0</v>
          </cell>
          <cell r="BK63">
            <v>0</v>
          </cell>
          <cell r="BL63">
            <v>0</v>
          </cell>
          <cell r="BM63">
            <v>0</v>
          </cell>
          <cell r="BN63">
            <v>8</v>
          </cell>
          <cell r="BO63">
            <v>0</v>
          </cell>
          <cell r="BP63">
            <v>8</v>
          </cell>
          <cell r="BQ63">
            <v>0</v>
          </cell>
          <cell r="BR63">
            <v>11845</v>
          </cell>
          <cell r="BS63">
            <v>5830</v>
          </cell>
          <cell r="BT63">
            <v>905</v>
          </cell>
          <cell r="BU63">
            <v>1136</v>
          </cell>
          <cell r="BV63">
            <v>50772</v>
          </cell>
          <cell r="BW63">
            <v>7.54</v>
          </cell>
          <cell r="BX63">
            <v>15</v>
          </cell>
          <cell r="BY63">
            <v>5</v>
          </cell>
          <cell r="BZ63">
            <v>60</v>
          </cell>
          <cell r="CA63">
            <v>10</v>
          </cell>
          <cell r="CB63">
            <v>35</v>
          </cell>
          <cell r="CC63">
            <v>40</v>
          </cell>
          <cell r="CD63">
            <v>10</v>
          </cell>
          <cell r="CE63">
            <v>0</v>
          </cell>
          <cell r="CF63">
            <v>0</v>
          </cell>
          <cell r="CG63">
            <v>0</v>
          </cell>
          <cell r="CH63">
            <v>0</v>
          </cell>
          <cell r="CI63">
            <v>1</v>
          </cell>
          <cell r="CJ63">
            <v>0</v>
          </cell>
          <cell r="CK63">
            <v>0</v>
          </cell>
          <cell r="CL63">
            <v>0</v>
          </cell>
          <cell r="CM63">
            <v>1</v>
          </cell>
          <cell r="CN63">
            <v>1</v>
          </cell>
          <cell r="CO63">
            <v>0</v>
          </cell>
          <cell r="CP63">
            <v>0</v>
          </cell>
          <cell r="CQ63">
            <v>0</v>
          </cell>
          <cell r="CR63">
            <v>0</v>
          </cell>
          <cell r="CS63">
            <v>0</v>
          </cell>
          <cell r="CT63">
            <v>0</v>
          </cell>
          <cell r="CU63">
            <v>0</v>
          </cell>
          <cell r="CV63">
            <v>1</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row>
        <row r="64">
          <cell r="A64" t="str">
            <v>Northern Ireland Piping &amp; Drumming School</v>
          </cell>
          <cell r="B64">
            <v>1</v>
          </cell>
          <cell r="C64">
            <v>33222</v>
          </cell>
          <cell r="D64" t="str">
            <v>Lottery</v>
          </cell>
          <cell r="E64" t="str">
            <v>ACNI/12268</v>
          </cell>
          <cell r="F64" t="str">
            <v>Maria McAlister</v>
          </cell>
          <cell r="G64" t="str">
            <v>AFP - Core</v>
          </cell>
          <cell r="H64" t="str">
            <v>Awarded</v>
          </cell>
          <cell r="I64" t="str">
            <v>Small</v>
          </cell>
          <cell r="J64">
            <v>35890</v>
          </cell>
          <cell r="K64">
            <v>0</v>
          </cell>
          <cell r="L64">
            <v>42515</v>
          </cell>
          <cell r="M64">
            <v>47169</v>
          </cell>
          <cell r="N64" t="str">
            <v>Traditional Arts</v>
          </cell>
          <cell r="O64">
            <v>3</v>
          </cell>
          <cell r="P64">
            <v>12</v>
          </cell>
          <cell r="Q64">
            <v>0</v>
          </cell>
          <cell r="R64">
            <v>1</v>
          </cell>
          <cell r="S64">
            <v>0</v>
          </cell>
          <cell r="T64">
            <v>0</v>
          </cell>
          <cell r="U64">
            <v>200</v>
          </cell>
          <cell r="V64">
            <v>0</v>
          </cell>
          <cell r="W64">
            <v>700</v>
          </cell>
          <cell r="X64">
            <v>0</v>
          </cell>
          <cell r="Y64">
            <v>0</v>
          </cell>
          <cell r="Z64">
            <v>0</v>
          </cell>
          <cell r="AA64">
            <v>395</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8</v>
          </cell>
          <cell r="BY64">
            <v>0</v>
          </cell>
          <cell r="BZ64">
            <v>0</v>
          </cell>
          <cell r="CA64">
            <v>0</v>
          </cell>
          <cell r="CB64">
            <v>0</v>
          </cell>
          <cell r="CC64">
            <v>0</v>
          </cell>
          <cell r="CD64">
            <v>0</v>
          </cell>
          <cell r="CE64">
            <v>0</v>
          </cell>
          <cell r="CF64">
            <v>1</v>
          </cell>
          <cell r="CG64">
            <v>0</v>
          </cell>
          <cell r="CH64">
            <v>0</v>
          </cell>
          <cell r="CI64">
            <v>0</v>
          </cell>
          <cell r="CJ64">
            <v>0</v>
          </cell>
          <cell r="CK64">
            <v>0</v>
          </cell>
          <cell r="CL64">
            <v>0</v>
          </cell>
          <cell r="CM64">
            <v>1</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row>
        <row r="65">
          <cell r="A65" t="str">
            <v>Northern Visions Ltd.</v>
          </cell>
          <cell r="B65">
            <v>1</v>
          </cell>
          <cell r="C65">
            <v>33248</v>
          </cell>
          <cell r="D65" t="str">
            <v>Lottery</v>
          </cell>
          <cell r="E65" t="str">
            <v>ACNI/12294</v>
          </cell>
          <cell r="F65" t="str">
            <v>Lizzie Devlin</v>
          </cell>
          <cell r="G65" t="str">
            <v>AFP - Core</v>
          </cell>
          <cell r="H65" t="str">
            <v>Awarded</v>
          </cell>
          <cell r="I65" t="str">
            <v>Medium</v>
          </cell>
          <cell r="J65">
            <v>97146</v>
          </cell>
          <cell r="K65">
            <v>0</v>
          </cell>
          <cell r="L65">
            <v>102258</v>
          </cell>
          <cell r="M65">
            <v>519198.89</v>
          </cell>
          <cell r="N65" t="str">
            <v>Combined</v>
          </cell>
          <cell r="O65">
            <v>0</v>
          </cell>
          <cell r="P65">
            <v>425</v>
          </cell>
          <cell r="Q65">
            <v>0</v>
          </cell>
          <cell r="R65">
            <v>0</v>
          </cell>
          <cell r="S65">
            <v>806</v>
          </cell>
          <cell r="T65">
            <v>0</v>
          </cell>
          <cell r="U65">
            <v>0</v>
          </cell>
          <cell r="V65">
            <v>1967</v>
          </cell>
          <cell r="W65">
            <v>0</v>
          </cell>
          <cell r="X65">
            <v>0</v>
          </cell>
          <cell r="Y65">
            <v>0</v>
          </cell>
          <cell r="Z65">
            <v>0</v>
          </cell>
          <cell r="AA65">
            <v>0</v>
          </cell>
          <cell r="AB65">
            <v>1000000</v>
          </cell>
          <cell r="AC65">
            <v>0</v>
          </cell>
          <cell r="AD65">
            <v>0</v>
          </cell>
          <cell r="AE65">
            <v>0</v>
          </cell>
          <cell r="AF65">
            <v>0</v>
          </cell>
          <cell r="AG65">
            <v>0</v>
          </cell>
          <cell r="AH65">
            <v>0</v>
          </cell>
          <cell r="AI65">
            <v>0</v>
          </cell>
          <cell r="AJ65">
            <v>0</v>
          </cell>
          <cell r="AK65">
            <v>0</v>
          </cell>
          <cell r="AL65">
            <v>2</v>
          </cell>
          <cell r="AM65">
            <v>1</v>
          </cell>
          <cell r="AN65">
            <v>0</v>
          </cell>
          <cell r="AO65">
            <v>0</v>
          </cell>
          <cell r="AP65">
            <v>0</v>
          </cell>
          <cell r="AQ65">
            <v>0</v>
          </cell>
          <cell r="AR65">
            <v>208</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5</v>
          </cell>
          <cell r="BY65">
            <v>10</v>
          </cell>
          <cell r="BZ65">
            <v>70</v>
          </cell>
          <cell r="CA65">
            <v>5</v>
          </cell>
          <cell r="CB65">
            <v>20</v>
          </cell>
          <cell r="CC65">
            <v>20</v>
          </cell>
          <cell r="CD65">
            <v>0</v>
          </cell>
          <cell r="CE65">
            <v>1</v>
          </cell>
          <cell r="CF65">
            <v>0</v>
          </cell>
          <cell r="CG65">
            <v>0</v>
          </cell>
          <cell r="CH65">
            <v>0</v>
          </cell>
          <cell r="CI65">
            <v>0</v>
          </cell>
          <cell r="CJ65">
            <v>0</v>
          </cell>
          <cell r="CK65">
            <v>0</v>
          </cell>
          <cell r="CL65">
            <v>0</v>
          </cell>
          <cell r="CM65">
            <v>1</v>
          </cell>
          <cell r="CN65">
            <v>0</v>
          </cell>
          <cell r="CO65">
            <v>0</v>
          </cell>
          <cell r="CP65">
            <v>0</v>
          </cell>
          <cell r="CQ65">
            <v>0</v>
          </cell>
          <cell r="CR65">
            <v>0</v>
          </cell>
          <cell r="CS65">
            <v>1</v>
          </cell>
          <cell r="CT65">
            <v>0</v>
          </cell>
          <cell r="CU65">
            <v>0</v>
          </cell>
          <cell r="CV65">
            <v>0</v>
          </cell>
          <cell r="CW65">
            <v>0</v>
          </cell>
          <cell r="CX65">
            <v>0</v>
          </cell>
          <cell r="CY65">
            <v>0</v>
          </cell>
          <cell r="CZ65">
            <v>1</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row>
        <row r="66">
          <cell r="A66" t="str">
            <v>Oh Yeah Music Centre</v>
          </cell>
          <cell r="B66">
            <v>1</v>
          </cell>
          <cell r="C66">
            <v>33205</v>
          </cell>
          <cell r="D66" t="str">
            <v>Lottery</v>
          </cell>
          <cell r="E66" t="str">
            <v>ACNI/12251</v>
          </cell>
          <cell r="F66" t="str">
            <v>Maria McAlister</v>
          </cell>
          <cell r="G66" t="str">
            <v>AFP - Core</v>
          </cell>
          <cell r="H66" t="str">
            <v>Awarded</v>
          </cell>
          <cell r="I66" t="str">
            <v>Small</v>
          </cell>
          <cell r="J66">
            <v>55000</v>
          </cell>
          <cell r="K66">
            <v>0</v>
          </cell>
          <cell r="L66">
            <v>55000</v>
          </cell>
          <cell r="M66">
            <v>442000</v>
          </cell>
          <cell r="N66" t="str">
            <v>Music</v>
          </cell>
          <cell r="O66">
            <v>122</v>
          </cell>
          <cell r="P66">
            <v>254</v>
          </cell>
          <cell r="Q66">
            <v>4</v>
          </cell>
          <cell r="R66">
            <v>27</v>
          </cell>
          <cell r="S66">
            <v>46</v>
          </cell>
          <cell r="T66">
            <v>1233</v>
          </cell>
          <cell r="U66">
            <v>15000</v>
          </cell>
          <cell r="V66">
            <v>2230</v>
          </cell>
          <cell r="W66">
            <v>3000</v>
          </cell>
          <cell r="X66">
            <v>0</v>
          </cell>
          <cell r="Y66">
            <v>5000</v>
          </cell>
          <cell r="Z66">
            <v>1500</v>
          </cell>
          <cell r="AA66">
            <v>3500</v>
          </cell>
          <cell r="AB66">
            <v>1000000</v>
          </cell>
          <cell r="AC66">
            <v>0</v>
          </cell>
          <cell r="AD66">
            <v>0</v>
          </cell>
          <cell r="AE66">
            <v>0</v>
          </cell>
          <cell r="AF66">
            <v>0</v>
          </cell>
          <cell r="AG66">
            <v>0</v>
          </cell>
          <cell r="AH66">
            <v>0</v>
          </cell>
          <cell r="AI66">
            <v>1</v>
          </cell>
          <cell r="AJ66">
            <v>122</v>
          </cell>
          <cell r="AK66">
            <v>40</v>
          </cell>
          <cell r="AL66">
            <v>0</v>
          </cell>
          <cell r="AM66">
            <v>0</v>
          </cell>
          <cell r="AN66">
            <v>0</v>
          </cell>
          <cell r="AO66">
            <v>0</v>
          </cell>
          <cell r="AP66">
            <v>0</v>
          </cell>
          <cell r="AQ66">
            <v>1</v>
          </cell>
          <cell r="AR66">
            <v>254</v>
          </cell>
          <cell r="AS66">
            <v>200</v>
          </cell>
          <cell r="AT66">
            <v>4</v>
          </cell>
          <cell r="AU66">
            <v>0</v>
          </cell>
          <cell r="AV66">
            <v>0</v>
          </cell>
          <cell r="AW66">
            <v>0</v>
          </cell>
          <cell r="AX66">
            <v>0</v>
          </cell>
          <cell r="AY66">
            <v>0</v>
          </cell>
          <cell r="AZ66">
            <v>4</v>
          </cell>
          <cell r="BA66">
            <v>4</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27</v>
          </cell>
          <cell r="BQ66">
            <v>12</v>
          </cell>
          <cell r="BR66">
            <v>12500</v>
          </cell>
          <cell r="BS66">
            <v>4117</v>
          </cell>
          <cell r="BT66">
            <v>2000</v>
          </cell>
          <cell r="BU66">
            <v>0</v>
          </cell>
          <cell r="BV66">
            <v>14117</v>
          </cell>
          <cell r="BW66">
            <v>0</v>
          </cell>
          <cell r="BX66">
            <v>6</v>
          </cell>
          <cell r="BY66">
            <v>3</v>
          </cell>
          <cell r="BZ66">
            <v>10</v>
          </cell>
          <cell r="CA66">
            <v>5</v>
          </cell>
          <cell r="CB66">
            <v>16</v>
          </cell>
          <cell r="CC66">
            <v>35</v>
          </cell>
          <cell r="CD66">
            <v>2</v>
          </cell>
          <cell r="CE66">
            <v>1</v>
          </cell>
          <cell r="CF66">
            <v>1</v>
          </cell>
          <cell r="CG66">
            <v>0</v>
          </cell>
          <cell r="CH66">
            <v>0</v>
          </cell>
          <cell r="CI66">
            <v>0</v>
          </cell>
          <cell r="CJ66">
            <v>0</v>
          </cell>
          <cell r="CK66">
            <v>0</v>
          </cell>
          <cell r="CL66">
            <v>1</v>
          </cell>
          <cell r="CM66">
            <v>1</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row>
        <row r="67">
          <cell r="A67" t="str">
            <v>Open Arts</v>
          </cell>
          <cell r="B67">
            <v>1</v>
          </cell>
          <cell r="C67">
            <v>33223</v>
          </cell>
          <cell r="D67" t="str">
            <v>Lottery</v>
          </cell>
          <cell r="E67" t="str">
            <v>ACNI/12269</v>
          </cell>
          <cell r="F67" t="str">
            <v>Fionnuala Walsh</v>
          </cell>
          <cell r="G67" t="str">
            <v>AFP - Core</v>
          </cell>
          <cell r="H67" t="str">
            <v>Awarded</v>
          </cell>
          <cell r="I67" t="str">
            <v>Medium</v>
          </cell>
          <cell r="J67">
            <v>98042</v>
          </cell>
          <cell r="K67">
            <v>0</v>
          </cell>
          <cell r="L67">
            <v>101074</v>
          </cell>
          <cell r="M67">
            <v>177539.6</v>
          </cell>
          <cell r="N67" t="str">
            <v>Combined</v>
          </cell>
          <cell r="O67">
            <v>11</v>
          </cell>
          <cell r="P67">
            <v>451</v>
          </cell>
          <cell r="Q67">
            <v>3</v>
          </cell>
          <cell r="R67">
            <v>0</v>
          </cell>
          <cell r="S67">
            <v>0</v>
          </cell>
          <cell r="T67">
            <v>0</v>
          </cell>
          <cell r="U67">
            <v>2000</v>
          </cell>
          <cell r="V67">
            <v>5233</v>
          </cell>
          <cell r="W67">
            <v>0</v>
          </cell>
          <cell r="X67">
            <v>0</v>
          </cell>
          <cell r="Y67">
            <v>1000</v>
          </cell>
          <cell r="Z67">
            <v>0</v>
          </cell>
          <cell r="AA67">
            <v>0</v>
          </cell>
          <cell r="AB67">
            <v>0</v>
          </cell>
          <cell r="AC67">
            <v>0</v>
          </cell>
          <cell r="AD67">
            <v>0</v>
          </cell>
          <cell r="AE67">
            <v>1</v>
          </cell>
          <cell r="AF67">
            <v>0</v>
          </cell>
          <cell r="AG67">
            <v>1</v>
          </cell>
          <cell r="AH67">
            <v>0</v>
          </cell>
          <cell r="AI67">
            <v>1</v>
          </cell>
          <cell r="AJ67">
            <v>11</v>
          </cell>
          <cell r="AK67">
            <v>0</v>
          </cell>
          <cell r="AL67">
            <v>0</v>
          </cell>
          <cell r="AM67">
            <v>451</v>
          </cell>
          <cell r="AN67">
            <v>451</v>
          </cell>
          <cell r="AO67">
            <v>451</v>
          </cell>
          <cell r="AP67">
            <v>89</v>
          </cell>
          <cell r="AQ67">
            <v>451</v>
          </cell>
          <cell r="AR67">
            <v>451</v>
          </cell>
          <cell r="AS67">
            <v>12</v>
          </cell>
          <cell r="AT67">
            <v>0</v>
          </cell>
          <cell r="AU67">
            <v>0</v>
          </cell>
          <cell r="AV67">
            <v>0</v>
          </cell>
          <cell r="AW67">
            <v>3</v>
          </cell>
          <cell r="AX67">
            <v>0</v>
          </cell>
          <cell r="AY67">
            <v>3</v>
          </cell>
          <cell r="AZ67">
            <v>3</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100</v>
          </cell>
          <cell r="BY67">
            <v>0</v>
          </cell>
          <cell r="BZ67">
            <v>0</v>
          </cell>
          <cell r="CA67">
            <v>0</v>
          </cell>
          <cell r="CB67">
            <v>0</v>
          </cell>
          <cell r="CC67">
            <v>0</v>
          </cell>
          <cell r="CD67">
            <v>0</v>
          </cell>
          <cell r="CE67">
            <v>0</v>
          </cell>
          <cell r="CF67">
            <v>0</v>
          </cell>
          <cell r="CG67">
            <v>0</v>
          </cell>
          <cell r="CH67">
            <v>0</v>
          </cell>
          <cell r="CI67">
            <v>1</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row>
        <row r="68">
          <cell r="A68" t="str">
            <v>Open House Traditional Arts Festival Ltd</v>
          </cell>
          <cell r="B68">
            <v>1</v>
          </cell>
          <cell r="C68">
            <v>33161</v>
          </cell>
          <cell r="D68" t="str">
            <v>Lottery</v>
          </cell>
          <cell r="E68" t="str">
            <v>ACNI/12207</v>
          </cell>
          <cell r="F68" t="str">
            <v>Maria McAlister</v>
          </cell>
          <cell r="G68" t="str">
            <v>AFP - Core</v>
          </cell>
          <cell r="H68" t="str">
            <v>Awarded</v>
          </cell>
          <cell r="I68" t="str">
            <v>Medium</v>
          </cell>
          <cell r="J68">
            <v>52000</v>
          </cell>
          <cell r="K68">
            <v>0</v>
          </cell>
          <cell r="L68">
            <v>70000</v>
          </cell>
          <cell r="M68">
            <v>326946</v>
          </cell>
          <cell r="N68" t="str">
            <v>Traditional Arts</v>
          </cell>
          <cell r="O68">
            <v>20</v>
          </cell>
          <cell r="P68">
            <v>1</v>
          </cell>
          <cell r="Q68">
            <v>0</v>
          </cell>
          <cell r="R68">
            <v>1</v>
          </cell>
          <cell r="S68">
            <v>0</v>
          </cell>
          <cell r="T68">
            <v>4641</v>
          </cell>
          <cell r="U68">
            <v>0</v>
          </cell>
          <cell r="V68">
            <v>85</v>
          </cell>
          <cell r="W68">
            <v>0</v>
          </cell>
          <cell r="X68">
            <v>0</v>
          </cell>
          <cell r="Y68">
            <v>0</v>
          </cell>
          <cell r="Z68">
            <v>6843</v>
          </cell>
          <cell r="AA68">
            <v>13360</v>
          </cell>
          <cell r="AB68">
            <v>0</v>
          </cell>
          <cell r="AC68">
            <v>0</v>
          </cell>
          <cell r="AD68">
            <v>0</v>
          </cell>
          <cell r="AE68">
            <v>0</v>
          </cell>
          <cell r="AF68">
            <v>0</v>
          </cell>
          <cell r="AG68">
            <v>0</v>
          </cell>
          <cell r="AH68">
            <v>0</v>
          </cell>
          <cell r="AI68">
            <v>0</v>
          </cell>
          <cell r="AJ68">
            <v>19</v>
          </cell>
          <cell r="AK68">
            <v>0</v>
          </cell>
          <cell r="AL68">
            <v>0</v>
          </cell>
          <cell r="AM68">
            <v>0</v>
          </cell>
          <cell r="AN68">
            <v>0</v>
          </cell>
          <cell r="AO68">
            <v>0</v>
          </cell>
          <cell r="AP68">
            <v>0</v>
          </cell>
          <cell r="AQ68">
            <v>0</v>
          </cell>
          <cell r="AR68">
            <v>1</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1</v>
          </cell>
          <cell r="BQ68">
            <v>0</v>
          </cell>
          <cell r="BR68">
            <v>12370</v>
          </cell>
          <cell r="BS68">
            <v>11117</v>
          </cell>
          <cell r="BT68">
            <v>305</v>
          </cell>
          <cell r="BU68">
            <v>45</v>
          </cell>
          <cell r="BV68">
            <v>246107</v>
          </cell>
          <cell r="BW68">
            <v>22</v>
          </cell>
          <cell r="BX68">
            <v>0</v>
          </cell>
          <cell r="BY68">
            <v>0</v>
          </cell>
          <cell r="BZ68">
            <v>0</v>
          </cell>
          <cell r="CA68">
            <v>0</v>
          </cell>
          <cell r="CB68">
            <v>0</v>
          </cell>
          <cell r="CC68">
            <v>19</v>
          </cell>
          <cell r="CD68">
            <v>0</v>
          </cell>
          <cell r="CE68">
            <v>1</v>
          </cell>
          <cell r="CF68">
            <v>0</v>
          </cell>
          <cell r="CG68">
            <v>0</v>
          </cell>
          <cell r="CH68">
            <v>0</v>
          </cell>
          <cell r="CI68">
            <v>0</v>
          </cell>
          <cell r="CJ68">
            <v>0</v>
          </cell>
          <cell r="CK68">
            <v>1</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row>
        <row r="69">
          <cell r="A69" t="str">
            <v>Orchid Studios Association</v>
          </cell>
          <cell r="B69">
            <v>1</v>
          </cell>
          <cell r="C69">
            <v>33254</v>
          </cell>
          <cell r="D69" t="str">
            <v>Lottery</v>
          </cell>
          <cell r="E69" t="str">
            <v>ACNI/12300</v>
          </cell>
          <cell r="F69" t="str">
            <v>Suzanne Lyle</v>
          </cell>
          <cell r="G69" t="str">
            <v>AFP - Core</v>
          </cell>
          <cell r="H69" t="str">
            <v>Awarded</v>
          </cell>
          <cell r="I69" t="str">
            <v>Small</v>
          </cell>
          <cell r="J69">
            <v>14790</v>
          </cell>
          <cell r="K69">
            <v>0</v>
          </cell>
          <cell r="L69">
            <v>14790</v>
          </cell>
          <cell r="M69">
            <v>24267</v>
          </cell>
          <cell r="N69" t="str">
            <v>Visual Arts</v>
          </cell>
          <cell r="O69">
            <v>0</v>
          </cell>
          <cell r="P69">
            <v>0</v>
          </cell>
          <cell r="Q69">
            <v>1</v>
          </cell>
          <cell r="R69">
            <v>0</v>
          </cell>
          <cell r="S69">
            <v>0</v>
          </cell>
          <cell r="T69">
            <v>0</v>
          </cell>
          <cell r="U69">
            <v>0</v>
          </cell>
          <cell r="V69">
            <v>0</v>
          </cell>
          <cell r="W69">
            <v>0</v>
          </cell>
          <cell r="X69">
            <v>0</v>
          </cell>
          <cell r="Y69">
            <v>250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1</v>
          </cell>
          <cell r="AZ69">
            <v>1</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10</v>
          </cell>
          <cell r="BY69">
            <v>10</v>
          </cell>
          <cell r="BZ69">
            <v>50</v>
          </cell>
          <cell r="CA69">
            <v>10</v>
          </cell>
          <cell r="CB69">
            <v>50</v>
          </cell>
          <cell r="CC69">
            <v>50</v>
          </cell>
          <cell r="CD69">
            <v>10</v>
          </cell>
          <cell r="CE69">
            <v>1</v>
          </cell>
          <cell r="CF69">
            <v>1</v>
          </cell>
          <cell r="CG69">
            <v>0</v>
          </cell>
          <cell r="CH69">
            <v>0</v>
          </cell>
          <cell r="CI69">
            <v>0</v>
          </cell>
          <cell r="CJ69">
            <v>0</v>
          </cell>
          <cell r="CK69">
            <v>0</v>
          </cell>
          <cell r="CL69">
            <v>0</v>
          </cell>
          <cell r="CM69">
            <v>1</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row>
        <row r="70">
          <cell r="A70" t="str">
            <v>Panarts</v>
          </cell>
          <cell r="B70">
            <v>1</v>
          </cell>
          <cell r="C70">
            <v>33194</v>
          </cell>
          <cell r="D70" t="str">
            <v>Lottery</v>
          </cell>
          <cell r="E70" t="str">
            <v>ACNI/12240</v>
          </cell>
          <cell r="F70" t="str">
            <v>Maria McAlister</v>
          </cell>
          <cell r="G70" t="str">
            <v>AFP - Core</v>
          </cell>
          <cell r="H70" t="str">
            <v>Awarded</v>
          </cell>
          <cell r="I70" t="str">
            <v>Small</v>
          </cell>
          <cell r="J70">
            <v>33555</v>
          </cell>
          <cell r="K70">
            <v>0</v>
          </cell>
          <cell r="L70">
            <v>33555</v>
          </cell>
          <cell r="M70">
            <v>173215</v>
          </cell>
          <cell r="N70" t="str">
            <v>Music</v>
          </cell>
          <cell r="O70">
            <v>15</v>
          </cell>
          <cell r="P70">
            <v>59</v>
          </cell>
          <cell r="Q70">
            <v>0</v>
          </cell>
          <cell r="R70">
            <v>1</v>
          </cell>
          <cell r="S70">
            <v>0</v>
          </cell>
          <cell r="T70">
            <v>0</v>
          </cell>
          <cell r="U70">
            <v>1500</v>
          </cell>
          <cell r="V70">
            <v>100</v>
          </cell>
          <cell r="W70">
            <v>0</v>
          </cell>
          <cell r="X70">
            <v>0</v>
          </cell>
          <cell r="Y70">
            <v>0</v>
          </cell>
          <cell r="Z70">
            <v>0</v>
          </cell>
          <cell r="AA70">
            <v>10000</v>
          </cell>
          <cell r="AB70">
            <v>0</v>
          </cell>
          <cell r="AC70">
            <v>0</v>
          </cell>
          <cell r="AD70">
            <v>0</v>
          </cell>
          <cell r="AE70">
            <v>0</v>
          </cell>
          <cell r="AF70">
            <v>0</v>
          </cell>
          <cell r="AG70">
            <v>0</v>
          </cell>
          <cell r="AH70">
            <v>0</v>
          </cell>
          <cell r="AI70">
            <v>15</v>
          </cell>
          <cell r="AJ70">
            <v>15</v>
          </cell>
          <cell r="AK70">
            <v>0</v>
          </cell>
          <cell r="AL70">
            <v>0</v>
          </cell>
          <cell r="AM70">
            <v>0</v>
          </cell>
          <cell r="AN70">
            <v>0</v>
          </cell>
          <cell r="AO70">
            <v>0</v>
          </cell>
          <cell r="AP70">
            <v>0</v>
          </cell>
          <cell r="AQ70">
            <v>59</v>
          </cell>
          <cell r="AR70">
            <v>1</v>
          </cell>
          <cell r="AS70">
            <v>0</v>
          </cell>
          <cell r="AT70">
            <v>0</v>
          </cell>
          <cell r="AU70">
            <v>0</v>
          </cell>
          <cell r="AV70">
            <v>0</v>
          </cell>
          <cell r="AW70">
            <v>0</v>
          </cell>
          <cell r="AX70">
            <v>0</v>
          </cell>
          <cell r="AY70">
            <v>0</v>
          </cell>
          <cell r="AZ70">
            <v>0</v>
          </cell>
          <cell r="BA70">
            <v>0</v>
          </cell>
          <cell r="BB70">
            <v>0</v>
          </cell>
          <cell r="BC70">
            <v>0</v>
          </cell>
          <cell r="BD70">
            <v>0</v>
          </cell>
          <cell r="BE70">
            <v>60</v>
          </cell>
          <cell r="BF70">
            <v>0</v>
          </cell>
          <cell r="BG70">
            <v>0</v>
          </cell>
          <cell r="BH70">
            <v>0</v>
          </cell>
          <cell r="BI70">
            <v>0</v>
          </cell>
          <cell r="BJ70">
            <v>0</v>
          </cell>
          <cell r="BK70">
            <v>0</v>
          </cell>
          <cell r="BL70">
            <v>0</v>
          </cell>
          <cell r="BM70">
            <v>0</v>
          </cell>
          <cell r="BN70">
            <v>0</v>
          </cell>
          <cell r="BO70">
            <v>1</v>
          </cell>
          <cell r="BP70">
            <v>1</v>
          </cell>
          <cell r="BQ70">
            <v>0</v>
          </cell>
          <cell r="BR70">
            <v>4000</v>
          </cell>
          <cell r="BS70">
            <v>2500</v>
          </cell>
          <cell r="BT70">
            <v>1180</v>
          </cell>
          <cell r="BU70">
            <v>0</v>
          </cell>
          <cell r="BV70">
            <v>19618</v>
          </cell>
          <cell r="BW70">
            <v>7.84</v>
          </cell>
          <cell r="BX70">
            <v>0</v>
          </cell>
          <cell r="BY70">
            <v>0</v>
          </cell>
          <cell r="BZ70">
            <v>20</v>
          </cell>
          <cell r="CA70">
            <v>0</v>
          </cell>
          <cell r="CB70">
            <v>0</v>
          </cell>
          <cell r="CC70">
            <v>20</v>
          </cell>
          <cell r="CD70">
            <v>0</v>
          </cell>
          <cell r="CE70">
            <v>1</v>
          </cell>
          <cell r="CF70">
            <v>1</v>
          </cell>
          <cell r="CG70">
            <v>0</v>
          </cell>
          <cell r="CH70">
            <v>0</v>
          </cell>
          <cell r="CI70">
            <v>0</v>
          </cell>
          <cell r="CJ70">
            <v>0</v>
          </cell>
          <cell r="CK70">
            <v>0</v>
          </cell>
          <cell r="CL70">
            <v>0</v>
          </cell>
          <cell r="CM70">
            <v>1</v>
          </cell>
          <cell r="CN70">
            <v>0</v>
          </cell>
          <cell r="CO70">
            <v>0</v>
          </cell>
          <cell r="CP70">
            <v>0</v>
          </cell>
          <cell r="CQ70">
            <v>0</v>
          </cell>
          <cell r="CR70">
            <v>0</v>
          </cell>
          <cell r="CS70">
            <v>0</v>
          </cell>
          <cell r="CT70">
            <v>0</v>
          </cell>
          <cell r="CU70">
            <v>0</v>
          </cell>
          <cell r="CV70">
            <v>0</v>
          </cell>
          <cell r="CW70">
            <v>0</v>
          </cell>
          <cell r="CX70">
            <v>0</v>
          </cell>
          <cell r="CY70">
            <v>0</v>
          </cell>
          <cell r="CZ70">
            <v>1</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row>
        <row r="71">
          <cell r="A71" t="str">
            <v>Paragon Studios</v>
          </cell>
          <cell r="B71">
            <v>1</v>
          </cell>
          <cell r="C71">
            <v>33197</v>
          </cell>
          <cell r="D71" t="str">
            <v>Lottery</v>
          </cell>
          <cell r="E71" t="str">
            <v>ACNI/12243</v>
          </cell>
          <cell r="F71" t="str">
            <v>Deirdre Robb</v>
          </cell>
          <cell r="G71" t="str">
            <v>AFP - Core</v>
          </cell>
          <cell r="H71" t="str">
            <v>Awarded</v>
          </cell>
          <cell r="I71" t="str">
            <v>Small</v>
          </cell>
          <cell r="J71">
            <v>20370</v>
          </cell>
          <cell r="K71">
            <v>0</v>
          </cell>
          <cell r="L71">
            <v>22520</v>
          </cell>
          <cell r="M71">
            <v>35830</v>
          </cell>
          <cell r="N71" t="str">
            <v>Visual Arts</v>
          </cell>
          <cell r="O71">
            <v>1</v>
          </cell>
          <cell r="P71">
            <v>11</v>
          </cell>
          <cell r="Q71">
            <v>14</v>
          </cell>
          <cell r="R71">
            <v>2</v>
          </cell>
          <cell r="S71">
            <v>0</v>
          </cell>
          <cell r="T71">
            <v>83</v>
          </cell>
          <cell r="U71">
            <v>0</v>
          </cell>
          <cell r="V71">
            <v>525</v>
          </cell>
          <cell r="W71">
            <v>4000</v>
          </cell>
          <cell r="X71">
            <v>1643</v>
          </cell>
          <cell r="Y71">
            <v>0</v>
          </cell>
          <cell r="Z71">
            <v>1255</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11</v>
          </cell>
          <cell r="CA71">
            <v>19</v>
          </cell>
          <cell r="CB71">
            <v>0</v>
          </cell>
          <cell r="CC71">
            <v>7</v>
          </cell>
          <cell r="CD71">
            <v>4</v>
          </cell>
          <cell r="CE71">
            <v>0</v>
          </cell>
          <cell r="CF71">
            <v>0</v>
          </cell>
          <cell r="CG71">
            <v>1</v>
          </cell>
          <cell r="CH71">
            <v>0</v>
          </cell>
          <cell r="CI71">
            <v>0</v>
          </cell>
          <cell r="CJ71">
            <v>1</v>
          </cell>
          <cell r="CK71">
            <v>0</v>
          </cell>
          <cell r="CL71">
            <v>0</v>
          </cell>
          <cell r="CM71">
            <v>0</v>
          </cell>
          <cell r="CN71">
            <v>0</v>
          </cell>
          <cell r="CO71">
            <v>0</v>
          </cell>
          <cell r="CP71">
            <v>1</v>
          </cell>
          <cell r="CQ71">
            <v>0</v>
          </cell>
          <cell r="CR71">
            <v>0</v>
          </cell>
          <cell r="CS71">
            <v>0</v>
          </cell>
          <cell r="CT71">
            <v>0</v>
          </cell>
          <cell r="CU71">
            <v>0</v>
          </cell>
          <cell r="CV71">
            <v>1</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row>
        <row r="72">
          <cell r="A72" t="str">
            <v>Partisan Productions</v>
          </cell>
          <cell r="B72">
            <v>1</v>
          </cell>
          <cell r="C72">
            <v>33239</v>
          </cell>
          <cell r="D72" t="str">
            <v>Lottery</v>
          </cell>
          <cell r="E72" t="str">
            <v>ACNI/12285</v>
          </cell>
          <cell r="F72" t="str">
            <v>Lizzie Devlin</v>
          </cell>
          <cell r="G72" t="str">
            <v>AFP - Core</v>
          </cell>
          <cell r="H72" t="str">
            <v>Awarded</v>
          </cell>
          <cell r="I72" t="str">
            <v>Medium</v>
          </cell>
          <cell r="J72">
            <v>37500</v>
          </cell>
          <cell r="K72">
            <v>0</v>
          </cell>
          <cell r="L72">
            <v>180361</v>
          </cell>
          <cell r="M72">
            <v>472531</v>
          </cell>
          <cell r="N72" t="str">
            <v>Drama</v>
          </cell>
          <cell r="O72">
            <v>7</v>
          </cell>
          <cell r="P72">
            <v>61</v>
          </cell>
          <cell r="Q72">
            <v>0</v>
          </cell>
          <cell r="R72">
            <v>0</v>
          </cell>
          <cell r="S72">
            <v>0</v>
          </cell>
          <cell r="T72">
            <v>27</v>
          </cell>
          <cell r="U72">
            <v>895</v>
          </cell>
          <cell r="V72">
            <v>276</v>
          </cell>
          <cell r="W72">
            <v>0</v>
          </cell>
          <cell r="X72">
            <v>0</v>
          </cell>
          <cell r="Y72">
            <v>0</v>
          </cell>
          <cell r="Z72">
            <v>0</v>
          </cell>
          <cell r="AA72">
            <v>0</v>
          </cell>
          <cell r="AB72">
            <v>0</v>
          </cell>
          <cell r="AC72">
            <v>0</v>
          </cell>
          <cell r="AD72">
            <v>0</v>
          </cell>
          <cell r="AE72">
            <v>0</v>
          </cell>
          <cell r="AF72">
            <v>0</v>
          </cell>
          <cell r="AG72">
            <v>0</v>
          </cell>
          <cell r="AH72">
            <v>0</v>
          </cell>
          <cell r="AI72">
            <v>0</v>
          </cell>
          <cell r="AJ72">
            <v>7</v>
          </cell>
          <cell r="AK72">
            <v>7</v>
          </cell>
          <cell r="AL72">
            <v>0</v>
          </cell>
          <cell r="AM72">
            <v>0</v>
          </cell>
          <cell r="AN72">
            <v>0</v>
          </cell>
          <cell r="AO72">
            <v>0</v>
          </cell>
          <cell r="AP72">
            <v>0</v>
          </cell>
          <cell r="AQ72">
            <v>0</v>
          </cell>
          <cell r="AR72">
            <v>61</v>
          </cell>
          <cell r="AS72">
            <v>61</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20</v>
          </cell>
          <cell r="BY72">
            <v>35</v>
          </cell>
          <cell r="BZ72">
            <v>100</v>
          </cell>
          <cell r="CA72">
            <v>0</v>
          </cell>
          <cell r="CB72">
            <v>20</v>
          </cell>
          <cell r="CC72">
            <v>65</v>
          </cell>
          <cell r="CD72">
            <v>15</v>
          </cell>
          <cell r="CE72">
            <v>1</v>
          </cell>
          <cell r="CF72">
            <v>1</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1</v>
          </cell>
          <cell r="CW72">
            <v>1</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row>
        <row r="73">
          <cell r="A73" t="str">
            <v>Photo Works North / Source Magazine</v>
          </cell>
          <cell r="B73">
            <v>1</v>
          </cell>
          <cell r="C73">
            <v>33269</v>
          </cell>
          <cell r="D73" t="str">
            <v>Lottery</v>
          </cell>
          <cell r="E73" t="str">
            <v>ACNI/12315</v>
          </cell>
          <cell r="F73" t="str">
            <v>Suzanne Lyle</v>
          </cell>
          <cell r="G73" t="str">
            <v>AFP - Core</v>
          </cell>
          <cell r="H73" t="str">
            <v>Awarded</v>
          </cell>
          <cell r="I73" t="str">
            <v>Small</v>
          </cell>
          <cell r="J73">
            <v>48352</v>
          </cell>
          <cell r="K73">
            <v>0</v>
          </cell>
          <cell r="L73">
            <v>48352</v>
          </cell>
          <cell r="M73">
            <v>115818</v>
          </cell>
          <cell r="N73" t="str">
            <v>Visual Arts</v>
          </cell>
          <cell r="O73">
            <v>40</v>
          </cell>
          <cell r="P73">
            <v>0</v>
          </cell>
          <cell r="Q73">
            <v>0</v>
          </cell>
          <cell r="R73">
            <v>0</v>
          </cell>
          <cell r="S73">
            <v>0</v>
          </cell>
          <cell r="T73">
            <v>6924</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20</v>
          </cell>
          <cell r="CD73">
            <v>0</v>
          </cell>
          <cell r="CE73">
            <v>0</v>
          </cell>
          <cell r="CF73">
            <v>0</v>
          </cell>
          <cell r="CG73">
            <v>0</v>
          </cell>
          <cell r="CH73">
            <v>0</v>
          </cell>
          <cell r="CI73">
            <v>0</v>
          </cell>
          <cell r="CJ73">
            <v>0</v>
          </cell>
          <cell r="CK73">
            <v>0</v>
          </cell>
          <cell r="CL73">
            <v>0</v>
          </cell>
          <cell r="CM73">
            <v>1</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4</v>
          </cell>
          <cell r="FM73">
            <v>0</v>
          </cell>
          <cell r="FN73">
            <v>0</v>
          </cell>
          <cell r="FO73">
            <v>0</v>
          </cell>
          <cell r="FP73">
            <v>0</v>
          </cell>
          <cell r="FQ73">
            <v>0</v>
          </cell>
          <cell r="FR73">
            <v>4</v>
          </cell>
          <cell r="FS73">
            <v>0</v>
          </cell>
          <cell r="FT73">
            <v>2079</v>
          </cell>
          <cell r="FU73">
            <v>0</v>
          </cell>
          <cell r="FV73">
            <v>0</v>
          </cell>
          <cell r="FW73">
            <v>0</v>
          </cell>
          <cell r="FX73">
            <v>0</v>
          </cell>
          <cell r="FY73">
            <v>1</v>
          </cell>
        </row>
        <row r="74">
          <cell r="A74" t="str">
            <v>PLACE</v>
          </cell>
          <cell r="B74">
            <v>1</v>
          </cell>
          <cell r="C74">
            <v>33186</v>
          </cell>
          <cell r="D74" t="str">
            <v>Lottery</v>
          </cell>
          <cell r="E74" t="str">
            <v>ACNI/12232</v>
          </cell>
          <cell r="F74" t="str">
            <v>Deirdre Robb</v>
          </cell>
          <cell r="G74" t="str">
            <v>AFP - Core</v>
          </cell>
          <cell r="H74" t="str">
            <v>Awarded</v>
          </cell>
          <cell r="I74" t="str">
            <v>Medium</v>
          </cell>
          <cell r="J74">
            <v>90157</v>
          </cell>
          <cell r="K74">
            <v>0</v>
          </cell>
          <cell r="L74">
            <v>103684</v>
          </cell>
          <cell r="M74">
            <v>270156</v>
          </cell>
          <cell r="N74" t="str">
            <v>Visual Arts</v>
          </cell>
          <cell r="O74">
            <v>0</v>
          </cell>
          <cell r="P74">
            <v>80</v>
          </cell>
          <cell r="Q74">
            <v>4</v>
          </cell>
          <cell r="R74">
            <v>78</v>
          </cell>
          <cell r="S74">
            <v>0</v>
          </cell>
          <cell r="T74">
            <v>0</v>
          </cell>
          <cell r="U74">
            <v>0</v>
          </cell>
          <cell r="V74">
            <v>1760</v>
          </cell>
          <cell r="W74">
            <v>14235</v>
          </cell>
          <cell r="X74">
            <v>322</v>
          </cell>
          <cell r="Y74">
            <v>1370</v>
          </cell>
          <cell r="Z74">
            <v>1250</v>
          </cell>
          <cell r="AA74">
            <v>1900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80</v>
          </cell>
          <cell r="AS74">
            <v>0</v>
          </cell>
          <cell r="AT74">
            <v>0</v>
          </cell>
          <cell r="AU74">
            <v>0</v>
          </cell>
          <cell r="AV74">
            <v>0</v>
          </cell>
          <cell r="AW74">
            <v>0</v>
          </cell>
          <cell r="AX74">
            <v>0</v>
          </cell>
          <cell r="AY74">
            <v>0</v>
          </cell>
          <cell r="AZ74">
            <v>4</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60</v>
          </cell>
          <cell r="BQ74">
            <v>0</v>
          </cell>
          <cell r="BR74">
            <v>1617</v>
          </cell>
          <cell r="BS74">
            <v>95</v>
          </cell>
          <cell r="BT74">
            <v>1477</v>
          </cell>
          <cell r="BU74">
            <v>0</v>
          </cell>
          <cell r="BV74">
            <v>0</v>
          </cell>
          <cell r="BW74">
            <v>5</v>
          </cell>
          <cell r="BX74">
            <v>0</v>
          </cell>
          <cell r="BY74">
            <v>5</v>
          </cell>
          <cell r="BZ74">
            <v>50</v>
          </cell>
          <cell r="CA74">
            <v>0</v>
          </cell>
          <cell r="CB74">
            <v>5</v>
          </cell>
          <cell r="CC74">
            <v>10</v>
          </cell>
          <cell r="CD74">
            <v>1</v>
          </cell>
          <cell r="CE74">
            <v>1</v>
          </cell>
          <cell r="CF74">
            <v>0</v>
          </cell>
          <cell r="CG74">
            <v>0</v>
          </cell>
          <cell r="CH74">
            <v>0</v>
          </cell>
          <cell r="CI74">
            <v>0</v>
          </cell>
          <cell r="CJ74">
            <v>0</v>
          </cell>
          <cell r="CK74">
            <v>0</v>
          </cell>
          <cell r="CL74">
            <v>0</v>
          </cell>
          <cell r="CM74">
            <v>1</v>
          </cell>
          <cell r="CN74">
            <v>0</v>
          </cell>
          <cell r="CO74">
            <v>0</v>
          </cell>
          <cell r="CP74">
            <v>0</v>
          </cell>
          <cell r="CQ74">
            <v>0</v>
          </cell>
          <cell r="CR74">
            <v>0</v>
          </cell>
          <cell r="CS74">
            <v>0</v>
          </cell>
          <cell r="CT74">
            <v>0</v>
          </cell>
          <cell r="CU74">
            <v>0</v>
          </cell>
          <cell r="CV74">
            <v>1</v>
          </cell>
          <cell r="CW74">
            <v>0</v>
          </cell>
          <cell r="CX74">
            <v>0</v>
          </cell>
          <cell r="CY74">
            <v>0</v>
          </cell>
          <cell r="CZ74">
            <v>1</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row>
        <row r="75">
          <cell r="A75" t="str">
            <v>Play Resource Warehouse</v>
          </cell>
          <cell r="B75">
            <v>1</v>
          </cell>
          <cell r="C75">
            <v>33242</v>
          </cell>
          <cell r="D75" t="str">
            <v>Lottery</v>
          </cell>
          <cell r="E75" t="str">
            <v>ACNI/12288</v>
          </cell>
          <cell r="F75" t="str">
            <v>Gavin O'Connor</v>
          </cell>
          <cell r="G75" t="str">
            <v>AFP - Core</v>
          </cell>
          <cell r="H75" t="str">
            <v>Awarded</v>
          </cell>
          <cell r="I75" t="str">
            <v>Medium</v>
          </cell>
          <cell r="J75">
            <v>99000</v>
          </cell>
          <cell r="K75">
            <v>0</v>
          </cell>
          <cell r="L75">
            <v>362392.61</v>
          </cell>
          <cell r="M75">
            <v>362392.61</v>
          </cell>
          <cell r="N75" t="str">
            <v>Visual Arts</v>
          </cell>
          <cell r="O75">
            <v>0</v>
          </cell>
          <cell r="P75">
            <v>69</v>
          </cell>
          <cell r="Q75">
            <v>0</v>
          </cell>
          <cell r="R75">
            <v>17</v>
          </cell>
          <cell r="S75">
            <v>0</v>
          </cell>
          <cell r="T75">
            <v>0</v>
          </cell>
          <cell r="U75">
            <v>0</v>
          </cell>
          <cell r="V75">
            <v>2135</v>
          </cell>
          <cell r="W75">
            <v>0</v>
          </cell>
          <cell r="X75">
            <v>0</v>
          </cell>
          <cell r="Y75">
            <v>0</v>
          </cell>
          <cell r="Z75">
            <v>0</v>
          </cell>
          <cell r="AA75">
            <v>35000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95</v>
          </cell>
          <cell r="CA75">
            <v>0</v>
          </cell>
          <cell r="CB75">
            <v>10</v>
          </cell>
          <cell r="CC75">
            <v>90</v>
          </cell>
          <cell r="CD75">
            <v>0</v>
          </cell>
          <cell r="CE75">
            <v>1</v>
          </cell>
          <cell r="CF75">
            <v>1</v>
          </cell>
          <cell r="CG75">
            <v>0</v>
          </cell>
          <cell r="CH75">
            <v>0</v>
          </cell>
          <cell r="CI75">
            <v>0</v>
          </cell>
          <cell r="CJ75">
            <v>0</v>
          </cell>
          <cell r="CK75">
            <v>0</v>
          </cell>
          <cell r="CL75">
            <v>0</v>
          </cell>
          <cell r="CM75">
            <v>1</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row>
        <row r="76">
          <cell r="A76" t="str">
            <v>Poetry Ireland</v>
          </cell>
          <cell r="B76">
            <v>1</v>
          </cell>
          <cell r="C76">
            <v>33170</v>
          </cell>
          <cell r="D76" t="str">
            <v>Lottery</v>
          </cell>
          <cell r="E76" t="str">
            <v>ACNI/12216</v>
          </cell>
          <cell r="F76" t="str">
            <v>Damian Smyth</v>
          </cell>
          <cell r="G76" t="str">
            <v>AFP - Core</v>
          </cell>
          <cell r="H76" t="str">
            <v>Awarded</v>
          </cell>
          <cell r="I76" t="str">
            <v>Medium</v>
          </cell>
          <cell r="J76">
            <v>41499</v>
          </cell>
          <cell r="K76">
            <v>0</v>
          </cell>
          <cell r="L76">
            <v>49244.04</v>
          </cell>
          <cell r="M76">
            <v>462262.44</v>
          </cell>
          <cell r="N76" t="str">
            <v>Literature</v>
          </cell>
          <cell r="O76">
            <v>3</v>
          </cell>
          <cell r="P76">
            <v>58</v>
          </cell>
          <cell r="Q76">
            <v>0</v>
          </cell>
          <cell r="R76">
            <v>0</v>
          </cell>
          <cell r="S76">
            <v>0</v>
          </cell>
          <cell r="T76">
            <v>320</v>
          </cell>
          <cell r="U76">
            <v>0</v>
          </cell>
          <cell r="V76">
            <v>5200</v>
          </cell>
          <cell r="W76">
            <v>0</v>
          </cell>
          <cell r="X76">
            <v>0</v>
          </cell>
          <cell r="Y76">
            <v>0</v>
          </cell>
          <cell r="Z76">
            <v>0</v>
          </cell>
          <cell r="AA76">
            <v>0</v>
          </cell>
          <cell r="AB76">
            <v>0</v>
          </cell>
          <cell r="AC76">
            <v>25000</v>
          </cell>
          <cell r="AD76">
            <v>0</v>
          </cell>
          <cell r="AE76">
            <v>0</v>
          </cell>
          <cell r="AF76">
            <v>0</v>
          </cell>
          <cell r="AG76">
            <v>0</v>
          </cell>
          <cell r="AH76">
            <v>0</v>
          </cell>
          <cell r="AI76">
            <v>0</v>
          </cell>
          <cell r="AJ76">
            <v>3</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500</v>
          </cell>
          <cell r="BS76">
            <v>320</v>
          </cell>
          <cell r="BT76">
            <v>30</v>
          </cell>
          <cell r="BU76">
            <v>30</v>
          </cell>
          <cell r="BV76">
            <v>0</v>
          </cell>
          <cell r="BW76">
            <v>0</v>
          </cell>
          <cell r="BX76">
            <v>0</v>
          </cell>
          <cell r="BY76">
            <v>0</v>
          </cell>
          <cell r="BZ76">
            <v>5</v>
          </cell>
          <cell r="CA76">
            <v>0</v>
          </cell>
          <cell r="CB76">
            <v>0</v>
          </cell>
          <cell r="CC76">
            <v>90</v>
          </cell>
          <cell r="CD76">
            <v>0</v>
          </cell>
          <cell r="CE76">
            <v>1</v>
          </cell>
          <cell r="CF76">
            <v>1</v>
          </cell>
          <cell r="CG76">
            <v>0</v>
          </cell>
          <cell r="CH76">
            <v>0</v>
          </cell>
          <cell r="CI76">
            <v>0</v>
          </cell>
          <cell r="CJ76">
            <v>0</v>
          </cell>
          <cell r="CK76">
            <v>0</v>
          </cell>
          <cell r="CL76">
            <v>0</v>
          </cell>
          <cell r="CM76">
            <v>1</v>
          </cell>
          <cell r="CN76">
            <v>0</v>
          </cell>
          <cell r="CO76">
            <v>0</v>
          </cell>
          <cell r="CP76">
            <v>0</v>
          </cell>
          <cell r="CQ76">
            <v>0</v>
          </cell>
          <cell r="CR76">
            <v>0</v>
          </cell>
          <cell r="CS76">
            <v>0</v>
          </cell>
          <cell r="CT76">
            <v>0</v>
          </cell>
          <cell r="CU76">
            <v>0</v>
          </cell>
          <cell r="CV76">
            <v>1</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5</v>
          </cell>
          <cell r="FM76">
            <v>5800</v>
          </cell>
          <cell r="FN76">
            <v>0</v>
          </cell>
          <cell r="FO76">
            <v>2</v>
          </cell>
          <cell r="FP76">
            <v>640</v>
          </cell>
          <cell r="FQ76">
            <v>0</v>
          </cell>
          <cell r="FR76">
            <v>1</v>
          </cell>
          <cell r="FS76">
            <v>10</v>
          </cell>
          <cell r="FT76">
            <v>0</v>
          </cell>
          <cell r="FU76">
            <v>0</v>
          </cell>
          <cell r="FV76">
            <v>0</v>
          </cell>
          <cell r="FW76">
            <v>0</v>
          </cell>
          <cell r="FX76">
            <v>0</v>
          </cell>
          <cell r="FY76">
            <v>0</v>
          </cell>
        </row>
        <row r="77">
          <cell r="A77" t="str">
            <v>Prime Cut Productions Ltd</v>
          </cell>
          <cell r="B77">
            <v>1</v>
          </cell>
          <cell r="C77">
            <v>33264</v>
          </cell>
          <cell r="D77" t="str">
            <v>Exchequer</v>
          </cell>
          <cell r="E77" t="str">
            <v>ACNI/12310</v>
          </cell>
          <cell r="F77" t="str">
            <v>Gilly Campbell</v>
          </cell>
          <cell r="G77" t="str">
            <v>AFP - Core</v>
          </cell>
          <cell r="H77" t="str">
            <v>Awarded</v>
          </cell>
          <cell r="I77" t="str">
            <v>Medium</v>
          </cell>
          <cell r="J77">
            <v>155249</v>
          </cell>
          <cell r="K77">
            <v>0</v>
          </cell>
          <cell r="L77">
            <v>168900</v>
          </cell>
          <cell r="M77">
            <v>639825</v>
          </cell>
          <cell r="N77" t="str">
            <v>Drama</v>
          </cell>
          <cell r="O77">
            <v>44</v>
          </cell>
          <cell r="P77">
            <v>247</v>
          </cell>
          <cell r="Q77">
            <v>0</v>
          </cell>
          <cell r="R77">
            <v>0</v>
          </cell>
          <cell r="S77">
            <v>0</v>
          </cell>
          <cell r="T77">
            <v>5020</v>
          </cell>
          <cell r="U77">
            <v>0</v>
          </cell>
          <cell r="V77">
            <v>729</v>
          </cell>
          <cell r="W77">
            <v>0</v>
          </cell>
          <cell r="X77">
            <v>0</v>
          </cell>
          <cell r="Y77">
            <v>0</v>
          </cell>
          <cell r="Z77">
            <v>0</v>
          </cell>
          <cell r="AA77">
            <v>0</v>
          </cell>
          <cell r="AB77">
            <v>0</v>
          </cell>
          <cell r="AC77">
            <v>0</v>
          </cell>
          <cell r="AD77">
            <v>1</v>
          </cell>
          <cell r="AE77">
            <v>0</v>
          </cell>
          <cell r="AF77">
            <v>0</v>
          </cell>
          <cell r="AG77">
            <v>1</v>
          </cell>
          <cell r="AH77">
            <v>0</v>
          </cell>
          <cell r="AI77">
            <v>0</v>
          </cell>
          <cell r="AJ77">
            <v>3</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7803</v>
          </cell>
          <cell r="BS77">
            <v>0</v>
          </cell>
          <cell r="BT77">
            <v>0</v>
          </cell>
          <cell r="BU77">
            <v>0</v>
          </cell>
          <cell r="BV77">
            <v>0</v>
          </cell>
          <cell r="BW77">
            <v>0</v>
          </cell>
          <cell r="BX77">
            <v>20</v>
          </cell>
          <cell r="BY77">
            <v>7</v>
          </cell>
          <cell r="BZ77">
            <v>75</v>
          </cell>
          <cell r="CA77">
            <v>30</v>
          </cell>
          <cell r="CB77">
            <v>40</v>
          </cell>
          <cell r="CC77">
            <v>25</v>
          </cell>
          <cell r="CD77">
            <v>0</v>
          </cell>
          <cell r="CE77">
            <v>0</v>
          </cell>
          <cell r="CF77">
            <v>0</v>
          </cell>
          <cell r="CG77">
            <v>1</v>
          </cell>
          <cell r="CH77">
            <v>0</v>
          </cell>
          <cell r="CI77">
            <v>1</v>
          </cell>
          <cell r="CJ77">
            <v>0</v>
          </cell>
          <cell r="CK77">
            <v>0</v>
          </cell>
          <cell r="CL77">
            <v>0</v>
          </cell>
          <cell r="CM77">
            <v>0</v>
          </cell>
          <cell r="CN77">
            <v>0</v>
          </cell>
          <cell r="CO77">
            <v>0</v>
          </cell>
          <cell r="CP77">
            <v>0</v>
          </cell>
          <cell r="CQ77">
            <v>0</v>
          </cell>
          <cell r="CR77">
            <v>0</v>
          </cell>
          <cell r="CS77">
            <v>0</v>
          </cell>
          <cell r="CT77">
            <v>0</v>
          </cell>
          <cell r="CU77">
            <v>0</v>
          </cell>
          <cell r="CV77">
            <v>1</v>
          </cell>
          <cell r="CW77">
            <v>0</v>
          </cell>
          <cell r="CX77">
            <v>0</v>
          </cell>
          <cell r="CY77">
            <v>1</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row>
        <row r="78">
          <cell r="A78" t="str">
            <v>Prison Arts Foundation</v>
          </cell>
          <cell r="B78">
            <v>1</v>
          </cell>
          <cell r="C78">
            <v>33162</v>
          </cell>
          <cell r="D78" t="str">
            <v>Lottery</v>
          </cell>
          <cell r="E78" t="str">
            <v>ACNI/12208</v>
          </cell>
          <cell r="F78" t="str">
            <v>Joan Dempster</v>
          </cell>
          <cell r="G78" t="str">
            <v>AFP - Core</v>
          </cell>
          <cell r="H78" t="str">
            <v>Awarded</v>
          </cell>
          <cell r="I78" t="str">
            <v>Medium</v>
          </cell>
          <cell r="J78">
            <v>48500</v>
          </cell>
          <cell r="K78">
            <v>0</v>
          </cell>
          <cell r="L78">
            <v>79100</v>
          </cell>
          <cell r="M78">
            <v>374026</v>
          </cell>
          <cell r="N78" t="str">
            <v>Combined</v>
          </cell>
          <cell r="O78">
            <v>84</v>
          </cell>
          <cell r="P78">
            <v>1223</v>
          </cell>
          <cell r="Q78">
            <v>19</v>
          </cell>
          <cell r="R78">
            <v>0</v>
          </cell>
          <cell r="S78">
            <v>0</v>
          </cell>
          <cell r="T78">
            <v>976</v>
          </cell>
          <cell r="U78">
            <v>0</v>
          </cell>
          <cell r="V78">
            <v>6802</v>
          </cell>
          <cell r="W78">
            <v>0</v>
          </cell>
          <cell r="X78">
            <v>510</v>
          </cell>
          <cell r="Y78">
            <v>19110</v>
          </cell>
          <cell r="Z78">
            <v>0</v>
          </cell>
          <cell r="AA78">
            <v>0</v>
          </cell>
          <cell r="AB78">
            <v>0</v>
          </cell>
          <cell r="AC78">
            <v>0</v>
          </cell>
          <cell r="AD78">
            <v>0</v>
          </cell>
          <cell r="AE78">
            <v>0</v>
          </cell>
          <cell r="AF78">
            <v>0</v>
          </cell>
          <cell r="AG78">
            <v>0</v>
          </cell>
          <cell r="AH78">
            <v>0</v>
          </cell>
          <cell r="AI78">
            <v>0</v>
          </cell>
          <cell r="AJ78">
            <v>84</v>
          </cell>
          <cell r="AK78">
            <v>0</v>
          </cell>
          <cell r="AL78">
            <v>0</v>
          </cell>
          <cell r="AM78">
            <v>0</v>
          </cell>
          <cell r="AN78">
            <v>0</v>
          </cell>
          <cell r="AO78">
            <v>0</v>
          </cell>
          <cell r="AP78">
            <v>0</v>
          </cell>
          <cell r="AQ78">
            <v>1</v>
          </cell>
          <cell r="AR78">
            <v>1223</v>
          </cell>
          <cell r="AS78">
            <v>0</v>
          </cell>
          <cell r="AT78">
            <v>0</v>
          </cell>
          <cell r="AU78">
            <v>0</v>
          </cell>
          <cell r="AV78">
            <v>0</v>
          </cell>
          <cell r="AW78">
            <v>0</v>
          </cell>
          <cell r="AX78">
            <v>0</v>
          </cell>
          <cell r="AY78">
            <v>0</v>
          </cell>
          <cell r="AZ78">
            <v>19</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30</v>
          </cell>
          <cell r="BZ78">
            <v>0</v>
          </cell>
          <cell r="CA78">
            <v>0</v>
          </cell>
          <cell r="CB78">
            <v>0</v>
          </cell>
          <cell r="CC78">
            <v>21</v>
          </cell>
          <cell r="CD78">
            <v>100</v>
          </cell>
          <cell r="CE78">
            <v>1</v>
          </cell>
          <cell r="CF78">
            <v>0</v>
          </cell>
          <cell r="CG78">
            <v>0</v>
          </cell>
          <cell r="CH78">
            <v>0</v>
          </cell>
          <cell r="CI78">
            <v>0</v>
          </cell>
          <cell r="CJ78">
            <v>1</v>
          </cell>
          <cell r="CK78">
            <v>0</v>
          </cell>
          <cell r="CL78">
            <v>0</v>
          </cell>
          <cell r="CM78">
            <v>0</v>
          </cell>
          <cell r="CN78">
            <v>1</v>
          </cell>
          <cell r="CO78">
            <v>0</v>
          </cell>
          <cell r="CP78">
            <v>0</v>
          </cell>
          <cell r="CQ78">
            <v>0</v>
          </cell>
          <cell r="CR78">
            <v>0</v>
          </cell>
          <cell r="CS78">
            <v>0</v>
          </cell>
          <cell r="CT78">
            <v>0</v>
          </cell>
          <cell r="CU78">
            <v>0</v>
          </cell>
          <cell r="CV78">
            <v>0</v>
          </cell>
          <cell r="CW78">
            <v>0</v>
          </cell>
          <cell r="CX78">
            <v>0</v>
          </cell>
          <cell r="CY78">
            <v>1</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row>
        <row r="79">
          <cell r="A79" t="str">
            <v>QSS @ Bedford Street</v>
          </cell>
          <cell r="B79">
            <v>1</v>
          </cell>
          <cell r="C79">
            <v>33171</v>
          </cell>
          <cell r="D79" t="str">
            <v>Lottery</v>
          </cell>
          <cell r="E79" t="str">
            <v>ACNI/12217</v>
          </cell>
          <cell r="F79" t="str">
            <v>Deirdre Robb</v>
          </cell>
          <cell r="G79" t="str">
            <v>AFP - Core</v>
          </cell>
          <cell r="H79" t="str">
            <v>Awarded</v>
          </cell>
          <cell r="I79" t="str">
            <v>Small</v>
          </cell>
          <cell r="J79">
            <v>31606</v>
          </cell>
          <cell r="K79">
            <v>0</v>
          </cell>
          <cell r="L79">
            <v>31606</v>
          </cell>
          <cell r="M79">
            <v>64394</v>
          </cell>
          <cell r="N79" t="str">
            <v>Visual Arts</v>
          </cell>
          <cell r="O79">
            <v>11</v>
          </cell>
          <cell r="P79">
            <v>26</v>
          </cell>
          <cell r="Q79">
            <v>7</v>
          </cell>
          <cell r="R79">
            <v>5</v>
          </cell>
          <cell r="S79">
            <v>18</v>
          </cell>
          <cell r="T79">
            <v>346</v>
          </cell>
          <cell r="U79">
            <v>400</v>
          </cell>
          <cell r="V79">
            <v>26</v>
          </cell>
          <cell r="W79">
            <v>26</v>
          </cell>
          <cell r="X79">
            <v>1370</v>
          </cell>
          <cell r="Y79">
            <v>2000</v>
          </cell>
          <cell r="Z79">
            <v>291</v>
          </cell>
          <cell r="AA79">
            <v>500</v>
          </cell>
          <cell r="AB79">
            <v>1123</v>
          </cell>
          <cell r="AC79">
            <v>4000</v>
          </cell>
          <cell r="AD79">
            <v>0</v>
          </cell>
          <cell r="AE79">
            <v>0</v>
          </cell>
          <cell r="AF79">
            <v>0</v>
          </cell>
          <cell r="AG79">
            <v>0</v>
          </cell>
          <cell r="AH79">
            <v>0</v>
          </cell>
          <cell r="AI79">
            <v>0</v>
          </cell>
          <cell r="AJ79">
            <v>11</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7</v>
          </cell>
          <cell r="BA79">
            <v>0</v>
          </cell>
          <cell r="BB79">
            <v>0</v>
          </cell>
          <cell r="BC79">
            <v>0</v>
          </cell>
          <cell r="BD79">
            <v>0</v>
          </cell>
          <cell r="BE79">
            <v>0</v>
          </cell>
          <cell r="BF79">
            <v>0</v>
          </cell>
          <cell r="BG79">
            <v>0</v>
          </cell>
          <cell r="BH79">
            <v>11</v>
          </cell>
          <cell r="BI79">
            <v>0</v>
          </cell>
          <cell r="BJ79">
            <v>0</v>
          </cell>
          <cell r="BK79">
            <v>0</v>
          </cell>
          <cell r="BL79">
            <v>0</v>
          </cell>
          <cell r="BM79">
            <v>0</v>
          </cell>
          <cell r="BN79">
            <v>0</v>
          </cell>
          <cell r="BO79">
            <v>0</v>
          </cell>
          <cell r="BP79">
            <v>5</v>
          </cell>
          <cell r="BQ79">
            <v>0</v>
          </cell>
          <cell r="BR79">
            <v>0</v>
          </cell>
          <cell r="BS79">
            <v>0</v>
          </cell>
          <cell r="BT79">
            <v>0</v>
          </cell>
          <cell r="BU79">
            <v>0</v>
          </cell>
          <cell r="BV79">
            <v>0</v>
          </cell>
          <cell r="BW79">
            <v>0</v>
          </cell>
          <cell r="BX79">
            <v>5</v>
          </cell>
          <cell r="BY79">
            <v>0</v>
          </cell>
          <cell r="BZ79">
            <v>0</v>
          </cell>
          <cell r="CA79">
            <v>10</v>
          </cell>
          <cell r="CB79">
            <v>10</v>
          </cell>
          <cell r="CC79">
            <v>10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1</v>
          </cell>
          <cell r="CW79">
            <v>0</v>
          </cell>
          <cell r="CX79">
            <v>0</v>
          </cell>
          <cell r="CY79">
            <v>0</v>
          </cell>
          <cell r="CZ79">
            <v>1</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row>
        <row r="80">
          <cell r="A80" t="str">
            <v>Replay Productions Limited</v>
          </cell>
          <cell r="B80">
            <v>1</v>
          </cell>
          <cell r="C80">
            <v>33245</v>
          </cell>
          <cell r="D80" t="str">
            <v>Exchequer</v>
          </cell>
          <cell r="E80" t="str">
            <v>ACNI/12291</v>
          </cell>
          <cell r="F80" t="str">
            <v>Gilly Campbell</v>
          </cell>
          <cell r="G80" t="str">
            <v>AFP - Core</v>
          </cell>
          <cell r="H80" t="str">
            <v>Awarded</v>
          </cell>
          <cell r="I80" t="str">
            <v>Medium</v>
          </cell>
          <cell r="J80">
            <v>148791</v>
          </cell>
          <cell r="K80">
            <v>0</v>
          </cell>
          <cell r="L80">
            <v>148791</v>
          </cell>
          <cell r="M80">
            <v>299539</v>
          </cell>
          <cell r="N80" t="str">
            <v>Drama</v>
          </cell>
          <cell r="O80">
            <v>256</v>
          </cell>
          <cell r="P80">
            <v>275</v>
          </cell>
          <cell r="Q80">
            <v>0</v>
          </cell>
          <cell r="R80">
            <v>0</v>
          </cell>
          <cell r="S80">
            <v>0</v>
          </cell>
          <cell r="T80">
            <v>2612</v>
          </cell>
          <cell r="U80">
            <v>16331</v>
          </cell>
          <cell r="V80">
            <v>711</v>
          </cell>
          <cell r="W80">
            <v>2293</v>
          </cell>
          <cell r="X80">
            <v>0</v>
          </cell>
          <cell r="Y80">
            <v>0</v>
          </cell>
          <cell r="Z80">
            <v>0</v>
          </cell>
          <cell r="AA80">
            <v>0</v>
          </cell>
          <cell r="AB80">
            <v>0</v>
          </cell>
          <cell r="AC80">
            <v>0</v>
          </cell>
          <cell r="AD80">
            <v>0</v>
          </cell>
          <cell r="AE80">
            <v>0</v>
          </cell>
          <cell r="AF80">
            <v>0</v>
          </cell>
          <cell r="AG80">
            <v>0</v>
          </cell>
          <cell r="AH80">
            <v>0</v>
          </cell>
          <cell r="AI80">
            <v>0</v>
          </cell>
          <cell r="AJ80">
            <v>131</v>
          </cell>
          <cell r="AK80">
            <v>131</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25</v>
          </cell>
          <cell r="BY80">
            <v>0</v>
          </cell>
          <cell r="BZ80">
            <v>29</v>
          </cell>
          <cell r="CA80">
            <v>0</v>
          </cell>
          <cell r="CB80">
            <v>0</v>
          </cell>
          <cell r="CC80">
            <v>100</v>
          </cell>
          <cell r="CD80">
            <v>0</v>
          </cell>
          <cell r="CE80">
            <v>0</v>
          </cell>
          <cell r="CF80">
            <v>1</v>
          </cell>
          <cell r="CG80">
            <v>0</v>
          </cell>
          <cell r="CH80">
            <v>0</v>
          </cell>
          <cell r="CI80">
            <v>1</v>
          </cell>
          <cell r="CJ80">
            <v>0</v>
          </cell>
          <cell r="CK80">
            <v>0</v>
          </cell>
          <cell r="CL80">
            <v>0</v>
          </cell>
          <cell r="CM80">
            <v>1</v>
          </cell>
          <cell r="CN80">
            <v>0</v>
          </cell>
          <cell r="CO80">
            <v>0</v>
          </cell>
          <cell r="CP80">
            <v>0</v>
          </cell>
          <cell r="CQ80">
            <v>1</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row>
        <row r="81">
          <cell r="A81" t="str">
            <v>Seacourt Print Workshop Limited</v>
          </cell>
          <cell r="B81">
            <v>1</v>
          </cell>
          <cell r="C81">
            <v>33213</v>
          </cell>
          <cell r="D81" t="str">
            <v>Lottery</v>
          </cell>
          <cell r="E81" t="str">
            <v>ACNI/12259</v>
          </cell>
          <cell r="F81" t="str">
            <v>Suzanne Lyle</v>
          </cell>
          <cell r="G81" t="str">
            <v>AFP - Core</v>
          </cell>
          <cell r="H81" t="str">
            <v>Awarded</v>
          </cell>
          <cell r="I81" t="str">
            <v>Small</v>
          </cell>
          <cell r="J81">
            <v>63438</v>
          </cell>
          <cell r="K81">
            <v>0</v>
          </cell>
          <cell r="L81">
            <v>88955.199999999997</v>
          </cell>
          <cell r="M81">
            <v>190768.84</v>
          </cell>
          <cell r="N81" t="str">
            <v>Visual Arts</v>
          </cell>
          <cell r="O81">
            <v>0</v>
          </cell>
          <cell r="P81">
            <v>155</v>
          </cell>
          <cell r="Q81">
            <v>15</v>
          </cell>
          <cell r="R81">
            <v>0</v>
          </cell>
          <cell r="S81">
            <v>0</v>
          </cell>
          <cell r="T81">
            <v>0</v>
          </cell>
          <cell r="U81">
            <v>0</v>
          </cell>
          <cell r="V81">
            <v>2749</v>
          </cell>
          <cell r="W81">
            <v>0</v>
          </cell>
          <cell r="X81">
            <v>51000</v>
          </cell>
          <cell r="Y81">
            <v>72658</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155</v>
          </cell>
          <cell r="AS81">
            <v>0</v>
          </cell>
          <cell r="AT81">
            <v>0</v>
          </cell>
          <cell r="AU81">
            <v>0</v>
          </cell>
          <cell r="AV81">
            <v>0</v>
          </cell>
          <cell r="AW81">
            <v>0</v>
          </cell>
          <cell r="AX81">
            <v>0</v>
          </cell>
          <cell r="AY81">
            <v>0</v>
          </cell>
          <cell r="AZ81">
            <v>15</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12.3</v>
          </cell>
          <cell r="BY81">
            <v>1.7</v>
          </cell>
          <cell r="BZ81">
            <v>0</v>
          </cell>
          <cell r="CA81">
            <v>0</v>
          </cell>
          <cell r="CB81">
            <v>9.4</v>
          </cell>
          <cell r="CC81">
            <v>31</v>
          </cell>
          <cell r="CD81">
            <v>0</v>
          </cell>
          <cell r="CE81">
            <v>0</v>
          </cell>
          <cell r="CF81">
            <v>1</v>
          </cell>
          <cell r="CG81">
            <v>0</v>
          </cell>
          <cell r="CH81">
            <v>0</v>
          </cell>
          <cell r="CI81">
            <v>1</v>
          </cell>
          <cell r="CJ81">
            <v>0</v>
          </cell>
          <cell r="CK81">
            <v>0</v>
          </cell>
          <cell r="CL81">
            <v>0</v>
          </cell>
          <cell r="CM81">
            <v>1</v>
          </cell>
          <cell r="CN81">
            <v>0</v>
          </cell>
          <cell r="CO81">
            <v>0</v>
          </cell>
          <cell r="CP81">
            <v>0</v>
          </cell>
          <cell r="CQ81">
            <v>0</v>
          </cell>
          <cell r="CR81">
            <v>0</v>
          </cell>
          <cell r="CS81">
            <v>0</v>
          </cell>
          <cell r="CT81">
            <v>0</v>
          </cell>
          <cell r="CU81">
            <v>1</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row>
        <row r="82">
          <cell r="A82" t="str">
            <v>Sole Purpose Productions</v>
          </cell>
          <cell r="B82">
            <v>1</v>
          </cell>
          <cell r="C82">
            <v>33247</v>
          </cell>
          <cell r="D82" t="str">
            <v>Lottery</v>
          </cell>
          <cell r="E82" t="str">
            <v>ACNI/12293</v>
          </cell>
          <cell r="F82" t="str">
            <v>Lizzie Devlin</v>
          </cell>
          <cell r="G82" t="str">
            <v>AFP - Core</v>
          </cell>
          <cell r="H82" t="str">
            <v>Awarded</v>
          </cell>
          <cell r="I82" t="str">
            <v>Small</v>
          </cell>
          <cell r="J82">
            <v>34498</v>
          </cell>
          <cell r="K82">
            <v>0</v>
          </cell>
          <cell r="L82">
            <v>39738</v>
          </cell>
          <cell r="M82">
            <v>110008</v>
          </cell>
          <cell r="N82" t="str">
            <v>Drama</v>
          </cell>
          <cell r="O82">
            <v>26</v>
          </cell>
          <cell r="P82">
            <v>4</v>
          </cell>
          <cell r="Q82">
            <v>0</v>
          </cell>
          <cell r="R82">
            <v>0</v>
          </cell>
          <cell r="S82">
            <v>0</v>
          </cell>
          <cell r="T82">
            <v>1747</v>
          </cell>
          <cell r="U82">
            <v>0</v>
          </cell>
          <cell r="V82">
            <v>22</v>
          </cell>
          <cell r="W82">
            <v>0</v>
          </cell>
          <cell r="X82">
            <v>0</v>
          </cell>
          <cell r="Y82">
            <v>0</v>
          </cell>
          <cell r="Z82">
            <v>0</v>
          </cell>
          <cell r="AA82">
            <v>0</v>
          </cell>
          <cell r="AB82">
            <v>0</v>
          </cell>
          <cell r="AC82">
            <v>0</v>
          </cell>
          <cell r="AD82">
            <v>0</v>
          </cell>
          <cell r="AE82">
            <v>0</v>
          </cell>
          <cell r="AF82">
            <v>0</v>
          </cell>
          <cell r="AG82">
            <v>0</v>
          </cell>
          <cell r="AH82">
            <v>0</v>
          </cell>
          <cell r="AI82">
            <v>0</v>
          </cell>
          <cell r="AJ82">
            <v>26</v>
          </cell>
          <cell r="AK82">
            <v>0</v>
          </cell>
          <cell r="AL82">
            <v>0</v>
          </cell>
          <cell r="AM82">
            <v>0</v>
          </cell>
          <cell r="AN82">
            <v>0</v>
          </cell>
          <cell r="AO82">
            <v>0</v>
          </cell>
          <cell r="AP82">
            <v>0</v>
          </cell>
          <cell r="AQ82">
            <v>0</v>
          </cell>
          <cell r="AR82">
            <v>4</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450</v>
          </cell>
          <cell r="BS82">
            <v>162</v>
          </cell>
          <cell r="BT82">
            <v>29</v>
          </cell>
          <cell r="BU82">
            <v>41</v>
          </cell>
          <cell r="BV82">
            <v>1155</v>
          </cell>
          <cell r="BW82">
            <v>5.68</v>
          </cell>
          <cell r="BX82">
            <v>0</v>
          </cell>
          <cell r="BY82">
            <v>20</v>
          </cell>
          <cell r="BZ82">
            <v>20</v>
          </cell>
          <cell r="CA82">
            <v>20</v>
          </cell>
          <cell r="CB82">
            <v>7</v>
          </cell>
          <cell r="CC82">
            <v>36</v>
          </cell>
          <cell r="CD82">
            <v>0</v>
          </cell>
          <cell r="CE82">
            <v>1</v>
          </cell>
          <cell r="CF82">
            <v>0</v>
          </cell>
          <cell r="CG82">
            <v>1</v>
          </cell>
          <cell r="CH82">
            <v>1</v>
          </cell>
          <cell r="CI82">
            <v>0</v>
          </cell>
          <cell r="CJ82">
            <v>1</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row>
        <row r="83">
          <cell r="A83" t="str">
            <v>Spanner in the Works</v>
          </cell>
          <cell r="B83">
            <v>1</v>
          </cell>
          <cell r="C83">
            <v>33244</v>
          </cell>
          <cell r="D83" t="str">
            <v>Lottery</v>
          </cell>
          <cell r="E83" t="str">
            <v>ACNI/12290</v>
          </cell>
          <cell r="F83" t="str">
            <v>Joan Dempster</v>
          </cell>
          <cell r="G83" t="str">
            <v>AFP - Core</v>
          </cell>
          <cell r="H83" t="str">
            <v>Awarded</v>
          </cell>
          <cell r="I83" t="str">
            <v>Small</v>
          </cell>
          <cell r="J83">
            <v>35798</v>
          </cell>
          <cell r="K83">
            <v>0</v>
          </cell>
          <cell r="L83">
            <v>46000</v>
          </cell>
          <cell r="M83">
            <v>97866</v>
          </cell>
          <cell r="N83" t="str">
            <v>Drama</v>
          </cell>
          <cell r="O83">
            <v>86</v>
          </cell>
          <cell r="P83">
            <v>230</v>
          </cell>
          <cell r="Q83">
            <v>7</v>
          </cell>
          <cell r="R83">
            <v>0</v>
          </cell>
          <cell r="S83">
            <v>0</v>
          </cell>
          <cell r="T83">
            <v>10845</v>
          </cell>
          <cell r="U83">
            <v>0</v>
          </cell>
          <cell r="V83">
            <v>8639</v>
          </cell>
          <cell r="W83">
            <v>0</v>
          </cell>
          <cell r="X83">
            <v>881</v>
          </cell>
          <cell r="Y83">
            <v>0</v>
          </cell>
          <cell r="Z83">
            <v>0</v>
          </cell>
          <cell r="AA83">
            <v>0</v>
          </cell>
          <cell r="AB83">
            <v>0</v>
          </cell>
          <cell r="AC83">
            <v>0</v>
          </cell>
          <cell r="AD83">
            <v>0</v>
          </cell>
          <cell r="AE83">
            <v>0</v>
          </cell>
          <cell r="AF83">
            <v>0</v>
          </cell>
          <cell r="AG83">
            <v>0</v>
          </cell>
          <cell r="AH83">
            <v>0</v>
          </cell>
          <cell r="AI83">
            <v>0</v>
          </cell>
          <cell r="AJ83">
            <v>86</v>
          </cell>
          <cell r="AK83">
            <v>0</v>
          </cell>
          <cell r="AL83">
            <v>0</v>
          </cell>
          <cell r="AM83">
            <v>0</v>
          </cell>
          <cell r="AN83">
            <v>0</v>
          </cell>
          <cell r="AO83">
            <v>0</v>
          </cell>
          <cell r="AP83">
            <v>0</v>
          </cell>
          <cell r="AQ83">
            <v>0</v>
          </cell>
          <cell r="AR83">
            <v>230</v>
          </cell>
          <cell r="AS83">
            <v>0</v>
          </cell>
          <cell r="AT83">
            <v>0</v>
          </cell>
          <cell r="AU83">
            <v>0</v>
          </cell>
          <cell r="AV83">
            <v>0</v>
          </cell>
          <cell r="AW83">
            <v>0</v>
          </cell>
          <cell r="AX83">
            <v>0</v>
          </cell>
          <cell r="AY83">
            <v>0</v>
          </cell>
          <cell r="AZ83">
            <v>7</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40</v>
          </cell>
          <cell r="BY83">
            <v>20</v>
          </cell>
          <cell r="BZ83">
            <v>80</v>
          </cell>
          <cell r="CA83">
            <v>5</v>
          </cell>
          <cell r="CB83">
            <v>40</v>
          </cell>
          <cell r="CC83">
            <v>50</v>
          </cell>
          <cell r="CD83">
            <v>40</v>
          </cell>
          <cell r="CE83">
            <v>0</v>
          </cell>
          <cell r="CF83">
            <v>1</v>
          </cell>
          <cell r="CG83">
            <v>0</v>
          </cell>
          <cell r="CH83">
            <v>0</v>
          </cell>
          <cell r="CI83">
            <v>1</v>
          </cell>
          <cell r="CJ83">
            <v>0</v>
          </cell>
          <cell r="CK83">
            <v>0</v>
          </cell>
          <cell r="CL83">
            <v>0</v>
          </cell>
          <cell r="CM83">
            <v>1</v>
          </cell>
          <cell r="CN83">
            <v>1</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row>
        <row r="84">
          <cell r="A84" t="str">
            <v>Sticky Fingers Arts</v>
          </cell>
          <cell r="B84">
            <v>1</v>
          </cell>
          <cell r="C84">
            <v>33224</v>
          </cell>
          <cell r="D84" t="str">
            <v>Exchequer</v>
          </cell>
          <cell r="E84" t="str">
            <v>ACNI/12270</v>
          </cell>
          <cell r="F84" t="str">
            <v>Fionnuala Walsh</v>
          </cell>
          <cell r="G84" t="str">
            <v>AFP - Core</v>
          </cell>
          <cell r="H84" t="str">
            <v>Awarded</v>
          </cell>
          <cell r="I84" t="str">
            <v>Medium</v>
          </cell>
          <cell r="J84">
            <v>107172</v>
          </cell>
          <cell r="K84">
            <v>0</v>
          </cell>
          <cell r="L84">
            <v>250000</v>
          </cell>
          <cell r="M84">
            <v>457170</v>
          </cell>
          <cell r="N84" t="str">
            <v>Combined</v>
          </cell>
          <cell r="O84">
            <v>48</v>
          </cell>
          <cell r="P84">
            <v>208</v>
          </cell>
          <cell r="Q84">
            <v>1</v>
          </cell>
          <cell r="R84">
            <v>8</v>
          </cell>
          <cell r="S84">
            <v>4</v>
          </cell>
          <cell r="T84">
            <v>0</v>
          </cell>
          <cell r="U84">
            <v>9000</v>
          </cell>
          <cell r="V84">
            <v>0</v>
          </cell>
          <cell r="W84">
            <v>24960</v>
          </cell>
          <cell r="X84">
            <v>0</v>
          </cell>
          <cell r="Y84">
            <v>5000</v>
          </cell>
          <cell r="Z84">
            <v>0</v>
          </cell>
          <cell r="AA84">
            <v>2000</v>
          </cell>
          <cell r="AB84">
            <v>0</v>
          </cell>
          <cell r="AC84">
            <v>780000</v>
          </cell>
          <cell r="AD84">
            <v>0</v>
          </cell>
          <cell r="AE84">
            <v>0</v>
          </cell>
          <cell r="AF84">
            <v>0</v>
          </cell>
          <cell r="AG84">
            <v>0</v>
          </cell>
          <cell r="AH84">
            <v>0</v>
          </cell>
          <cell r="AI84">
            <v>0</v>
          </cell>
          <cell r="AJ84">
            <v>5</v>
          </cell>
          <cell r="AK84">
            <v>23</v>
          </cell>
          <cell r="AL84">
            <v>0</v>
          </cell>
          <cell r="AM84">
            <v>0</v>
          </cell>
          <cell r="AN84">
            <v>0</v>
          </cell>
          <cell r="AO84">
            <v>0</v>
          </cell>
          <cell r="AP84">
            <v>0</v>
          </cell>
          <cell r="AQ84">
            <v>0</v>
          </cell>
          <cell r="AR84">
            <v>0</v>
          </cell>
          <cell r="AS84">
            <v>208</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4</v>
          </cell>
          <cell r="BJ84">
            <v>0</v>
          </cell>
          <cell r="BK84">
            <v>0</v>
          </cell>
          <cell r="BL84">
            <v>0</v>
          </cell>
          <cell r="BM84">
            <v>0</v>
          </cell>
          <cell r="BN84">
            <v>0</v>
          </cell>
          <cell r="BO84">
            <v>0</v>
          </cell>
          <cell r="BP84">
            <v>5</v>
          </cell>
          <cell r="BQ84">
            <v>8</v>
          </cell>
          <cell r="BR84">
            <v>6000</v>
          </cell>
          <cell r="BS84">
            <v>5000</v>
          </cell>
          <cell r="BT84">
            <v>200</v>
          </cell>
          <cell r="BU84">
            <v>800</v>
          </cell>
          <cell r="BV84">
            <v>46000</v>
          </cell>
          <cell r="BW84">
            <v>5</v>
          </cell>
          <cell r="BX84">
            <v>20</v>
          </cell>
          <cell r="BY84">
            <v>30</v>
          </cell>
          <cell r="BZ84">
            <v>40</v>
          </cell>
          <cell r="CA84">
            <v>0</v>
          </cell>
          <cell r="CB84">
            <v>10</v>
          </cell>
          <cell r="CC84">
            <v>90</v>
          </cell>
          <cell r="CD84">
            <v>0</v>
          </cell>
          <cell r="CE84">
            <v>0</v>
          </cell>
          <cell r="CF84">
            <v>0</v>
          </cell>
          <cell r="CG84">
            <v>0</v>
          </cell>
          <cell r="CH84">
            <v>1</v>
          </cell>
          <cell r="CI84">
            <v>1</v>
          </cell>
          <cell r="CJ84">
            <v>0</v>
          </cell>
          <cell r="CK84">
            <v>0</v>
          </cell>
          <cell r="CL84">
            <v>0</v>
          </cell>
          <cell r="CM84">
            <v>0</v>
          </cell>
          <cell r="CN84">
            <v>0</v>
          </cell>
          <cell r="CO84">
            <v>1</v>
          </cell>
          <cell r="CP84">
            <v>0</v>
          </cell>
          <cell r="CQ84">
            <v>0</v>
          </cell>
          <cell r="CR84">
            <v>0</v>
          </cell>
          <cell r="CS84">
            <v>1</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row>
        <row r="85">
          <cell r="A85" t="str">
            <v>Streetwise Community Circus Workshops</v>
          </cell>
          <cell r="B85">
            <v>1</v>
          </cell>
          <cell r="C85">
            <v>33227</v>
          </cell>
          <cell r="D85" t="str">
            <v>Lottery</v>
          </cell>
          <cell r="E85" t="str">
            <v>ACNI/12273</v>
          </cell>
          <cell r="F85" t="str">
            <v>Gavin O'Connor</v>
          </cell>
          <cell r="G85" t="str">
            <v>AFP - Core</v>
          </cell>
          <cell r="H85" t="str">
            <v>Awarded</v>
          </cell>
          <cell r="I85" t="str">
            <v>Medium</v>
          </cell>
          <cell r="J85">
            <v>75205</v>
          </cell>
          <cell r="K85">
            <v>0</v>
          </cell>
          <cell r="L85">
            <v>89935</v>
          </cell>
          <cell r="M85">
            <v>213110</v>
          </cell>
          <cell r="N85" t="str">
            <v>Combined</v>
          </cell>
          <cell r="O85">
            <v>46</v>
          </cell>
          <cell r="P85">
            <v>642</v>
          </cell>
          <cell r="Q85">
            <v>0</v>
          </cell>
          <cell r="R85">
            <v>0</v>
          </cell>
          <cell r="S85">
            <v>0</v>
          </cell>
          <cell r="T85">
            <v>1697</v>
          </cell>
          <cell r="U85">
            <v>340000</v>
          </cell>
          <cell r="V85">
            <v>9927</v>
          </cell>
          <cell r="W85">
            <v>4930</v>
          </cell>
          <cell r="X85">
            <v>0</v>
          </cell>
          <cell r="Y85">
            <v>0</v>
          </cell>
          <cell r="Z85">
            <v>0</v>
          </cell>
          <cell r="AA85">
            <v>0</v>
          </cell>
          <cell r="AB85">
            <v>0</v>
          </cell>
          <cell r="AC85">
            <v>0</v>
          </cell>
          <cell r="AD85">
            <v>0</v>
          </cell>
          <cell r="AE85">
            <v>0</v>
          </cell>
          <cell r="AF85">
            <v>0</v>
          </cell>
          <cell r="AG85">
            <v>0</v>
          </cell>
          <cell r="AH85">
            <v>0</v>
          </cell>
          <cell r="AI85">
            <v>0</v>
          </cell>
          <cell r="AJ85">
            <v>0</v>
          </cell>
          <cell r="AK85">
            <v>46</v>
          </cell>
          <cell r="AL85">
            <v>0</v>
          </cell>
          <cell r="AM85">
            <v>0</v>
          </cell>
          <cell r="AN85">
            <v>0</v>
          </cell>
          <cell r="AO85">
            <v>0</v>
          </cell>
          <cell r="AP85">
            <v>0</v>
          </cell>
          <cell r="AQ85">
            <v>0</v>
          </cell>
          <cell r="AR85">
            <v>642</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60</v>
          </cell>
          <cell r="BY85">
            <v>0</v>
          </cell>
          <cell r="BZ85">
            <v>70</v>
          </cell>
          <cell r="CA85">
            <v>0</v>
          </cell>
          <cell r="CB85">
            <v>15</v>
          </cell>
          <cell r="CC85">
            <v>35</v>
          </cell>
          <cell r="CD85">
            <v>0</v>
          </cell>
          <cell r="CE85">
            <v>0</v>
          </cell>
          <cell r="CF85">
            <v>1</v>
          </cell>
          <cell r="CG85">
            <v>0</v>
          </cell>
          <cell r="CH85">
            <v>0</v>
          </cell>
          <cell r="CI85">
            <v>1</v>
          </cell>
          <cell r="CJ85">
            <v>0</v>
          </cell>
          <cell r="CK85">
            <v>0</v>
          </cell>
          <cell r="CL85">
            <v>0</v>
          </cell>
          <cell r="CM85">
            <v>0</v>
          </cell>
          <cell r="CN85">
            <v>0</v>
          </cell>
          <cell r="CO85">
            <v>0</v>
          </cell>
          <cell r="CP85">
            <v>0</v>
          </cell>
          <cell r="CQ85">
            <v>1</v>
          </cell>
          <cell r="CR85">
            <v>0</v>
          </cell>
          <cell r="CS85">
            <v>0</v>
          </cell>
          <cell r="CT85">
            <v>0</v>
          </cell>
          <cell r="CU85">
            <v>0</v>
          </cell>
          <cell r="CV85">
            <v>0</v>
          </cell>
          <cell r="CW85">
            <v>0</v>
          </cell>
          <cell r="CX85">
            <v>0</v>
          </cell>
          <cell r="CY85">
            <v>0</v>
          </cell>
          <cell r="CZ85">
            <v>0</v>
          </cell>
          <cell r="DA85">
            <v>0</v>
          </cell>
          <cell r="DB85">
            <v>1</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row>
        <row r="86">
          <cell r="A86" t="str">
            <v>Terra Nova Productions</v>
          </cell>
          <cell r="B86">
            <v>1</v>
          </cell>
          <cell r="C86">
            <v>33183</v>
          </cell>
          <cell r="D86" t="str">
            <v>Lottery</v>
          </cell>
          <cell r="E86" t="str">
            <v>ACNI/12229</v>
          </cell>
          <cell r="F86" t="str">
            <v>Gilly Campbell</v>
          </cell>
          <cell r="G86" t="str">
            <v>AFP - Core</v>
          </cell>
          <cell r="H86" t="str">
            <v>Awarded</v>
          </cell>
          <cell r="I86" t="str">
            <v>Small</v>
          </cell>
          <cell r="J86">
            <v>20633</v>
          </cell>
          <cell r="K86">
            <v>0</v>
          </cell>
          <cell r="L86">
            <v>35000</v>
          </cell>
          <cell r="M86">
            <v>76920</v>
          </cell>
          <cell r="N86" t="str">
            <v>Drama</v>
          </cell>
          <cell r="O86">
            <v>35</v>
          </cell>
          <cell r="P86">
            <v>182</v>
          </cell>
          <cell r="Q86">
            <v>0</v>
          </cell>
          <cell r="R86">
            <v>0</v>
          </cell>
          <cell r="S86">
            <v>0</v>
          </cell>
          <cell r="T86">
            <v>588</v>
          </cell>
          <cell r="U86">
            <v>23</v>
          </cell>
          <cell r="V86">
            <v>1389</v>
          </cell>
          <cell r="W86">
            <v>0</v>
          </cell>
          <cell r="X86">
            <v>0</v>
          </cell>
          <cell r="Y86">
            <v>0</v>
          </cell>
          <cell r="Z86">
            <v>0</v>
          </cell>
          <cell r="AA86">
            <v>0</v>
          </cell>
          <cell r="AB86">
            <v>0</v>
          </cell>
          <cell r="AC86">
            <v>0</v>
          </cell>
          <cell r="AD86">
            <v>0</v>
          </cell>
          <cell r="AE86">
            <v>0</v>
          </cell>
          <cell r="AF86">
            <v>0</v>
          </cell>
          <cell r="AG86">
            <v>0</v>
          </cell>
          <cell r="AH86">
            <v>0</v>
          </cell>
          <cell r="AI86">
            <v>0</v>
          </cell>
          <cell r="AJ86">
            <v>35</v>
          </cell>
          <cell r="AK86">
            <v>0</v>
          </cell>
          <cell r="AL86">
            <v>0</v>
          </cell>
          <cell r="AM86">
            <v>0</v>
          </cell>
          <cell r="AN86">
            <v>0</v>
          </cell>
          <cell r="AO86">
            <v>0</v>
          </cell>
          <cell r="AP86">
            <v>0</v>
          </cell>
          <cell r="AQ86">
            <v>0</v>
          </cell>
          <cell r="AR86">
            <v>140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983</v>
          </cell>
          <cell r="BS86">
            <v>145</v>
          </cell>
          <cell r="BT86">
            <v>600</v>
          </cell>
          <cell r="BU86">
            <v>26</v>
          </cell>
          <cell r="BV86">
            <v>690</v>
          </cell>
          <cell r="BW86">
            <v>9.24</v>
          </cell>
          <cell r="BX86">
            <v>10</v>
          </cell>
          <cell r="BY86">
            <v>60</v>
          </cell>
          <cell r="BZ86">
            <v>20</v>
          </cell>
          <cell r="CA86">
            <v>2</v>
          </cell>
          <cell r="CB86">
            <v>10</v>
          </cell>
          <cell r="CC86">
            <v>25</v>
          </cell>
          <cell r="CD86">
            <v>0</v>
          </cell>
          <cell r="CE86">
            <v>1</v>
          </cell>
          <cell r="CF86">
            <v>0</v>
          </cell>
          <cell r="CG86">
            <v>0</v>
          </cell>
          <cell r="CH86">
            <v>0</v>
          </cell>
          <cell r="CI86">
            <v>0</v>
          </cell>
          <cell r="CJ86">
            <v>0</v>
          </cell>
          <cell r="CK86">
            <v>0</v>
          </cell>
          <cell r="CL86">
            <v>0</v>
          </cell>
          <cell r="CM86">
            <v>1</v>
          </cell>
          <cell r="CN86">
            <v>0</v>
          </cell>
          <cell r="CO86">
            <v>0</v>
          </cell>
          <cell r="CP86">
            <v>0</v>
          </cell>
          <cell r="CQ86">
            <v>0</v>
          </cell>
          <cell r="CR86">
            <v>0</v>
          </cell>
          <cell r="CS86">
            <v>0</v>
          </cell>
          <cell r="CT86">
            <v>1</v>
          </cell>
          <cell r="CU86">
            <v>0</v>
          </cell>
          <cell r="CV86">
            <v>0</v>
          </cell>
          <cell r="CW86">
            <v>0</v>
          </cell>
          <cell r="CX86">
            <v>0</v>
          </cell>
          <cell r="CY86">
            <v>0</v>
          </cell>
          <cell r="CZ86">
            <v>0</v>
          </cell>
          <cell r="DA86">
            <v>0</v>
          </cell>
          <cell r="DB86">
            <v>1</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row>
        <row r="87">
          <cell r="A87" t="str">
            <v>The Black Box Trust</v>
          </cell>
          <cell r="B87">
            <v>1</v>
          </cell>
          <cell r="C87">
            <v>33184</v>
          </cell>
          <cell r="D87" t="str">
            <v>Lottery</v>
          </cell>
          <cell r="E87" t="str">
            <v>ACNI/12230</v>
          </cell>
          <cell r="F87" t="str">
            <v>Sonya Whitefield</v>
          </cell>
          <cell r="G87" t="str">
            <v>AFP - Core</v>
          </cell>
          <cell r="H87" t="str">
            <v>Awarded</v>
          </cell>
          <cell r="I87" t="str">
            <v>Small</v>
          </cell>
          <cell r="J87">
            <v>25000</v>
          </cell>
          <cell r="K87">
            <v>0</v>
          </cell>
          <cell r="L87">
            <v>25000</v>
          </cell>
          <cell r="M87">
            <v>0</v>
          </cell>
          <cell r="N87" t="str">
            <v>Combined</v>
          </cell>
          <cell r="O87">
            <v>428</v>
          </cell>
          <cell r="P87">
            <v>140</v>
          </cell>
          <cell r="Q87">
            <v>12</v>
          </cell>
          <cell r="R87">
            <v>14</v>
          </cell>
          <cell r="S87">
            <v>0</v>
          </cell>
          <cell r="T87">
            <v>20054</v>
          </cell>
          <cell r="U87">
            <v>0</v>
          </cell>
          <cell r="V87">
            <v>0</v>
          </cell>
          <cell r="W87">
            <v>5200</v>
          </cell>
          <cell r="X87">
            <v>0</v>
          </cell>
          <cell r="Y87">
            <v>10520</v>
          </cell>
          <cell r="Z87">
            <v>0</v>
          </cell>
          <cell r="AA87">
            <v>13362</v>
          </cell>
          <cell r="AB87">
            <v>0</v>
          </cell>
          <cell r="AC87">
            <v>0</v>
          </cell>
          <cell r="AD87">
            <v>0</v>
          </cell>
          <cell r="AE87">
            <v>0</v>
          </cell>
          <cell r="AF87">
            <v>0</v>
          </cell>
          <cell r="AG87">
            <v>0</v>
          </cell>
          <cell r="AH87">
            <v>0</v>
          </cell>
          <cell r="AI87">
            <v>0</v>
          </cell>
          <cell r="AJ87">
            <v>428</v>
          </cell>
          <cell r="AK87">
            <v>19</v>
          </cell>
          <cell r="AL87">
            <v>0</v>
          </cell>
          <cell r="AM87">
            <v>0</v>
          </cell>
          <cell r="AN87">
            <v>0</v>
          </cell>
          <cell r="AO87">
            <v>0</v>
          </cell>
          <cell r="AP87">
            <v>0</v>
          </cell>
          <cell r="AQ87">
            <v>0</v>
          </cell>
          <cell r="AR87">
            <v>140</v>
          </cell>
          <cell r="AS87">
            <v>140</v>
          </cell>
          <cell r="AT87">
            <v>0</v>
          </cell>
          <cell r="AU87">
            <v>0</v>
          </cell>
          <cell r="AV87">
            <v>0</v>
          </cell>
          <cell r="AW87">
            <v>0</v>
          </cell>
          <cell r="AX87">
            <v>0</v>
          </cell>
          <cell r="AY87">
            <v>0</v>
          </cell>
          <cell r="AZ87">
            <v>12</v>
          </cell>
          <cell r="BA87">
            <v>12</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14</v>
          </cell>
          <cell r="BQ87">
            <v>2</v>
          </cell>
          <cell r="BR87">
            <v>5650</v>
          </cell>
          <cell r="BS87">
            <v>3866</v>
          </cell>
          <cell r="BT87">
            <v>0</v>
          </cell>
          <cell r="BU87">
            <v>0</v>
          </cell>
          <cell r="BV87">
            <v>30870</v>
          </cell>
          <cell r="BW87">
            <v>7.98</v>
          </cell>
          <cell r="BX87">
            <v>20</v>
          </cell>
          <cell r="BY87">
            <v>0</v>
          </cell>
          <cell r="BZ87">
            <v>0</v>
          </cell>
          <cell r="CA87">
            <v>15</v>
          </cell>
          <cell r="CB87">
            <v>15</v>
          </cell>
          <cell r="CC87">
            <v>10</v>
          </cell>
          <cell r="CD87">
            <v>0</v>
          </cell>
          <cell r="CE87">
            <v>1</v>
          </cell>
          <cell r="CF87">
            <v>0</v>
          </cell>
          <cell r="CG87">
            <v>1</v>
          </cell>
          <cell r="CH87">
            <v>0</v>
          </cell>
          <cell r="CI87">
            <v>1</v>
          </cell>
          <cell r="CJ87">
            <v>0</v>
          </cell>
          <cell r="CK87">
            <v>0</v>
          </cell>
          <cell r="CL87">
            <v>1</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row>
        <row r="88">
          <cell r="A88" t="str">
            <v>The Contemporary Music Centre Ltd</v>
          </cell>
          <cell r="B88">
            <v>1</v>
          </cell>
          <cell r="C88">
            <v>33168</v>
          </cell>
          <cell r="D88" t="str">
            <v>Lottery</v>
          </cell>
          <cell r="E88" t="str">
            <v>ACNI/12214</v>
          </cell>
          <cell r="F88" t="str">
            <v>Ciaran Scullion</v>
          </cell>
          <cell r="G88" t="str">
            <v>AFP - Core</v>
          </cell>
          <cell r="H88" t="str">
            <v>Awarded</v>
          </cell>
          <cell r="I88" t="str">
            <v>Medium</v>
          </cell>
          <cell r="J88">
            <v>23557</v>
          </cell>
          <cell r="K88">
            <v>0</v>
          </cell>
          <cell r="L88">
            <v>38933</v>
          </cell>
          <cell r="M88">
            <v>353963</v>
          </cell>
          <cell r="N88" t="str">
            <v>Music</v>
          </cell>
          <cell r="O88">
            <v>18</v>
          </cell>
          <cell r="P88">
            <v>15</v>
          </cell>
          <cell r="Q88">
            <v>6</v>
          </cell>
          <cell r="R88">
            <v>0</v>
          </cell>
          <cell r="S88">
            <v>7</v>
          </cell>
          <cell r="T88">
            <v>1190</v>
          </cell>
          <cell r="U88">
            <v>0</v>
          </cell>
          <cell r="V88">
            <v>192</v>
          </cell>
          <cell r="W88">
            <v>0</v>
          </cell>
          <cell r="X88">
            <v>300</v>
          </cell>
          <cell r="Y88">
            <v>0</v>
          </cell>
          <cell r="Z88">
            <v>0</v>
          </cell>
          <cell r="AA88">
            <v>0</v>
          </cell>
          <cell r="AB88">
            <v>0</v>
          </cell>
          <cell r="AC88">
            <v>100000</v>
          </cell>
          <cell r="AD88">
            <v>0</v>
          </cell>
          <cell r="AE88">
            <v>0</v>
          </cell>
          <cell r="AF88">
            <v>0</v>
          </cell>
          <cell r="AG88">
            <v>0</v>
          </cell>
          <cell r="AH88">
            <v>0</v>
          </cell>
          <cell r="AI88">
            <v>0</v>
          </cell>
          <cell r="AJ88">
            <v>18</v>
          </cell>
          <cell r="AK88">
            <v>0</v>
          </cell>
          <cell r="AL88">
            <v>0</v>
          </cell>
          <cell r="AM88">
            <v>0</v>
          </cell>
          <cell r="AN88">
            <v>0</v>
          </cell>
          <cell r="AO88">
            <v>0</v>
          </cell>
          <cell r="AP88">
            <v>0</v>
          </cell>
          <cell r="AQ88">
            <v>0</v>
          </cell>
          <cell r="AR88">
            <v>15</v>
          </cell>
          <cell r="AS88">
            <v>0</v>
          </cell>
          <cell r="AT88">
            <v>0</v>
          </cell>
          <cell r="AU88">
            <v>0</v>
          </cell>
          <cell r="AV88">
            <v>0</v>
          </cell>
          <cell r="AW88">
            <v>0</v>
          </cell>
          <cell r="AX88">
            <v>0</v>
          </cell>
          <cell r="AY88">
            <v>0</v>
          </cell>
          <cell r="AZ88">
            <v>6</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5</v>
          </cell>
          <cell r="CA88">
            <v>0</v>
          </cell>
          <cell r="CB88">
            <v>0</v>
          </cell>
          <cell r="CC88">
            <v>5</v>
          </cell>
          <cell r="CD88">
            <v>0</v>
          </cell>
          <cell r="CE88">
            <v>0</v>
          </cell>
          <cell r="CF88">
            <v>1</v>
          </cell>
          <cell r="CG88">
            <v>0</v>
          </cell>
          <cell r="CH88">
            <v>0</v>
          </cell>
          <cell r="CI88">
            <v>0</v>
          </cell>
          <cell r="CJ88">
            <v>0</v>
          </cell>
          <cell r="CK88">
            <v>0</v>
          </cell>
          <cell r="CL88">
            <v>0</v>
          </cell>
          <cell r="CM88">
            <v>1</v>
          </cell>
          <cell r="CN88">
            <v>0</v>
          </cell>
          <cell r="CO88">
            <v>0</v>
          </cell>
          <cell r="CP88">
            <v>0</v>
          </cell>
          <cell r="CQ88">
            <v>0</v>
          </cell>
          <cell r="CR88">
            <v>0</v>
          </cell>
          <cell r="CS88">
            <v>0</v>
          </cell>
          <cell r="CT88">
            <v>0</v>
          </cell>
          <cell r="CU88">
            <v>0</v>
          </cell>
          <cell r="CV88">
            <v>0</v>
          </cell>
          <cell r="CW88">
            <v>0</v>
          </cell>
          <cell r="CX88">
            <v>0</v>
          </cell>
          <cell r="CY88">
            <v>0</v>
          </cell>
          <cell r="CZ88">
            <v>1</v>
          </cell>
          <cell r="DA88">
            <v>1</v>
          </cell>
          <cell r="DB88">
            <v>0</v>
          </cell>
          <cell r="DC88">
            <v>0</v>
          </cell>
          <cell r="DD88">
            <v>0</v>
          </cell>
          <cell r="DE88">
            <v>1</v>
          </cell>
          <cell r="DF88">
            <v>0</v>
          </cell>
          <cell r="DG88">
            <v>0</v>
          </cell>
          <cell r="DH88">
            <v>0</v>
          </cell>
          <cell r="DI88">
            <v>0</v>
          </cell>
          <cell r="DJ88">
            <v>0</v>
          </cell>
          <cell r="DK88">
            <v>0</v>
          </cell>
          <cell r="DL88">
            <v>0</v>
          </cell>
          <cell r="DM88">
            <v>0</v>
          </cell>
          <cell r="DN88">
            <v>0</v>
          </cell>
          <cell r="DO88">
            <v>186</v>
          </cell>
          <cell r="DP88">
            <v>1</v>
          </cell>
          <cell r="DQ88">
            <v>0</v>
          </cell>
          <cell r="DR88">
            <v>1</v>
          </cell>
          <cell r="DS88">
            <v>0</v>
          </cell>
          <cell r="DT88">
            <v>1</v>
          </cell>
          <cell r="DU88">
            <v>0</v>
          </cell>
          <cell r="DV88">
            <v>1</v>
          </cell>
          <cell r="DW88">
            <v>0</v>
          </cell>
          <cell r="DX88">
            <v>1</v>
          </cell>
          <cell r="DY88">
            <v>0</v>
          </cell>
          <cell r="DZ88">
            <v>1</v>
          </cell>
          <cell r="EA88">
            <v>0</v>
          </cell>
          <cell r="EB88">
            <v>1</v>
          </cell>
          <cell r="EC88">
            <v>0</v>
          </cell>
          <cell r="ED88">
            <v>0</v>
          </cell>
          <cell r="EE88">
            <v>1</v>
          </cell>
          <cell r="EF88">
            <v>1</v>
          </cell>
          <cell r="EG88">
            <v>0</v>
          </cell>
          <cell r="EH88">
            <v>1</v>
          </cell>
          <cell r="EI88">
            <v>0</v>
          </cell>
          <cell r="EJ88">
            <v>0</v>
          </cell>
          <cell r="EK88">
            <v>1</v>
          </cell>
          <cell r="EL88">
            <v>0</v>
          </cell>
          <cell r="EM88">
            <v>0</v>
          </cell>
          <cell r="EN88">
            <v>3</v>
          </cell>
          <cell r="EO88">
            <v>3</v>
          </cell>
          <cell r="EP88">
            <v>3</v>
          </cell>
          <cell r="EQ88">
            <v>3</v>
          </cell>
          <cell r="ER88">
            <v>5</v>
          </cell>
          <cell r="ES88">
            <v>27</v>
          </cell>
          <cell r="ET88">
            <v>7</v>
          </cell>
          <cell r="EU88">
            <v>0</v>
          </cell>
          <cell r="EV88">
            <v>3</v>
          </cell>
          <cell r="EW88">
            <v>5</v>
          </cell>
          <cell r="EX88">
            <v>0</v>
          </cell>
          <cell r="EY88">
            <v>0</v>
          </cell>
          <cell r="EZ88">
            <v>186</v>
          </cell>
          <cell r="FA88">
            <v>186</v>
          </cell>
          <cell r="FB88">
            <v>186</v>
          </cell>
          <cell r="FC88">
            <v>186</v>
          </cell>
          <cell r="FD88">
            <v>186</v>
          </cell>
          <cell r="FE88">
            <v>63</v>
          </cell>
          <cell r="FF88">
            <v>72</v>
          </cell>
          <cell r="FG88">
            <v>0</v>
          </cell>
          <cell r="FH88">
            <v>60</v>
          </cell>
          <cell r="FI88">
            <v>5</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row>
        <row r="89">
          <cell r="A89" t="str">
            <v>The Grand Opera House Trust</v>
          </cell>
          <cell r="B89">
            <v>1</v>
          </cell>
          <cell r="C89">
            <v>33253</v>
          </cell>
          <cell r="D89" t="str">
            <v>Exchequer</v>
          </cell>
          <cell r="E89" t="str">
            <v>ACNI/12299</v>
          </cell>
          <cell r="F89" t="str">
            <v>Sonya Whitefield</v>
          </cell>
          <cell r="G89" t="str">
            <v>AFP - Core</v>
          </cell>
          <cell r="H89" t="str">
            <v>Awarded</v>
          </cell>
          <cell r="I89" t="str">
            <v>Medium</v>
          </cell>
          <cell r="J89">
            <v>494610</v>
          </cell>
          <cell r="K89">
            <v>0</v>
          </cell>
          <cell r="L89">
            <v>515869</v>
          </cell>
          <cell r="M89">
            <v>5889732</v>
          </cell>
          <cell r="N89" t="str">
            <v>Combined</v>
          </cell>
          <cell r="O89">
            <v>397</v>
          </cell>
          <cell r="P89">
            <v>32</v>
          </cell>
          <cell r="Q89">
            <v>0</v>
          </cell>
          <cell r="R89">
            <v>0</v>
          </cell>
          <cell r="S89">
            <v>0</v>
          </cell>
          <cell r="T89">
            <v>268602</v>
          </cell>
          <cell r="U89">
            <v>1000</v>
          </cell>
          <cell r="V89">
            <v>974</v>
          </cell>
          <cell r="W89">
            <v>0</v>
          </cell>
          <cell r="X89">
            <v>0</v>
          </cell>
          <cell r="Y89">
            <v>0</v>
          </cell>
          <cell r="Z89">
            <v>0</v>
          </cell>
          <cell r="AA89">
            <v>0</v>
          </cell>
          <cell r="AB89">
            <v>0</v>
          </cell>
          <cell r="AC89">
            <v>0</v>
          </cell>
          <cell r="AD89">
            <v>5</v>
          </cell>
          <cell r="AE89">
            <v>5</v>
          </cell>
          <cell r="AF89">
            <v>0</v>
          </cell>
          <cell r="AG89">
            <v>7</v>
          </cell>
          <cell r="AH89">
            <v>397</v>
          </cell>
          <cell r="AI89">
            <v>0</v>
          </cell>
          <cell r="AJ89">
            <v>397</v>
          </cell>
          <cell r="AK89">
            <v>1</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354098</v>
          </cell>
          <cell r="BS89">
            <v>249200</v>
          </cell>
          <cell r="BT89">
            <v>19402</v>
          </cell>
          <cell r="BU89">
            <v>77724</v>
          </cell>
          <cell r="BV89">
            <v>6539781.6299999999</v>
          </cell>
          <cell r="BW89">
            <v>26.24</v>
          </cell>
          <cell r="BX89">
            <v>2</v>
          </cell>
          <cell r="BY89">
            <v>0</v>
          </cell>
          <cell r="BZ89">
            <v>0</v>
          </cell>
          <cell r="CA89">
            <v>0</v>
          </cell>
          <cell r="CB89">
            <v>0</v>
          </cell>
          <cell r="CC89">
            <v>40</v>
          </cell>
          <cell r="CD89">
            <v>0</v>
          </cell>
          <cell r="CE89">
            <v>1</v>
          </cell>
          <cell r="CF89">
            <v>0</v>
          </cell>
          <cell r="CG89">
            <v>0</v>
          </cell>
          <cell r="CH89">
            <v>0</v>
          </cell>
          <cell r="CI89">
            <v>1</v>
          </cell>
          <cell r="CJ89">
            <v>0</v>
          </cell>
          <cell r="CK89">
            <v>0</v>
          </cell>
          <cell r="CL89">
            <v>0</v>
          </cell>
          <cell r="CM89">
            <v>1</v>
          </cell>
          <cell r="CN89">
            <v>0</v>
          </cell>
          <cell r="CO89">
            <v>0</v>
          </cell>
          <cell r="CP89">
            <v>0</v>
          </cell>
          <cell r="CQ89">
            <v>0</v>
          </cell>
          <cell r="CR89">
            <v>0</v>
          </cell>
          <cell r="CS89">
            <v>0</v>
          </cell>
          <cell r="CT89">
            <v>0</v>
          </cell>
          <cell r="CU89">
            <v>0</v>
          </cell>
          <cell r="CV89">
            <v>0</v>
          </cell>
          <cell r="CW89">
            <v>0</v>
          </cell>
          <cell r="CX89">
            <v>0</v>
          </cell>
          <cell r="CY89">
            <v>0</v>
          </cell>
          <cell r="CZ89">
            <v>1</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row>
        <row r="90">
          <cell r="A90" t="str">
            <v>The John Hewitt Society</v>
          </cell>
          <cell r="B90">
            <v>1</v>
          </cell>
          <cell r="C90">
            <v>33169</v>
          </cell>
          <cell r="D90" t="str">
            <v>Lottery</v>
          </cell>
          <cell r="E90" t="str">
            <v>ACNI/12215</v>
          </cell>
          <cell r="F90" t="str">
            <v>Damian Smyth</v>
          </cell>
          <cell r="G90" t="str">
            <v>AFP - Core</v>
          </cell>
          <cell r="H90" t="str">
            <v>Awarded</v>
          </cell>
          <cell r="I90" t="str">
            <v>Small</v>
          </cell>
          <cell r="J90">
            <v>30754</v>
          </cell>
          <cell r="K90">
            <v>0</v>
          </cell>
          <cell r="L90">
            <v>30754</v>
          </cell>
          <cell r="M90">
            <v>105808</v>
          </cell>
          <cell r="N90" t="str">
            <v>Literature</v>
          </cell>
          <cell r="O90">
            <v>27</v>
          </cell>
          <cell r="P90">
            <v>20</v>
          </cell>
          <cell r="Q90">
            <v>0</v>
          </cell>
          <cell r="R90">
            <v>45</v>
          </cell>
          <cell r="S90">
            <v>0</v>
          </cell>
          <cell r="T90">
            <v>0</v>
          </cell>
          <cell r="U90">
            <v>1162</v>
          </cell>
          <cell r="V90">
            <v>324</v>
          </cell>
          <cell r="W90">
            <v>0</v>
          </cell>
          <cell r="X90">
            <v>0</v>
          </cell>
          <cell r="Y90">
            <v>0</v>
          </cell>
          <cell r="Z90">
            <v>3727</v>
          </cell>
          <cell r="AA90">
            <v>0</v>
          </cell>
          <cell r="AB90">
            <v>0</v>
          </cell>
          <cell r="AC90">
            <v>0</v>
          </cell>
          <cell r="AD90">
            <v>0</v>
          </cell>
          <cell r="AE90">
            <v>0</v>
          </cell>
          <cell r="AF90">
            <v>0</v>
          </cell>
          <cell r="AG90">
            <v>0</v>
          </cell>
          <cell r="AH90">
            <v>0</v>
          </cell>
          <cell r="AI90">
            <v>0</v>
          </cell>
          <cell r="AJ90">
            <v>27</v>
          </cell>
          <cell r="AK90">
            <v>0</v>
          </cell>
          <cell r="AL90">
            <v>0</v>
          </cell>
          <cell r="AM90">
            <v>0</v>
          </cell>
          <cell r="AN90">
            <v>0</v>
          </cell>
          <cell r="AO90">
            <v>0</v>
          </cell>
          <cell r="AP90">
            <v>0</v>
          </cell>
          <cell r="AQ90">
            <v>0</v>
          </cell>
          <cell r="AR90">
            <v>20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45</v>
          </cell>
          <cell r="BO90">
            <v>0</v>
          </cell>
          <cell r="BP90">
            <v>45</v>
          </cell>
          <cell r="BQ90">
            <v>0</v>
          </cell>
          <cell r="BR90">
            <v>7566</v>
          </cell>
          <cell r="BS90">
            <v>6841</v>
          </cell>
          <cell r="BT90">
            <v>102</v>
          </cell>
          <cell r="BU90">
            <v>70</v>
          </cell>
          <cell r="BV90">
            <v>17008.52</v>
          </cell>
          <cell r="BW90">
            <v>2.46</v>
          </cell>
          <cell r="BX90">
            <v>0</v>
          </cell>
          <cell r="BY90">
            <v>0</v>
          </cell>
          <cell r="BZ90">
            <v>24</v>
          </cell>
          <cell r="CA90">
            <v>0</v>
          </cell>
          <cell r="CB90">
            <v>0</v>
          </cell>
          <cell r="CC90">
            <v>0</v>
          </cell>
          <cell r="CD90">
            <v>0</v>
          </cell>
          <cell r="CE90">
            <v>1</v>
          </cell>
          <cell r="CF90">
            <v>0</v>
          </cell>
          <cell r="CG90">
            <v>0</v>
          </cell>
          <cell r="CH90">
            <v>0</v>
          </cell>
          <cell r="CI90">
            <v>0</v>
          </cell>
          <cell r="CJ90">
            <v>0</v>
          </cell>
          <cell r="CK90">
            <v>0</v>
          </cell>
          <cell r="CL90">
            <v>0</v>
          </cell>
          <cell r="CM90">
            <v>1</v>
          </cell>
          <cell r="CN90">
            <v>0</v>
          </cell>
          <cell r="CO90">
            <v>0</v>
          </cell>
          <cell r="CP90">
            <v>0</v>
          </cell>
          <cell r="CQ90">
            <v>0</v>
          </cell>
          <cell r="CR90">
            <v>0</v>
          </cell>
          <cell r="CS90">
            <v>0</v>
          </cell>
          <cell r="CT90">
            <v>0</v>
          </cell>
          <cell r="CU90">
            <v>0</v>
          </cell>
          <cell r="CV90">
            <v>1</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row>
        <row r="91">
          <cell r="A91" t="str">
            <v>The Lyric Theatre (NI)</v>
          </cell>
          <cell r="B91">
            <v>1</v>
          </cell>
          <cell r="C91">
            <v>33189</v>
          </cell>
          <cell r="D91" t="str">
            <v>Exchequer</v>
          </cell>
          <cell r="E91" t="str">
            <v>ACNI/12235</v>
          </cell>
          <cell r="F91" t="str">
            <v>Gilly Campbell</v>
          </cell>
          <cell r="G91" t="str">
            <v>AFP - Core</v>
          </cell>
          <cell r="H91" t="str">
            <v>Awarded</v>
          </cell>
          <cell r="I91" t="str">
            <v>Large</v>
          </cell>
          <cell r="J91">
            <v>968500</v>
          </cell>
          <cell r="K91">
            <v>0</v>
          </cell>
          <cell r="L91">
            <v>1050000</v>
          </cell>
          <cell r="M91">
            <v>2753990</v>
          </cell>
          <cell r="N91" t="str">
            <v>Drama</v>
          </cell>
          <cell r="O91">
            <v>484</v>
          </cell>
          <cell r="P91">
            <v>555</v>
          </cell>
          <cell r="Q91">
            <v>0</v>
          </cell>
          <cell r="R91">
            <v>0</v>
          </cell>
          <cell r="S91">
            <v>0</v>
          </cell>
          <cell r="T91">
            <v>103248</v>
          </cell>
          <cell r="U91">
            <v>0</v>
          </cell>
          <cell r="V91">
            <v>9010</v>
          </cell>
          <cell r="W91">
            <v>0</v>
          </cell>
          <cell r="X91">
            <v>0</v>
          </cell>
          <cell r="Y91">
            <v>0</v>
          </cell>
          <cell r="Z91">
            <v>0</v>
          </cell>
          <cell r="AA91">
            <v>0</v>
          </cell>
          <cell r="AB91">
            <v>0</v>
          </cell>
          <cell r="AC91">
            <v>0</v>
          </cell>
          <cell r="AD91">
            <v>8</v>
          </cell>
          <cell r="AE91">
            <v>0</v>
          </cell>
          <cell r="AF91">
            <v>0</v>
          </cell>
          <cell r="AG91">
            <v>8</v>
          </cell>
          <cell r="AH91">
            <v>484</v>
          </cell>
          <cell r="AI91">
            <v>0</v>
          </cell>
          <cell r="AJ91">
            <v>484</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146083</v>
          </cell>
          <cell r="BS91">
            <v>95179</v>
          </cell>
          <cell r="BT91">
            <v>8069</v>
          </cell>
          <cell r="BU91">
            <v>0</v>
          </cell>
          <cell r="BV91">
            <v>1525072</v>
          </cell>
          <cell r="BW91">
            <v>14.77</v>
          </cell>
          <cell r="BX91">
            <v>0</v>
          </cell>
          <cell r="BY91">
            <v>0</v>
          </cell>
          <cell r="BZ91">
            <v>5</v>
          </cell>
          <cell r="CA91">
            <v>0</v>
          </cell>
          <cell r="CB91">
            <v>5</v>
          </cell>
          <cell r="CC91">
            <v>20</v>
          </cell>
          <cell r="CD91">
            <v>5</v>
          </cell>
          <cell r="CE91">
            <v>1</v>
          </cell>
          <cell r="CF91">
            <v>1</v>
          </cell>
          <cell r="CG91">
            <v>0</v>
          </cell>
          <cell r="CH91">
            <v>0</v>
          </cell>
          <cell r="CI91">
            <v>0</v>
          </cell>
          <cell r="CJ91">
            <v>0</v>
          </cell>
          <cell r="CK91">
            <v>0</v>
          </cell>
          <cell r="CL91">
            <v>0</v>
          </cell>
          <cell r="CM91">
            <v>1</v>
          </cell>
          <cell r="CN91">
            <v>1</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row>
        <row r="92">
          <cell r="A92" t="str">
            <v>The MAC</v>
          </cell>
          <cell r="B92">
            <v>1</v>
          </cell>
          <cell r="C92">
            <v>33260</v>
          </cell>
          <cell r="D92" t="str">
            <v>Exchequer</v>
          </cell>
          <cell r="E92" t="str">
            <v>ACNI/12306</v>
          </cell>
          <cell r="F92" t="str">
            <v>Sonya Whitefield</v>
          </cell>
          <cell r="G92" t="str">
            <v>AFP - Core</v>
          </cell>
          <cell r="H92" t="str">
            <v>Awarded</v>
          </cell>
          <cell r="I92" t="str">
            <v>Large</v>
          </cell>
          <cell r="J92">
            <v>950000</v>
          </cell>
          <cell r="K92">
            <v>0</v>
          </cell>
          <cell r="L92">
            <v>1250000</v>
          </cell>
          <cell r="M92">
            <v>2635200</v>
          </cell>
          <cell r="N92" t="str">
            <v>Combined</v>
          </cell>
          <cell r="O92">
            <v>292</v>
          </cell>
          <cell r="P92">
            <v>441</v>
          </cell>
          <cell r="Q92">
            <v>8</v>
          </cell>
          <cell r="R92">
            <v>78</v>
          </cell>
          <cell r="S92">
            <v>1</v>
          </cell>
          <cell r="T92">
            <v>84431</v>
          </cell>
          <cell r="U92">
            <v>90344</v>
          </cell>
          <cell r="V92">
            <v>23462</v>
          </cell>
          <cell r="W92">
            <v>0</v>
          </cell>
          <cell r="X92">
            <v>50170</v>
          </cell>
          <cell r="Y92">
            <v>0</v>
          </cell>
          <cell r="Z92">
            <v>3424</v>
          </cell>
          <cell r="AA92">
            <v>9337</v>
          </cell>
          <cell r="AB92">
            <v>0</v>
          </cell>
          <cell r="AC92">
            <v>50</v>
          </cell>
          <cell r="AD92">
            <v>2</v>
          </cell>
          <cell r="AE92">
            <v>3</v>
          </cell>
          <cell r="AF92">
            <v>0</v>
          </cell>
          <cell r="AG92">
            <v>6</v>
          </cell>
          <cell r="AH92">
            <v>292</v>
          </cell>
          <cell r="AI92">
            <v>0</v>
          </cell>
          <cell r="AJ92">
            <v>292</v>
          </cell>
          <cell r="AK92">
            <v>5</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8</v>
          </cell>
          <cell r="BA92">
            <v>0</v>
          </cell>
          <cell r="BB92">
            <v>0</v>
          </cell>
          <cell r="BC92">
            <v>0</v>
          </cell>
          <cell r="BD92">
            <v>0</v>
          </cell>
          <cell r="BE92">
            <v>0</v>
          </cell>
          <cell r="BF92">
            <v>0</v>
          </cell>
          <cell r="BG92">
            <v>0</v>
          </cell>
          <cell r="BH92">
            <v>0</v>
          </cell>
          <cell r="BI92">
            <v>0</v>
          </cell>
          <cell r="BJ92">
            <v>0</v>
          </cell>
          <cell r="BK92">
            <v>0</v>
          </cell>
          <cell r="BL92">
            <v>0</v>
          </cell>
          <cell r="BM92">
            <v>0</v>
          </cell>
          <cell r="BN92">
            <v>78</v>
          </cell>
          <cell r="BO92">
            <v>0</v>
          </cell>
          <cell r="BP92">
            <v>78</v>
          </cell>
          <cell r="BQ92">
            <v>2</v>
          </cell>
          <cell r="BR92">
            <v>84431</v>
          </cell>
          <cell r="BS92">
            <v>45921</v>
          </cell>
          <cell r="BT92">
            <v>5284</v>
          </cell>
          <cell r="BU92">
            <v>3912</v>
          </cell>
          <cell r="BV92">
            <v>522946</v>
          </cell>
          <cell r="BW92">
            <v>11.39</v>
          </cell>
          <cell r="BX92">
            <v>15</v>
          </cell>
          <cell r="BY92">
            <v>5</v>
          </cell>
          <cell r="BZ92">
            <v>40</v>
          </cell>
          <cell r="CA92">
            <v>25</v>
          </cell>
          <cell r="CB92">
            <v>15</v>
          </cell>
          <cell r="CC92">
            <v>45</v>
          </cell>
          <cell r="CD92">
            <v>5</v>
          </cell>
          <cell r="CE92">
            <v>1</v>
          </cell>
          <cell r="CF92">
            <v>1</v>
          </cell>
          <cell r="CG92">
            <v>1</v>
          </cell>
          <cell r="CH92">
            <v>0</v>
          </cell>
          <cell r="CI92">
            <v>0</v>
          </cell>
          <cell r="CJ92">
            <v>0</v>
          </cell>
          <cell r="CK92">
            <v>0</v>
          </cell>
          <cell r="CL92">
            <v>0</v>
          </cell>
          <cell r="CM92">
            <v>1</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row>
        <row r="93">
          <cell r="A93" t="str">
            <v>The Nerve Centre</v>
          </cell>
          <cell r="B93">
            <v>1</v>
          </cell>
          <cell r="C93">
            <v>33265</v>
          </cell>
          <cell r="D93" t="str">
            <v>Lottery</v>
          </cell>
          <cell r="E93" t="str">
            <v>ACNI/12311</v>
          </cell>
          <cell r="F93" t="str">
            <v>Sonya Whitefield</v>
          </cell>
          <cell r="G93" t="str">
            <v>AFP - Core</v>
          </cell>
          <cell r="H93" t="str">
            <v>Awarded</v>
          </cell>
          <cell r="I93" t="str">
            <v>Large</v>
          </cell>
          <cell r="J93">
            <v>50255</v>
          </cell>
          <cell r="K93">
            <v>0</v>
          </cell>
          <cell r="L93">
            <v>239225</v>
          </cell>
          <cell r="M93">
            <v>2117325</v>
          </cell>
          <cell r="N93" t="str">
            <v>Music</v>
          </cell>
          <cell r="O93">
            <v>25</v>
          </cell>
          <cell r="P93">
            <v>300</v>
          </cell>
          <cell r="Q93">
            <v>300</v>
          </cell>
          <cell r="R93">
            <v>4</v>
          </cell>
          <cell r="S93">
            <v>0</v>
          </cell>
          <cell r="T93">
            <v>0</v>
          </cell>
          <cell r="U93">
            <v>7000</v>
          </cell>
          <cell r="V93">
            <v>0</v>
          </cell>
          <cell r="W93">
            <v>5000</v>
          </cell>
          <cell r="X93">
            <v>11000</v>
          </cell>
          <cell r="Y93">
            <v>25000</v>
          </cell>
          <cell r="Z93">
            <v>0</v>
          </cell>
          <cell r="AA93">
            <v>20000</v>
          </cell>
          <cell r="AB93">
            <v>0</v>
          </cell>
          <cell r="AC93">
            <v>0</v>
          </cell>
          <cell r="AD93">
            <v>0</v>
          </cell>
          <cell r="AE93">
            <v>0</v>
          </cell>
          <cell r="AF93">
            <v>0</v>
          </cell>
          <cell r="AG93">
            <v>0</v>
          </cell>
          <cell r="AH93">
            <v>0</v>
          </cell>
          <cell r="AI93">
            <v>0</v>
          </cell>
          <cell r="AJ93">
            <v>25</v>
          </cell>
          <cell r="AK93">
            <v>0</v>
          </cell>
          <cell r="AL93">
            <v>0</v>
          </cell>
          <cell r="AM93">
            <v>0</v>
          </cell>
          <cell r="AN93">
            <v>0</v>
          </cell>
          <cell r="AO93">
            <v>0</v>
          </cell>
          <cell r="AP93">
            <v>0</v>
          </cell>
          <cell r="AQ93">
            <v>0</v>
          </cell>
          <cell r="AR93">
            <v>300</v>
          </cell>
          <cell r="AS93">
            <v>0</v>
          </cell>
          <cell r="AT93">
            <v>0</v>
          </cell>
          <cell r="AU93">
            <v>0</v>
          </cell>
          <cell r="AV93">
            <v>0</v>
          </cell>
          <cell r="AW93">
            <v>0</v>
          </cell>
          <cell r="AX93">
            <v>0</v>
          </cell>
          <cell r="AY93">
            <v>0</v>
          </cell>
          <cell r="AZ93">
            <v>300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4</v>
          </cell>
          <cell r="BQ93">
            <v>0</v>
          </cell>
          <cell r="BR93">
            <v>9000</v>
          </cell>
          <cell r="BS93">
            <v>3500</v>
          </cell>
          <cell r="BT93">
            <v>200</v>
          </cell>
          <cell r="BU93">
            <v>0</v>
          </cell>
          <cell r="BV93">
            <v>35000</v>
          </cell>
          <cell r="BW93">
            <v>10</v>
          </cell>
          <cell r="BX93">
            <v>5</v>
          </cell>
          <cell r="BY93">
            <v>5</v>
          </cell>
          <cell r="BZ93">
            <v>30</v>
          </cell>
          <cell r="CA93">
            <v>5</v>
          </cell>
          <cell r="CB93">
            <v>5</v>
          </cell>
          <cell r="CC93">
            <v>50</v>
          </cell>
          <cell r="CD93">
            <v>0</v>
          </cell>
          <cell r="CE93">
            <v>1</v>
          </cell>
          <cell r="CF93">
            <v>1</v>
          </cell>
          <cell r="CG93">
            <v>0</v>
          </cell>
          <cell r="CH93">
            <v>0</v>
          </cell>
          <cell r="CI93">
            <v>0</v>
          </cell>
          <cell r="CJ93">
            <v>0</v>
          </cell>
          <cell r="CK93">
            <v>0</v>
          </cell>
          <cell r="CL93">
            <v>0</v>
          </cell>
          <cell r="CM93">
            <v>1</v>
          </cell>
          <cell r="CN93">
            <v>0</v>
          </cell>
          <cell r="CO93">
            <v>0</v>
          </cell>
          <cell r="CP93">
            <v>0</v>
          </cell>
          <cell r="CQ93">
            <v>0</v>
          </cell>
          <cell r="CR93">
            <v>0</v>
          </cell>
          <cell r="CS93">
            <v>0</v>
          </cell>
          <cell r="CT93">
            <v>0</v>
          </cell>
          <cell r="CU93">
            <v>0</v>
          </cell>
          <cell r="CV93">
            <v>1</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row>
        <row r="94">
          <cell r="A94" t="str">
            <v>The Royal Scottish Pipe Band Association</v>
          </cell>
          <cell r="B94">
            <v>1</v>
          </cell>
          <cell r="C94">
            <v>33200</v>
          </cell>
          <cell r="D94" t="str">
            <v>Lottery</v>
          </cell>
          <cell r="E94" t="str">
            <v>ACNI/12246</v>
          </cell>
          <cell r="F94" t="str">
            <v>Maria McAlister</v>
          </cell>
          <cell r="G94" t="str">
            <v>AFP - Core</v>
          </cell>
          <cell r="H94" t="str">
            <v>Awarded</v>
          </cell>
          <cell r="I94" t="str">
            <v>Medium</v>
          </cell>
          <cell r="J94">
            <v>35890</v>
          </cell>
          <cell r="K94">
            <v>0</v>
          </cell>
          <cell r="L94">
            <v>41257</v>
          </cell>
          <cell r="M94">
            <v>153637.32</v>
          </cell>
          <cell r="N94" t="str">
            <v>Traditional Arts</v>
          </cell>
          <cell r="O94">
            <v>8</v>
          </cell>
          <cell r="P94">
            <v>0</v>
          </cell>
          <cell r="Q94">
            <v>0</v>
          </cell>
          <cell r="R94">
            <v>0</v>
          </cell>
          <cell r="S94">
            <v>2</v>
          </cell>
          <cell r="T94">
            <v>0</v>
          </cell>
          <cell r="U94">
            <v>35000</v>
          </cell>
          <cell r="V94">
            <v>0</v>
          </cell>
          <cell r="W94">
            <v>0</v>
          </cell>
          <cell r="X94">
            <v>0</v>
          </cell>
          <cell r="Y94">
            <v>0</v>
          </cell>
          <cell r="Z94">
            <v>0</v>
          </cell>
          <cell r="AA94">
            <v>0</v>
          </cell>
          <cell r="AB94">
            <v>0</v>
          </cell>
          <cell r="AC94">
            <v>1000</v>
          </cell>
          <cell r="AD94">
            <v>0</v>
          </cell>
          <cell r="AE94">
            <v>0</v>
          </cell>
          <cell r="AF94">
            <v>0</v>
          </cell>
          <cell r="AG94">
            <v>0</v>
          </cell>
          <cell r="AH94">
            <v>0</v>
          </cell>
          <cell r="AI94">
            <v>0</v>
          </cell>
          <cell r="AJ94">
            <v>20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10</v>
          </cell>
          <cell r="BY94">
            <v>5</v>
          </cell>
          <cell r="BZ94">
            <v>10</v>
          </cell>
          <cell r="CA94">
            <v>5</v>
          </cell>
          <cell r="CB94">
            <v>30</v>
          </cell>
          <cell r="CC94">
            <v>35</v>
          </cell>
          <cell r="CD94">
            <v>5</v>
          </cell>
          <cell r="CE94">
            <v>0</v>
          </cell>
          <cell r="CF94">
            <v>0</v>
          </cell>
          <cell r="CG94">
            <v>0</v>
          </cell>
          <cell r="CH94">
            <v>0</v>
          </cell>
          <cell r="CI94">
            <v>0</v>
          </cell>
          <cell r="CJ94">
            <v>0</v>
          </cell>
          <cell r="CK94">
            <v>1</v>
          </cell>
          <cell r="CL94">
            <v>0</v>
          </cell>
          <cell r="CM94">
            <v>1</v>
          </cell>
          <cell r="CN94">
            <v>0</v>
          </cell>
          <cell r="CO94">
            <v>0</v>
          </cell>
          <cell r="CP94">
            <v>0</v>
          </cell>
          <cell r="CQ94">
            <v>0</v>
          </cell>
          <cell r="CR94">
            <v>0</v>
          </cell>
          <cell r="CS94">
            <v>0</v>
          </cell>
          <cell r="CT94">
            <v>0</v>
          </cell>
          <cell r="CU94">
            <v>0</v>
          </cell>
          <cell r="CV94">
            <v>1</v>
          </cell>
          <cell r="CW94">
            <v>1</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row>
        <row r="95">
          <cell r="A95" t="str">
            <v>The Sculptors Society of Ireland T/A Visual Artists Ireland</v>
          </cell>
          <cell r="B95">
            <v>1</v>
          </cell>
          <cell r="C95">
            <v>33154</v>
          </cell>
          <cell r="D95" t="str">
            <v>Lottery</v>
          </cell>
          <cell r="E95" t="str">
            <v>ACNI/12200</v>
          </cell>
          <cell r="F95" t="str">
            <v>Deirdre Robb</v>
          </cell>
          <cell r="G95" t="str">
            <v>AFP - Core</v>
          </cell>
          <cell r="H95" t="str">
            <v>Awarded</v>
          </cell>
          <cell r="I95" t="str">
            <v>Medium</v>
          </cell>
          <cell r="J95">
            <v>66660</v>
          </cell>
          <cell r="K95">
            <v>0</v>
          </cell>
          <cell r="L95">
            <v>68097</v>
          </cell>
          <cell r="M95">
            <v>399873</v>
          </cell>
          <cell r="N95" t="str">
            <v>Visual Arts</v>
          </cell>
          <cell r="O95">
            <v>0</v>
          </cell>
          <cell r="P95">
            <v>34</v>
          </cell>
          <cell r="Q95">
            <v>1</v>
          </cell>
          <cell r="R95">
            <v>0</v>
          </cell>
          <cell r="S95">
            <v>0</v>
          </cell>
          <cell r="T95">
            <v>0</v>
          </cell>
          <cell r="U95">
            <v>0</v>
          </cell>
          <cell r="V95">
            <v>538</v>
          </cell>
          <cell r="W95">
            <v>100</v>
          </cell>
          <cell r="X95">
            <v>98</v>
          </cell>
          <cell r="Y95">
            <v>20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1</v>
          </cell>
          <cell r="CW95">
            <v>0</v>
          </cell>
          <cell r="CX95">
            <v>0</v>
          </cell>
          <cell r="CY95">
            <v>0</v>
          </cell>
          <cell r="CZ95">
            <v>0</v>
          </cell>
          <cell r="DA95">
            <v>0</v>
          </cell>
          <cell r="DB95">
            <v>0</v>
          </cell>
          <cell r="DC95">
            <v>0</v>
          </cell>
          <cell r="DD95">
            <v>0</v>
          </cell>
          <cell r="DE95">
            <v>0</v>
          </cell>
          <cell r="DF95">
            <v>0</v>
          </cell>
          <cell r="DG95">
            <v>1</v>
          </cell>
          <cell r="DH95">
            <v>0</v>
          </cell>
          <cell r="DI95">
            <v>0</v>
          </cell>
          <cell r="DJ95">
            <v>0</v>
          </cell>
          <cell r="DK95">
            <v>0</v>
          </cell>
          <cell r="DL95">
            <v>1300</v>
          </cell>
          <cell r="DM95">
            <v>3500</v>
          </cell>
          <cell r="DN95">
            <v>35</v>
          </cell>
          <cell r="DO95">
            <v>0</v>
          </cell>
          <cell r="DP95">
            <v>1</v>
          </cell>
          <cell r="DQ95">
            <v>0</v>
          </cell>
          <cell r="DR95">
            <v>0</v>
          </cell>
          <cell r="DS95">
            <v>1</v>
          </cell>
          <cell r="DT95">
            <v>1</v>
          </cell>
          <cell r="DU95">
            <v>0</v>
          </cell>
          <cell r="DV95">
            <v>0</v>
          </cell>
          <cell r="DW95">
            <v>1</v>
          </cell>
          <cell r="DX95">
            <v>0</v>
          </cell>
          <cell r="DY95">
            <v>1</v>
          </cell>
          <cell r="DZ95">
            <v>0</v>
          </cell>
          <cell r="EA95">
            <v>0</v>
          </cell>
          <cell r="EB95">
            <v>1</v>
          </cell>
          <cell r="EC95">
            <v>0</v>
          </cell>
          <cell r="ED95">
            <v>1</v>
          </cell>
          <cell r="EE95">
            <v>0</v>
          </cell>
          <cell r="EF95">
            <v>0</v>
          </cell>
          <cell r="EG95">
            <v>0</v>
          </cell>
          <cell r="EH95">
            <v>0</v>
          </cell>
          <cell r="EI95">
            <v>0</v>
          </cell>
          <cell r="EJ95">
            <v>0</v>
          </cell>
          <cell r="EK95">
            <v>0</v>
          </cell>
          <cell r="EL95">
            <v>0</v>
          </cell>
          <cell r="EM95">
            <v>0</v>
          </cell>
          <cell r="EN95">
            <v>3</v>
          </cell>
          <cell r="EO95">
            <v>0</v>
          </cell>
          <cell r="EP95">
            <v>1</v>
          </cell>
          <cell r="EQ95">
            <v>0</v>
          </cell>
          <cell r="ER95">
            <v>0</v>
          </cell>
          <cell r="ES95">
            <v>0</v>
          </cell>
          <cell r="ET95">
            <v>36</v>
          </cell>
          <cell r="EU95">
            <v>6</v>
          </cell>
          <cell r="EV95">
            <v>0</v>
          </cell>
          <cell r="EW95">
            <v>0</v>
          </cell>
          <cell r="EX95">
            <v>0</v>
          </cell>
          <cell r="EY95">
            <v>0</v>
          </cell>
          <cell r="EZ95">
            <v>450</v>
          </cell>
          <cell r="FA95">
            <v>0</v>
          </cell>
          <cell r="FB95">
            <v>30</v>
          </cell>
          <cell r="FC95">
            <v>0</v>
          </cell>
          <cell r="FD95">
            <v>0</v>
          </cell>
          <cell r="FE95">
            <v>0</v>
          </cell>
          <cell r="FF95">
            <v>500</v>
          </cell>
          <cell r="FG95">
            <v>30000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row>
        <row r="96">
          <cell r="A96" t="str">
            <v>The Void Art Centre</v>
          </cell>
          <cell r="B96">
            <v>1</v>
          </cell>
          <cell r="C96">
            <v>33185</v>
          </cell>
          <cell r="D96" t="str">
            <v>Exchequer</v>
          </cell>
          <cell r="E96" t="str">
            <v>ACNI/12231</v>
          </cell>
          <cell r="F96" t="str">
            <v>Deirdre Robb</v>
          </cell>
          <cell r="G96" t="str">
            <v>AFP - Core</v>
          </cell>
          <cell r="H96" t="str">
            <v>Awarded</v>
          </cell>
          <cell r="I96" t="str">
            <v>Medium</v>
          </cell>
          <cell r="J96">
            <v>202768</v>
          </cell>
          <cell r="K96">
            <v>0</v>
          </cell>
          <cell r="L96">
            <v>317273</v>
          </cell>
          <cell r="M96">
            <v>421534</v>
          </cell>
          <cell r="N96" t="str">
            <v>Visual Arts</v>
          </cell>
          <cell r="O96">
            <v>0</v>
          </cell>
          <cell r="P96">
            <v>127</v>
          </cell>
          <cell r="Q96">
            <v>0</v>
          </cell>
          <cell r="R96">
            <v>0</v>
          </cell>
          <cell r="S96">
            <v>0</v>
          </cell>
          <cell r="T96">
            <v>0</v>
          </cell>
          <cell r="U96">
            <v>0</v>
          </cell>
          <cell r="V96">
            <v>1096</v>
          </cell>
          <cell r="W96">
            <v>2080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127</v>
          </cell>
          <cell r="AM96">
            <v>0</v>
          </cell>
          <cell r="AN96">
            <v>0</v>
          </cell>
          <cell r="AO96">
            <v>0</v>
          </cell>
          <cell r="AP96">
            <v>127</v>
          </cell>
          <cell r="AQ96">
            <v>0</v>
          </cell>
          <cell r="AR96">
            <v>127</v>
          </cell>
          <cell r="AS96">
            <v>0</v>
          </cell>
          <cell r="AT96">
            <v>4</v>
          </cell>
          <cell r="AU96">
            <v>0</v>
          </cell>
          <cell r="AV96">
            <v>0</v>
          </cell>
          <cell r="AW96">
            <v>0</v>
          </cell>
          <cell r="AX96">
            <v>4</v>
          </cell>
          <cell r="AY96">
            <v>0</v>
          </cell>
          <cell r="AZ96">
            <v>4</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10</v>
          </cell>
          <cell r="BY96">
            <v>20</v>
          </cell>
          <cell r="BZ96">
            <v>75</v>
          </cell>
          <cell r="CA96">
            <v>40</v>
          </cell>
          <cell r="CB96">
            <v>80</v>
          </cell>
          <cell r="CC96">
            <v>60</v>
          </cell>
          <cell r="CD96">
            <v>0</v>
          </cell>
          <cell r="CE96">
            <v>1</v>
          </cell>
          <cell r="CF96">
            <v>0</v>
          </cell>
          <cell r="CG96">
            <v>1</v>
          </cell>
          <cell r="CH96">
            <v>0</v>
          </cell>
          <cell r="CI96">
            <v>1</v>
          </cell>
          <cell r="CJ96">
            <v>0</v>
          </cell>
          <cell r="CK96">
            <v>0</v>
          </cell>
          <cell r="CL96">
            <v>0</v>
          </cell>
          <cell r="CM96">
            <v>0</v>
          </cell>
          <cell r="CN96">
            <v>0</v>
          </cell>
          <cell r="CO96">
            <v>0</v>
          </cell>
          <cell r="CP96">
            <v>0</v>
          </cell>
          <cell r="CQ96">
            <v>0</v>
          </cell>
          <cell r="CR96">
            <v>0</v>
          </cell>
          <cell r="CS96">
            <v>0</v>
          </cell>
          <cell r="CT96">
            <v>1</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row>
        <row r="97">
          <cell r="A97" t="str">
            <v>Tinderbox Theatre Company</v>
          </cell>
          <cell r="B97">
            <v>1</v>
          </cell>
          <cell r="C97">
            <v>33240</v>
          </cell>
          <cell r="D97" t="str">
            <v>Exchequer</v>
          </cell>
          <cell r="E97" t="str">
            <v>ACNI/12286</v>
          </cell>
          <cell r="F97" t="str">
            <v>Damian Smyth</v>
          </cell>
          <cell r="G97" t="str">
            <v>AFP - Core</v>
          </cell>
          <cell r="H97" t="str">
            <v>Awarded</v>
          </cell>
          <cell r="I97" t="str">
            <v>Medium</v>
          </cell>
          <cell r="J97">
            <v>118500</v>
          </cell>
          <cell r="K97">
            <v>0</v>
          </cell>
          <cell r="L97">
            <v>228000</v>
          </cell>
          <cell r="M97">
            <v>369702</v>
          </cell>
          <cell r="N97" t="str">
            <v>Drama</v>
          </cell>
          <cell r="O97">
            <v>56</v>
          </cell>
          <cell r="P97">
            <v>264</v>
          </cell>
          <cell r="Q97">
            <v>0</v>
          </cell>
          <cell r="R97">
            <v>0</v>
          </cell>
          <cell r="S97">
            <v>0</v>
          </cell>
          <cell r="T97">
            <v>3505</v>
          </cell>
          <cell r="U97">
            <v>0</v>
          </cell>
          <cell r="V97">
            <v>570</v>
          </cell>
          <cell r="W97">
            <v>0</v>
          </cell>
          <cell r="X97">
            <v>0</v>
          </cell>
          <cell r="Y97">
            <v>0</v>
          </cell>
          <cell r="Z97">
            <v>0</v>
          </cell>
          <cell r="AA97">
            <v>0</v>
          </cell>
          <cell r="AB97">
            <v>0</v>
          </cell>
          <cell r="AC97">
            <v>0</v>
          </cell>
          <cell r="AD97">
            <v>0</v>
          </cell>
          <cell r="AE97">
            <v>1</v>
          </cell>
          <cell r="AF97">
            <v>0</v>
          </cell>
          <cell r="AG97">
            <v>1</v>
          </cell>
          <cell r="AH97">
            <v>47</v>
          </cell>
          <cell r="AI97">
            <v>0</v>
          </cell>
          <cell r="AJ97">
            <v>50</v>
          </cell>
          <cell r="AK97">
            <v>0</v>
          </cell>
          <cell r="AL97">
            <v>0</v>
          </cell>
          <cell r="AM97">
            <v>0</v>
          </cell>
          <cell r="AN97">
            <v>0</v>
          </cell>
          <cell r="AO97">
            <v>0</v>
          </cell>
          <cell r="AP97">
            <v>0</v>
          </cell>
          <cell r="AQ97">
            <v>0</v>
          </cell>
          <cell r="AR97">
            <v>190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10580</v>
          </cell>
          <cell r="BS97">
            <v>3355</v>
          </cell>
          <cell r="BT97">
            <v>198</v>
          </cell>
          <cell r="BU97">
            <v>483</v>
          </cell>
          <cell r="BV97">
            <v>37294</v>
          </cell>
          <cell r="BW97">
            <v>11.12</v>
          </cell>
          <cell r="BX97">
            <v>0</v>
          </cell>
          <cell r="BY97">
            <v>0</v>
          </cell>
          <cell r="BZ97">
            <v>0</v>
          </cell>
          <cell r="CA97">
            <v>0</v>
          </cell>
          <cell r="CB97">
            <v>0</v>
          </cell>
          <cell r="CC97">
            <v>10</v>
          </cell>
          <cell r="CD97">
            <v>0</v>
          </cell>
          <cell r="CE97">
            <v>0</v>
          </cell>
          <cell r="CF97">
            <v>1</v>
          </cell>
          <cell r="CG97">
            <v>1</v>
          </cell>
          <cell r="CH97">
            <v>0</v>
          </cell>
          <cell r="CI97">
            <v>0</v>
          </cell>
          <cell r="CJ97">
            <v>0</v>
          </cell>
          <cell r="CK97">
            <v>0</v>
          </cell>
          <cell r="CL97">
            <v>0</v>
          </cell>
          <cell r="CM97">
            <v>0</v>
          </cell>
          <cell r="CN97">
            <v>0</v>
          </cell>
          <cell r="CO97">
            <v>0</v>
          </cell>
          <cell r="CP97">
            <v>0</v>
          </cell>
          <cell r="CQ97">
            <v>0</v>
          </cell>
          <cell r="CR97">
            <v>0</v>
          </cell>
          <cell r="CS97">
            <v>0</v>
          </cell>
          <cell r="CT97">
            <v>1</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row>
        <row r="98">
          <cell r="A98" t="str">
            <v>Tyrone Guthrie Centre at Annaghmakerrig</v>
          </cell>
          <cell r="B98">
            <v>1</v>
          </cell>
          <cell r="C98">
            <v>33149</v>
          </cell>
          <cell r="D98" t="str">
            <v>Lottery</v>
          </cell>
          <cell r="E98" t="str">
            <v>ACNI/12195</v>
          </cell>
          <cell r="F98" t="str">
            <v>Suzanne Lyle</v>
          </cell>
          <cell r="G98" t="str">
            <v>AFP - Core</v>
          </cell>
          <cell r="H98" t="str">
            <v>Awarded</v>
          </cell>
          <cell r="I98" t="str">
            <v>Medium</v>
          </cell>
          <cell r="J98">
            <v>81674</v>
          </cell>
          <cell r="K98">
            <v>0</v>
          </cell>
          <cell r="L98">
            <v>81674</v>
          </cell>
          <cell r="M98">
            <v>447642</v>
          </cell>
          <cell r="N98" t="str">
            <v>Combined</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1</v>
          </cell>
          <cell r="DD98">
            <v>1</v>
          </cell>
          <cell r="DE98">
            <v>1</v>
          </cell>
          <cell r="DF98">
            <v>1</v>
          </cell>
          <cell r="DG98">
            <v>1</v>
          </cell>
          <cell r="DH98">
            <v>0</v>
          </cell>
          <cell r="DI98">
            <v>1</v>
          </cell>
          <cell r="DJ98">
            <v>1</v>
          </cell>
          <cell r="DK98">
            <v>0</v>
          </cell>
          <cell r="DL98">
            <v>0</v>
          </cell>
          <cell r="DM98">
            <v>0</v>
          </cell>
          <cell r="DN98">
            <v>0</v>
          </cell>
          <cell r="DO98">
            <v>0</v>
          </cell>
          <cell r="DP98">
            <v>0</v>
          </cell>
          <cell r="DQ98">
            <v>0</v>
          </cell>
          <cell r="DR98">
            <v>1</v>
          </cell>
          <cell r="DS98">
            <v>0</v>
          </cell>
          <cell r="DT98">
            <v>0</v>
          </cell>
          <cell r="DU98">
            <v>0</v>
          </cell>
          <cell r="DV98">
            <v>0</v>
          </cell>
          <cell r="DW98">
            <v>0</v>
          </cell>
          <cell r="DX98">
            <v>0</v>
          </cell>
          <cell r="DY98">
            <v>0</v>
          </cell>
          <cell r="DZ98">
            <v>1</v>
          </cell>
          <cell r="EA98">
            <v>0</v>
          </cell>
          <cell r="EB98">
            <v>1</v>
          </cell>
          <cell r="EC98">
            <v>0</v>
          </cell>
          <cell r="ED98">
            <v>0</v>
          </cell>
          <cell r="EE98">
            <v>0</v>
          </cell>
          <cell r="EF98">
            <v>0</v>
          </cell>
          <cell r="EG98">
            <v>0</v>
          </cell>
          <cell r="EH98">
            <v>1</v>
          </cell>
          <cell r="EI98">
            <v>0</v>
          </cell>
          <cell r="EJ98">
            <v>0</v>
          </cell>
          <cell r="EK98">
            <v>0</v>
          </cell>
          <cell r="EL98">
            <v>0</v>
          </cell>
          <cell r="EM98">
            <v>0</v>
          </cell>
          <cell r="EN98">
            <v>0</v>
          </cell>
          <cell r="EO98">
            <v>12</v>
          </cell>
          <cell r="EP98">
            <v>0</v>
          </cell>
          <cell r="EQ98">
            <v>0</v>
          </cell>
          <cell r="ER98">
            <v>0</v>
          </cell>
          <cell r="ES98">
            <v>0</v>
          </cell>
          <cell r="ET98">
            <v>1</v>
          </cell>
          <cell r="EU98">
            <v>0</v>
          </cell>
          <cell r="EV98">
            <v>0</v>
          </cell>
          <cell r="EW98">
            <v>3</v>
          </cell>
          <cell r="EX98">
            <v>0</v>
          </cell>
          <cell r="EY98">
            <v>0</v>
          </cell>
          <cell r="EZ98">
            <v>0</v>
          </cell>
          <cell r="FA98">
            <v>12</v>
          </cell>
          <cell r="FB98">
            <v>0</v>
          </cell>
          <cell r="FC98">
            <v>0</v>
          </cell>
          <cell r="FD98">
            <v>0</v>
          </cell>
          <cell r="FE98">
            <v>0</v>
          </cell>
          <cell r="FF98">
            <v>3</v>
          </cell>
          <cell r="FG98">
            <v>0</v>
          </cell>
          <cell r="FH98">
            <v>0</v>
          </cell>
          <cell r="FI98">
            <v>3</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row>
        <row r="99">
          <cell r="A99" t="str">
            <v>Ulster Association of Youth Drama</v>
          </cell>
          <cell r="B99">
            <v>1</v>
          </cell>
          <cell r="C99">
            <v>33225</v>
          </cell>
          <cell r="D99" t="str">
            <v>Lottery</v>
          </cell>
          <cell r="E99" t="str">
            <v>ACNI/12271</v>
          </cell>
          <cell r="F99" t="str">
            <v>Gilly Campbell</v>
          </cell>
          <cell r="G99" t="str">
            <v>AFP - Core</v>
          </cell>
          <cell r="H99" t="str">
            <v>Awarded</v>
          </cell>
          <cell r="I99" t="str">
            <v>Medium</v>
          </cell>
          <cell r="J99">
            <v>75756</v>
          </cell>
          <cell r="K99">
            <v>0</v>
          </cell>
          <cell r="L99">
            <v>75756</v>
          </cell>
          <cell r="M99">
            <v>110747</v>
          </cell>
          <cell r="N99" t="str">
            <v>Drama</v>
          </cell>
          <cell r="O99">
            <v>0</v>
          </cell>
          <cell r="P99">
            <v>19</v>
          </cell>
          <cell r="Q99">
            <v>0</v>
          </cell>
          <cell r="R99">
            <v>0</v>
          </cell>
          <cell r="S99">
            <v>0</v>
          </cell>
          <cell r="T99">
            <v>0</v>
          </cell>
          <cell r="U99">
            <v>0</v>
          </cell>
          <cell r="V99">
            <v>463</v>
          </cell>
          <cell r="W99">
            <v>520</v>
          </cell>
          <cell r="X99">
            <v>0</v>
          </cell>
          <cell r="Y99">
            <v>0</v>
          </cell>
          <cell r="Z99">
            <v>0</v>
          </cell>
          <cell r="AA99">
            <v>0</v>
          </cell>
          <cell r="AB99">
            <v>0</v>
          </cell>
          <cell r="AC99">
            <v>0</v>
          </cell>
          <cell r="AD99">
            <v>21</v>
          </cell>
          <cell r="AE99">
            <v>0</v>
          </cell>
          <cell r="AF99">
            <v>0</v>
          </cell>
          <cell r="AG99">
            <v>0</v>
          </cell>
          <cell r="AH99">
            <v>0</v>
          </cell>
          <cell r="AI99">
            <v>0</v>
          </cell>
          <cell r="AJ99">
            <v>0</v>
          </cell>
          <cell r="AK99">
            <v>0</v>
          </cell>
          <cell r="AL99">
            <v>7462</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1.7</v>
          </cell>
          <cell r="BY99">
            <v>0</v>
          </cell>
          <cell r="BZ99">
            <v>16</v>
          </cell>
          <cell r="CA99">
            <v>1</v>
          </cell>
          <cell r="CB99">
            <v>0</v>
          </cell>
          <cell r="CC99">
            <v>2</v>
          </cell>
          <cell r="CD99">
            <v>0</v>
          </cell>
          <cell r="CE99">
            <v>1</v>
          </cell>
          <cell r="CF99">
            <v>1</v>
          </cell>
          <cell r="CG99">
            <v>0</v>
          </cell>
          <cell r="CH99">
            <v>0</v>
          </cell>
          <cell r="CI99">
            <v>0</v>
          </cell>
          <cell r="CJ99">
            <v>0</v>
          </cell>
          <cell r="CK99">
            <v>0</v>
          </cell>
          <cell r="CL99">
            <v>0</v>
          </cell>
          <cell r="CM99">
            <v>1</v>
          </cell>
          <cell r="CN99">
            <v>0</v>
          </cell>
          <cell r="CO99">
            <v>0</v>
          </cell>
          <cell r="CP99">
            <v>0</v>
          </cell>
          <cell r="CQ99">
            <v>0</v>
          </cell>
          <cell r="CR99">
            <v>0</v>
          </cell>
          <cell r="CS99">
            <v>0</v>
          </cell>
          <cell r="CT99">
            <v>0</v>
          </cell>
          <cell r="CU99">
            <v>0</v>
          </cell>
          <cell r="CV99">
            <v>1</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row>
        <row r="100">
          <cell r="A100" t="str">
            <v>Ulster Orchestra Society Ltd</v>
          </cell>
          <cell r="B100">
            <v>1</v>
          </cell>
          <cell r="C100">
            <v>33198</v>
          </cell>
          <cell r="D100" t="str">
            <v>Exchequer</v>
          </cell>
          <cell r="E100" t="str">
            <v>ACNI/12244</v>
          </cell>
          <cell r="F100" t="str">
            <v>Ciaran Scullion</v>
          </cell>
          <cell r="G100" t="str">
            <v>AFP - Core</v>
          </cell>
          <cell r="H100" t="str">
            <v>Awarded</v>
          </cell>
          <cell r="I100" t="str">
            <v>Large</v>
          </cell>
          <cell r="J100">
            <v>1779568</v>
          </cell>
          <cell r="K100">
            <v>0</v>
          </cell>
          <cell r="L100">
            <v>1804385</v>
          </cell>
          <cell r="M100">
            <v>4112427</v>
          </cell>
          <cell r="N100" t="str">
            <v>Music</v>
          </cell>
          <cell r="O100">
            <v>71</v>
          </cell>
          <cell r="P100">
            <v>60</v>
          </cell>
          <cell r="Q100">
            <v>0</v>
          </cell>
          <cell r="R100">
            <v>1</v>
          </cell>
          <cell r="S100">
            <v>11</v>
          </cell>
          <cell r="T100">
            <v>34212</v>
          </cell>
          <cell r="U100">
            <v>0</v>
          </cell>
          <cell r="V100">
            <v>0</v>
          </cell>
          <cell r="W100">
            <v>15000</v>
          </cell>
          <cell r="X100">
            <v>0</v>
          </cell>
          <cell r="Y100">
            <v>0</v>
          </cell>
          <cell r="Z100">
            <v>0</v>
          </cell>
          <cell r="AA100">
            <v>2500</v>
          </cell>
          <cell r="AB100">
            <v>0</v>
          </cell>
          <cell r="AC100">
            <v>73000</v>
          </cell>
          <cell r="AD100">
            <v>0</v>
          </cell>
          <cell r="AE100">
            <v>0</v>
          </cell>
          <cell r="AF100">
            <v>0</v>
          </cell>
          <cell r="AG100">
            <v>0</v>
          </cell>
          <cell r="AH100">
            <v>8</v>
          </cell>
          <cell r="AI100">
            <v>0</v>
          </cell>
          <cell r="AJ100">
            <v>71</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34212</v>
          </cell>
          <cell r="BS100">
            <v>27533</v>
          </cell>
          <cell r="BT100">
            <v>2176</v>
          </cell>
          <cell r="BU100">
            <v>0</v>
          </cell>
          <cell r="BV100">
            <v>279808</v>
          </cell>
          <cell r="BW100">
            <v>13</v>
          </cell>
          <cell r="BX100">
            <v>5</v>
          </cell>
          <cell r="BY100">
            <v>0</v>
          </cell>
          <cell r="BZ100">
            <v>20</v>
          </cell>
          <cell r="CA100">
            <v>0</v>
          </cell>
          <cell r="CB100">
            <v>10</v>
          </cell>
          <cell r="CC100">
            <v>20</v>
          </cell>
          <cell r="CD100">
            <v>0</v>
          </cell>
          <cell r="CE100">
            <v>1</v>
          </cell>
          <cell r="CF100">
            <v>1</v>
          </cell>
          <cell r="CG100">
            <v>0</v>
          </cell>
          <cell r="CH100">
            <v>0</v>
          </cell>
          <cell r="CI100">
            <v>0</v>
          </cell>
          <cell r="CJ100">
            <v>1</v>
          </cell>
          <cell r="CK100">
            <v>0</v>
          </cell>
          <cell r="CL100">
            <v>0</v>
          </cell>
          <cell r="CM100">
            <v>1</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row>
        <row r="101">
          <cell r="A101" t="str">
            <v>Ulster Youth Choir</v>
          </cell>
          <cell r="B101">
            <v>1</v>
          </cell>
          <cell r="C101">
            <v>33221</v>
          </cell>
          <cell r="D101" t="str">
            <v>Lottery</v>
          </cell>
          <cell r="E101" t="str">
            <v>ACNI/12267</v>
          </cell>
          <cell r="F101" t="str">
            <v>Maria McAlister</v>
          </cell>
          <cell r="G101" t="str">
            <v>AFP - Core</v>
          </cell>
          <cell r="H101" t="str">
            <v>Awarded</v>
          </cell>
          <cell r="I101" t="str">
            <v>Small</v>
          </cell>
          <cell r="J101">
            <v>44632</v>
          </cell>
          <cell r="K101">
            <v>0</v>
          </cell>
          <cell r="L101">
            <v>52676</v>
          </cell>
          <cell r="M101">
            <v>173142</v>
          </cell>
          <cell r="N101" t="str">
            <v>Music</v>
          </cell>
          <cell r="O101">
            <v>2</v>
          </cell>
          <cell r="P101">
            <v>40</v>
          </cell>
          <cell r="Q101">
            <v>0</v>
          </cell>
          <cell r="R101">
            <v>0</v>
          </cell>
          <cell r="S101">
            <v>0</v>
          </cell>
          <cell r="T101">
            <v>0</v>
          </cell>
          <cell r="U101">
            <v>700</v>
          </cell>
          <cell r="V101">
            <v>0</v>
          </cell>
          <cell r="W101">
            <v>2000</v>
          </cell>
          <cell r="X101">
            <v>0</v>
          </cell>
          <cell r="Y101">
            <v>0</v>
          </cell>
          <cell r="Z101">
            <v>0</v>
          </cell>
          <cell r="AA101">
            <v>0</v>
          </cell>
          <cell r="AB101">
            <v>0</v>
          </cell>
          <cell r="AC101">
            <v>0</v>
          </cell>
          <cell r="AD101">
            <v>0</v>
          </cell>
          <cell r="AE101">
            <v>0</v>
          </cell>
          <cell r="AF101">
            <v>0</v>
          </cell>
          <cell r="AG101">
            <v>0</v>
          </cell>
          <cell r="AH101">
            <v>0</v>
          </cell>
          <cell r="AI101">
            <v>0</v>
          </cell>
          <cell r="AJ101">
            <v>42</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900</v>
          </cell>
          <cell r="BS101">
            <v>700</v>
          </cell>
          <cell r="BT101">
            <v>25</v>
          </cell>
          <cell r="BU101">
            <v>400</v>
          </cell>
          <cell r="BV101">
            <v>6478</v>
          </cell>
          <cell r="BW101">
            <v>9.25</v>
          </cell>
          <cell r="BX101">
            <v>0</v>
          </cell>
          <cell r="BY101">
            <v>0</v>
          </cell>
          <cell r="BZ101">
            <v>0</v>
          </cell>
          <cell r="CA101">
            <v>0</v>
          </cell>
          <cell r="CB101">
            <v>0</v>
          </cell>
          <cell r="CC101">
            <v>100</v>
          </cell>
          <cell r="CD101">
            <v>0</v>
          </cell>
          <cell r="CE101">
            <v>0</v>
          </cell>
          <cell r="CF101">
            <v>1</v>
          </cell>
          <cell r="CG101">
            <v>0</v>
          </cell>
          <cell r="CH101">
            <v>0</v>
          </cell>
          <cell r="CI101">
            <v>0</v>
          </cell>
          <cell r="CJ101">
            <v>0</v>
          </cell>
          <cell r="CK101">
            <v>0</v>
          </cell>
          <cell r="CL101">
            <v>0</v>
          </cell>
          <cell r="CM101">
            <v>1</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row>
        <row r="102">
          <cell r="A102" t="str">
            <v>Ulster Youth Orchestra</v>
          </cell>
          <cell r="B102">
            <v>1</v>
          </cell>
          <cell r="C102">
            <v>33208</v>
          </cell>
          <cell r="D102" t="str">
            <v>Lottery</v>
          </cell>
          <cell r="E102" t="str">
            <v>ACNI/12254</v>
          </cell>
          <cell r="F102" t="str">
            <v>Ciaran Scullion</v>
          </cell>
          <cell r="G102" t="str">
            <v>AFP - Core</v>
          </cell>
          <cell r="H102" t="str">
            <v>Awarded</v>
          </cell>
          <cell r="I102" t="str">
            <v>Small</v>
          </cell>
          <cell r="J102">
            <v>35206</v>
          </cell>
          <cell r="K102">
            <v>0</v>
          </cell>
          <cell r="L102">
            <v>35206</v>
          </cell>
          <cell r="M102">
            <v>133387.67000000001</v>
          </cell>
          <cell r="N102" t="str">
            <v>Music</v>
          </cell>
          <cell r="O102">
            <v>3</v>
          </cell>
          <cell r="P102">
            <v>50</v>
          </cell>
          <cell r="Q102">
            <v>0</v>
          </cell>
          <cell r="R102">
            <v>2</v>
          </cell>
          <cell r="S102">
            <v>3</v>
          </cell>
          <cell r="T102">
            <v>771</v>
          </cell>
          <cell r="U102">
            <v>400</v>
          </cell>
          <cell r="V102">
            <v>0</v>
          </cell>
          <cell r="W102">
            <v>500</v>
          </cell>
          <cell r="X102">
            <v>0</v>
          </cell>
          <cell r="Y102">
            <v>0</v>
          </cell>
          <cell r="Z102">
            <v>0</v>
          </cell>
          <cell r="AA102">
            <v>800</v>
          </cell>
          <cell r="AB102">
            <v>0</v>
          </cell>
          <cell r="AC102">
            <v>20000</v>
          </cell>
          <cell r="AD102">
            <v>0</v>
          </cell>
          <cell r="AE102">
            <v>0</v>
          </cell>
          <cell r="AF102">
            <v>0</v>
          </cell>
          <cell r="AG102">
            <v>0</v>
          </cell>
          <cell r="AH102">
            <v>0</v>
          </cell>
          <cell r="AI102">
            <v>3</v>
          </cell>
          <cell r="AJ102">
            <v>3</v>
          </cell>
          <cell r="AK102">
            <v>0</v>
          </cell>
          <cell r="AL102">
            <v>0</v>
          </cell>
          <cell r="AM102">
            <v>0</v>
          </cell>
          <cell r="AN102">
            <v>0</v>
          </cell>
          <cell r="AO102">
            <v>0</v>
          </cell>
          <cell r="AP102">
            <v>0</v>
          </cell>
          <cell r="AQ102">
            <v>50</v>
          </cell>
          <cell r="AR102">
            <v>50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2</v>
          </cell>
          <cell r="BP102">
            <v>2</v>
          </cell>
          <cell r="BQ102">
            <v>0</v>
          </cell>
          <cell r="BR102">
            <v>1216</v>
          </cell>
          <cell r="BS102">
            <v>771</v>
          </cell>
          <cell r="BT102">
            <v>194</v>
          </cell>
          <cell r="BU102">
            <v>319</v>
          </cell>
          <cell r="BV102">
            <v>4633.7299999999996</v>
          </cell>
          <cell r="BW102">
            <v>6</v>
          </cell>
          <cell r="BX102">
            <v>0</v>
          </cell>
          <cell r="BY102">
            <v>0</v>
          </cell>
          <cell r="BZ102">
            <v>33</v>
          </cell>
          <cell r="CA102">
            <v>0</v>
          </cell>
          <cell r="CB102">
            <v>0</v>
          </cell>
          <cell r="CC102">
            <v>100</v>
          </cell>
          <cell r="CD102">
            <v>0</v>
          </cell>
          <cell r="CE102">
            <v>1</v>
          </cell>
          <cell r="CF102">
            <v>1</v>
          </cell>
          <cell r="CG102">
            <v>0</v>
          </cell>
          <cell r="CH102">
            <v>0</v>
          </cell>
          <cell r="CI102">
            <v>0</v>
          </cell>
          <cell r="CJ102">
            <v>0</v>
          </cell>
          <cell r="CK102">
            <v>0</v>
          </cell>
          <cell r="CL102">
            <v>0</v>
          </cell>
          <cell r="CM102">
            <v>1</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1</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row>
        <row r="103">
          <cell r="A103" t="str">
            <v>Ulster-Scots Community Network</v>
          </cell>
          <cell r="B103">
            <v>1</v>
          </cell>
          <cell r="C103">
            <v>33255</v>
          </cell>
          <cell r="D103" t="str">
            <v>Lottery</v>
          </cell>
          <cell r="E103" t="str">
            <v>ACNI/12301</v>
          </cell>
          <cell r="F103" t="str">
            <v>Joan Dempster</v>
          </cell>
          <cell r="G103" t="str">
            <v>AFP - Core</v>
          </cell>
          <cell r="H103" t="str">
            <v>Awarded</v>
          </cell>
          <cell r="I103" t="str">
            <v>Medium</v>
          </cell>
          <cell r="J103">
            <v>33918</v>
          </cell>
          <cell r="K103">
            <v>0</v>
          </cell>
          <cell r="L103">
            <v>45000</v>
          </cell>
          <cell r="M103">
            <v>349589</v>
          </cell>
          <cell r="N103" t="str">
            <v>Traditional Arts</v>
          </cell>
          <cell r="O103">
            <v>15</v>
          </cell>
          <cell r="P103">
            <v>20</v>
          </cell>
          <cell r="Q103">
            <v>5</v>
          </cell>
          <cell r="R103">
            <v>0</v>
          </cell>
          <cell r="S103">
            <v>0</v>
          </cell>
          <cell r="T103">
            <v>0</v>
          </cell>
          <cell r="U103">
            <v>1000</v>
          </cell>
          <cell r="V103">
            <v>0</v>
          </cell>
          <cell r="W103">
            <v>500</v>
          </cell>
          <cell r="X103">
            <v>0</v>
          </cell>
          <cell r="Y103">
            <v>2000</v>
          </cell>
          <cell r="Z103">
            <v>0</v>
          </cell>
          <cell r="AA103">
            <v>0</v>
          </cell>
          <cell r="AB103">
            <v>0</v>
          </cell>
          <cell r="AC103">
            <v>0</v>
          </cell>
          <cell r="AD103">
            <v>0</v>
          </cell>
          <cell r="AE103">
            <v>0</v>
          </cell>
          <cell r="AF103">
            <v>0</v>
          </cell>
          <cell r="AG103">
            <v>0</v>
          </cell>
          <cell r="AH103">
            <v>0</v>
          </cell>
          <cell r="AI103">
            <v>0</v>
          </cell>
          <cell r="AJ103">
            <v>15</v>
          </cell>
          <cell r="AK103">
            <v>0</v>
          </cell>
          <cell r="AL103">
            <v>0</v>
          </cell>
          <cell r="AM103">
            <v>0</v>
          </cell>
          <cell r="AN103">
            <v>0</v>
          </cell>
          <cell r="AO103">
            <v>0</v>
          </cell>
          <cell r="AP103">
            <v>0</v>
          </cell>
          <cell r="AQ103">
            <v>0</v>
          </cell>
          <cell r="AR103">
            <v>20</v>
          </cell>
          <cell r="AS103">
            <v>0</v>
          </cell>
          <cell r="AT103">
            <v>0</v>
          </cell>
          <cell r="AU103">
            <v>0</v>
          </cell>
          <cell r="AV103">
            <v>0</v>
          </cell>
          <cell r="AW103">
            <v>0</v>
          </cell>
          <cell r="AX103">
            <v>0</v>
          </cell>
          <cell r="AY103">
            <v>0</v>
          </cell>
          <cell r="AZ103">
            <v>5</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10</v>
          </cell>
          <cell r="CA103">
            <v>0</v>
          </cell>
          <cell r="CB103">
            <v>50</v>
          </cell>
          <cell r="CC103">
            <v>20</v>
          </cell>
          <cell r="CD103">
            <v>0</v>
          </cell>
          <cell r="CE103">
            <v>1</v>
          </cell>
          <cell r="CF103">
            <v>0</v>
          </cell>
          <cell r="CG103">
            <v>0</v>
          </cell>
          <cell r="CH103">
            <v>0</v>
          </cell>
          <cell r="CI103">
            <v>0</v>
          </cell>
          <cell r="CJ103">
            <v>0</v>
          </cell>
          <cell r="CK103">
            <v>0</v>
          </cell>
          <cell r="CL103">
            <v>1</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1</v>
          </cell>
          <cell r="DA103">
            <v>1</v>
          </cell>
          <cell r="DB103">
            <v>0</v>
          </cell>
          <cell r="DC103">
            <v>1</v>
          </cell>
          <cell r="DD103">
            <v>1</v>
          </cell>
          <cell r="DE103">
            <v>1</v>
          </cell>
          <cell r="DF103">
            <v>0</v>
          </cell>
          <cell r="DG103">
            <v>0</v>
          </cell>
          <cell r="DH103">
            <v>0</v>
          </cell>
          <cell r="DI103">
            <v>0</v>
          </cell>
          <cell r="DJ103">
            <v>0</v>
          </cell>
          <cell r="DK103">
            <v>0</v>
          </cell>
          <cell r="DL103">
            <v>0</v>
          </cell>
          <cell r="DM103">
            <v>0</v>
          </cell>
          <cell r="DN103">
            <v>0</v>
          </cell>
          <cell r="DO103">
            <v>600</v>
          </cell>
          <cell r="DP103">
            <v>1</v>
          </cell>
          <cell r="DQ103">
            <v>0</v>
          </cell>
          <cell r="DR103">
            <v>0</v>
          </cell>
          <cell r="DS103">
            <v>0</v>
          </cell>
          <cell r="DT103">
            <v>0</v>
          </cell>
          <cell r="DU103">
            <v>0</v>
          </cell>
          <cell r="DV103">
            <v>0</v>
          </cell>
          <cell r="DW103">
            <v>0</v>
          </cell>
          <cell r="DX103">
            <v>0</v>
          </cell>
          <cell r="DY103">
            <v>0</v>
          </cell>
          <cell r="DZ103">
            <v>1</v>
          </cell>
          <cell r="EA103">
            <v>0</v>
          </cell>
          <cell r="EB103">
            <v>1</v>
          </cell>
          <cell r="EC103">
            <v>0</v>
          </cell>
          <cell r="ED103">
            <v>0</v>
          </cell>
          <cell r="EE103">
            <v>0</v>
          </cell>
          <cell r="EF103">
            <v>1</v>
          </cell>
          <cell r="EG103">
            <v>0</v>
          </cell>
          <cell r="EH103">
            <v>0</v>
          </cell>
          <cell r="EI103">
            <v>0</v>
          </cell>
          <cell r="EJ103">
            <v>0</v>
          </cell>
          <cell r="EK103">
            <v>0</v>
          </cell>
          <cell r="EL103">
            <v>0</v>
          </cell>
          <cell r="EM103">
            <v>0</v>
          </cell>
          <cell r="EN103">
            <v>500</v>
          </cell>
          <cell r="EO103">
            <v>0</v>
          </cell>
          <cell r="EP103">
            <v>0</v>
          </cell>
          <cell r="EQ103">
            <v>0</v>
          </cell>
          <cell r="ER103">
            <v>0</v>
          </cell>
          <cell r="ES103">
            <v>80</v>
          </cell>
          <cell r="ET103">
            <v>10</v>
          </cell>
          <cell r="EU103">
            <v>0</v>
          </cell>
          <cell r="EV103">
            <v>15</v>
          </cell>
          <cell r="EW103">
            <v>0</v>
          </cell>
          <cell r="EX103">
            <v>0</v>
          </cell>
          <cell r="EY103">
            <v>0</v>
          </cell>
          <cell r="EZ103">
            <v>10000</v>
          </cell>
          <cell r="FA103">
            <v>0</v>
          </cell>
          <cell r="FB103">
            <v>0</v>
          </cell>
          <cell r="FC103">
            <v>0</v>
          </cell>
          <cell r="FD103">
            <v>0</v>
          </cell>
          <cell r="FE103">
            <v>1600</v>
          </cell>
          <cell r="FF103">
            <v>500</v>
          </cell>
          <cell r="FG103">
            <v>0</v>
          </cell>
          <cell r="FH103">
            <v>350</v>
          </cell>
          <cell r="FI103">
            <v>0</v>
          </cell>
          <cell r="FJ103">
            <v>0</v>
          </cell>
          <cell r="FK103">
            <v>0</v>
          </cell>
          <cell r="FL103">
            <v>2</v>
          </cell>
          <cell r="FM103">
            <v>0</v>
          </cell>
          <cell r="FN103">
            <v>0</v>
          </cell>
          <cell r="FO103">
            <v>6</v>
          </cell>
          <cell r="FP103">
            <v>0</v>
          </cell>
          <cell r="FQ103">
            <v>0</v>
          </cell>
          <cell r="FR103">
            <v>0</v>
          </cell>
          <cell r="FS103">
            <v>0</v>
          </cell>
          <cell r="FT103">
            <v>0</v>
          </cell>
          <cell r="FU103">
            <v>0</v>
          </cell>
          <cell r="FV103">
            <v>0</v>
          </cell>
          <cell r="FW103">
            <v>0</v>
          </cell>
          <cell r="FX103">
            <v>0</v>
          </cell>
          <cell r="FY103">
            <v>0</v>
          </cell>
        </row>
        <row r="104">
          <cell r="A104" t="str">
            <v>Verbal Arts Centre</v>
          </cell>
          <cell r="B104">
            <v>1</v>
          </cell>
          <cell r="C104">
            <v>33187</v>
          </cell>
          <cell r="D104" t="str">
            <v>Exchequer</v>
          </cell>
          <cell r="E104" t="str">
            <v>ACNI/12233</v>
          </cell>
          <cell r="F104" t="str">
            <v>Damian Smyth</v>
          </cell>
          <cell r="G104" t="str">
            <v>AFP - Core</v>
          </cell>
          <cell r="H104" t="str">
            <v>Awarded</v>
          </cell>
          <cell r="I104" t="str">
            <v>Medium</v>
          </cell>
          <cell r="J104">
            <v>225496</v>
          </cell>
          <cell r="K104">
            <v>0</v>
          </cell>
          <cell r="L104">
            <v>312475</v>
          </cell>
          <cell r="M104">
            <v>1334940</v>
          </cell>
          <cell r="N104" t="str">
            <v>Literature</v>
          </cell>
          <cell r="O104">
            <v>45</v>
          </cell>
          <cell r="P104">
            <v>1273</v>
          </cell>
          <cell r="Q104">
            <v>6</v>
          </cell>
          <cell r="R104">
            <v>0</v>
          </cell>
          <cell r="S104">
            <v>0</v>
          </cell>
          <cell r="T104">
            <v>1395</v>
          </cell>
          <cell r="U104">
            <v>0</v>
          </cell>
          <cell r="V104">
            <v>17564</v>
          </cell>
          <cell r="W104">
            <v>57</v>
          </cell>
          <cell r="X104">
            <v>0</v>
          </cell>
          <cell r="Y104">
            <v>18289</v>
          </cell>
          <cell r="Z104">
            <v>0</v>
          </cell>
          <cell r="AA104">
            <v>0</v>
          </cell>
          <cell r="AB104">
            <v>0</v>
          </cell>
          <cell r="AC104">
            <v>0</v>
          </cell>
          <cell r="AD104">
            <v>0</v>
          </cell>
          <cell r="AE104">
            <v>0</v>
          </cell>
          <cell r="AF104">
            <v>0</v>
          </cell>
          <cell r="AG104">
            <v>0</v>
          </cell>
          <cell r="AH104">
            <v>0</v>
          </cell>
          <cell r="AI104">
            <v>0</v>
          </cell>
          <cell r="AJ104">
            <v>1395</v>
          </cell>
          <cell r="AK104">
            <v>0</v>
          </cell>
          <cell r="AL104">
            <v>0</v>
          </cell>
          <cell r="AM104">
            <v>0</v>
          </cell>
          <cell r="AN104">
            <v>0</v>
          </cell>
          <cell r="AO104">
            <v>0</v>
          </cell>
          <cell r="AP104">
            <v>0</v>
          </cell>
          <cell r="AQ104">
            <v>0</v>
          </cell>
          <cell r="AR104">
            <v>17621</v>
          </cell>
          <cell r="AS104">
            <v>0</v>
          </cell>
          <cell r="AT104">
            <v>0</v>
          </cell>
          <cell r="AU104">
            <v>0</v>
          </cell>
          <cell r="AV104">
            <v>0</v>
          </cell>
          <cell r="AW104">
            <v>0</v>
          </cell>
          <cell r="AX104">
            <v>0</v>
          </cell>
          <cell r="AY104">
            <v>0</v>
          </cell>
          <cell r="AZ104">
            <v>18289</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30</v>
          </cell>
          <cell r="BY104">
            <v>5</v>
          </cell>
          <cell r="BZ104">
            <v>100</v>
          </cell>
          <cell r="CA104">
            <v>5</v>
          </cell>
          <cell r="CB104">
            <v>75</v>
          </cell>
          <cell r="CC104">
            <v>80</v>
          </cell>
          <cell r="CD104">
            <v>65</v>
          </cell>
          <cell r="CE104">
            <v>0</v>
          </cell>
          <cell r="CF104">
            <v>1</v>
          </cell>
          <cell r="CG104">
            <v>0</v>
          </cell>
          <cell r="CH104">
            <v>0</v>
          </cell>
          <cell r="CI104">
            <v>0</v>
          </cell>
          <cell r="CJ104">
            <v>0</v>
          </cell>
          <cell r="CK104">
            <v>0</v>
          </cell>
          <cell r="CL104">
            <v>0</v>
          </cell>
          <cell r="CM104">
            <v>1</v>
          </cell>
          <cell r="CN104">
            <v>1</v>
          </cell>
          <cell r="CO104">
            <v>0</v>
          </cell>
          <cell r="CP104">
            <v>0</v>
          </cell>
          <cell r="CQ104">
            <v>0</v>
          </cell>
          <cell r="CR104">
            <v>0</v>
          </cell>
          <cell r="CS104">
            <v>0</v>
          </cell>
          <cell r="CT104">
            <v>0</v>
          </cell>
          <cell r="CU104">
            <v>1</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3</v>
          </cell>
          <cell r="FM104">
            <v>540</v>
          </cell>
          <cell r="FN104">
            <v>110</v>
          </cell>
          <cell r="FO104">
            <v>190</v>
          </cell>
          <cell r="FP104">
            <v>346</v>
          </cell>
          <cell r="FQ104">
            <v>27</v>
          </cell>
          <cell r="FR104">
            <v>0</v>
          </cell>
          <cell r="FS104">
            <v>0</v>
          </cell>
          <cell r="FT104">
            <v>0</v>
          </cell>
          <cell r="FU104">
            <v>0</v>
          </cell>
          <cell r="FV104">
            <v>0</v>
          </cell>
          <cell r="FW104">
            <v>0</v>
          </cell>
          <cell r="FX104">
            <v>0</v>
          </cell>
          <cell r="FY104">
            <v>1</v>
          </cell>
        </row>
        <row r="105">
          <cell r="A105" t="str">
            <v>Voluntary Arts Network (for Voluntary Arts Ireland)</v>
          </cell>
          <cell r="B105">
            <v>1</v>
          </cell>
          <cell r="C105">
            <v>33172</v>
          </cell>
          <cell r="D105" t="str">
            <v>Lottery</v>
          </cell>
          <cell r="E105" t="str">
            <v>ACNI/12218</v>
          </cell>
          <cell r="F105" t="str">
            <v>Fionnuala Walsh</v>
          </cell>
          <cell r="G105" t="str">
            <v>AFP - Core</v>
          </cell>
          <cell r="H105" t="str">
            <v>Awarded</v>
          </cell>
          <cell r="I105" t="str">
            <v>Small</v>
          </cell>
          <cell r="J105">
            <v>57380</v>
          </cell>
          <cell r="K105">
            <v>0</v>
          </cell>
          <cell r="L105">
            <v>155712</v>
          </cell>
          <cell r="M105">
            <v>329399</v>
          </cell>
          <cell r="N105" t="str">
            <v>Combined</v>
          </cell>
          <cell r="O105">
            <v>3</v>
          </cell>
          <cell r="P105">
            <v>26</v>
          </cell>
          <cell r="Q105">
            <v>8</v>
          </cell>
          <cell r="R105">
            <v>1</v>
          </cell>
          <cell r="S105">
            <v>7</v>
          </cell>
          <cell r="T105">
            <v>0</v>
          </cell>
          <cell r="U105">
            <v>990</v>
          </cell>
          <cell r="V105">
            <v>0</v>
          </cell>
          <cell r="W105">
            <v>5736</v>
          </cell>
          <cell r="X105">
            <v>0</v>
          </cell>
          <cell r="Y105">
            <v>14040</v>
          </cell>
          <cell r="Z105">
            <v>0</v>
          </cell>
          <cell r="AA105">
            <v>1050</v>
          </cell>
          <cell r="AB105">
            <v>0</v>
          </cell>
          <cell r="AC105">
            <v>23906</v>
          </cell>
          <cell r="AD105">
            <v>0</v>
          </cell>
          <cell r="AE105">
            <v>0</v>
          </cell>
          <cell r="AF105">
            <v>0</v>
          </cell>
          <cell r="AG105">
            <v>0</v>
          </cell>
          <cell r="AH105">
            <v>0</v>
          </cell>
          <cell r="AI105">
            <v>0</v>
          </cell>
          <cell r="AJ105">
            <v>2</v>
          </cell>
          <cell r="AK105">
            <v>2</v>
          </cell>
          <cell r="AL105">
            <v>0</v>
          </cell>
          <cell r="AM105">
            <v>0</v>
          </cell>
          <cell r="AN105">
            <v>0</v>
          </cell>
          <cell r="AO105">
            <v>0</v>
          </cell>
          <cell r="AP105">
            <v>0</v>
          </cell>
          <cell r="AQ105">
            <v>0</v>
          </cell>
          <cell r="AR105">
            <v>44</v>
          </cell>
          <cell r="AS105">
            <v>44</v>
          </cell>
          <cell r="AT105">
            <v>0</v>
          </cell>
          <cell r="AU105">
            <v>0</v>
          </cell>
          <cell r="AV105">
            <v>0</v>
          </cell>
          <cell r="AW105">
            <v>0</v>
          </cell>
          <cell r="AX105">
            <v>0</v>
          </cell>
          <cell r="AY105">
            <v>0</v>
          </cell>
          <cell r="AZ105">
            <v>8</v>
          </cell>
          <cell r="BA105">
            <v>8</v>
          </cell>
          <cell r="BB105">
            <v>0</v>
          </cell>
          <cell r="BC105">
            <v>0</v>
          </cell>
          <cell r="BD105">
            <v>0</v>
          </cell>
          <cell r="BE105">
            <v>0</v>
          </cell>
          <cell r="BF105">
            <v>0</v>
          </cell>
          <cell r="BG105">
            <v>0</v>
          </cell>
          <cell r="BH105">
            <v>0</v>
          </cell>
          <cell r="BI105">
            <v>6</v>
          </cell>
          <cell r="BJ105">
            <v>0</v>
          </cell>
          <cell r="BK105">
            <v>0</v>
          </cell>
          <cell r="BL105">
            <v>0</v>
          </cell>
          <cell r="BM105">
            <v>0</v>
          </cell>
          <cell r="BN105">
            <v>0</v>
          </cell>
          <cell r="BO105">
            <v>0</v>
          </cell>
          <cell r="BP105">
            <v>1</v>
          </cell>
          <cell r="BQ105">
            <v>10</v>
          </cell>
          <cell r="BR105">
            <v>0</v>
          </cell>
          <cell r="BS105">
            <v>0</v>
          </cell>
          <cell r="BT105">
            <v>0</v>
          </cell>
          <cell r="BU105">
            <v>0</v>
          </cell>
          <cell r="BV105">
            <v>0</v>
          </cell>
          <cell r="BW105">
            <v>0</v>
          </cell>
          <cell r="BX105">
            <v>5</v>
          </cell>
          <cell r="BY105">
            <v>2</v>
          </cell>
          <cell r="BZ105">
            <v>0</v>
          </cell>
          <cell r="CA105">
            <v>0</v>
          </cell>
          <cell r="CB105">
            <v>0</v>
          </cell>
          <cell r="CC105">
            <v>5</v>
          </cell>
          <cell r="CD105">
            <v>0</v>
          </cell>
          <cell r="CE105">
            <v>0</v>
          </cell>
          <cell r="CF105">
            <v>0</v>
          </cell>
          <cell r="CG105">
            <v>0</v>
          </cell>
          <cell r="CH105">
            <v>0</v>
          </cell>
          <cell r="CI105">
            <v>0</v>
          </cell>
          <cell r="CJ105">
            <v>0</v>
          </cell>
          <cell r="CK105">
            <v>1</v>
          </cell>
          <cell r="CL105">
            <v>0</v>
          </cell>
          <cell r="CM105">
            <v>1</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1</v>
          </cell>
          <cell r="DB105">
            <v>1</v>
          </cell>
          <cell r="DC105">
            <v>0</v>
          </cell>
          <cell r="DD105">
            <v>0</v>
          </cell>
          <cell r="DE105">
            <v>0</v>
          </cell>
          <cell r="DF105">
            <v>0</v>
          </cell>
          <cell r="DG105">
            <v>0</v>
          </cell>
          <cell r="DH105">
            <v>0</v>
          </cell>
          <cell r="DI105">
            <v>0</v>
          </cell>
          <cell r="DJ105">
            <v>1</v>
          </cell>
          <cell r="DK105">
            <v>0</v>
          </cell>
          <cell r="DL105">
            <v>0</v>
          </cell>
          <cell r="DM105">
            <v>0</v>
          </cell>
          <cell r="DN105">
            <v>0</v>
          </cell>
          <cell r="DO105">
            <v>0</v>
          </cell>
          <cell r="DP105">
            <v>1</v>
          </cell>
          <cell r="DQ105">
            <v>0</v>
          </cell>
          <cell r="DR105">
            <v>1</v>
          </cell>
          <cell r="DS105">
            <v>0</v>
          </cell>
          <cell r="DT105">
            <v>1</v>
          </cell>
          <cell r="DU105">
            <v>0</v>
          </cell>
          <cell r="DV105">
            <v>0</v>
          </cell>
          <cell r="DW105">
            <v>0</v>
          </cell>
          <cell r="DX105">
            <v>0</v>
          </cell>
          <cell r="DY105">
            <v>1</v>
          </cell>
          <cell r="DZ105">
            <v>0</v>
          </cell>
          <cell r="EA105">
            <v>1</v>
          </cell>
          <cell r="EB105">
            <v>1</v>
          </cell>
          <cell r="EC105">
            <v>0</v>
          </cell>
          <cell r="ED105">
            <v>1</v>
          </cell>
          <cell r="EE105">
            <v>0</v>
          </cell>
          <cell r="EF105">
            <v>0</v>
          </cell>
          <cell r="EG105">
            <v>1</v>
          </cell>
          <cell r="EH105">
            <v>1</v>
          </cell>
          <cell r="EI105">
            <v>0</v>
          </cell>
          <cell r="EJ105">
            <v>0</v>
          </cell>
          <cell r="EK105">
            <v>1</v>
          </cell>
          <cell r="EL105">
            <v>1</v>
          </cell>
          <cell r="EM105">
            <v>0</v>
          </cell>
          <cell r="EN105">
            <v>62</v>
          </cell>
          <cell r="EO105">
            <v>1</v>
          </cell>
          <cell r="EP105">
            <v>5</v>
          </cell>
          <cell r="EQ105">
            <v>0</v>
          </cell>
          <cell r="ER105">
            <v>0</v>
          </cell>
          <cell r="ES105">
            <v>0</v>
          </cell>
          <cell r="ET105">
            <v>1</v>
          </cell>
          <cell r="EU105">
            <v>150</v>
          </cell>
          <cell r="EV105">
            <v>0</v>
          </cell>
          <cell r="EW105">
            <v>1</v>
          </cell>
          <cell r="EX105">
            <v>0</v>
          </cell>
          <cell r="EY105">
            <v>1</v>
          </cell>
          <cell r="EZ105">
            <v>401</v>
          </cell>
          <cell r="FA105">
            <v>10</v>
          </cell>
          <cell r="FB105">
            <v>35150</v>
          </cell>
          <cell r="FC105">
            <v>0</v>
          </cell>
          <cell r="FD105">
            <v>0</v>
          </cell>
          <cell r="FE105">
            <v>0</v>
          </cell>
          <cell r="FF105">
            <v>45</v>
          </cell>
          <cell r="FG105">
            <v>17775</v>
          </cell>
          <cell r="FH105">
            <v>0</v>
          </cell>
          <cell r="FI105">
            <v>30</v>
          </cell>
          <cell r="FJ105">
            <v>0</v>
          </cell>
          <cell r="FK105">
            <v>210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row>
        <row r="106">
          <cell r="A106" t="str">
            <v>Walled City Music Trust</v>
          </cell>
          <cell r="B106">
            <v>1</v>
          </cell>
          <cell r="C106">
            <v>33163</v>
          </cell>
          <cell r="D106" t="str">
            <v>Exchequer</v>
          </cell>
          <cell r="E106" t="str">
            <v>ACNI/12209</v>
          </cell>
          <cell r="F106" t="str">
            <v>Ciaran Scullion</v>
          </cell>
          <cell r="G106" t="str">
            <v>AFP - Core</v>
          </cell>
          <cell r="H106" t="str">
            <v>Awarded</v>
          </cell>
          <cell r="I106" t="str">
            <v>Medium</v>
          </cell>
          <cell r="J106">
            <v>115000</v>
          </cell>
          <cell r="K106">
            <v>0</v>
          </cell>
          <cell r="L106">
            <v>175000</v>
          </cell>
          <cell r="M106">
            <v>461970</v>
          </cell>
          <cell r="N106" t="str">
            <v>Music</v>
          </cell>
          <cell r="O106">
            <v>8</v>
          </cell>
          <cell r="P106">
            <v>38</v>
          </cell>
          <cell r="Q106">
            <v>0</v>
          </cell>
          <cell r="R106">
            <v>2</v>
          </cell>
          <cell r="S106">
            <v>0</v>
          </cell>
          <cell r="T106">
            <v>550</v>
          </cell>
          <cell r="U106">
            <v>0</v>
          </cell>
          <cell r="V106">
            <v>3700</v>
          </cell>
          <cell r="W106">
            <v>0</v>
          </cell>
          <cell r="X106">
            <v>0</v>
          </cell>
          <cell r="Y106">
            <v>0</v>
          </cell>
          <cell r="Z106">
            <v>14500</v>
          </cell>
          <cell r="AA106">
            <v>0</v>
          </cell>
          <cell r="AB106">
            <v>0</v>
          </cell>
          <cell r="AC106">
            <v>0</v>
          </cell>
          <cell r="AD106">
            <v>0</v>
          </cell>
          <cell r="AE106">
            <v>0</v>
          </cell>
          <cell r="AF106">
            <v>0</v>
          </cell>
          <cell r="AG106">
            <v>0</v>
          </cell>
          <cell r="AH106">
            <v>0</v>
          </cell>
          <cell r="AI106">
            <v>0</v>
          </cell>
          <cell r="AJ106">
            <v>8</v>
          </cell>
          <cell r="AK106">
            <v>0</v>
          </cell>
          <cell r="AL106">
            <v>0</v>
          </cell>
          <cell r="AM106">
            <v>0</v>
          </cell>
          <cell r="AN106">
            <v>0</v>
          </cell>
          <cell r="AO106">
            <v>0</v>
          </cell>
          <cell r="AP106">
            <v>0</v>
          </cell>
          <cell r="AQ106">
            <v>0</v>
          </cell>
          <cell r="AR106">
            <v>38</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2</v>
          </cell>
          <cell r="BQ106">
            <v>0</v>
          </cell>
          <cell r="BR106">
            <v>4050</v>
          </cell>
          <cell r="BS106">
            <v>2890</v>
          </cell>
          <cell r="BT106">
            <v>550</v>
          </cell>
          <cell r="BU106">
            <v>870</v>
          </cell>
          <cell r="BV106">
            <v>22298</v>
          </cell>
          <cell r="BW106">
            <v>7.71</v>
          </cell>
          <cell r="BX106">
            <v>10</v>
          </cell>
          <cell r="BY106">
            <v>0</v>
          </cell>
          <cell r="BZ106">
            <v>10</v>
          </cell>
          <cell r="CA106">
            <v>0</v>
          </cell>
          <cell r="CB106">
            <v>0</v>
          </cell>
          <cell r="CC106">
            <v>20</v>
          </cell>
          <cell r="CD106">
            <v>0</v>
          </cell>
          <cell r="CE106">
            <v>1</v>
          </cell>
          <cell r="CF106">
            <v>1</v>
          </cell>
          <cell r="CG106">
            <v>0</v>
          </cell>
          <cell r="CH106">
            <v>0</v>
          </cell>
          <cell r="CI106">
            <v>1</v>
          </cell>
          <cell r="CJ106">
            <v>0</v>
          </cell>
          <cell r="CK106">
            <v>0</v>
          </cell>
          <cell r="CL106">
            <v>1</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row>
        <row r="107">
          <cell r="A107" t="str">
            <v>Waterside Theatre Company Ltd</v>
          </cell>
          <cell r="B107">
            <v>1</v>
          </cell>
          <cell r="C107">
            <v>33237</v>
          </cell>
          <cell r="D107" t="str">
            <v>Exchequer</v>
          </cell>
          <cell r="E107" t="str">
            <v>ACNI/12283</v>
          </cell>
          <cell r="F107" t="str">
            <v>Gavin O'Connor</v>
          </cell>
          <cell r="G107" t="str">
            <v>AFP - Core</v>
          </cell>
          <cell r="H107" t="str">
            <v>Awarded</v>
          </cell>
          <cell r="I107" t="str">
            <v>Medium</v>
          </cell>
          <cell r="J107">
            <v>130930</v>
          </cell>
          <cell r="K107">
            <v>0</v>
          </cell>
          <cell r="L107">
            <v>177453</v>
          </cell>
          <cell r="M107">
            <v>450901</v>
          </cell>
          <cell r="N107" t="str">
            <v>Combined</v>
          </cell>
          <cell r="O107">
            <v>148</v>
          </cell>
          <cell r="P107">
            <v>341</v>
          </cell>
          <cell r="Q107">
            <v>5</v>
          </cell>
          <cell r="R107">
            <v>19</v>
          </cell>
          <cell r="S107">
            <v>0</v>
          </cell>
          <cell r="T107">
            <v>17793</v>
          </cell>
          <cell r="U107">
            <v>4579</v>
          </cell>
          <cell r="V107">
            <v>5477</v>
          </cell>
          <cell r="W107">
            <v>0</v>
          </cell>
          <cell r="X107">
            <v>3838</v>
          </cell>
          <cell r="Y107">
            <v>4250</v>
          </cell>
          <cell r="Z107">
            <v>2345</v>
          </cell>
          <cell r="AA107">
            <v>600</v>
          </cell>
          <cell r="AB107">
            <v>0</v>
          </cell>
          <cell r="AC107">
            <v>0</v>
          </cell>
          <cell r="AD107">
            <v>0</v>
          </cell>
          <cell r="AE107">
            <v>0</v>
          </cell>
          <cell r="AF107">
            <v>0</v>
          </cell>
          <cell r="AG107">
            <v>0</v>
          </cell>
          <cell r="AH107">
            <v>148</v>
          </cell>
          <cell r="AI107">
            <v>148</v>
          </cell>
          <cell r="AJ107">
            <v>148</v>
          </cell>
          <cell r="AK107">
            <v>1</v>
          </cell>
          <cell r="AL107">
            <v>0</v>
          </cell>
          <cell r="AM107">
            <v>0</v>
          </cell>
          <cell r="AN107">
            <v>0</v>
          </cell>
          <cell r="AO107">
            <v>0</v>
          </cell>
          <cell r="AP107">
            <v>341</v>
          </cell>
          <cell r="AQ107">
            <v>341</v>
          </cell>
          <cell r="AR107">
            <v>341</v>
          </cell>
          <cell r="AS107">
            <v>0</v>
          </cell>
          <cell r="AT107">
            <v>0</v>
          </cell>
          <cell r="AU107">
            <v>0</v>
          </cell>
          <cell r="AV107">
            <v>0</v>
          </cell>
          <cell r="AW107">
            <v>0</v>
          </cell>
          <cell r="AX107">
            <v>5</v>
          </cell>
          <cell r="AY107">
            <v>5</v>
          </cell>
          <cell r="AZ107">
            <v>5</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15</v>
          </cell>
          <cell r="BO107">
            <v>15</v>
          </cell>
          <cell r="BP107">
            <v>15</v>
          </cell>
          <cell r="BQ107">
            <v>2</v>
          </cell>
          <cell r="BR107">
            <v>46651</v>
          </cell>
          <cell r="BS107">
            <v>11279</v>
          </cell>
          <cell r="BT107">
            <v>14038</v>
          </cell>
          <cell r="BU107">
            <v>6761</v>
          </cell>
          <cell r="BV107">
            <v>69111</v>
          </cell>
          <cell r="BW107">
            <v>6.18</v>
          </cell>
          <cell r="BX107">
            <v>25</v>
          </cell>
          <cell r="BY107">
            <v>10</v>
          </cell>
          <cell r="BZ107">
            <v>50</v>
          </cell>
          <cell r="CA107">
            <v>0</v>
          </cell>
          <cell r="CB107">
            <v>20</v>
          </cell>
          <cell r="CC107">
            <v>50</v>
          </cell>
          <cell r="CD107">
            <v>0</v>
          </cell>
          <cell r="CE107">
            <v>0</v>
          </cell>
          <cell r="CF107">
            <v>1</v>
          </cell>
          <cell r="CG107">
            <v>0</v>
          </cell>
          <cell r="CH107">
            <v>0</v>
          </cell>
          <cell r="CI107">
            <v>1</v>
          </cell>
          <cell r="CJ107">
            <v>0</v>
          </cell>
          <cell r="CK107">
            <v>0</v>
          </cell>
          <cell r="CL107">
            <v>0</v>
          </cell>
          <cell r="CM107">
            <v>0</v>
          </cell>
          <cell r="CN107">
            <v>0</v>
          </cell>
          <cell r="CO107">
            <v>0</v>
          </cell>
          <cell r="CP107">
            <v>0</v>
          </cell>
          <cell r="CQ107">
            <v>0</v>
          </cell>
          <cell r="CR107">
            <v>0</v>
          </cell>
          <cell r="CS107">
            <v>0</v>
          </cell>
          <cell r="CT107">
            <v>0</v>
          </cell>
          <cell r="CU107">
            <v>0</v>
          </cell>
          <cell r="CV107">
            <v>1</v>
          </cell>
          <cell r="CW107">
            <v>0</v>
          </cell>
          <cell r="CX107">
            <v>1</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row>
        <row r="108">
          <cell r="A108" t="str">
            <v>Wheelworks</v>
          </cell>
          <cell r="B108">
            <v>1</v>
          </cell>
          <cell r="C108">
            <v>33193</v>
          </cell>
          <cell r="D108" t="str">
            <v>Lottery</v>
          </cell>
          <cell r="E108" t="str">
            <v>ACNI/12239</v>
          </cell>
          <cell r="F108" t="str">
            <v>Gavin O'Connor</v>
          </cell>
          <cell r="G108" t="str">
            <v>AFP - Core</v>
          </cell>
          <cell r="H108" t="str">
            <v>Awarded</v>
          </cell>
          <cell r="I108" t="str">
            <v>Medium</v>
          </cell>
          <cell r="J108">
            <v>82450</v>
          </cell>
          <cell r="K108">
            <v>0</v>
          </cell>
          <cell r="L108">
            <v>86000</v>
          </cell>
          <cell r="M108">
            <v>197566</v>
          </cell>
          <cell r="N108" t="str">
            <v>Combined</v>
          </cell>
          <cell r="O108">
            <v>2</v>
          </cell>
          <cell r="P108">
            <v>160</v>
          </cell>
          <cell r="Q108">
            <v>5</v>
          </cell>
          <cell r="R108">
            <v>8</v>
          </cell>
          <cell r="S108">
            <v>0</v>
          </cell>
          <cell r="T108">
            <v>412</v>
          </cell>
          <cell r="U108">
            <v>0</v>
          </cell>
          <cell r="V108">
            <v>2959</v>
          </cell>
          <cell r="W108">
            <v>0</v>
          </cell>
          <cell r="X108">
            <v>0</v>
          </cell>
          <cell r="Y108">
            <v>2000</v>
          </cell>
          <cell r="Z108">
            <v>394</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63</v>
          </cell>
          <cell r="AQ108">
            <v>0</v>
          </cell>
          <cell r="AR108">
            <v>63</v>
          </cell>
          <cell r="AS108">
            <v>0</v>
          </cell>
          <cell r="AT108">
            <v>0</v>
          </cell>
          <cell r="AU108">
            <v>0</v>
          </cell>
          <cell r="AV108">
            <v>0</v>
          </cell>
          <cell r="AW108">
            <v>0</v>
          </cell>
          <cell r="AX108">
            <v>0</v>
          </cell>
          <cell r="AY108">
            <v>0</v>
          </cell>
          <cell r="AZ108">
            <v>5</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20</v>
          </cell>
          <cell r="BY108">
            <v>10</v>
          </cell>
          <cell r="BZ108">
            <v>50</v>
          </cell>
          <cell r="CA108">
            <v>5</v>
          </cell>
          <cell r="CB108">
            <v>0</v>
          </cell>
          <cell r="CC108">
            <v>100</v>
          </cell>
          <cell r="CD108">
            <v>0</v>
          </cell>
          <cell r="CE108">
            <v>1</v>
          </cell>
          <cell r="CF108">
            <v>1</v>
          </cell>
          <cell r="CG108">
            <v>1</v>
          </cell>
          <cell r="CH108">
            <v>0</v>
          </cell>
          <cell r="CI108">
            <v>1</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row>
        <row r="109">
          <cell r="A109" t="str">
            <v>Young at Art</v>
          </cell>
          <cell r="B109">
            <v>1</v>
          </cell>
          <cell r="C109">
            <v>33217</v>
          </cell>
          <cell r="D109" t="str">
            <v>Exchequer</v>
          </cell>
          <cell r="E109" t="str">
            <v>ACNI/12263</v>
          </cell>
          <cell r="F109" t="str">
            <v>Gavin O'Connor</v>
          </cell>
          <cell r="G109" t="str">
            <v>AFP - Core</v>
          </cell>
          <cell r="H109" t="str">
            <v>Awarded</v>
          </cell>
          <cell r="I109" t="str">
            <v>Medium</v>
          </cell>
          <cell r="J109">
            <v>167416</v>
          </cell>
          <cell r="K109">
            <v>0</v>
          </cell>
          <cell r="L109">
            <v>273425</v>
          </cell>
          <cell r="M109">
            <v>768748</v>
          </cell>
          <cell r="N109" t="str">
            <v>Combined</v>
          </cell>
          <cell r="O109">
            <v>155</v>
          </cell>
          <cell r="P109">
            <v>284</v>
          </cell>
          <cell r="Q109">
            <v>4</v>
          </cell>
          <cell r="R109">
            <v>0</v>
          </cell>
          <cell r="S109">
            <v>0</v>
          </cell>
          <cell r="T109">
            <v>15663</v>
          </cell>
          <cell r="U109">
            <v>0</v>
          </cell>
          <cell r="V109">
            <v>18175</v>
          </cell>
          <cell r="W109">
            <v>0</v>
          </cell>
          <cell r="X109">
            <v>320</v>
          </cell>
          <cell r="Y109">
            <v>0</v>
          </cell>
          <cell r="Z109">
            <v>0</v>
          </cell>
          <cell r="AA109">
            <v>0</v>
          </cell>
          <cell r="AB109">
            <v>0</v>
          </cell>
          <cell r="AC109">
            <v>0</v>
          </cell>
          <cell r="AD109">
            <v>0</v>
          </cell>
          <cell r="AE109">
            <v>0</v>
          </cell>
          <cell r="AF109">
            <v>0</v>
          </cell>
          <cell r="AG109">
            <v>0</v>
          </cell>
          <cell r="AH109">
            <v>0</v>
          </cell>
          <cell r="AI109">
            <v>0</v>
          </cell>
          <cell r="AJ109">
            <v>57</v>
          </cell>
          <cell r="AK109">
            <v>4</v>
          </cell>
          <cell r="AL109">
            <v>0</v>
          </cell>
          <cell r="AM109">
            <v>0</v>
          </cell>
          <cell r="AN109">
            <v>0</v>
          </cell>
          <cell r="AO109">
            <v>0</v>
          </cell>
          <cell r="AP109">
            <v>0</v>
          </cell>
          <cell r="AQ109">
            <v>0</v>
          </cell>
          <cell r="AR109">
            <v>35</v>
          </cell>
          <cell r="AS109">
            <v>0</v>
          </cell>
          <cell r="AT109">
            <v>0</v>
          </cell>
          <cell r="AU109">
            <v>0</v>
          </cell>
          <cell r="AV109">
            <v>0</v>
          </cell>
          <cell r="AW109">
            <v>0</v>
          </cell>
          <cell r="AX109">
            <v>0</v>
          </cell>
          <cell r="AY109">
            <v>0</v>
          </cell>
          <cell r="AZ109">
            <v>2</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4227</v>
          </cell>
          <cell r="BS109">
            <v>3733</v>
          </cell>
          <cell r="BT109">
            <v>32</v>
          </cell>
          <cell r="BU109">
            <v>917</v>
          </cell>
          <cell r="BV109">
            <v>19840</v>
          </cell>
          <cell r="BW109">
            <v>5.31</v>
          </cell>
          <cell r="BX109">
            <v>7</v>
          </cell>
          <cell r="BY109">
            <v>0</v>
          </cell>
          <cell r="BZ109">
            <v>30</v>
          </cell>
          <cell r="CA109">
            <v>0</v>
          </cell>
          <cell r="CB109">
            <v>0</v>
          </cell>
          <cell r="CC109">
            <v>100</v>
          </cell>
          <cell r="CD109">
            <v>0</v>
          </cell>
          <cell r="CE109">
            <v>0</v>
          </cell>
          <cell r="CF109">
            <v>1</v>
          </cell>
          <cell r="CG109">
            <v>1</v>
          </cell>
          <cell r="CH109">
            <v>0</v>
          </cell>
          <cell r="CI109">
            <v>0</v>
          </cell>
          <cell r="CJ109">
            <v>0</v>
          </cell>
          <cell r="CK109">
            <v>0</v>
          </cell>
          <cell r="CL109">
            <v>0</v>
          </cell>
          <cell r="CM109">
            <v>0</v>
          </cell>
          <cell r="CN109">
            <v>0</v>
          </cell>
          <cell r="CO109">
            <v>0</v>
          </cell>
          <cell r="CP109">
            <v>0</v>
          </cell>
          <cell r="CQ109">
            <v>1</v>
          </cell>
          <cell r="CR109">
            <v>0</v>
          </cell>
          <cell r="CS109">
            <v>0</v>
          </cell>
          <cell r="CT109">
            <v>0</v>
          </cell>
          <cell r="CU109">
            <v>0</v>
          </cell>
          <cell r="CV109">
            <v>1</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row>
        <row r="110">
          <cell r="A110" t="str">
            <v>Youth Action Northern Ireland</v>
          </cell>
          <cell r="B110">
            <v>1</v>
          </cell>
          <cell r="C110">
            <v>33259</v>
          </cell>
          <cell r="D110" t="str">
            <v>Lottery</v>
          </cell>
          <cell r="E110" t="str">
            <v>ACNI/12305</v>
          </cell>
          <cell r="F110" t="str">
            <v>Gavin O'Connor</v>
          </cell>
          <cell r="G110" t="str">
            <v>AFP - Core</v>
          </cell>
          <cell r="H110" t="str">
            <v>Awarded</v>
          </cell>
          <cell r="I110" t="str">
            <v>Medium</v>
          </cell>
          <cell r="J110">
            <v>50000</v>
          </cell>
          <cell r="K110">
            <v>0</v>
          </cell>
          <cell r="L110">
            <v>70000</v>
          </cell>
          <cell r="M110">
            <v>491261</v>
          </cell>
          <cell r="N110" t="str">
            <v>Drama</v>
          </cell>
          <cell r="O110">
            <v>81</v>
          </cell>
          <cell r="P110">
            <v>3523</v>
          </cell>
          <cell r="Q110">
            <v>0</v>
          </cell>
          <cell r="R110">
            <v>8</v>
          </cell>
          <cell r="S110">
            <v>4</v>
          </cell>
          <cell r="T110">
            <v>7681</v>
          </cell>
          <cell r="U110">
            <v>0</v>
          </cell>
          <cell r="V110">
            <v>0</v>
          </cell>
          <cell r="W110">
            <v>8000</v>
          </cell>
          <cell r="X110">
            <v>0</v>
          </cell>
          <cell r="Y110">
            <v>0</v>
          </cell>
          <cell r="Z110">
            <v>0</v>
          </cell>
          <cell r="AA110">
            <v>20398</v>
          </cell>
          <cell r="AB110">
            <v>0</v>
          </cell>
          <cell r="AC110">
            <v>30000</v>
          </cell>
          <cell r="AD110">
            <v>0</v>
          </cell>
          <cell r="AE110">
            <v>11</v>
          </cell>
          <cell r="AF110">
            <v>0</v>
          </cell>
          <cell r="AG110">
            <v>0</v>
          </cell>
          <cell r="AH110">
            <v>0</v>
          </cell>
          <cell r="AI110">
            <v>0</v>
          </cell>
          <cell r="AJ110">
            <v>81</v>
          </cell>
          <cell r="AK110">
            <v>0</v>
          </cell>
          <cell r="AL110">
            <v>0</v>
          </cell>
          <cell r="AM110">
            <v>0</v>
          </cell>
          <cell r="AN110">
            <v>0</v>
          </cell>
          <cell r="AO110">
            <v>0</v>
          </cell>
          <cell r="AP110">
            <v>0</v>
          </cell>
          <cell r="AQ110">
            <v>0</v>
          </cell>
          <cell r="AR110">
            <v>3523</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1</v>
          </cell>
          <cell r="BL110">
            <v>0</v>
          </cell>
          <cell r="BM110">
            <v>0</v>
          </cell>
          <cell r="BN110">
            <v>0</v>
          </cell>
          <cell r="BO110">
            <v>0</v>
          </cell>
          <cell r="BP110">
            <v>8</v>
          </cell>
          <cell r="BQ110">
            <v>0</v>
          </cell>
          <cell r="BR110">
            <v>10929</v>
          </cell>
          <cell r="BS110">
            <v>8079</v>
          </cell>
          <cell r="BT110">
            <v>2330</v>
          </cell>
          <cell r="BU110">
            <v>5251</v>
          </cell>
          <cell r="BV110">
            <v>0</v>
          </cell>
          <cell r="BW110">
            <v>0</v>
          </cell>
          <cell r="BX110">
            <v>30</v>
          </cell>
          <cell r="BY110">
            <v>20</v>
          </cell>
          <cell r="BZ110">
            <v>90</v>
          </cell>
          <cell r="CA110">
            <v>30</v>
          </cell>
          <cell r="CB110">
            <v>20</v>
          </cell>
          <cell r="CC110">
            <v>100</v>
          </cell>
          <cell r="CD110">
            <v>0</v>
          </cell>
          <cell r="CE110">
            <v>0</v>
          </cell>
          <cell r="CF110">
            <v>1</v>
          </cell>
          <cell r="CG110">
            <v>1</v>
          </cell>
          <cell r="CH110">
            <v>0</v>
          </cell>
          <cell r="CI110">
            <v>1</v>
          </cell>
          <cell r="CJ110">
            <v>0</v>
          </cell>
          <cell r="CK110">
            <v>0</v>
          </cell>
          <cell r="CL110">
            <v>0</v>
          </cell>
          <cell r="CM110">
            <v>1</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0</v>
          </cell>
          <cell r="FV110">
            <v>0</v>
          </cell>
          <cell r="FW110">
            <v>0</v>
          </cell>
          <cell r="FX110">
            <v>0</v>
          </cell>
          <cell r="FY110">
            <v>0</v>
          </cell>
        </row>
        <row r="111">
          <cell r="A111" t="str">
            <v>All organisations</v>
          </cell>
          <cell r="B111">
            <v>109</v>
          </cell>
          <cell r="C111">
            <v>0</v>
          </cell>
          <cell r="D111">
            <v>0</v>
          </cell>
          <cell r="E111">
            <v>0</v>
          </cell>
          <cell r="F111">
            <v>0</v>
          </cell>
          <cell r="G111">
            <v>0</v>
          </cell>
          <cell r="H111">
            <v>0</v>
          </cell>
          <cell r="I111">
            <v>0</v>
          </cell>
          <cell r="J111">
            <v>13541192</v>
          </cell>
          <cell r="K111">
            <v>0</v>
          </cell>
          <cell r="L111">
            <v>0</v>
          </cell>
          <cell r="M111">
            <v>0</v>
          </cell>
          <cell r="N111">
            <v>0</v>
          </cell>
          <cell r="O111">
            <v>6800</v>
          </cell>
          <cell r="P111">
            <v>37196</v>
          </cell>
          <cell r="Q111">
            <v>710</v>
          </cell>
          <cell r="R111">
            <v>1289</v>
          </cell>
          <cell r="S111">
            <v>1759</v>
          </cell>
          <cell r="T111">
            <v>949476</v>
          </cell>
          <cell r="U111">
            <v>1620793</v>
          </cell>
          <cell r="V111">
            <v>363903</v>
          </cell>
          <cell r="W111">
            <v>191860</v>
          </cell>
          <cell r="X111">
            <v>254809</v>
          </cell>
          <cell r="Y111">
            <v>681608</v>
          </cell>
          <cell r="Z111">
            <v>122361</v>
          </cell>
          <cell r="AA111">
            <v>1630574</v>
          </cell>
          <cell r="AB111">
            <v>2632071</v>
          </cell>
          <cell r="AC111">
            <v>3315316</v>
          </cell>
          <cell r="AD111">
            <v>560</v>
          </cell>
          <cell r="AE111">
            <v>558</v>
          </cell>
          <cell r="AF111">
            <v>521</v>
          </cell>
          <cell r="AG111">
            <v>547</v>
          </cell>
          <cell r="AH111">
            <v>2368</v>
          </cell>
          <cell r="AI111">
            <v>906</v>
          </cell>
          <cell r="AJ111">
            <v>7470</v>
          </cell>
          <cell r="AK111">
            <v>883</v>
          </cell>
          <cell r="AL111">
            <v>7610</v>
          </cell>
          <cell r="AM111">
            <v>515</v>
          </cell>
          <cell r="AN111">
            <v>489</v>
          </cell>
          <cell r="AO111">
            <v>714</v>
          </cell>
          <cell r="AP111">
            <v>9406</v>
          </cell>
          <cell r="AQ111">
            <v>8818</v>
          </cell>
          <cell r="AR111">
            <v>44583</v>
          </cell>
          <cell r="AS111">
            <v>1504</v>
          </cell>
          <cell r="AT111">
            <v>10</v>
          </cell>
          <cell r="AU111">
            <v>0</v>
          </cell>
          <cell r="AV111">
            <v>0</v>
          </cell>
          <cell r="AW111">
            <v>39</v>
          </cell>
          <cell r="AX111">
            <v>43</v>
          </cell>
          <cell r="AY111">
            <v>29</v>
          </cell>
          <cell r="AZ111">
            <v>18960</v>
          </cell>
          <cell r="BA111">
            <v>51</v>
          </cell>
          <cell r="BB111">
            <v>1</v>
          </cell>
          <cell r="BC111">
            <v>5</v>
          </cell>
          <cell r="BD111">
            <v>3</v>
          </cell>
          <cell r="BE111">
            <v>62</v>
          </cell>
          <cell r="BF111">
            <v>2</v>
          </cell>
          <cell r="BG111">
            <v>0</v>
          </cell>
          <cell r="BH111">
            <v>25</v>
          </cell>
          <cell r="BI111">
            <v>13</v>
          </cell>
          <cell r="BJ111">
            <v>3</v>
          </cell>
          <cell r="BK111">
            <v>17</v>
          </cell>
          <cell r="BL111">
            <v>3</v>
          </cell>
          <cell r="BM111">
            <v>4</v>
          </cell>
          <cell r="BN111">
            <v>157</v>
          </cell>
          <cell r="BO111">
            <v>29</v>
          </cell>
          <cell r="BP111">
            <v>2018</v>
          </cell>
          <cell r="BQ111">
            <v>212</v>
          </cell>
          <cell r="BR111">
            <v>1137324</v>
          </cell>
          <cell r="BS111">
            <v>728579</v>
          </cell>
          <cell r="BT111">
            <v>101533</v>
          </cell>
          <cell r="BU111">
            <v>115055</v>
          </cell>
          <cell r="BV111">
            <v>12525207.109999999</v>
          </cell>
          <cell r="BW111">
            <v>400.13</v>
          </cell>
          <cell r="BX111">
            <v>1246.31</v>
          </cell>
          <cell r="BY111">
            <v>708.6400000000001</v>
          </cell>
          <cell r="BZ111">
            <v>3130.86</v>
          </cell>
          <cell r="CA111">
            <v>380.72</v>
          </cell>
          <cell r="CB111">
            <v>1336.77</v>
          </cell>
          <cell r="CC111">
            <v>4265.8900000000003</v>
          </cell>
          <cell r="CD111">
            <v>324.06</v>
          </cell>
          <cell r="CE111">
            <v>61</v>
          </cell>
          <cell r="CF111">
            <v>50</v>
          </cell>
          <cell r="CG111">
            <v>14</v>
          </cell>
          <cell r="CH111">
            <v>2</v>
          </cell>
          <cell r="CI111">
            <v>35</v>
          </cell>
          <cell r="CJ111">
            <v>5</v>
          </cell>
          <cell r="CK111">
            <v>9</v>
          </cell>
          <cell r="CL111">
            <v>13</v>
          </cell>
          <cell r="CM111">
            <v>59</v>
          </cell>
          <cell r="CN111">
            <v>6</v>
          </cell>
          <cell r="CO111">
            <v>6</v>
          </cell>
          <cell r="CP111">
            <v>4</v>
          </cell>
          <cell r="CQ111">
            <v>10</v>
          </cell>
          <cell r="CR111">
            <v>0</v>
          </cell>
          <cell r="CS111">
            <v>3</v>
          </cell>
          <cell r="CT111">
            <v>10</v>
          </cell>
          <cell r="CU111">
            <v>7</v>
          </cell>
          <cell r="CV111">
            <v>35</v>
          </cell>
          <cell r="CW111">
            <v>6</v>
          </cell>
          <cell r="CX111">
            <v>2</v>
          </cell>
          <cell r="CY111">
            <v>2</v>
          </cell>
          <cell r="CZ111">
            <v>17</v>
          </cell>
          <cell r="DA111">
            <v>6</v>
          </cell>
          <cell r="DB111">
            <v>6</v>
          </cell>
          <cell r="DC111">
            <v>5</v>
          </cell>
          <cell r="DD111">
            <v>3</v>
          </cell>
          <cell r="DE111">
            <v>5</v>
          </cell>
          <cell r="DF111">
            <v>2</v>
          </cell>
          <cell r="DG111">
            <v>4</v>
          </cell>
          <cell r="DH111">
            <v>1</v>
          </cell>
          <cell r="DI111">
            <v>2</v>
          </cell>
          <cell r="DJ111">
            <v>6</v>
          </cell>
          <cell r="DK111">
            <v>0</v>
          </cell>
          <cell r="DL111">
            <v>1369</v>
          </cell>
          <cell r="DM111">
            <v>3800</v>
          </cell>
          <cell r="DN111">
            <v>338</v>
          </cell>
          <cell r="DO111">
            <v>804</v>
          </cell>
          <cell r="DP111">
            <v>11</v>
          </cell>
          <cell r="DQ111">
            <v>0</v>
          </cell>
          <cell r="DR111">
            <v>5</v>
          </cell>
          <cell r="DS111">
            <v>5</v>
          </cell>
          <cell r="DT111">
            <v>7</v>
          </cell>
          <cell r="DU111">
            <v>2</v>
          </cell>
          <cell r="DV111">
            <v>5</v>
          </cell>
          <cell r="DW111">
            <v>4</v>
          </cell>
          <cell r="DX111">
            <v>5</v>
          </cell>
          <cell r="DY111">
            <v>5</v>
          </cell>
          <cell r="DZ111">
            <v>8</v>
          </cell>
          <cell r="EA111">
            <v>3</v>
          </cell>
          <cell r="EB111">
            <v>12</v>
          </cell>
          <cell r="EC111">
            <v>0</v>
          </cell>
          <cell r="ED111">
            <v>6</v>
          </cell>
          <cell r="EE111">
            <v>4</v>
          </cell>
          <cell r="EF111">
            <v>6</v>
          </cell>
          <cell r="EG111">
            <v>4</v>
          </cell>
          <cell r="EH111">
            <v>5</v>
          </cell>
          <cell r="EI111">
            <v>5</v>
          </cell>
          <cell r="EJ111">
            <v>3</v>
          </cell>
          <cell r="EK111">
            <v>5</v>
          </cell>
          <cell r="EL111">
            <v>3</v>
          </cell>
          <cell r="EM111">
            <v>0</v>
          </cell>
          <cell r="EN111">
            <v>2377</v>
          </cell>
          <cell r="EO111">
            <v>27</v>
          </cell>
          <cell r="EP111">
            <v>12039</v>
          </cell>
          <cell r="EQ111">
            <v>19</v>
          </cell>
          <cell r="ER111">
            <v>32</v>
          </cell>
          <cell r="ES111">
            <v>140</v>
          </cell>
          <cell r="ET111">
            <v>188</v>
          </cell>
          <cell r="EU111">
            <v>169</v>
          </cell>
          <cell r="EV111">
            <v>479</v>
          </cell>
          <cell r="EW111">
            <v>146</v>
          </cell>
          <cell r="EX111">
            <v>35</v>
          </cell>
          <cell r="EY111">
            <v>1511</v>
          </cell>
          <cell r="EZ111">
            <v>11870</v>
          </cell>
          <cell r="FA111">
            <v>225</v>
          </cell>
          <cell r="FB111">
            <v>9589380</v>
          </cell>
          <cell r="FC111">
            <v>1437</v>
          </cell>
          <cell r="FD111">
            <v>9694055</v>
          </cell>
          <cell r="FE111">
            <v>2719</v>
          </cell>
          <cell r="FF111">
            <v>1898</v>
          </cell>
          <cell r="FG111">
            <v>51201</v>
          </cell>
          <cell r="FH111">
            <v>566</v>
          </cell>
          <cell r="FI111">
            <v>5060</v>
          </cell>
          <cell r="FJ111">
            <v>101</v>
          </cell>
          <cell r="FK111">
            <v>9289</v>
          </cell>
          <cell r="FL111">
            <v>21</v>
          </cell>
          <cell r="FM111">
            <v>10256</v>
          </cell>
          <cell r="FN111">
            <v>4260</v>
          </cell>
          <cell r="FO111">
            <v>198</v>
          </cell>
          <cell r="FP111">
            <v>986</v>
          </cell>
          <cell r="FQ111">
            <v>27</v>
          </cell>
          <cell r="FR111">
            <v>5</v>
          </cell>
          <cell r="FS111">
            <v>10</v>
          </cell>
          <cell r="FT111">
            <v>2079</v>
          </cell>
          <cell r="FU111">
            <v>1</v>
          </cell>
          <cell r="FV111">
            <v>1</v>
          </cell>
          <cell r="FW111">
            <v>0</v>
          </cell>
          <cell r="FX111">
            <v>2</v>
          </cell>
          <cell r="FY111">
            <v>7</v>
          </cell>
        </row>
        <row r="112">
          <cell r="A112" t="str">
            <v>Small</v>
          </cell>
          <cell r="B112">
            <v>40</v>
          </cell>
          <cell r="C112">
            <v>0</v>
          </cell>
          <cell r="D112">
            <v>0</v>
          </cell>
          <cell r="E112">
            <v>0</v>
          </cell>
          <cell r="F112">
            <v>0</v>
          </cell>
          <cell r="G112">
            <v>0</v>
          </cell>
          <cell r="H112">
            <v>0</v>
          </cell>
          <cell r="I112">
            <v>0</v>
          </cell>
          <cell r="J112">
            <v>1675194</v>
          </cell>
          <cell r="K112">
            <v>0</v>
          </cell>
          <cell r="L112">
            <v>0</v>
          </cell>
          <cell r="M112">
            <v>0</v>
          </cell>
          <cell r="N112">
            <v>0</v>
          </cell>
          <cell r="O112">
            <v>1629</v>
          </cell>
          <cell r="P112">
            <v>8874</v>
          </cell>
          <cell r="Q112">
            <v>122</v>
          </cell>
          <cell r="R112">
            <v>239</v>
          </cell>
          <cell r="S112">
            <v>110</v>
          </cell>
          <cell r="T112">
            <v>75775</v>
          </cell>
          <cell r="U112">
            <v>455274</v>
          </cell>
          <cell r="V112">
            <v>40548</v>
          </cell>
          <cell r="W112">
            <v>41178</v>
          </cell>
          <cell r="X112">
            <v>62809</v>
          </cell>
          <cell r="Y112">
            <v>118708</v>
          </cell>
          <cell r="Z112">
            <v>12776</v>
          </cell>
          <cell r="AA112">
            <v>109084</v>
          </cell>
          <cell r="AB112">
            <v>1002905</v>
          </cell>
          <cell r="AC112">
            <v>983266</v>
          </cell>
          <cell r="AD112">
            <v>1</v>
          </cell>
          <cell r="AE112">
            <v>4</v>
          </cell>
          <cell r="AF112">
            <v>0</v>
          </cell>
          <cell r="AG112">
            <v>7</v>
          </cell>
          <cell r="AH112">
            <v>1</v>
          </cell>
          <cell r="AI112">
            <v>19</v>
          </cell>
          <cell r="AJ112">
            <v>1532</v>
          </cell>
          <cell r="AK112">
            <v>329</v>
          </cell>
          <cell r="AL112">
            <v>6</v>
          </cell>
          <cell r="AM112">
            <v>25</v>
          </cell>
          <cell r="AN112">
            <v>0</v>
          </cell>
          <cell r="AO112">
            <v>213</v>
          </cell>
          <cell r="AP112">
            <v>0</v>
          </cell>
          <cell r="AQ112">
            <v>116</v>
          </cell>
          <cell r="AR112">
            <v>7475</v>
          </cell>
          <cell r="AS112">
            <v>441</v>
          </cell>
          <cell r="AT112">
            <v>6</v>
          </cell>
          <cell r="AU112">
            <v>0</v>
          </cell>
          <cell r="AV112">
            <v>0</v>
          </cell>
          <cell r="AW112">
            <v>2</v>
          </cell>
          <cell r="AX112">
            <v>1</v>
          </cell>
          <cell r="AY112">
            <v>3</v>
          </cell>
          <cell r="AZ112">
            <v>103</v>
          </cell>
          <cell r="BA112">
            <v>33</v>
          </cell>
          <cell r="BB112">
            <v>1</v>
          </cell>
          <cell r="BC112">
            <v>1</v>
          </cell>
          <cell r="BD112">
            <v>3</v>
          </cell>
          <cell r="BE112">
            <v>62</v>
          </cell>
          <cell r="BF112">
            <v>0</v>
          </cell>
          <cell r="BG112">
            <v>0</v>
          </cell>
          <cell r="BH112">
            <v>17</v>
          </cell>
          <cell r="BI112">
            <v>7</v>
          </cell>
          <cell r="BJ112">
            <v>2</v>
          </cell>
          <cell r="BK112">
            <v>0</v>
          </cell>
          <cell r="BL112">
            <v>0</v>
          </cell>
          <cell r="BM112">
            <v>1</v>
          </cell>
          <cell r="BN112">
            <v>45</v>
          </cell>
          <cell r="BO112">
            <v>4</v>
          </cell>
          <cell r="BP112">
            <v>217</v>
          </cell>
          <cell r="BQ112">
            <v>147</v>
          </cell>
          <cell r="BR112">
            <v>44070</v>
          </cell>
          <cell r="BS112">
            <v>25549</v>
          </cell>
          <cell r="BT112">
            <v>4858</v>
          </cell>
          <cell r="BU112">
            <v>1897</v>
          </cell>
          <cell r="BV112">
            <v>109895.82</v>
          </cell>
          <cell r="BW112">
            <v>88.42</v>
          </cell>
          <cell r="BX112">
            <v>394.31</v>
          </cell>
          <cell r="BY112">
            <v>252.23999999999998</v>
          </cell>
          <cell r="BZ112">
            <v>1036.74</v>
          </cell>
          <cell r="CA112">
            <v>116.72</v>
          </cell>
          <cell r="CB112">
            <v>423.99</v>
          </cell>
          <cell r="CC112">
            <v>1562.13</v>
          </cell>
          <cell r="CD112">
            <v>66.06</v>
          </cell>
          <cell r="CE112">
            <v>20</v>
          </cell>
          <cell r="CF112">
            <v>15</v>
          </cell>
          <cell r="CG112">
            <v>4</v>
          </cell>
          <cell r="CH112">
            <v>1</v>
          </cell>
          <cell r="CI112">
            <v>12</v>
          </cell>
          <cell r="CJ112">
            <v>2</v>
          </cell>
          <cell r="CK112">
            <v>5</v>
          </cell>
          <cell r="CL112">
            <v>3</v>
          </cell>
          <cell r="CM112">
            <v>25</v>
          </cell>
          <cell r="CN112">
            <v>1</v>
          </cell>
          <cell r="CO112">
            <v>1</v>
          </cell>
          <cell r="CP112">
            <v>2</v>
          </cell>
          <cell r="CQ112">
            <v>2</v>
          </cell>
          <cell r="CR112">
            <v>0</v>
          </cell>
          <cell r="CS112">
            <v>1</v>
          </cell>
          <cell r="CT112">
            <v>3</v>
          </cell>
          <cell r="CU112">
            <v>3</v>
          </cell>
          <cell r="CV112">
            <v>10</v>
          </cell>
          <cell r="CW112">
            <v>2</v>
          </cell>
          <cell r="CX112">
            <v>1</v>
          </cell>
          <cell r="CY112">
            <v>0</v>
          </cell>
          <cell r="CZ112">
            <v>6</v>
          </cell>
          <cell r="DA112">
            <v>3</v>
          </cell>
          <cell r="DB112">
            <v>4</v>
          </cell>
          <cell r="DC112">
            <v>1</v>
          </cell>
          <cell r="DD112">
            <v>0</v>
          </cell>
          <cell r="DE112">
            <v>0</v>
          </cell>
          <cell r="DF112">
            <v>0</v>
          </cell>
          <cell r="DG112">
            <v>0</v>
          </cell>
          <cell r="DH112">
            <v>0</v>
          </cell>
          <cell r="DI112">
            <v>0</v>
          </cell>
          <cell r="DJ112">
            <v>1</v>
          </cell>
          <cell r="DK112">
            <v>0</v>
          </cell>
          <cell r="DL112">
            <v>66</v>
          </cell>
          <cell r="DM112">
            <v>0</v>
          </cell>
          <cell r="DN112">
            <v>36</v>
          </cell>
          <cell r="DO112">
            <v>4</v>
          </cell>
          <cell r="DP112">
            <v>2</v>
          </cell>
          <cell r="DQ112">
            <v>0</v>
          </cell>
          <cell r="DR112">
            <v>2</v>
          </cell>
          <cell r="DS112">
            <v>0</v>
          </cell>
          <cell r="DT112">
            <v>1</v>
          </cell>
          <cell r="DU112">
            <v>1</v>
          </cell>
          <cell r="DV112">
            <v>0</v>
          </cell>
          <cell r="DW112">
            <v>1</v>
          </cell>
          <cell r="DX112">
            <v>1</v>
          </cell>
          <cell r="DY112">
            <v>1</v>
          </cell>
          <cell r="DZ112">
            <v>0</v>
          </cell>
          <cell r="EA112">
            <v>2</v>
          </cell>
          <cell r="EB112">
            <v>2</v>
          </cell>
          <cell r="EC112">
            <v>0</v>
          </cell>
          <cell r="ED112">
            <v>1</v>
          </cell>
          <cell r="EE112">
            <v>1</v>
          </cell>
          <cell r="EF112">
            <v>1</v>
          </cell>
          <cell r="EG112">
            <v>1</v>
          </cell>
          <cell r="EH112">
            <v>1</v>
          </cell>
          <cell r="EI112">
            <v>1</v>
          </cell>
          <cell r="EJ112">
            <v>1</v>
          </cell>
          <cell r="EK112">
            <v>1</v>
          </cell>
          <cell r="EL112">
            <v>2</v>
          </cell>
          <cell r="EM112">
            <v>0</v>
          </cell>
          <cell r="EN112">
            <v>1706</v>
          </cell>
          <cell r="EO112">
            <v>11</v>
          </cell>
          <cell r="EP112">
            <v>5</v>
          </cell>
          <cell r="EQ112">
            <v>0</v>
          </cell>
          <cell r="ER112">
            <v>2</v>
          </cell>
          <cell r="ES112">
            <v>0</v>
          </cell>
          <cell r="ET112">
            <v>4</v>
          </cell>
          <cell r="EU112">
            <v>150</v>
          </cell>
          <cell r="EV112">
            <v>443</v>
          </cell>
          <cell r="EW112">
            <v>1</v>
          </cell>
          <cell r="EX112">
            <v>15</v>
          </cell>
          <cell r="EY112">
            <v>1510</v>
          </cell>
          <cell r="EZ112">
            <v>812</v>
          </cell>
          <cell r="FA112">
            <v>20</v>
          </cell>
          <cell r="FB112">
            <v>35150</v>
          </cell>
          <cell r="FC112">
            <v>0</v>
          </cell>
          <cell r="FD112">
            <v>1</v>
          </cell>
          <cell r="FE112">
            <v>0</v>
          </cell>
          <cell r="FF112">
            <v>125</v>
          </cell>
          <cell r="FG112">
            <v>17775</v>
          </cell>
          <cell r="FH112">
            <v>36</v>
          </cell>
          <cell r="FI112">
            <v>30</v>
          </cell>
          <cell r="FJ112">
            <v>9</v>
          </cell>
          <cell r="FK112">
            <v>9288</v>
          </cell>
          <cell r="FL112">
            <v>7</v>
          </cell>
          <cell r="FM112">
            <v>3800</v>
          </cell>
          <cell r="FN112">
            <v>4000</v>
          </cell>
          <cell r="FO112">
            <v>0</v>
          </cell>
          <cell r="FP112">
            <v>0</v>
          </cell>
          <cell r="FQ112">
            <v>0</v>
          </cell>
          <cell r="FR112">
            <v>4</v>
          </cell>
          <cell r="FS112">
            <v>0</v>
          </cell>
          <cell r="FT112">
            <v>2079</v>
          </cell>
          <cell r="FU112">
            <v>0</v>
          </cell>
          <cell r="FV112">
            <v>0</v>
          </cell>
          <cell r="FW112">
            <v>0</v>
          </cell>
          <cell r="FX112">
            <v>1</v>
          </cell>
          <cell r="FY112">
            <v>4</v>
          </cell>
        </row>
        <row r="113">
          <cell r="A113" t="str">
            <v>Medium</v>
          </cell>
          <cell r="B113">
            <v>64</v>
          </cell>
          <cell r="C113">
            <v>0</v>
          </cell>
          <cell r="D113">
            <v>0</v>
          </cell>
          <cell r="E113">
            <v>0</v>
          </cell>
          <cell r="F113">
            <v>0</v>
          </cell>
          <cell r="G113">
            <v>0</v>
          </cell>
          <cell r="H113">
            <v>0</v>
          </cell>
          <cell r="I113">
            <v>0</v>
          </cell>
          <cell r="J113">
            <v>7900911</v>
          </cell>
          <cell r="K113">
            <v>0</v>
          </cell>
          <cell r="L113">
            <v>0</v>
          </cell>
          <cell r="M113">
            <v>0</v>
          </cell>
          <cell r="N113">
            <v>0</v>
          </cell>
          <cell r="O113">
            <v>4265</v>
          </cell>
          <cell r="P113">
            <v>26910</v>
          </cell>
          <cell r="Q113">
            <v>280</v>
          </cell>
          <cell r="R113">
            <v>963</v>
          </cell>
          <cell r="S113">
            <v>1393</v>
          </cell>
          <cell r="T113">
            <v>646539</v>
          </cell>
          <cell r="U113">
            <v>1068055</v>
          </cell>
          <cell r="V113">
            <v>284958</v>
          </cell>
          <cell r="W113">
            <v>130682</v>
          </cell>
          <cell r="X113">
            <v>130830</v>
          </cell>
          <cell r="Y113">
            <v>537900</v>
          </cell>
          <cell r="Z113">
            <v>106161</v>
          </cell>
          <cell r="AA113">
            <v>1486473</v>
          </cell>
          <cell r="AB113">
            <v>1617970</v>
          </cell>
          <cell r="AC113">
            <v>2255700</v>
          </cell>
          <cell r="AD113">
            <v>549</v>
          </cell>
          <cell r="AE113">
            <v>551</v>
          </cell>
          <cell r="AF113">
            <v>521</v>
          </cell>
          <cell r="AG113">
            <v>526</v>
          </cell>
          <cell r="AH113">
            <v>1549</v>
          </cell>
          <cell r="AI113">
            <v>853</v>
          </cell>
          <cell r="AJ113">
            <v>5039</v>
          </cell>
          <cell r="AK113">
            <v>549</v>
          </cell>
          <cell r="AL113">
            <v>7604</v>
          </cell>
          <cell r="AM113">
            <v>490</v>
          </cell>
          <cell r="AN113">
            <v>489</v>
          </cell>
          <cell r="AO113">
            <v>501</v>
          </cell>
          <cell r="AP113">
            <v>9200</v>
          </cell>
          <cell r="AQ113">
            <v>8496</v>
          </cell>
          <cell r="AR113">
            <v>36628</v>
          </cell>
          <cell r="AS113">
            <v>1063</v>
          </cell>
          <cell r="AT113">
            <v>4</v>
          </cell>
          <cell r="AU113">
            <v>0</v>
          </cell>
          <cell r="AV113">
            <v>0</v>
          </cell>
          <cell r="AW113">
            <v>37</v>
          </cell>
          <cell r="AX113">
            <v>42</v>
          </cell>
          <cell r="AY113">
            <v>26</v>
          </cell>
          <cell r="AZ113">
            <v>18549</v>
          </cell>
          <cell r="BA113">
            <v>18</v>
          </cell>
          <cell r="BB113">
            <v>0</v>
          </cell>
          <cell r="BC113">
            <v>4</v>
          </cell>
          <cell r="BD113">
            <v>0</v>
          </cell>
          <cell r="BE113">
            <v>0</v>
          </cell>
          <cell r="BF113">
            <v>2</v>
          </cell>
          <cell r="BG113">
            <v>0</v>
          </cell>
          <cell r="BH113">
            <v>8</v>
          </cell>
          <cell r="BI113">
            <v>6</v>
          </cell>
          <cell r="BJ113">
            <v>1</v>
          </cell>
          <cell r="BK113">
            <v>17</v>
          </cell>
          <cell r="BL113">
            <v>3</v>
          </cell>
          <cell r="BM113">
            <v>3</v>
          </cell>
          <cell r="BN113">
            <v>30</v>
          </cell>
          <cell r="BO113">
            <v>21</v>
          </cell>
          <cell r="BP113">
            <v>1715</v>
          </cell>
          <cell r="BQ113">
            <v>63</v>
          </cell>
          <cell r="BR113">
            <v>814452</v>
          </cell>
          <cell r="BS113">
            <v>526426</v>
          </cell>
          <cell r="BT113">
            <v>80668</v>
          </cell>
          <cell r="BU113">
            <v>109057</v>
          </cell>
          <cell r="BV113">
            <v>10025050.289999999</v>
          </cell>
          <cell r="BW113">
            <v>252.55000000000004</v>
          </cell>
          <cell r="BX113">
            <v>827</v>
          </cell>
          <cell r="BY113">
            <v>446.4</v>
          </cell>
          <cell r="BZ113">
            <v>1919.12</v>
          </cell>
          <cell r="CA113">
            <v>234</v>
          </cell>
          <cell r="CB113">
            <v>877.78</v>
          </cell>
          <cell r="CC113">
            <v>2548.7600000000002</v>
          </cell>
          <cell r="CD113">
            <v>248</v>
          </cell>
          <cell r="CE113">
            <v>36</v>
          </cell>
          <cell r="CF113">
            <v>30</v>
          </cell>
          <cell r="CG113">
            <v>9</v>
          </cell>
          <cell r="CH113">
            <v>1</v>
          </cell>
          <cell r="CI113">
            <v>23</v>
          </cell>
          <cell r="CJ113">
            <v>2</v>
          </cell>
          <cell r="CK113">
            <v>4</v>
          </cell>
          <cell r="CL113">
            <v>10</v>
          </cell>
          <cell r="CM113">
            <v>30</v>
          </cell>
          <cell r="CN113">
            <v>4</v>
          </cell>
          <cell r="CO113">
            <v>5</v>
          </cell>
          <cell r="CP113">
            <v>2</v>
          </cell>
          <cell r="CQ113">
            <v>7</v>
          </cell>
          <cell r="CR113">
            <v>0</v>
          </cell>
          <cell r="CS113">
            <v>2</v>
          </cell>
          <cell r="CT113">
            <v>7</v>
          </cell>
          <cell r="CU113">
            <v>4</v>
          </cell>
          <cell r="CV113">
            <v>23</v>
          </cell>
          <cell r="CW113">
            <v>4</v>
          </cell>
          <cell r="CX113">
            <v>1</v>
          </cell>
          <cell r="CY113">
            <v>2</v>
          </cell>
          <cell r="CZ113">
            <v>11</v>
          </cell>
          <cell r="DA113">
            <v>3</v>
          </cell>
          <cell r="DB113">
            <v>2</v>
          </cell>
          <cell r="DC113">
            <v>4</v>
          </cell>
          <cell r="DD113">
            <v>3</v>
          </cell>
          <cell r="DE113">
            <v>5</v>
          </cell>
          <cell r="DF113">
            <v>2</v>
          </cell>
          <cell r="DG113">
            <v>4</v>
          </cell>
          <cell r="DH113">
            <v>1</v>
          </cell>
          <cell r="DI113">
            <v>2</v>
          </cell>
          <cell r="DJ113">
            <v>5</v>
          </cell>
          <cell r="DK113">
            <v>0</v>
          </cell>
          <cell r="DL113">
            <v>1303</v>
          </cell>
          <cell r="DM113">
            <v>3800</v>
          </cell>
          <cell r="DN113">
            <v>302</v>
          </cell>
          <cell r="DO113">
            <v>800</v>
          </cell>
          <cell r="DP113">
            <v>9</v>
          </cell>
          <cell r="DQ113">
            <v>0</v>
          </cell>
          <cell r="DR113">
            <v>3</v>
          </cell>
          <cell r="DS113">
            <v>5</v>
          </cell>
          <cell r="DT113">
            <v>6</v>
          </cell>
          <cell r="DU113">
            <v>1</v>
          </cell>
          <cell r="DV113">
            <v>5</v>
          </cell>
          <cell r="DW113">
            <v>3</v>
          </cell>
          <cell r="DX113">
            <v>4</v>
          </cell>
          <cell r="DY113">
            <v>4</v>
          </cell>
          <cell r="DZ113">
            <v>8</v>
          </cell>
          <cell r="EA113">
            <v>1</v>
          </cell>
          <cell r="EB113">
            <v>10</v>
          </cell>
          <cell r="EC113">
            <v>0</v>
          </cell>
          <cell r="ED113">
            <v>5</v>
          </cell>
          <cell r="EE113">
            <v>3</v>
          </cell>
          <cell r="EF113">
            <v>5</v>
          </cell>
          <cell r="EG113">
            <v>3</v>
          </cell>
          <cell r="EH113">
            <v>4</v>
          </cell>
          <cell r="EI113">
            <v>4</v>
          </cell>
          <cell r="EJ113">
            <v>2</v>
          </cell>
          <cell r="EK113">
            <v>4</v>
          </cell>
          <cell r="EL113">
            <v>1</v>
          </cell>
          <cell r="EM113">
            <v>0</v>
          </cell>
          <cell r="EN113">
            <v>671</v>
          </cell>
          <cell r="EO113">
            <v>16</v>
          </cell>
          <cell r="EP113">
            <v>12034</v>
          </cell>
          <cell r="EQ113">
            <v>19</v>
          </cell>
          <cell r="ER113">
            <v>30</v>
          </cell>
          <cell r="ES113">
            <v>140</v>
          </cell>
          <cell r="ET113">
            <v>184</v>
          </cell>
          <cell r="EU113">
            <v>19</v>
          </cell>
          <cell r="EV113">
            <v>36</v>
          </cell>
          <cell r="EW113">
            <v>145</v>
          </cell>
          <cell r="EX113">
            <v>20</v>
          </cell>
          <cell r="EY113">
            <v>1</v>
          </cell>
          <cell r="EZ113">
            <v>11058</v>
          </cell>
          <cell r="FA113">
            <v>205</v>
          </cell>
          <cell r="FB113">
            <v>9554230</v>
          </cell>
          <cell r="FC113">
            <v>1437</v>
          </cell>
          <cell r="FD113">
            <v>9694054</v>
          </cell>
          <cell r="FE113">
            <v>2719</v>
          </cell>
          <cell r="FF113">
            <v>1773</v>
          </cell>
          <cell r="FG113">
            <v>33426</v>
          </cell>
          <cell r="FH113">
            <v>530</v>
          </cell>
          <cell r="FI113">
            <v>5030</v>
          </cell>
          <cell r="FJ113">
            <v>92</v>
          </cell>
          <cell r="FK113">
            <v>1</v>
          </cell>
          <cell r="FL113">
            <v>14</v>
          </cell>
          <cell r="FM113">
            <v>6456</v>
          </cell>
          <cell r="FN113">
            <v>260</v>
          </cell>
          <cell r="FO113">
            <v>198</v>
          </cell>
          <cell r="FP113">
            <v>986</v>
          </cell>
          <cell r="FQ113">
            <v>27</v>
          </cell>
          <cell r="FR113">
            <v>1</v>
          </cell>
          <cell r="FS113">
            <v>10</v>
          </cell>
          <cell r="FT113">
            <v>0</v>
          </cell>
          <cell r="FU113">
            <v>1</v>
          </cell>
          <cell r="FV113">
            <v>1</v>
          </cell>
          <cell r="FW113">
            <v>0</v>
          </cell>
          <cell r="FX113">
            <v>1</v>
          </cell>
          <cell r="FY113">
            <v>2</v>
          </cell>
        </row>
        <row r="114">
          <cell r="A114" t="str">
            <v>Large</v>
          </cell>
          <cell r="B114">
            <v>5</v>
          </cell>
          <cell r="C114">
            <v>0</v>
          </cell>
          <cell r="D114">
            <v>0</v>
          </cell>
          <cell r="E114">
            <v>0</v>
          </cell>
          <cell r="F114">
            <v>0</v>
          </cell>
          <cell r="G114">
            <v>0</v>
          </cell>
          <cell r="H114">
            <v>0</v>
          </cell>
          <cell r="I114">
            <v>0</v>
          </cell>
          <cell r="J114">
            <v>3887858</v>
          </cell>
          <cell r="K114">
            <v>0</v>
          </cell>
          <cell r="L114">
            <v>0</v>
          </cell>
          <cell r="M114">
            <v>0</v>
          </cell>
          <cell r="N114">
            <v>0</v>
          </cell>
          <cell r="O114">
            <v>906</v>
          </cell>
          <cell r="P114">
            <v>1412</v>
          </cell>
          <cell r="Q114">
            <v>308</v>
          </cell>
          <cell r="R114">
            <v>87</v>
          </cell>
          <cell r="S114">
            <v>256</v>
          </cell>
          <cell r="T114">
            <v>227162</v>
          </cell>
          <cell r="U114">
            <v>97464</v>
          </cell>
          <cell r="V114">
            <v>38397</v>
          </cell>
          <cell r="W114">
            <v>20000</v>
          </cell>
          <cell r="X114">
            <v>61170</v>
          </cell>
          <cell r="Y114">
            <v>25000</v>
          </cell>
          <cell r="Z114">
            <v>3424</v>
          </cell>
          <cell r="AA114">
            <v>35017</v>
          </cell>
          <cell r="AB114">
            <v>11196</v>
          </cell>
          <cell r="AC114">
            <v>76350</v>
          </cell>
          <cell r="AD114">
            <v>10</v>
          </cell>
          <cell r="AE114">
            <v>3</v>
          </cell>
          <cell r="AF114">
            <v>0</v>
          </cell>
          <cell r="AG114">
            <v>14</v>
          </cell>
          <cell r="AH114">
            <v>818</v>
          </cell>
          <cell r="AI114">
            <v>34</v>
          </cell>
          <cell r="AJ114">
            <v>899</v>
          </cell>
          <cell r="AK114">
            <v>5</v>
          </cell>
          <cell r="AL114">
            <v>0</v>
          </cell>
          <cell r="AM114">
            <v>0</v>
          </cell>
          <cell r="AN114">
            <v>0</v>
          </cell>
          <cell r="AO114">
            <v>0</v>
          </cell>
          <cell r="AP114">
            <v>206</v>
          </cell>
          <cell r="AQ114">
            <v>206</v>
          </cell>
          <cell r="AR114">
            <v>480</v>
          </cell>
          <cell r="AS114">
            <v>0</v>
          </cell>
          <cell r="AT114">
            <v>0</v>
          </cell>
          <cell r="AU114">
            <v>0</v>
          </cell>
          <cell r="AV114">
            <v>0</v>
          </cell>
          <cell r="AW114">
            <v>0</v>
          </cell>
          <cell r="AX114">
            <v>0</v>
          </cell>
          <cell r="AY114">
            <v>0</v>
          </cell>
          <cell r="AZ114">
            <v>308</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82</v>
          </cell>
          <cell r="BO114">
            <v>4</v>
          </cell>
          <cell r="BP114">
            <v>86</v>
          </cell>
          <cell r="BQ114">
            <v>2</v>
          </cell>
          <cell r="BR114">
            <v>278802</v>
          </cell>
          <cell r="BS114">
            <v>176604</v>
          </cell>
          <cell r="BT114">
            <v>16007</v>
          </cell>
          <cell r="BU114">
            <v>4101</v>
          </cell>
          <cell r="BV114">
            <v>2390261</v>
          </cell>
          <cell r="BW114">
            <v>59.16</v>
          </cell>
          <cell r="BX114">
            <v>25</v>
          </cell>
          <cell r="BY114">
            <v>10</v>
          </cell>
          <cell r="BZ114">
            <v>175</v>
          </cell>
          <cell r="CA114">
            <v>30</v>
          </cell>
          <cell r="CB114">
            <v>35</v>
          </cell>
          <cell r="CC114">
            <v>155</v>
          </cell>
          <cell r="CD114">
            <v>10</v>
          </cell>
          <cell r="CE114">
            <v>5</v>
          </cell>
          <cell r="CF114">
            <v>5</v>
          </cell>
          <cell r="CG114">
            <v>1</v>
          </cell>
          <cell r="CH114">
            <v>0</v>
          </cell>
          <cell r="CI114">
            <v>0</v>
          </cell>
          <cell r="CJ114">
            <v>1</v>
          </cell>
          <cell r="CK114">
            <v>0</v>
          </cell>
          <cell r="CL114">
            <v>0</v>
          </cell>
          <cell r="CM114">
            <v>4</v>
          </cell>
          <cell r="CN114">
            <v>1</v>
          </cell>
          <cell r="CO114">
            <v>0</v>
          </cell>
          <cell r="CP114">
            <v>0</v>
          </cell>
          <cell r="CQ114">
            <v>1</v>
          </cell>
          <cell r="CR114">
            <v>0</v>
          </cell>
          <cell r="CS114">
            <v>0</v>
          </cell>
          <cell r="CT114">
            <v>0</v>
          </cell>
          <cell r="CU114">
            <v>0</v>
          </cell>
          <cell r="CV114">
            <v>2</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1</v>
          </cell>
        </row>
        <row r="115">
          <cell r="A115" t="str">
            <v>Visual Arts</v>
          </cell>
          <cell r="B115">
            <v>21</v>
          </cell>
          <cell r="C115">
            <v>0</v>
          </cell>
          <cell r="D115">
            <v>0</v>
          </cell>
          <cell r="E115">
            <v>0</v>
          </cell>
          <cell r="F115">
            <v>0</v>
          </cell>
          <cell r="G115">
            <v>0</v>
          </cell>
          <cell r="H115">
            <v>0</v>
          </cell>
          <cell r="I115">
            <v>0</v>
          </cell>
          <cell r="J115">
            <v>1473138</v>
          </cell>
          <cell r="K115">
            <v>0</v>
          </cell>
          <cell r="L115">
            <v>0</v>
          </cell>
          <cell r="M115">
            <v>0</v>
          </cell>
          <cell r="N115">
            <v>0</v>
          </cell>
          <cell r="O115">
            <v>81</v>
          </cell>
          <cell r="P115">
            <v>1171</v>
          </cell>
          <cell r="Q115">
            <v>142</v>
          </cell>
          <cell r="R115">
            <v>110</v>
          </cell>
          <cell r="S115">
            <v>26</v>
          </cell>
          <cell r="T115">
            <v>7370</v>
          </cell>
          <cell r="U115">
            <v>3436</v>
          </cell>
          <cell r="V115">
            <v>27072</v>
          </cell>
          <cell r="W115">
            <v>27346</v>
          </cell>
          <cell r="X115">
            <v>139166</v>
          </cell>
          <cell r="Y115">
            <v>81008</v>
          </cell>
          <cell r="Z115">
            <v>7837</v>
          </cell>
          <cell r="AA115">
            <v>71525</v>
          </cell>
          <cell r="AB115">
            <v>1181</v>
          </cell>
          <cell r="AC115">
            <v>146500</v>
          </cell>
          <cell r="AD115">
            <v>0</v>
          </cell>
          <cell r="AE115">
            <v>0</v>
          </cell>
          <cell r="AF115">
            <v>0</v>
          </cell>
          <cell r="AG115">
            <v>0</v>
          </cell>
          <cell r="AH115">
            <v>0</v>
          </cell>
          <cell r="AI115">
            <v>0</v>
          </cell>
          <cell r="AJ115">
            <v>22</v>
          </cell>
          <cell r="AK115">
            <v>0</v>
          </cell>
          <cell r="AL115">
            <v>133</v>
          </cell>
          <cell r="AM115">
            <v>0</v>
          </cell>
          <cell r="AN115">
            <v>0</v>
          </cell>
          <cell r="AO115">
            <v>38</v>
          </cell>
          <cell r="AP115">
            <v>264</v>
          </cell>
          <cell r="AQ115">
            <v>85</v>
          </cell>
          <cell r="AR115">
            <v>699</v>
          </cell>
          <cell r="AS115">
            <v>0</v>
          </cell>
          <cell r="AT115">
            <v>6</v>
          </cell>
          <cell r="AU115">
            <v>0</v>
          </cell>
          <cell r="AV115">
            <v>0</v>
          </cell>
          <cell r="AW115">
            <v>33</v>
          </cell>
          <cell r="AX115">
            <v>34</v>
          </cell>
          <cell r="AY115">
            <v>9</v>
          </cell>
          <cell r="AZ115">
            <v>103</v>
          </cell>
          <cell r="BA115">
            <v>0</v>
          </cell>
          <cell r="BB115">
            <v>0</v>
          </cell>
          <cell r="BC115">
            <v>1</v>
          </cell>
          <cell r="BD115">
            <v>3</v>
          </cell>
          <cell r="BE115">
            <v>2</v>
          </cell>
          <cell r="BF115">
            <v>0</v>
          </cell>
          <cell r="BG115">
            <v>0</v>
          </cell>
          <cell r="BH115">
            <v>15</v>
          </cell>
          <cell r="BI115">
            <v>0</v>
          </cell>
          <cell r="BJ115">
            <v>2</v>
          </cell>
          <cell r="BK115">
            <v>0</v>
          </cell>
          <cell r="BL115">
            <v>0</v>
          </cell>
          <cell r="BM115">
            <v>0</v>
          </cell>
          <cell r="BN115">
            <v>0</v>
          </cell>
          <cell r="BO115">
            <v>1</v>
          </cell>
          <cell r="BP115">
            <v>72</v>
          </cell>
          <cell r="BQ115">
            <v>0</v>
          </cell>
          <cell r="BR115">
            <v>1617</v>
          </cell>
          <cell r="BS115">
            <v>95</v>
          </cell>
          <cell r="BT115">
            <v>1477</v>
          </cell>
          <cell r="BU115">
            <v>0</v>
          </cell>
          <cell r="BV115">
            <v>0</v>
          </cell>
          <cell r="BW115">
            <v>5</v>
          </cell>
          <cell r="BX115">
            <v>125.33999999999999</v>
          </cell>
          <cell r="BY115">
            <v>49.870000000000005</v>
          </cell>
          <cell r="BZ115">
            <v>491.12</v>
          </cell>
          <cell r="CA115">
            <v>94.72</v>
          </cell>
          <cell r="CB115">
            <v>274.06</v>
          </cell>
          <cell r="CC115">
            <v>497.04</v>
          </cell>
          <cell r="CD115">
            <v>28.060000000000002</v>
          </cell>
          <cell r="CE115">
            <v>11</v>
          </cell>
          <cell r="CF115">
            <v>6</v>
          </cell>
          <cell r="CG115">
            <v>2</v>
          </cell>
          <cell r="CH115">
            <v>0</v>
          </cell>
          <cell r="CI115">
            <v>4</v>
          </cell>
          <cell r="CJ115">
            <v>1</v>
          </cell>
          <cell r="CK115">
            <v>3</v>
          </cell>
          <cell r="CL115">
            <v>1</v>
          </cell>
          <cell r="CM115">
            <v>10</v>
          </cell>
          <cell r="CN115">
            <v>0</v>
          </cell>
          <cell r="CO115">
            <v>2</v>
          </cell>
          <cell r="CP115">
            <v>3</v>
          </cell>
          <cell r="CQ115">
            <v>0</v>
          </cell>
          <cell r="CR115">
            <v>0</v>
          </cell>
          <cell r="CS115">
            <v>1</v>
          </cell>
          <cell r="CT115">
            <v>3</v>
          </cell>
          <cell r="CU115">
            <v>2</v>
          </cell>
          <cell r="CV115">
            <v>6</v>
          </cell>
          <cell r="CW115">
            <v>2</v>
          </cell>
          <cell r="CX115">
            <v>0</v>
          </cell>
          <cell r="CY115">
            <v>0</v>
          </cell>
          <cell r="CZ115">
            <v>6</v>
          </cell>
          <cell r="DA115">
            <v>2</v>
          </cell>
          <cell r="DB115">
            <v>0</v>
          </cell>
          <cell r="DC115">
            <v>0</v>
          </cell>
          <cell r="DD115">
            <v>0</v>
          </cell>
          <cell r="DE115">
            <v>0</v>
          </cell>
          <cell r="DF115">
            <v>0</v>
          </cell>
          <cell r="DG115">
            <v>2</v>
          </cell>
          <cell r="DH115">
            <v>0</v>
          </cell>
          <cell r="DI115">
            <v>0</v>
          </cell>
          <cell r="DJ115">
            <v>0</v>
          </cell>
          <cell r="DK115">
            <v>0</v>
          </cell>
          <cell r="DL115">
            <v>1300</v>
          </cell>
          <cell r="DM115">
            <v>3500</v>
          </cell>
          <cell r="DN115">
            <v>35</v>
          </cell>
          <cell r="DO115">
            <v>0</v>
          </cell>
          <cell r="DP115">
            <v>2</v>
          </cell>
          <cell r="DQ115">
            <v>0</v>
          </cell>
          <cell r="DR115">
            <v>0</v>
          </cell>
          <cell r="DS115">
            <v>2</v>
          </cell>
          <cell r="DT115">
            <v>2</v>
          </cell>
          <cell r="DU115">
            <v>0</v>
          </cell>
          <cell r="DV115">
            <v>1</v>
          </cell>
          <cell r="DW115">
            <v>1</v>
          </cell>
          <cell r="DX115">
            <v>0</v>
          </cell>
          <cell r="DY115">
            <v>2</v>
          </cell>
          <cell r="DZ115">
            <v>1</v>
          </cell>
          <cell r="EA115">
            <v>0</v>
          </cell>
          <cell r="EB115">
            <v>2</v>
          </cell>
          <cell r="EC115">
            <v>0</v>
          </cell>
          <cell r="ED115">
            <v>1</v>
          </cell>
          <cell r="EE115">
            <v>1</v>
          </cell>
          <cell r="EF115">
            <v>0</v>
          </cell>
          <cell r="EG115">
            <v>1</v>
          </cell>
          <cell r="EH115">
            <v>0</v>
          </cell>
          <cell r="EI115">
            <v>1</v>
          </cell>
          <cell r="EJ115">
            <v>0</v>
          </cell>
          <cell r="EK115">
            <v>1</v>
          </cell>
          <cell r="EL115">
            <v>0</v>
          </cell>
          <cell r="EM115">
            <v>0</v>
          </cell>
          <cell r="EN115">
            <v>11</v>
          </cell>
          <cell r="EO115">
            <v>0</v>
          </cell>
          <cell r="EP115">
            <v>3</v>
          </cell>
          <cell r="EQ115">
            <v>4</v>
          </cell>
          <cell r="ER115">
            <v>0</v>
          </cell>
          <cell r="ES115">
            <v>9</v>
          </cell>
          <cell r="ET115">
            <v>39</v>
          </cell>
          <cell r="EU115">
            <v>6</v>
          </cell>
          <cell r="EV115">
            <v>0</v>
          </cell>
          <cell r="EW115">
            <v>0</v>
          </cell>
          <cell r="EX115">
            <v>0</v>
          </cell>
          <cell r="EY115">
            <v>0</v>
          </cell>
          <cell r="EZ115">
            <v>593</v>
          </cell>
          <cell r="FA115">
            <v>0</v>
          </cell>
          <cell r="FB115">
            <v>260</v>
          </cell>
          <cell r="FC115">
            <v>4</v>
          </cell>
          <cell r="FD115">
            <v>0</v>
          </cell>
          <cell r="FE115">
            <v>778</v>
          </cell>
          <cell r="FF115">
            <v>562</v>
          </cell>
          <cell r="FG115">
            <v>30000</v>
          </cell>
          <cell r="FH115">
            <v>0</v>
          </cell>
          <cell r="FI115">
            <v>0</v>
          </cell>
          <cell r="FJ115">
            <v>0</v>
          </cell>
          <cell r="FK115">
            <v>0</v>
          </cell>
          <cell r="FL115">
            <v>5</v>
          </cell>
          <cell r="FM115">
            <v>0</v>
          </cell>
          <cell r="FN115">
            <v>0</v>
          </cell>
          <cell r="FO115">
            <v>0</v>
          </cell>
          <cell r="FP115">
            <v>0</v>
          </cell>
          <cell r="FQ115">
            <v>0</v>
          </cell>
          <cell r="FR115">
            <v>4</v>
          </cell>
          <cell r="FS115">
            <v>0</v>
          </cell>
          <cell r="FT115">
            <v>2079</v>
          </cell>
          <cell r="FU115">
            <v>0</v>
          </cell>
          <cell r="FV115">
            <v>0</v>
          </cell>
          <cell r="FW115">
            <v>0</v>
          </cell>
          <cell r="FX115">
            <v>0</v>
          </cell>
          <cell r="FY115">
            <v>3</v>
          </cell>
        </row>
        <row r="116">
          <cell r="A116" t="str">
            <v>Combined</v>
          </cell>
          <cell r="B116">
            <v>34</v>
          </cell>
          <cell r="C116">
            <v>0</v>
          </cell>
          <cell r="D116">
            <v>0</v>
          </cell>
          <cell r="E116">
            <v>0</v>
          </cell>
          <cell r="F116">
            <v>0</v>
          </cell>
          <cell r="G116">
            <v>0</v>
          </cell>
          <cell r="H116">
            <v>0</v>
          </cell>
          <cell r="I116">
            <v>0</v>
          </cell>
          <cell r="J116">
            <v>5343634</v>
          </cell>
          <cell r="K116">
            <v>0</v>
          </cell>
          <cell r="L116">
            <v>0</v>
          </cell>
          <cell r="M116">
            <v>0</v>
          </cell>
          <cell r="N116">
            <v>0</v>
          </cell>
          <cell r="O116">
            <v>3744</v>
          </cell>
          <cell r="P116">
            <v>18804</v>
          </cell>
          <cell r="Q116">
            <v>199</v>
          </cell>
          <cell r="R116">
            <v>819</v>
          </cell>
          <cell r="S116">
            <v>843</v>
          </cell>
          <cell r="T116">
            <v>668994</v>
          </cell>
          <cell r="U116">
            <v>1128365</v>
          </cell>
          <cell r="V116">
            <v>140463</v>
          </cell>
          <cell r="W116">
            <v>98973</v>
          </cell>
          <cell r="X116">
            <v>55734</v>
          </cell>
          <cell r="Y116">
            <v>541761</v>
          </cell>
          <cell r="Z116">
            <v>82892</v>
          </cell>
          <cell r="AA116">
            <v>1293268</v>
          </cell>
          <cell r="AB116">
            <v>1002413</v>
          </cell>
          <cell r="AC116">
            <v>1608456</v>
          </cell>
          <cell r="AD116">
            <v>527</v>
          </cell>
          <cell r="AE116">
            <v>541</v>
          </cell>
          <cell r="AF116">
            <v>521</v>
          </cell>
          <cell r="AG116">
            <v>524</v>
          </cell>
          <cell r="AH116">
            <v>1692</v>
          </cell>
          <cell r="AI116">
            <v>849</v>
          </cell>
          <cell r="AJ116">
            <v>3435</v>
          </cell>
          <cell r="AK116">
            <v>347</v>
          </cell>
          <cell r="AL116">
            <v>15</v>
          </cell>
          <cell r="AM116">
            <v>490</v>
          </cell>
          <cell r="AN116">
            <v>489</v>
          </cell>
          <cell r="AO116">
            <v>459</v>
          </cell>
          <cell r="AP116">
            <v>8889</v>
          </cell>
          <cell r="AQ116">
            <v>8413</v>
          </cell>
          <cell r="AR116">
            <v>14324</v>
          </cell>
          <cell r="AS116">
            <v>1071</v>
          </cell>
          <cell r="AT116">
            <v>0</v>
          </cell>
          <cell r="AU116">
            <v>0</v>
          </cell>
          <cell r="AV116">
            <v>0</v>
          </cell>
          <cell r="AW116">
            <v>6</v>
          </cell>
          <cell r="AX116">
            <v>9</v>
          </cell>
          <cell r="AY116">
            <v>20</v>
          </cell>
          <cell r="AZ116">
            <v>223</v>
          </cell>
          <cell r="BA116">
            <v>36</v>
          </cell>
          <cell r="BB116">
            <v>0</v>
          </cell>
          <cell r="BC116">
            <v>4</v>
          </cell>
          <cell r="BD116">
            <v>0</v>
          </cell>
          <cell r="BE116">
            <v>0</v>
          </cell>
          <cell r="BF116">
            <v>2</v>
          </cell>
          <cell r="BG116">
            <v>0</v>
          </cell>
          <cell r="BH116">
            <v>8</v>
          </cell>
          <cell r="BI116">
            <v>10</v>
          </cell>
          <cell r="BJ116">
            <v>1</v>
          </cell>
          <cell r="BK116">
            <v>16</v>
          </cell>
          <cell r="BL116">
            <v>3</v>
          </cell>
          <cell r="BM116">
            <v>3</v>
          </cell>
          <cell r="BN116">
            <v>105</v>
          </cell>
          <cell r="BO116">
            <v>20</v>
          </cell>
          <cell r="BP116">
            <v>1591</v>
          </cell>
          <cell r="BQ116">
            <v>48</v>
          </cell>
          <cell r="BR116">
            <v>824909</v>
          </cell>
          <cell r="BS116">
            <v>528163</v>
          </cell>
          <cell r="BT116">
            <v>78324</v>
          </cell>
          <cell r="BU116">
            <v>104096</v>
          </cell>
          <cell r="BV116">
            <v>10162668.789999999</v>
          </cell>
          <cell r="BW116">
            <v>177.80000000000007</v>
          </cell>
          <cell r="BX116">
            <v>585.97</v>
          </cell>
          <cell r="BY116">
            <v>321</v>
          </cell>
          <cell r="BZ116">
            <v>1133.5</v>
          </cell>
          <cell r="CA116">
            <v>144</v>
          </cell>
          <cell r="CB116">
            <v>396.78</v>
          </cell>
          <cell r="CC116">
            <v>1277.3899999999999</v>
          </cell>
          <cell r="CD116">
            <v>122</v>
          </cell>
          <cell r="CE116">
            <v>19</v>
          </cell>
          <cell r="CF116">
            <v>14</v>
          </cell>
          <cell r="CG116">
            <v>8</v>
          </cell>
          <cell r="CH116">
            <v>1</v>
          </cell>
          <cell r="CI116">
            <v>18</v>
          </cell>
          <cell r="CJ116">
            <v>1</v>
          </cell>
          <cell r="CK116">
            <v>2</v>
          </cell>
          <cell r="CL116">
            <v>5</v>
          </cell>
          <cell r="CM116">
            <v>11</v>
          </cell>
          <cell r="CN116">
            <v>2</v>
          </cell>
          <cell r="CO116">
            <v>3</v>
          </cell>
          <cell r="CP116">
            <v>1</v>
          </cell>
          <cell r="CQ116">
            <v>4</v>
          </cell>
          <cell r="CR116">
            <v>0</v>
          </cell>
          <cell r="CS116">
            <v>2</v>
          </cell>
          <cell r="CT116">
            <v>2</v>
          </cell>
          <cell r="CU116">
            <v>2</v>
          </cell>
          <cell r="CV116">
            <v>10</v>
          </cell>
          <cell r="CW116">
            <v>0</v>
          </cell>
          <cell r="CX116">
            <v>1</v>
          </cell>
          <cell r="CY116">
            <v>1</v>
          </cell>
          <cell r="CZ116">
            <v>4</v>
          </cell>
          <cell r="DA116">
            <v>2</v>
          </cell>
          <cell r="DB116">
            <v>3</v>
          </cell>
          <cell r="DC116">
            <v>2</v>
          </cell>
          <cell r="DD116">
            <v>2</v>
          </cell>
          <cell r="DE116">
            <v>2</v>
          </cell>
          <cell r="DF116">
            <v>2</v>
          </cell>
          <cell r="DG116">
            <v>2</v>
          </cell>
          <cell r="DH116">
            <v>1</v>
          </cell>
          <cell r="DI116">
            <v>2</v>
          </cell>
          <cell r="DJ116">
            <v>6</v>
          </cell>
          <cell r="DK116">
            <v>0</v>
          </cell>
          <cell r="DL116">
            <v>3</v>
          </cell>
          <cell r="DM116">
            <v>300</v>
          </cell>
          <cell r="DN116">
            <v>267</v>
          </cell>
          <cell r="DO116">
            <v>14</v>
          </cell>
          <cell r="DP116">
            <v>5</v>
          </cell>
          <cell r="DQ116">
            <v>0</v>
          </cell>
          <cell r="DR116">
            <v>3</v>
          </cell>
          <cell r="DS116">
            <v>3</v>
          </cell>
          <cell r="DT116">
            <v>4</v>
          </cell>
          <cell r="DU116">
            <v>1</v>
          </cell>
          <cell r="DV116">
            <v>2</v>
          </cell>
          <cell r="DW116">
            <v>2</v>
          </cell>
          <cell r="DX116">
            <v>2</v>
          </cell>
          <cell r="DY116">
            <v>3</v>
          </cell>
          <cell r="DZ116">
            <v>4</v>
          </cell>
          <cell r="EA116">
            <v>2</v>
          </cell>
          <cell r="EB116">
            <v>6</v>
          </cell>
          <cell r="EC116">
            <v>0</v>
          </cell>
          <cell r="ED116">
            <v>4</v>
          </cell>
          <cell r="EE116">
            <v>1</v>
          </cell>
          <cell r="EF116">
            <v>2</v>
          </cell>
          <cell r="EG116">
            <v>3</v>
          </cell>
          <cell r="EH116">
            <v>4</v>
          </cell>
          <cell r="EI116">
            <v>2</v>
          </cell>
          <cell r="EJ116">
            <v>2</v>
          </cell>
          <cell r="EK116">
            <v>3</v>
          </cell>
          <cell r="EL116">
            <v>2</v>
          </cell>
          <cell r="EM116">
            <v>0</v>
          </cell>
          <cell r="EN116">
            <v>219</v>
          </cell>
          <cell r="EO116">
            <v>14</v>
          </cell>
          <cell r="EP116">
            <v>12033</v>
          </cell>
          <cell r="EQ116">
            <v>11</v>
          </cell>
          <cell r="ER116">
            <v>16</v>
          </cell>
          <cell r="ES116">
            <v>22</v>
          </cell>
          <cell r="ET116">
            <v>129</v>
          </cell>
          <cell r="EU116">
            <v>160</v>
          </cell>
          <cell r="EV116">
            <v>11</v>
          </cell>
          <cell r="EW116">
            <v>141</v>
          </cell>
          <cell r="EX116">
            <v>20</v>
          </cell>
          <cell r="EY116">
            <v>2</v>
          </cell>
          <cell r="EZ116">
            <v>680</v>
          </cell>
          <cell r="FA116">
            <v>29</v>
          </cell>
          <cell r="FB116">
            <v>9588934</v>
          </cell>
          <cell r="FC116">
            <v>1225</v>
          </cell>
          <cell r="FD116">
            <v>9530000</v>
          </cell>
          <cell r="FE116">
            <v>278</v>
          </cell>
          <cell r="FF116">
            <v>684</v>
          </cell>
          <cell r="FG116">
            <v>21201</v>
          </cell>
          <cell r="FH116">
            <v>113</v>
          </cell>
          <cell r="FI116">
            <v>5055</v>
          </cell>
          <cell r="FJ116">
            <v>92</v>
          </cell>
          <cell r="FK116">
            <v>211</v>
          </cell>
          <cell r="FL116">
            <v>4</v>
          </cell>
          <cell r="FM116">
            <v>116</v>
          </cell>
          <cell r="FN116">
            <v>150</v>
          </cell>
          <cell r="FO116">
            <v>0</v>
          </cell>
          <cell r="FP116">
            <v>0</v>
          </cell>
          <cell r="FQ116">
            <v>0</v>
          </cell>
          <cell r="FR116">
            <v>0</v>
          </cell>
          <cell r="FS116">
            <v>0</v>
          </cell>
          <cell r="FT116">
            <v>0</v>
          </cell>
          <cell r="FU116">
            <v>1</v>
          </cell>
          <cell r="FV116">
            <v>1</v>
          </cell>
          <cell r="FW116">
            <v>0</v>
          </cell>
          <cell r="FX116">
            <v>1</v>
          </cell>
          <cell r="FY116">
            <v>1</v>
          </cell>
        </row>
        <row r="117">
          <cell r="A117" t="str">
            <v>Literature</v>
          </cell>
          <cell r="B117">
            <v>5</v>
          </cell>
          <cell r="C117">
            <v>0</v>
          </cell>
          <cell r="D117">
            <v>0</v>
          </cell>
          <cell r="E117">
            <v>0</v>
          </cell>
          <cell r="F117">
            <v>0</v>
          </cell>
          <cell r="G117">
            <v>0</v>
          </cell>
          <cell r="H117">
            <v>0</v>
          </cell>
          <cell r="I117">
            <v>0</v>
          </cell>
          <cell r="J117">
            <v>441749</v>
          </cell>
          <cell r="K117">
            <v>0</v>
          </cell>
          <cell r="L117">
            <v>0</v>
          </cell>
          <cell r="M117">
            <v>0</v>
          </cell>
          <cell r="N117">
            <v>0</v>
          </cell>
          <cell r="O117">
            <v>80</v>
          </cell>
          <cell r="P117">
            <v>1352</v>
          </cell>
          <cell r="Q117">
            <v>6</v>
          </cell>
          <cell r="R117">
            <v>50</v>
          </cell>
          <cell r="S117">
            <v>1</v>
          </cell>
          <cell r="T117">
            <v>2010</v>
          </cell>
          <cell r="U117">
            <v>1162</v>
          </cell>
          <cell r="V117">
            <v>23123</v>
          </cell>
          <cell r="W117">
            <v>57</v>
          </cell>
          <cell r="X117">
            <v>0</v>
          </cell>
          <cell r="Y117">
            <v>18289</v>
          </cell>
          <cell r="Z117">
            <v>4017</v>
          </cell>
          <cell r="AA117">
            <v>100</v>
          </cell>
          <cell r="AB117">
            <v>0</v>
          </cell>
          <cell r="AC117">
            <v>35000</v>
          </cell>
          <cell r="AD117">
            <v>0</v>
          </cell>
          <cell r="AE117">
            <v>0</v>
          </cell>
          <cell r="AF117">
            <v>0</v>
          </cell>
          <cell r="AG117">
            <v>0</v>
          </cell>
          <cell r="AH117">
            <v>0</v>
          </cell>
          <cell r="AI117">
            <v>0</v>
          </cell>
          <cell r="AJ117">
            <v>1430</v>
          </cell>
          <cell r="AK117">
            <v>0</v>
          </cell>
          <cell r="AL117">
            <v>0</v>
          </cell>
          <cell r="AM117">
            <v>0</v>
          </cell>
          <cell r="AN117">
            <v>0</v>
          </cell>
          <cell r="AO117">
            <v>0</v>
          </cell>
          <cell r="AP117">
            <v>0</v>
          </cell>
          <cell r="AQ117">
            <v>0</v>
          </cell>
          <cell r="AR117">
            <v>17642</v>
          </cell>
          <cell r="AS117">
            <v>0</v>
          </cell>
          <cell r="AT117">
            <v>0</v>
          </cell>
          <cell r="AU117">
            <v>0</v>
          </cell>
          <cell r="AV117">
            <v>0</v>
          </cell>
          <cell r="AW117">
            <v>0</v>
          </cell>
          <cell r="AX117">
            <v>0</v>
          </cell>
          <cell r="AY117">
            <v>0</v>
          </cell>
          <cell r="AZ117">
            <v>18289</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45</v>
          </cell>
          <cell r="BO117">
            <v>0</v>
          </cell>
          <cell r="BP117">
            <v>50</v>
          </cell>
          <cell r="BQ117">
            <v>0</v>
          </cell>
          <cell r="BR117">
            <v>8066</v>
          </cell>
          <cell r="BS117">
            <v>7161</v>
          </cell>
          <cell r="BT117">
            <v>132</v>
          </cell>
          <cell r="BU117">
            <v>100</v>
          </cell>
          <cell r="BV117">
            <v>17008.52</v>
          </cell>
          <cell r="BW117">
            <v>2.46</v>
          </cell>
          <cell r="BX117">
            <v>30</v>
          </cell>
          <cell r="BY117">
            <v>29</v>
          </cell>
          <cell r="BZ117">
            <v>129</v>
          </cell>
          <cell r="CA117">
            <v>17</v>
          </cell>
          <cell r="CB117">
            <v>75</v>
          </cell>
          <cell r="CC117">
            <v>170</v>
          </cell>
          <cell r="CD117">
            <v>65</v>
          </cell>
          <cell r="CE117">
            <v>2</v>
          </cell>
          <cell r="CF117">
            <v>2</v>
          </cell>
          <cell r="CG117">
            <v>0</v>
          </cell>
          <cell r="CH117">
            <v>0</v>
          </cell>
          <cell r="CI117">
            <v>0</v>
          </cell>
          <cell r="CJ117">
            <v>0</v>
          </cell>
          <cell r="CK117">
            <v>0</v>
          </cell>
          <cell r="CL117">
            <v>1</v>
          </cell>
          <cell r="CM117">
            <v>3</v>
          </cell>
          <cell r="CN117">
            <v>1</v>
          </cell>
          <cell r="CO117">
            <v>0</v>
          </cell>
          <cell r="CP117">
            <v>0</v>
          </cell>
          <cell r="CQ117">
            <v>0</v>
          </cell>
          <cell r="CR117">
            <v>0</v>
          </cell>
          <cell r="CS117">
            <v>0</v>
          </cell>
          <cell r="CT117">
            <v>1</v>
          </cell>
          <cell r="CU117">
            <v>1</v>
          </cell>
          <cell r="CV117">
            <v>3</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10</v>
          </cell>
          <cell r="FM117">
            <v>10140</v>
          </cell>
          <cell r="FN117">
            <v>4110</v>
          </cell>
          <cell r="FO117">
            <v>192</v>
          </cell>
          <cell r="FP117">
            <v>986</v>
          </cell>
          <cell r="FQ117">
            <v>27</v>
          </cell>
          <cell r="FR117">
            <v>1</v>
          </cell>
          <cell r="FS117">
            <v>10</v>
          </cell>
          <cell r="FT117">
            <v>0</v>
          </cell>
          <cell r="FU117">
            <v>0</v>
          </cell>
          <cell r="FV117">
            <v>0</v>
          </cell>
          <cell r="FW117">
            <v>0</v>
          </cell>
          <cell r="FX117">
            <v>1</v>
          </cell>
          <cell r="FY117">
            <v>1</v>
          </cell>
        </row>
        <row r="118">
          <cell r="A118" t="str">
            <v>Music</v>
          </cell>
          <cell r="B118">
            <v>15</v>
          </cell>
          <cell r="C118">
            <v>0</v>
          </cell>
          <cell r="D118">
            <v>0</v>
          </cell>
          <cell r="E118">
            <v>0</v>
          </cell>
          <cell r="F118">
            <v>0</v>
          </cell>
          <cell r="G118">
            <v>0</v>
          </cell>
          <cell r="H118">
            <v>0</v>
          </cell>
          <cell r="I118">
            <v>0</v>
          </cell>
          <cell r="J118">
            <v>3123660</v>
          </cell>
          <cell r="K118">
            <v>0</v>
          </cell>
          <cell r="L118">
            <v>0</v>
          </cell>
          <cell r="M118">
            <v>0</v>
          </cell>
          <cell r="N118">
            <v>0</v>
          </cell>
          <cell r="O118">
            <v>471</v>
          </cell>
          <cell r="P118">
            <v>4298</v>
          </cell>
          <cell r="Q118">
            <v>310</v>
          </cell>
          <cell r="R118">
            <v>39</v>
          </cell>
          <cell r="S118">
            <v>120</v>
          </cell>
          <cell r="T118">
            <v>68123</v>
          </cell>
          <cell r="U118">
            <v>28655</v>
          </cell>
          <cell r="V118">
            <v>13572</v>
          </cell>
          <cell r="W118">
            <v>25852</v>
          </cell>
          <cell r="X118">
            <v>11300</v>
          </cell>
          <cell r="Y118">
            <v>30000</v>
          </cell>
          <cell r="Z118">
            <v>18286</v>
          </cell>
          <cell r="AA118">
            <v>36800</v>
          </cell>
          <cell r="AB118">
            <v>1001724</v>
          </cell>
          <cell r="AC118">
            <v>624860</v>
          </cell>
          <cell r="AD118">
            <v>0</v>
          </cell>
          <cell r="AE118">
            <v>2</v>
          </cell>
          <cell r="AF118">
            <v>0</v>
          </cell>
          <cell r="AG118">
            <v>0</v>
          </cell>
          <cell r="AH118">
            <v>8</v>
          </cell>
          <cell r="AI118">
            <v>19</v>
          </cell>
          <cell r="AJ118">
            <v>489</v>
          </cell>
          <cell r="AK118">
            <v>83</v>
          </cell>
          <cell r="AL118">
            <v>0</v>
          </cell>
          <cell r="AM118">
            <v>18</v>
          </cell>
          <cell r="AN118">
            <v>0</v>
          </cell>
          <cell r="AO118">
            <v>0</v>
          </cell>
          <cell r="AP118">
            <v>0</v>
          </cell>
          <cell r="AQ118">
            <v>110</v>
          </cell>
          <cell r="AR118">
            <v>4127</v>
          </cell>
          <cell r="AS118">
            <v>257</v>
          </cell>
          <cell r="AT118">
            <v>4</v>
          </cell>
          <cell r="AU118">
            <v>0</v>
          </cell>
          <cell r="AV118">
            <v>0</v>
          </cell>
          <cell r="AW118">
            <v>0</v>
          </cell>
          <cell r="AX118">
            <v>0</v>
          </cell>
          <cell r="AY118">
            <v>0</v>
          </cell>
          <cell r="AZ118">
            <v>310</v>
          </cell>
          <cell r="BA118">
            <v>4</v>
          </cell>
          <cell r="BB118">
            <v>0</v>
          </cell>
          <cell r="BC118">
            <v>0</v>
          </cell>
          <cell r="BD118">
            <v>0</v>
          </cell>
          <cell r="BE118">
            <v>60</v>
          </cell>
          <cell r="BF118">
            <v>0</v>
          </cell>
          <cell r="BG118">
            <v>0</v>
          </cell>
          <cell r="BH118">
            <v>0</v>
          </cell>
          <cell r="BI118">
            <v>2</v>
          </cell>
          <cell r="BJ118">
            <v>0</v>
          </cell>
          <cell r="BK118">
            <v>0</v>
          </cell>
          <cell r="BL118">
            <v>0</v>
          </cell>
          <cell r="BM118">
            <v>0</v>
          </cell>
          <cell r="BN118">
            <v>0</v>
          </cell>
          <cell r="BO118">
            <v>3</v>
          </cell>
          <cell r="BP118">
            <v>38</v>
          </cell>
          <cell r="BQ118">
            <v>13</v>
          </cell>
          <cell r="BR118">
            <v>81542</v>
          </cell>
          <cell r="BS118">
            <v>52236</v>
          </cell>
          <cell r="BT118">
            <v>7577</v>
          </cell>
          <cell r="BU118">
            <v>2899</v>
          </cell>
          <cell r="BV118">
            <v>431413.3</v>
          </cell>
          <cell r="BW118">
            <v>100.05999999999999</v>
          </cell>
          <cell r="BX118">
            <v>146.53</v>
          </cell>
          <cell r="BY118">
            <v>51</v>
          </cell>
          <cell r="BZ118">
            <v>280</v>
          </cell>
          <cell r="CA118">
            <v>20</v>
          </cell>
          <cell r="CB118">
            <v>84.13</v>
          </cell>
          <cell r="CC118">
            <v>725.5</v>
          </cell>
          <cell r="CD118">
            <v>2</v>
          </cell>
          <cell r="CE118">
            <v>10</v>
          </cell>
          <cell r="CF118">
            <v>10</v>
          </cell>
          <cell r="CG118">
            <v>0</v>
          </cell>
          <cell r="CH118">
            <v>0</v>
          </cell>
          <cell r="CI118">
            <v>2</v>
          </cell>
          <cell r="CJ118">
            <v>1</v>
          </cell>
          <cell r="CK118">
            <v>1</v>
          </cell>
          <cell r="CL118">
            <v>2</v>
          </cell>
          <cell r="CM118">
            <v>12</v>
          </cell>
          <cell r="CN118">
            <v>0</v>
          </cell>
          <cell r="CO118">
            <v>1</v>
          </cell>
          <cell r="CP118">
            <v>0</v>
          </cell>
          <cell r="CQ118">
            <v>2</v>
          </cell>
          <cell r="CR118">
            <v>0</v>
          </cell>
          <cell r="CS118">
            <v>0</v>
          </cell>
          <cell r="CT118">
            <v>1</v>
          </cell>
          <cell r="CU118">
            <v>1</v>
          </cell>
          <cell r="CV118">
            <v>3</v>
          </cell>
          <cell r="CW118">
            <v>0</v>
          </cell>
          <cell r="CX118">
            <v>0</v>
          </cell>
          <cell r="CY118">
            <v>0</v>
          </cell>
          <cell r="CZ118">
            <v>2</v>
          </cell>
          <cell r="DA118">
            <v>1</v>
          </cell>
          <cell r="DB118">
            <v>1</v>
          </cell>
          <cell r="DC118">
            <v>0</v>
          </cell>
          <cell r="DD118">
            <v>0</v>
          </cell>
          <cell r="DE118">
            <v>1</v>
          </cell>
          <cell r="DF118">
            <v>0</v>
          </cell>
          <cell r="DG118">
            <v>0</v>
          </cell>
          <cell r="DH118">
            <v>0</v>
          </cell>
          <cell r="DI118">
            <v>0</v>
          </cell>
          <cell r="DJ118">
            <v>0</v>
          </cell>
          <cell r="DK118">
            <v>0</v>
          </cell>
          <cell r="DL118">
            <v>0</v>
          </cell>
          <cell r="DM118">
            <v>0</v>
          </cell>
          <cell r="DN118">
            <v>0</v>
          </cell>
          <cell r="DO118">
            <v>186</v>
          </cell>
          <cell r="DP118">
            <v>1</v>
          </cell>
          <cell r="DQ118">
            <v>0</v>
          </cell>
          <cell r="DR118">
            <v>1</v>
          </cell>
          <cell r="DS118">
            <v>0</v>
          </cell>
          <cell r="DT118">
            <v>1</v>
          </cell>
          <cell r="DU118">
            <v>0</v>
          </cell>
          <cell r="DV118">
            <v>1</v>
          </cell>
          <cell r="DW118">
            <v>0</v>
          </cell>
          <cell r="DX118">
            <v>1</v>
          </cell>
          <cell r="DY118">
            <v>0</v>
          </cell>
          <cell r="DZ118">
            <v>1</v>
          </cell>
          <cell r="EA118">
            <v>0</v>
          </cell>
          <cell r="EB118">
            <v>1</v>
          </cell>
          <cell r="EC118">
            <v>0</v>
          </cell>
          <cell r="ED118">
            <v>0</v>
          </cell>
          <cell r="EE118">
            <v>1</v>
          </cell>
          <cell r="EF118">
            <v>1</v>
          </cell>
          <cell r="EG118">
            <v>0</v>
          </cell>
          <cell r="EH118">
            <v>1</v>
          </cell>
          <cell r="EI118">
            <v>0</v>
          </cell>
          <cell r="EJ118">
            <v>0</v>
          </cell>
          <cell r="EK118">
            <v>1</v>
          </cell>
          <cell r="EL118">
            <v>0</v>
          </cell>
          <cell r="EM118">
            <v>0</v>
          </cell>
          <cell r="EN118">
            <v>3</v>
          </cell>
          <cell r="EO118">
            <v>3</v>
          </cell>
          <cell r="EP118">
            <v>3</v>
          </cell>
          <cell r="EQ118">
            <v>3</v>
          </cell>
          <cell r="ER118">
            <v>5</v>
          </cell>
          <cell r="ES118">
            <v>27</v>
          </cell>
          <cell r="ET118">
            <v>7</v>
          </cell>
          <cell r="EU118">
            <v>0</v>
          </cell>
          <cell r="EV118">
            <v>3</v>
          </cell>
          <cell r="EW118">
            <v>5</v>
          </cell>
          <cell r="EX118">
            <v>0</v>
          </cell>
          <cell r="EY118">
            <v>0</v>
          </cell>
          <cell r="EZ118">
            <v>186</v>
          </cell>
          <cell r="FA118">
            <v>186</v>
          </cell>
          <cell r="FB118">
            <v>186</v>
          </cell>
          <cell r="FC118">
            <v>186</v>
          </cell>
          <cell r="FD118">
            <v>186</v>
          </cell>
          <cell r="FE118">
            <v>63</v>
          </cell>
          <cell r="FF118">
            <v>72</v>
          </cell>
          <cell r="FG118">
            <v>0</v>
          </cell>
          <cell r="FH118">
            <v>60</v>
          </cell>
          <cell r="FI118">
            <v>5</v>
          </cell>
          <cell r="FJ118">
            <v>0</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row>
        <row r="119">
          <cell r="A119" t="str">
            <v>Traditional Arts</v>
          </cell>
          <cell r="B119">
            <v>13</v>
          </cell>
          <cell r="C119">
            <v>0</v>
          </cell>
          <cell r="D119">
            <v>0</v>
          </cell>
          <cell r="E119">
            <v>0</v>
          </cell>
          <cell r="F119">
            <v>0</v>
          </cell>
          <cell r="G119">
            <v>0</v>
          </cell>
          <cell r="H119">
            <v>0</v>
          </cell>
          <cell r="I119">
            <v>0</v>
          </cell>
          <cell r="J119">
            <v>281273</v>
          </cell>
          <cell r="K119">
            <v>0</v>
          </cell>
          <cell r="L119">
            <v>0</v>
          </cell>
          <cell r="M119">
            <v>0</v>
          </cell>
          <cell r="N119">
            <v>0</v>
          </cell>
          <cell r="O119">
            <v>702</v>
          </cell>
          <cell r="P119">
            <v>3735</v>
          </cell>
          <cell r="Q119">
            <v>29</v>
          </cell>
          <cell r="R119">
            <v>40</v>
          </cell>
          <cell r="S119">
            <v>757</v>
          </cell>
          <cell r="T119">
            <v>26716</v>
          </cell>
          <cell r="U119">
            <v>428190</v>
          </cell>
          <cell r="V119">
            <v>123406</v>
          </cell>
          <cell r="W119">
            <v>27759</v>
          </cell>
          <cell r="X119">
            <v>45720</v>
          </cell>
          <cell r="Y119">
            <v>2000</v>
          </cell>
          <cell r="Z119">
            <v>6843</v>
          </cell>
          <cell r="AA119">
            <v>170633</v>
          </cell>
          <cell r="AB119">
            <v>619291</v>
          </cell>
          <cell r="AC119">
            <v>110500</v>
          </cell>
          <cell r="AD119">
            <v>0</v>
          </cell>
          <cell r="AE119">
            <v>0</v>
          </cell>
          <cell r="AF119">
            <v>0</v>
          </cell>
          <cell r="AG119">
            <v>6</v>
          </cell>
          <cell r="AH119">
            <v>110</v>
          </cell>
          <cell r="AI119">
            <v>34</v>
          </cell>
          <cell r="AJ119">
            <v>629</v>
          </cell>
          <cell r="AK119">
            <v>188</v>
          </cell>
          <cell r="AL119">
            <v>0</v>
          </cell>
          <cell r="AM119">
            <v>0</v>
          </cell>
          <cell r="AN119">
            <v>0</v>
          </cell>
          <cell r="AO119">
            <v>213</v>
          </cell>
          <cell r="AP119">
            <v>206</v>
          </cell>
          <cell r="AQ119">
            <v>206</v>
          </cell>
          <cell r="AR119">
            <v>2833</v>
          </cell>
          <cell r="AS119">
            <v>100</v>
          </cell>
          <cell r="AT119">
            <v>0</v>
          </cell>
          <cell r="AU119">
            <v>0</v>
          </cell>
          <cell r="AV119">
            <v>0</v>
          </cell>
          <cell r="AW119">
            <v>0</v>
          </cell>
          <cell r="AX119">
            <v>0</v>
          </cell>
          <cell r="AY119">
            <v>0</v>
          </cell>
          <cell r="AZ119">
            <v>11</v>
          </cell>
          <cell r="BA119">
            <v>6</v>
          </cell>
          <cell r="BB119">
            <v>0</v>
          </cell>
          <cell r="BC119">
            <v>0</v>
          </cell>
          <cell r="BD119">
            <v>0</v>
          </cell>
          <cell r="BE119">
            <v>0</v>
          </cell>
          <cell r="BF119">
            <v>0</v>
          </cell>
          <cell r="BG119">
            <v>0</v>
          </cell>
          <cell r="BH119">
            <v>0</v>
          </cell>
          <cell r="BI119">
            <v>0</v>
          </cell>
          <cell r="BJ119">
            <v>0</v>
          </cell>
          <cell r="BK119">
            <v>0</v>
          </cell>
          <cell r="BL119">
            <v>0</v>
          </cell>
          <cell r="BM119">
            <v>1</v>
          </cell>
          <cell r="BN119">
            <v>4</v>
          </cell>
          <cell r="BO119">
            <v>4</v>
          </cell>
          <cell r="BP119">
            <v>39</v>
          </cell>
          <cell r="BQ119">
            <v>10</v>
          </cell>
          <cell r="BR119">
            <v>29731</v>
          </cell>
          <cell r="BS119">
            <v>24879</v>
          </cell>
          <cell r="BT119">
            <v>1215</v>
          </cell>
          <cell r="BU119">
            <v>834</v>
          </cell>
          <cell r="BV119">
            <v>274317</v>
          </cell>
          <cell r="BW119">
            <v>37</v>
          </cell>
          <cell r="BX119">
            <v>94.17</v>
          </cell>
          <cell r="BY119">
            <v>60.17</v>
          </cell>
          <cell r="BZ119">
            <v>353.74</v>
          </cell>
          <cell r="CA119">
            <v>7</v>
          </cell>
          <cell r="CB119">
            <v>263.39999999999998</v>
          </cell>
          <cell r="CC119">
            <v>503.96</v>
          </cell>
          <cell r="CD119">
            <v>7</v>
          </cell>
          <cell r="CE119">
            <v>9</v>
          </cell>
          <cell r="CF119">
            <v>4</v>
          </cell>
          <cell r="CG119">
            <v>0</v>
          </cell>
          <cell r="CH119">
            <v>0</v>
          </cell>
          <cell r="CI119">
            <v>3</v>
          </cell>
          <cell r="CJ119">
            <v>0</v>
          </cell>
          <cell r="CK119">
            <v>3</v>
          </cell>
          <cell r="CL119">
            <v>2</v>
          </cell>
          <cell r="CM119">
            <v>8</v>
          </cell>
          <cell r="CN119">
            <v>0</v>
          </cell>
          <cell r="CO119">
            <v>0</v>
          </cell>
          <cell r="CP119">
            <v>0</v>
          </cell>
          <cell r="CQ119">
            <v>2</v>
          </cell>
          <cell r="CR119">
            <v>0</v>
          </cell>
          <cell r="CS119">
            <v>0</v>
          </cell>
          <cell r="CT119">
            <v>0</v>
          </cell>
          <cell r="CU119">
            <v>0</v>
          </cell>
          <cell r="CV119">
            <v>7</v>
          </cell>
          <cell r="CW119">
            <v>2</v>
          </cell>
          <cell r="CX119">
            <v>0</v>
          </cell>
          <cell r="CY119">
            <v>0</v>
          </cell>
          <cell r="CZ119">
            <v>3</v>
          </cell>
          <cell r="DA119">
            <v>1</v>
          </cell>
          <cell r="DB119">
            <v>0</v>
          </cell>
          <cell r="DC119">
            <v>2</v>
          </cell>
          <cell r="DD119">
            <v>1</v>
          </cell>
          <cell r="DE119">
            <v>2</v>
          </cell>
          <cell r="DF119">
            <v>0</v>
          </cell>
          <cell r="DG119">
            <v>0</v>
          </cell>
          <cell r="DH119">
            <v>0</v>
          </cell>
          <cell r="DI119">
            <v>0</v>
          </cell>
          <cell r="DJ119">
            <v>0</v>
          </cell>
          <cell r="DK119">
            <v>0</v>
          </cell>
          <cell r="DL119">
            <v>0</v>
          </cell>
          <cell r="DM119">
            <v>0</v>
          </cell>
          <cell r="DN119">
            <v>0</v>
          </cell>
          <cell r="DO119">
            <v>600</v>
          </cell>
          <cell r="DP119">
            <v>2</v>
          </cell>
          <cell r="DQ119">
            <v>0</v>
          </cell>
          <cell r="DR119">
            <v>0</v>
          </cell>
          <cell r="DS119">
            <v>0</v>
          </cell>
          <cell r="DT119">
            <v>0</v>
          </cell>
          <cell r="DU119">
            <v>0</v>
          </cell>
          <cell r="DV119">
            <v>1</v>
          </cell>
          <cell r="DW119">
            <v>0</v>
          </cell>
          <cell r="DX119">
            <v>1</v>
          </cell>
          <cell r="DY119">
            <v>0</v>
          </cell>
          <cell r="DZ119">
            <v>2</v>
          </cell>
          <cell r="EA119">
            <v>0</v>
          </cell>
          <cell r="EB119">
            <v>2</v>
          </cell>
          <cell r="EC119">
            <v>0</v>
          </cell>
          <cell r="ED119">
            <v>1</v>
          </cell>
          <cell r="EE119">
            <v>0</v>
          </cell>
          <cell r="EF119">
            <v>2</v>
          </cell>
          <cell r="EG119">
            <v>0</v>
          </cell>
          <cell r="EH119">
            <v>0</v>
          </cell>
          <cell r="EI119">
            <v>1</v>
          </cell>
          <cell r="EJ119">
            <v>0</v>
          </cell>
          <cell r="EK119">
            <v>0</v>
          </cell>
          <cell r="EL119">
            <v>0</v>
          </cell>
          <cell r="EM119">
            <v>0</v>
          </cell>
          <cell r="EN119">
            <v>500</v>
          </cell>
          <cell r="EO119">
            <v>0</v>
          </cell>
          <cell r="EP119">
            <v>0</v>
          </cell>
          <cell r="EQ119">
            <v>1</v>
          </cell>
          <cell r="ER119">
            <v>9</v>
          </cell>
          <cell r="ES119">
            <v>82</v>
          </cell>
          <cell r="ET119">
            <v>10</v>
          </cell>
          <cell r="EU119">
            <v>3</v>
          </cell>
          <cell r="EV119">
            <v>22</v>
          </cell>
          <cell r="EW119">
            <v>0</v>
          </cell>
          <cell r="EX119">
            <v>0</v>
          </cell>
          <cell r="EY119">
            <v>0</v>
          </cell>
          <cell r="EZ119">
            <v>10000</v>
          </cell>
          <cell r="FA119">
            <v>0</v>
          </cell>
          <cell r="FB119">
            <v>0</v>
          </cell>
          <cell r="FC119">
            <v>22</v>
          </cell>
          <cell r="FD119">
            <v>163868</v>
          </cell>
          <cell r="FE119">
            <v>1600</v>
          </cell>
          <cell r="FF119">
            <v>500</v>
          </cell>
          <cell r="FG119">
            <v>0</v>
          </cell>
          <cell r="FH119">
            <v>357</v>
          </cell>
          <cell r="FI119">
            <v>0</v>
          </cell>
          <cell r="FJ119">
            <v>0</v>
          </cell>
          <cell r="FK119">
            <v>0</v>
          </cell>
          <cell r="FL119">
            <v>2</v>
          </cell>
          <cell r="FM119">
            <v>0</v>
          </cell>
          <cell r="FN119">
            <v>0</v>
          </cell>
          <cell r="FO119">
            <v>6</v>
          </cell>
          <cell r="FP119">
            <v>0</v>
          </cell>
          <cell r="FQ119">
            <v>0</v>
          </cell>
          <cell r="FR119">
            <v>0</v>
          </cell>
          <cell r="FS119">
            <v>0</v>
          </cell>
          <cell r="FT119">
            <v>0</v>
          </cell>
          <cell r="FU119">
            <v>0</v>
          </cell>
          <cell r="FV119">
            <v>0</v>
          </cell>
          <cell r="FW119">
            <v>0</v>
          </cell>
          <cell r="FX119">
            <v>0</v>
          </cell>
          <cell r="FY119">
            <v>1</v>
          </cell>
        </row>
        <row r="120">
          <cell r="A120" t="str">
            <v>Dance</v>
          </cell>
          <cell r="B120">
            <v>5</v>
          </cell>
          <cell r="C120">
            <v>0</v>
          </cell>
          <cell r="D120">
            <v>0</v>
          </cell>
          <cell r="E120">
            <v>0</v>
          </cell>
          <cell r="F120">
            <v>0</v>
          </cell>
          <cell r="G120">
            <v>0</v>
          </cell>
          <cell r="H120">
            <v>0</v>
          </cell>
          <cell r="I120">
            <v>0</v>
          </cell>
          <cell r="J120">
            <v>341053</v>
          </cell>
          <cell r="K120">
            <v>0</v>
          </cell>
          <cell r="L120">
            <v>0</v>
          </cell>
          <cell r="M120">
            <v>0</v>
          </cell>
          <cell r="N120">
            <v>0</v>
          </cell>
          <cell r="O120">
            <v>100</v>
          </cell>
          <cell r="P120">
            <v>1374</v>
          </cell>
          <cell r="Q120">
            <v>5</v>
          </cell>
          <cell r="R120">
            <v>106</v>
          </cell>
          <cell r="S120">
            <v>8</v>
          </cell>
          <cell r="T120">
            <v>4610</v>
          </cell>
          <cell r="U120">
            <v>3950</v>
          </cell>
          <cell r="V120">
            <v>3523</v>
          </cell>
          <cell r="W120">
            <v>1060</v>
          </cell>
          <cell r="X120">
            <v>730</v>
          </cell>
          <cell r="Y120">
            <v>8550</v>
          </cell>
          <cell r="Z120">
            <v>1525</v>
          </cell>
          <cell r="AA120">
            <v>1600</v>
          </cell>
          <cell r="AB120">
            <v>7462</v>
          </cell>
          <cell r="AC120">
            <v>760000</v>
          </cell>
          <cell r="AD120">
            <v>0</v>
          </cell>
          <cell r="AE120">
            <v>0</v>
          </cell>
          <cell r="AF120">
            <v>0</v>
          </cell>
          <cell r="AG120">
            <v>4</v>
          </cell>
          <cell r="AH120">
            <v>0</v>
          </cell>
          <cell r="AI120">
            <v>4</v>
          </cell>
          <cell r="AJ120">
            <v>100</v>
          </cell>
          <cell r="AK120">
            <v>74</v>
          </cell>
          <cell r="AL120">
            <v>0</v>
          </cell>
          <cell r="AM120">
            <v>0</v>
          </cell>
          <cell r="AN120">
            <v>0</v>
          </cell>
          <cell r="AO120">
            <v>4</v>
          </cell>
          <cell r="AP120">
            <v>0</v>
          </cell>
          <cell r="AQ120">
            <v>4</v>
          </cell>
          <cell r="AR120">
            <v>178</v>
          </cell>
          <cell r="AS120">
            <v>0</v>
          </cell>
          <cell r="AT120">
            <v>0</v>
          </cell>
          <cell r="AU120">
            <v>0</v>
          </cell>
          <cell r="AV120">
            <v>0</v>
          </cell>
          <cell r="AW120">
            <v>0</v>
          </cell>
          <cell r="AX120">
            <v>0</v>
          </cell>
          <cell r="AY120">
            <v>0</v>
          </cell>
          <cell r="AZ120">
            <v>5</v>
          </cell>
          <cell r="BA120">
            <v>5</v>
          </cell>
          <cell r="BB120">
            <v>1</v>
          </cell>
          <cell r="BC120">
            <v>0</v>
          </cell>
          <cell r="BD120">
            <v>0</v>
          </cell>
          <cell r="BE120">
            <v>0</v>
          </cell>
          <cell r="BF120">
            <v>0</v>
          </cell>
          <cell r="BG120">
            <v>0</v>
          </cell>
          <cell r="BH120">
            <v>2</v>
          </cell>
          <cell r="BI120">
            <v>1</v>
          </cell>
          <cell r="BJ120">
            <v>0</v>
          </cell>
          <cell r="BK120">
            <v>0</v>
          </cell>
          <cell r="BL120">
            <v>0</v>
          </cell>
          <cell r="BM120">
            <v>0</v>
          </cell>
          <cell r="BN120">
            <v>0</v>
          </cell>
          <cell r="BO120">
            <v>0</v>
          </cell>
          <cell r="BP120">
            <v>106</v>
          </cell>
          <cell r="BQ120">
            <v>105</v>
          </cell>
          <cell r="BR120">
            <v>2780</v>
          </cell>
          <cell r="BS120">
            <v>1705</v>
          </cell>
          <cell r="BT120">
            <v>378</v>
          </cell>
          <cell r="BU120">
            <v>293</v>
          </cell>
          <cell r="BV120">
            <v>7791.6</v>
          </cell>
          <cell r="BW120">
            <v>10.780000000000001</v>
          </cell>
          <cell r="BX120">
            <v>39.6</v>
          </cell>
          <cell r="BY120">
            <v>30</v>
          </cell>
          <cell r="BZ120">
            <v>160</v>
          </cell>
          <cell r="CA120">
            <v>0</v>
          </cell>
          <cell r="CB120">
            <v>46.4</v>
          </cell>
          <cell r="CC120">
            <v>221</v>
          </cell>
          <cell r="CD120">
            <v>0</v>
          </cell>
          <cell r="CE120">
            <v>2</v>
          </cell>
          <cell r="CF120">
            <v>3</v>
          </cell>
          <cell r="CG120">
            <v>0</v>
          </cell>
          <cell r="CH120">
            <v>0</v>
          </cell>
          <cell r="CI120">
            <v>2</v>
          </cell>
          <cell r="CJ120">
            <v>0</v>
          </cell>
          <cell r="CK120">
            <v>0</v>
          </cell>
          <cell r="CL120">
            <v>1</v>
          </cell>
          <cell r="CM120">
            <v>4</v>
          </cell>
          <cell r="CN120">
            <v>0</v>
          </cell>
          <cell r="CO120">
            <v>0</v>
          </cell>
          <cell r="CP120">
            <v>0</v>
          </cell>
          <cell r="CQ120">
            <v>1</v>
          </cell>
          <cell r="CR120">
            <v>0</v>
          </cell>
          <cell r="CS120">
            <v>0</v>
          </cell>
          <cell r="CT120">
            <v>0</v>
          </cell>
          <cell r="CU120">
            <v>0</v>
          </cell>
          <cell r="CV120">
            <v>1</v>
          </cell>
          <cell r="CW120">
            <v>0</v>
          </cell>
          <cell r="CX120">
            <v>1</v>
          </cell>
          <cell r="CY120">
            <v>0</v>
          </cell>
          <cell r="CZ120">
            <v>1</v>
          </cell>
          <cell r="DA120">
            <v>0</v>
          </cell>
          <cell r="DB120">
            <v>0</v>
          </cell>
          <cell r="DC120">
            <v>1</v>
          </cell>
          <cell r="DD120">
            <v>0</v>
          </cell>
          <cell r="DE120">
            <v>0</v>
          </cell>
          <cell r="DF120">
            <v>0</v>
          </cell>
          <cell r="DG120">
            <v>0</v>
          </cell>
          <cell r="DH120">
            <v>0</v>
          </cell>
          <cell r="DI120">
            <v>0</v>
          </cell>
          <cell r="DJ120">
            <v>0</v>
          </cell>
          <cell r="DK120">
            <v>0</v>
          </cell>
          <cell r="DL120">
            <v>66</v>
          </cell>
          <cell r="DM120">
            <v>0</v>
          </cell>
          <cell r="DN120">
            <v>36</v>
          </cell>
          <cell r="DO120">
            <v>4</v>
          </cell>
          <cell r="DP120">
            <v>1</v>
          </cell>
          <cell r="DQ120">
            <v>0</v>
          </cell>
          <cell r="DR120">
            <v>1</v>
          </cell>
          <cell r="DS120">
            <v>0</v>
          </cell>
          <cell r="DT120">
            <v>0</v>
          </cell>
          <cell r="DU120">
            <v>1</v>
          </cell>
          <cell r="DV120">
            <v>0</v>
          </cell>
          <cell r="DW120">
            <v>1</v>
          </cell>
          <cell r="DX120">
            <v>1</v>
          </cell>
          <cell r="DY120">
            <v>0</v>
          </cell>
          <cell r="DZ120">
            <v>0</v>
          </cell>
          <cell r="EA120">
            <v>1</v>
          </cell>
          <cell r="EB120">
            <v>1</v>
          </cell>
          <cell r="EC120">
            <v>0</v>
          </cell>
          <cell r="ED120">
            <v>0</v>
          </cell>
          <cell r="EE120">
            <v>1</v>
          </cell>
          <cell r="EF120">
            <v>1</v>
          </cell>
          <cell r="EG120">
            <v>0</v>
          </cell>
          <cell r="EH120">
            <v>0</v>
          </cell>
          <cell r="EI120">
            <v>1</v>
          </cell>
          <cell r="EJ120">
            <v>1</v>
          </cell>
          <cell r="EK120">
            <v>0</v>
          </cell>
          <cell r="EL120">
            <v>1</v>
          </cell>
          <cell r="EM120">
            <v>0</v>
          </cell>
          <cell r="EN120">
            <v>1644</v>
          </cell>
          <cell r="EO120">
            <v>10</v>
          </cell>
          <cell r="EP120">
            <v>0</v>
          </cell>
          <cell r="EQ120">
            <v>0</v>
          </cell>
          <cell r="ER120">
            <v>2</v>
          </cell>
          <cell r="ES120">
            <v>0</v>
          </cell>
          <cell r="ET120">
            <v>3</v>
          </cell>
          <cell r="EU120">
            <v>0</v>
          </cell>
          <cell r="EV120">
            <v>443</v>
          </cell>
          <cell r="EW120">
            <v>0</v>
          </cell>
          <cell r="EX120">
            <v>15</v>
          </cell>
          <cell r="EY120">
            <v>1509</v>
          </cell>
          <cell r="EZ120">
            <v>411</v>
          </cell>
          <cell r="FA120">
            <v>10</v>
          </cell>
          <cell r="FB120">
            <v>0</v>
          </cell>
          <cell r="FC120">
            <v>0</v>
          </cell>
          <cell r="FD120">
            <v>1</v>
          </cell>
          <cell r="FE120">
            <v>0</v>
          </cell>
          <cell r="FF120">
            <v>80</v>
          </cell>
          <cell r="FG120">
            <v>0</v>
          </cell>
          <cell r="FH120">
            <v>36</v>
          </cell>
          <cell r="FI120">
            <v>0</v>
          </cell>
          <cell r="FJ120">
            <v>9</v>
          </cell>
          <cell r="FK120">
            <v>9078</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1</v>
          </cell>
        </row>
        <row r="121">
          <cell r="A121" t="str">
            <v>Drama</v>
          </cell>
          <cell r="B121">
            <v>16</v>
          </cell>
          <cell r="C121">
            <v>0</v>
          </cell>
          <cell r="D121">
            <v>0</v>
          </cell>
          <cell r="E121">
            <v>0</v>
          </cell>
          <cell r="F121">
            <v>0</v>
          </cell>
          <cell r="G121">
            <v>0</v>
          </cell>
          <cell r="H121">
            <v>0</v>
          </cell>
          <cell r="I121">
            <v>0</v>
          </cell>
          <cell r="J121">
            <v>2134746</v>
          </cell>
          <cell r="K121">
            <v>0</v>
          </cell>
          <cell r="L121">
            <v>0</v>
          </cell>
          <cell r="M121">
            <v>0</v>
          </cell>
          <cell r="N121">
            <v>0</v>
          </cell>
          <cell r="O121">
            <v>1622</v>
          </cell>
          <cell r="P121">
            <v>6462</v>
          </cell>
          <cell r="Q121">
            <v>19</v>
          </cell>
          <cell r="R121">
            <v>125</v>
          </cell>
          <cell r="S121">
            <v>4</v>
          </cell>
          <cell r="T121">
            <v>171653</v>
          </cell>
          <cell r="U121">
            <v>27035</v>
          </cell>
          <cell r="V121">
            <v>32744</v>
          </cell>
          <cell r="W121">
            <v>10813</v>
          </cell>
          <cell r="X121">
            <v>2159</v>
          </cell>
          <cell r="Y121">
            <v>0</v>
          </cell>
          <cell r="Z121">
            <v>961</v>
          </cell>
          <cell r="AA121">
            <v>56648</v>
          </cell>
          <cell r="AB121">
            <v>0</v>
          </cell>
          <cell r="AC121">
            <v>30000</v>
          </cell>
          <cell r="AD121">
            <v>33</v>
          </cell>
          <cell r="AE121">
            <v>15</v>
          </cell>
          <cell r="AF121">
            <v>0</v>
          </cell>
          <cell r="AG121">
            <v>13</v>
          </cell>
          <cell r="AH121">
            <v>558</v>
          </cell>
          <cell r="AI121">
            <v>0</v>
          </cell>
          <cell r="AJ121">
            <v>1365</v>
          </cell>
          <cell r="AK121">
            <v>191</v>
          </cell>
          <cell r="AL121">
            <v>7462</v>
          </cell>
          <cell r="AM121">
            <v>7</v>
          </cell>
          <cell r="AN121">
            <v>0</v>
          </cell>
          <cell r="AO121">
            <v>0</v>
          </cell>
          <cell r="AP121">
            <v>47</v>
          </cell>
          <cell r="AQ121">
            <v>0</v>
          </cell>
          <cell r="AR121">
            <v>4780</v>
          </cell>
          <cell r="AS121">
            <v>76</v>
          </cell>
          <cell r="AT121">
            <v>0</v>
          </cell>
          <cell r="AU121">
            <v>0</v>
          </cell>
          <cell r="AV121">
            <v>0</v>
          </cell>
          <cell r="AW121">
            <v>0</v>
          </cell>
          <cell r="AX121">
            <v>0</v>
          </cell>
          <cell r="AY121">
            <v>0</v>
          </cell>
          <cell r="AZ121">
            <v>19</v>
          </cell>
          <cell r="BA121">
            <v>0</v>
          </cell>
          <cell r="BB121">
            <v>0</v>
          </cell>
          <cell r="BC121">
            <v>0</v>
          </cell>
          <cell r="BD121">
            <v>0</v>
          </cell>
          <cell r="BE121">
            <v>0</v>
          </cell>
          <cell r="BF121">
            <v>0</v>
          </cell>
          <cell r="BG121">
            <v>0</v>
          </cell>
          <cell r="BH121">
            <v>0</v>
          </cell>
          <cell r="BI121">
            <v>0</v>
          </cell>
          <cell r="BJ121">
            <v>0</v>
          </cell>
          <cell r="BK121">
            <v>1</v>
          </cell>
          <cell r="BL121">
            <v>0</v>
          </cell>
          <cell r="BM121">
            <v>0</v>
          </cell>
          <cell r="BN121">
            <v>3</v>
          </cell>
          <cell r="BO121">
            <v>1</v>
          </cell>
          <cell r="BP121">
            <v>122</v>
          </cell>
          <cell r="BQ121">
            <v>36</v>
          </cell>
          <cell r="BR121">
            <v>188679</v>
          </cell>
          <cell r="BS121">
            <v>114340</v>
          </cell>
          <cell r="BT121">
            <v>12430</v>
          </cell>
          <cell r="BU121">
            <v>6833</v>
          </cell>
          <cell r="BV121">
            <v>1632007.9</v>
          </cell>
          <cell r="BW121">
            <v>67.03</v>
          </cell>
          <cell r="BX121">
            <v>224.7</v>
          </cell>
          <cell r="BY121">
            <v>167.6</v>
          </cell>
          <cell r="BZ121">
            <v>583.5</v>
          </cell>
          <cell r="CA121">
            <v>98</v>
          </cell>
          <cell r="CB121">
            <v>197</v>
          </cell>
          <cell r="CC121">
            <v>871</v>
          </cell>
          <cell r="CD121">
            <v>100</v>
          </cell>
          <cell r="CE121">
            <v>8</v>
          </cell>
          <cell r="CF121">
            <v>11</v>
          </cell>
          <cell r="CG121">
            <v>4</v>
          </cell>
          <cell r="CH121">
            <v>1</v>
          </cell>
          <cell r="CI121">
            <v>6</v>
          </cell>
          <cell r="CJ121">
            <v>2</v>
          </cell>
          <cell r="CK121">
            <v>0</v>
          </cell>
          <cell r="CL121">
            <v>1</v>
          </cell>
          <cell r="CM121">
            <v>11</v>
          </cell>
          <cell r="CN121">
            <v>3</v>
          </cell>
          <cell r="CO121">
            <v>0</v>
          </cell>
          <cell r="CP121">
            <v>0</v>
          </cell>
          <cell r="CQ121">
            <v>1</v>
          </cell>
          <cell r="CR121">
            <v>0</v>
          </cell>
          <cell r="CS121">
            <v>0</v>
          </cell>
          <cell r="CT121">
            <v>3</v>
          </cell>
          <cell r="CU121">
            <v>1</v>
          </cell>
          <cell r="CV121">
            <v>5</v>
          </cell>
          <cell r="CW121">
            <v>2</v>
          </cell>
          <cell r="CX121">
            <v>0</v>
          </cell>
          <cell r="CY121">
            <v>1</v>
          </cell>
          <cell r="CZ121">
            <v>1</v>
          </cell>
          <cell r="DA121">
            <v>0</v>
          </cell>
          <cell r="DB121">
            <v>2</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row>
        <row r="122">
          <cell r="A122" t="str">
            <v>Belfast</v>
          </cell>
          <cell r="B122">
            <v>72</v>
          </cell>
          <cell r="C122">
            <v>0</v>
          </cell>
          <cell r="D122">
            <v>0</v>
          </cell>
          <cell r="E122">
            <v>0</v>
          </cell>
          <cell r="F122">
            <v>0</v>
          </cell>
          <cell r="G122">
            <v>0</v>
          </cell>
          <cell r="H122">
            <v>0</v>
          </cell>
          <cell r="I122">
            <v>0</v>
          </cell>
          <cell r="J122">
            <v>10530016</v>
          </cell>
          <cell r="K122">
            <v>0</v>
          </cell>
          <cell r="L122">
            <v>0</v>
          </cell>
          <cell r="M122">
            <v>0</v>
          </cell>
          <cell r="N122">
            <v>0</v>
          </cell>
          <cell r="O122">
            <v>5001</v>
          </cell>
          <cell r="P122">
            <v>27088</v>
          </cell>
          <cell r="Q122">
            <v>274</v>
          </cell>
          <cell r="R122">
            <v>1098</v>
          </cell>
          <cell r="S122">
            <v>952</v>
          </cell>
          <cell r="T122">
            <v>763924</v>
          </cell>
          <cell r="U122">
            <v>579221</v>
          </cell>
          <cell r="V122">
            <v>175875</v>
          </cell>
          <cell r="W122">
            <v>93896</v>
          </cell>
          <cell r="X122">
            <v>120870</v>
          </cell>
          <cell r="Y122">
            <v>504741</v>
          </cell>
          <cell r="Z122">
            <v>96272</v>
          </cell>
          <cell r="AA122">
            <v>1343968</v>
          </cell>
          <cell r="AB122">
            <v>2005318</v>
          </cell>
          <cell r="AC122">
            <v>2034710</v>
          </cell>
          <cell r="AD122">
            <v>539</v>
          </cell>
          <cell r="AE122">
            <v>534</v>
          </cell>
          <cell r="AF122">
            <v>500</v>
          </cell>
          <cell r="AG122">
            <v>536</v>
          </cell>
          <cell r="AH122">
            <v>1766</v>
          </cell>
          <cell r="AI122">
            <v>524</v>
          </cell>
          <cell r="AJ122">
            <v>4393</v>
          </cell>
          <cell r="AK122">
            <v>358</v>
          </cell>
          <cell r="AL122">
            <v>7478</v>
          </cell>
          <cell r="AM122">
            <v>467</v>
          </cell>
          <cell r="AN122">
            <v>459</v>
          </cell>
          <cell r="AO122">
            <v>714</v>
          </cell>
          <cell r="AP122">
            <v>7873</v>
          </cell>
          <cell r="AQ122">
            <v>8192</v>
          </cell>
          <cell r="AR122">
            <v>19460</v>
          </cell>
          <cell r="AS122">
            <v>1095</v>
          </cell>
          <cell r="AT122">
            <v>6</v>
          </cell>
          <cell r="AU122">
            <v>0</v>
          </cell>
          <cell r="AV122">
            <v>0</v>
          </cell>
          <cell r="AW122">
            <v>39</v>
          </cell>
          <cell r="AX122">
            <v>21</v>
          </cell>
          <cell r="AY122">
            <v>18</v>
          </cell>
          <cell r="AZ122">
            <v>259</v>
          </cell>
          <cell r="BA122">
            <v>35</v>
          </cell>
          <cell r="BB122">
            <v>1</v>
          </cell>
          <cell r="BC122">
            <v>5</v>
          </cell>
          <cell r="BD122">
            <v>3</v>
          </cell>
          <cell r="BE122">
            <v>62</v>
          </cell>
          <cell r="BF122">
            <v>0</v>
          </cell>
          <cell r="BG122">
            <v>0</v>
          </cell>
          <cell r="BH122">
            <v>23</v>
          </cell>
          <cell r="BI122">
            <v>1</v>
          </cell>
          <cell r="BJ122">
            <v>3</v>
          </cell>
          <cell r="BK122">
            <v>16</v>
          </cell>
          <cell r="BL122">
            <v>3</v>
          </cell>
          <cell r="BM122">
            <v>4</v>
          </cell>
          <cell r="BN122">
            <v>129</v>
          </cell>
          <cell r="BO122">
            <v>8</v>
          </cell>
          <cell r="BP122">
            <v>1097</v>
          </cell>
          <cell r="BQ122">
            <v>161</v>
          </cell>
          <cell r="BR122">
            <v>878807</v>
          </cell>
          <cell r="BS122">
            <v>571316</v>
          </cell>
          <cell r="BT122">
            <v>73062</v>
          </cell>
          <cell r="BU122">
            <v>103290</v>
          </cell>
          <cell r="BV122">
            <v>9930682.5099999998</v>
          </cell>
          <cell r="BW122">
            <v>250.83000000000004</v>
          </cell>
          <cell r="BX122">
            <v>829.98000000000013</v>
          </cell>
          <cell r="BY122">
            <v>533.37</v>
          </cell>
          <cell r="BZ122">
            <v>2159.5</v>
          </cell>
          <cell r="CA122">
            <v>283.72000000000003</v>
          </cell>
          <cell r="CB122">
            <v>799.83999999999992</v>
          </cell>
          <cell r="CC122">
            <v>2595.06</v>
          </cell>
          <cell r="CD122">
            <v>240.06</v>
          </cell>
          <cell r="CE122">
            <v>44</v>
          </cell>
          <cell r="CF122">
            <v>32</v>
          </cell>
          <cell r="CG122">
            <v>10</v>
          </cell>
          <cell r="CH122">
            <v>0</v>
          </cell>
          <cell r="CI122">
            <v>21</v>
          </cell>
          <cell r="CJ122">
            <v>4</v>
          </cell>
          <cell r="CK122">
            <v>4</v>
          </cell>
          <cell r="CL122">
            <v>9</v>
          </cell>
          <cell r="CM122">
            <v>37</v>
          </cell>
          <cell r="CN122">
            <v>4</v>
          </cell>
          <cell r="CO122">
            <v>3</v>
          </cell>
          <cell r="CP122">
            <v>3</v>
          </cell>
          <cell r="CQ122">
            <v>7</v>
          </cell>
          <cell r="CR122">
            <v>0</v>
          </cell>
          <cell r="CS122">
            <v>2</v>
          </cell>
          <cell r="CT122">
            <v>7</v>
          </cell>
          <cell r="CU122">
            <v>4</v>
          </cell>
          <cell r="CV122">
            <v>22</v>
          </cell>
          <cell r="CW122">
            <v>4</v>
          </cell>
          <cell r="CX122">
            <v>0</v>
          </cell>
          <cell r="CY122">
            <v>2</v>
          </cell>
          <cell r="CZ122">
            <v>14</v>
          </cell>
          <cell r="DA122">
            <v>4</v>
          </cell>
          <cell r="DB122">
            <v>5</v>
          </cell>
          <cell r="DC122">
            <v>3</v>
          </cell>
          <cell r="DD122">
            <v>2</v>
          </cell>
          <cell r="DE122">
            <v>2</v>
          </cell>
          <cell r="DF122">
            <v>1</v>
          </cell>
          <cell r="DG122">
            <v>2</v>
          </cell>
          <cell r="DH122">
            <v>1</v>
          </cell>
          <cell r="DI122">
            <v>1</v>
          </cell>
          <cell r="DJ122">
            <v>4</v>
          </cell>
          <cell r="DK122">
            <v>0</v>
          </cell>
          <cell r="DL122">
            <v>69</v>
          </cell>
          <cell r="DM122">
            <v>300</v>
          </cell>
          <cell r="DN122">
            <v>303</v>
          </cell>
          <cell r="DO122">
            <v>618</v>
          </cell>
          <cell r="DP122">
            <v>7</v>
          </cell>
          <cell r="DQ122">
            <v>0</v>
          </cell>
          <cell r="DR122">
            <v>2</v>
          </cell>
          <cell r="DS122">
            <v>4</v>
          </cell>
          <cell r="DT122">
            <v>4</v>
          </cell>
          <cell r="DU122">
            <v>2</v>
          </cell>
          <cell r="DV122">
            <v>3</v>
          </cell>
          <cell r="DW122">
            <v>3</v>
          </cell>
          <cell r="DX122">
            <v>3</v>
          </cell>
          <cell r="DY122">
            <v>3</v>
          </cell>
          <cell r="DZ122">
            <v>5</v>
          </cell>
          <cell r="EA122">
            <v>2</v>
          </cell>
          <cell r="EB122">
            <v>7</v>
          </cell>
          <cell r="EC122">
            <v>0</v>
          </cell>
          <cell r="ED122">
            <v>3</v>
          </cell>
          <cell r="EE122">
            <v>3</v>
          </cell>
          <cell r="EF122">
            <v>4</v>
          </cell>
          <cell r="EG122">
            <v>3</v>
          </cell>
          <cell r="EH122">
            <v>2</v>
          </cell>
          <cell r="EI122">
            <v>4</v>
          </cell>
          <cell r="EJ122">
            <v>3</v>
          </cell>
          <cell r="EK122">
            <v>3</v>
          </cell>
          <cell r="EL122">
            <v>2</v>
          </cell>
          <cell r="EM122">
            <v>0</v>
          </cell>
          <cell r="EN122">
            <v>2309</v>
          </cell>
          <cell r="EO122">
            <v>11</v>
          </cell>
          <cell r="EP122">
            <v>12030</v>
          </cell>
          <cell r="EQ122">
            <v>15</v>
          </cell>
          <cell r="ER122">
            <v>18</v>
          </cell>
          <cell r="ES122">
            <v>111</v>
          </cell>
          <cell r="ET122">
            <v>143</v>
          </cell>
          <cell r="EU122">
            <v>10</v>
          </cell>
          <cell r="EV122">
            <v>469</v>
          </cell>
          <cell r="EW122">
            <v>137</v>
          </cell>
          <cell r="EX122">
            <v>35</v>
          </cell>
          <cell r="EY122">
            <v>1510</v>
          </cell>
          <cell r="EZ122">
            <v>10833</v>
          </cell>
          <cell r="FA122">
            <v>17</v>
          </cell>
          <cell r="FB122">
            <v>9554014</v>
          </cell>
          <cell r="FC122">
            <v>1229</v>
          </cell>
          <cell r="FD122">
            <v>9530001</v>
          </cell>
          <cell r="FE122">
            <v>2656</v>
          </cell>
          <cell r="FF122">
            <v>1278</v>
          </cell>
          <cell r="FG122">
            <v>3426</v>
          </cell>
          <cell r="FH122">
            <v>499</v>
          </cell>
          <cell r="FI122">
            <v>5022</v>
          </cell>
          <cell r="FJ122">
            <v>101</v>
          </cell>
          <cell r="FK122">
            <v>9079</v>
          </cell>
          <cell r="FL122">
            <v>12</v>
          </cell>
          <cell r="FM122">
            <v>3916</v>
          </cell>
          <cell r="FN122">
            <v>4000</v>
          </cell>
          <cell r="FO122">
            <v>6</v>
          </cell>
          <cell r="FP122">
            <v>0</v>
          </cell>
          <cell r="FQ122">
            <v>0</v>
          </cell>
          <cell r="FR122">
            <v>4</v>
          </cell>
          <cell r="FS122">
            <v>0</v>
          </cell>
          <cell r="FT122">
            <v>2079</v>
          </cell>
          <cell r="FU122">
            <v>0</v>
          </cell>
          <cell r="FV122">
            <v>1</v>
          </cell>
          <cell r="FW122">
            <v>0</v>
          </cell>
          <cell r="FX122">
            <v>2</v>
          </cell>
          <cell r="FY122">
            <v>4</v>
          </cell>
        </row>
        <row r="123">
          <cell r="A123" t="str">
            <v>Mid Ulster</v>
          </cell>
          <cell r="B123">
            <v>1</v>
          </cell>
          <cell r="C123">
            <v>0</v>
          </cell>
          <cell r="D123">
            <v>0</v>
          </cell>
          <cell r="E123">
            <v>0</v>
          </cell>
          <cell r="F123">
            <v>0</v>
          </cell>
          <cell r="G123">
            <v>0</v>
          </cell>
          <cell r="H123">
            <v>0</v>
          </cell>
          <cell r="I123">
            <v>0</v>
          </cell>
          <cell r="J123">
            <v>38204</v>
          </cell>
          <cell r="K123">
            <v>0</v>
          </cell>
          <cell r="L123">
            <v>0</v>
          </cell>
          <cell r="M123">
            <v>0</v>
          </cell>
          <cell r="N123">
            <v>0</v>
          </cell>
          <cell r="O123">
            <v>18</v>
          </cell>
          <cell r="P123">
            <v>3381</v>
          </cell>
          <cell r="Q123">
            <v>0</v>
          </cell>
          <cell r="R123">
            <v>0</v>
          </cell>
          <cell r="S123">
            <v>1</v>
          </cell>
          <cell r="T123">
            <v>1047</v>
          </cell>
          <cell r="U123">
            <v>650</v>
          </cell>
          <cell r="V123">
            <v>5403</v>
          </cell>
          <cell r="W123">
            <v>0</v>
          </cell>
          <cell r="X123">
            <v>0</v>
          </cell>
          <cell r="Y123">
            <v>0</v>
          </cell>
          <cell r="Z123">
            <v>0</v>
          </cell>
          <cell r="AA123">
            <v>0</v>
          </cell>
          <cell r="AB123">
            <v>0</v>
          </cell>
          <cell r="AC123">
            <v>20000</v>
          </cell>
          <cell r="AD123">
            <v>0</v>
          </cell>
          <cell r="AE123">
            <v>0</v>
          </cell>
          <cell r="AF123">
            <v>0</v>
          </cell>
          <cell r="AG123">
            <v>0</v>
          </cell>
          <cell r="AH123">
            <v>0</v>
          </cell>
          <cell r="AI123">
            <v>0</v>
          </cell>
          <cell r="AJ123">
            <v>10</v>
          </cell>
          <cell r="AK123">
            <v>0</v>
          </cell>
          <cell r="AL123">
            <v>0</v>
          </cell>
          <cell r="AM123">
            <v>0</v>
          </cell>
          <cell r="AN123">
            <v>0</v>
          </cell>
          <cell r="AO123">
            <v>0</v>
          </cell>
          <cell r="AP123">
            <v>0</v>
          </cell>
          <cell r="AQ123">
            <v>0</v>
          </cell>
          <cell r="AR123">
            <v>3381</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810</v>
          </cell>
          <cell r="BS123">
            <v>482</v>
          </cell>
          <cell r="BT123">
            <v>245</v>
          </cell>
          <cell r="BU123">
            <v>0</v>
          </cell>
          <cell r="BV123">
            <v>2566</v>
          </cell>
          <cell r="BW123">
            <v>5.32</v>
          </cell>
          <cell r="BX123">
            <v>10.53</v>
          </cell>
          <cell r="BY123">
            <v>0</v>
          </cell>
          <cell r="BZ123">
            <v>0</v>
          </cell>
          <cell r="CA123">
            <v>0</v>
          </cell>
          <cell r="CB123">
            <v>7.13</v>
          </cell>
          <cell r="CC123">
            <v>46.5</v>
          </cell>
          <cell r="CD123">
            <v>0</v>
          </cell>
          <cell r="CE123">
            <v>0</v>
          </cell>
          <cell r="CF123">
            <v>0</v>
          </cell>
          <cell r="CG123">
            <v>0</v>
          </cell>
          <cell r="CH123">
            <v>0</v>
          </cell>
          <cell r="CI123">
            <v>0</v>
          </cell>
          <cell r="CJ123">
            <v>0</v>
          </cell>
          <cell r="CK123">
            <v>0</v>
          </cell>
          <cell r="CL123">
            <v>0</v>
          </cell>
          <cell r="CM123">
            <v>1</v>
          </cell>
          <cell r="CN123">
            <v>0</v>
          </cell>
          <cell r="CO123">
            <v>0</v>
          </cell>
          <cell r="CP123">
            <v>0</v>
          </cell>
          <cell r="CQ123">
            <v>1</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row>
        <row r="124">
          <cell r="A124" t="str">
            <v>Derry and Strabane</v>
          </cell>
          <cell r="B124">
            <v>14</v>
          </cell>
          <cell r="C124">
            <v>0</v>
          </cell>
          <cell r="D124">
            <v>0</v>
          </cell>
          <cell r="E124">
            <v>0</v>
          </cell>
          <cell r="F124">
            <v>0</v>
          </cell>
          <cell r="G124">
            <v>0</v>
          </cell>
          <cell r="H124">
            <v>0</v>
          </cell>
          <cell r="I124">
            <v>0</v>
          </cell>
          <cell r="J124">
            <v>1672888</v>
          </cell>
          <cell r="K124">
            <v>0</v>
          </cell>
          <cell r="L124">
            <v>0</v>
          </cell>
          <cell r="M124">
            <v>0</v>
          </cell>
          <cell r="N124">
            <v>0</v>
          </cell>
          <cell r="O124">
            <v>963</v>
          </cell>
          <cell r="P124">
            <v>5634</v>
          </cell>
          <cell r="Q124">
            <v>365</v>
          </cell>
          <cell r="R124">
            <v>64</v>
          </cell>
          <cell r="S124">
            <v>263</v>
          </cell>
          <cell r="T124">
            <v>149254</v>
          </cell>
          <cell r="U124">
            <v>623807</v>
          </cell>
          <cell r="V124">
            <v>48843</v>
          </cell>
          <cell r="W124">
            <v>55903</v>
          </cell>
          <cell r="X124">
            <v>17948</v>
          </cell>
          <cell r="Y124">
            <v>99009</v>
          </cell>
          <cell r="Z124">
            <v>17855</v>
          </cell>
          <cell r="AA124">
            <v>137098</v>
          </cell>
          <cell r="AB124">
            <v>18658</v>
          </cell>
          <cell r="AC124">
            <v>237206</v>
          </cell>
          <cell r="AD124">
            <v>20</v>
          </cell>
          <cell r="AE124">
            <v>22</v>
          </cell>
          <cell r="AF124">
            <v>21</v>
          </cell>
          <cell r="AG124">
            <v>10</v>
          </cell>
          <cell r="AH124">
            <v>526</v>
          </cell>
          <cell r="AI124">
            <v>382</v>
          </cell>
          <cell r="AJ124">
            <v>2305</v>
          </cell>
          <cell r="AK124">
            <v>270</v>
          </cell>
          <cell r="AL124">
            <v>132</v>
          </cell>
          <cell r="AM124">
            <v>30</v>
          </cell>
          <cell r="AN124">
            <v>30</v>
          </cell>
          <cell r="AO124">
            <v>0</v>
          </cell>
          <cell r="AP124">
            <v>1450</v>
          </cell>
          <cell r="AQ124">
            <v>626</v>
          </cell>
          <cell r="AR124">
            <v>20535</v>
          </cell>
          <cell r="AS124">
            <v>44</v>
          </cell>
          <cell r="AT124">
            <v>4</v>
          </cell>
          <cell r="AU124">
            <v>0</v>
          </cell>
          <cell r="AV124">
            <v>0</v>
          </cell>
          <cell r="AW124">
            <v>0</v>
          </cell>
          <cell r="AX124">
            <v>12</v>
          </cell>
          <cell r="AY124">
            <v>11</v>
          </cell>
          <cell r="AZ124">
            <v>18650</v>
          </cell>
          <cell r="BA124">
            <v>10</v>
          </cell>
          <cell r="BB124">
            <v>0</v>
          </cell>
          <cell r="BC124">
            <v>0</v>
          </cell>
          <cell r="BD124">
            <v>0</v>
          </cell>
          <cell r="BE124">
            <v>0</v>
          </cell>
          <cell r="BF124">
            <v>2</v>
          </cell>
          <cell r="BG124">
            <v>0</v>
          </cell>
          <cell r="BH124">
            <v>2</v>
          </cell>
          <cell r="BI124">
            <v>6</v>
          </cell>
          <cell r="BJ124">
            <v>0</v>
          </cell>
          <cell r="BK124">
            <v>1</v>
          </cell>
          <cell r="BL124">
            <v>0</v>
          </cell>
          <cell r="BM124">
            <v>0</v>
          </cell>
          <cell r="BN124">
            <v>28</v>
          </cell>
          <cell r="BO124">
            <v>21</v>
          </cell>
          <cell r="BP124">
            <v>797</v>
          </cell>
          <cell r="BQ124">
            <v>32</v>
          </cell>
          <cell r="BR124">
            <v>222696</v>
          </cell>
          <cell r="BS124">
            <v>129137</v>
          </cell>
          <cell r="BT124">
            <v>26473</v>
          </cell>
          <cell r="BU124">
            <v>9351</v>
          </cell>
          <cell r="BV124">
            <v>2264446.6</v>
          </cell>
          <cell r="BW124">
            <v>83.799999999999983</v>
          </cell>
          <cell r="BX124">
            <v>133.32999999999998</v>
          </cell>
          <cell r="BY124">
            <v>79.8</v>
          </cell>
          <cell r="BZ124">
            <v>597.12</v>
          </cell>
          <cell r="CA124">
            <v>90</v>
          </cell>
          <cell r="CB124">
            <v>236</v>
          </cell>
          <cell r="CC124">
            <v>553.37</v>
          </cell>
          <cell r="CD124">
            <v>77</v>
          </cell>
          <cell r="CE124">
            <v>8</v>
          </cell>
          <cell r="CF124">
            <v>8</v>
          </cell>
          <cell r="CG124">
            <v>4</v>
          </cell>
          <cell r="CH124">
            <v>1</v>
          </cell>
          <cell r="CI124">
            <v>6</v>
          </cell>
          <cell r="CJ124">
            <v>1</v>
          </cell>
          <cell r="CK124">
            <v>2</v>
          </cell>
          <cell r="CL124">
            <v>3</v>
          </cell>
          <cell r="CM124">
            <v>8</v>
          </cell>
          <cell r="CN124">
            <v>2</v>
          </cell>
          <cell r="CO124">
            <v>0</v>
          </cell>
          <cell r="CP124">
            <v>0</v>
          </cell>
          <cell r="CQ124">
            <v>2</v>
          </cell>
          <cell r="CR124">
            <v>0</v>
          </cell>
          <cell r="CS124">
            <v>0</v>
          </cell>
          <cell r="CT124">
            <v>2</v>
          </cell>
          <cell r="CU124">
            <v>1</v>
          </cell>
          <cell r="CV124">
            <v>5</v>
          </cell>
          <cell r="CW124">
            <v>0</v>
          </cell>
          <cell r="CX124">
            <v>1</v>
          </cell>
          <cell r="CY124">
            <v>0</v>
          </cell>
          <cell r="CZ124">
            <v>0</v>
          </cell>
          <cell r="DA124">
            <v>1</v>
          </cell>
          <cell r="DB124">
            <v>1</v>
          </cell>
          <cell r="DC124">
            <v>0</v>
          </cell>
          <cell r="DD124">
            <v>0</v>
          </cell>
          <cell r="DE124">
            <v>0</v>
          </cell>
          <cell r="DF124">
            <v>0</v>
          </cell>
          <cell r="DG124">
            <v>0</v>
          </cell>
          <cell r="DH124">
            <v>0</v>
          </cell>
          <cell r="DI124">
            <v>0</v>
          </cell>
          <cell r="DJ124">
            <v>1</v>
          </cell>
          <cell r="DK124">
            <v>0</v>
          </cell>
          <cell r="DL124">
            <v>0</v>
          </cell>
          <cell r="DM124">
            <v>0</v>
          </cell>
          <cell r="DN124">
            <v>0</v>
          </cell>
          <cell r="DO124">
            <v>0</v>
          </cell>
          <cell r="DP124">
            <v>1</v>
          </cell>
          <cell r="DQ124">
            <v>0</v>
          </cell>
          <cell r="DR124">
            <v>1</v>
          </cell>
          <cell r="DS124">
            <v>0</v>
          </cell>
          <cell r="DT124">
            <v>1</v>
          </cell>
          <cell r="DU124">
            <v>0</v>
          </cell>
          <cell r="DV124">
            <v>0</v>
          </cell>
          <cell r="DW124">
            <v>0</v>
          </cell>
          <cell r="DX124">
            <v>0</v>
          </cell>
          <cell r="DY124">
            <v>1</v>
          </cell>
          <cell r="DZ124">
            <v>0</v>
          </cell>
          <cell r="EA124">
            <v>1</v>
          </cell>
          <cell r="EB124">
            <v>1</v>
          </cell>
          <cell r="EC124">
            <v>0</v>
          </cell>
          <cell r="ED124">
            <v>1</v>
          </cell>
          <cell r="EE124">
            <v>0</v>
          </cell>
          <cell r="EF124">
            <v>0</v>
          </cell>
          <cell r="EG124">
            <v>1</v>
          </cell>
          <cell r="EH124">
            <v>1</v>
          </cell>
          <cell r="EI124">
            <v>0</v>
          </cell>
          <cell r="EJ124">
            <v>0</v>
          </cell>
          <cell r="EK124">
            <v>1</v>
          </cell>
          <cell r="EL124">
            <v>1</v>
          </cell>
          <cell r="EM124">
            <v>0</v>
          </cell>
          <cell r="EN124">
            <v>62</v>
          </cell>
          <cell r="EO124">
            <v>1</v>
          </cell>
          <cell r="EP124">
            <v>5</v>
          </cell>
          <cell r="EQ124">
            <v>0</v>
          </cell>
          <cell r="ER124">
            <v>0</v>
          </cell>
          <cell r="ES124">
            <v>0</v>
          </cell>
          <cell r="ET124">
            <v>1</v>
          </cell>
          <cell r="EU124">
            <v>150</v>
          </cell>
          <cell r="EV124">
            <v>0</v>
          </cell>
          <cell r="EW124">
            <v>1</v>
          </cell>
          <cell r="EX124">
            <v>0</v>
          </cell>
          <cell r="EY124">
            <v>1</v>
          </cell>
          <cell r="EZ124">
            <v>401</v>
          </cell>
          <cell r="FA124">
            <v>10</v>
          </cell>
          <cell r="FB124">
            <v>35150</v>
          </cell>
          <cell r="FC124">
            <v>0</v>
          </cell>
          <cell r="FD124">
            <v>0</v>
          </cell>
          <cell r="FE124">
            <v>0</v>
          </cell>
          <cell r="FF124">
            <v>45</v>
          </cell>
          <cell r="FG124">
            <v>17775</v>
          </cell>
          <cell r="FH124">
            <v>0</v>
          </cell>
          <cell r="FI124">
            <v>30</v>
          </cell>
          <cell r="FJ124">
            <v>0</v>
          </cell>
          <cell r="FK124">
            <v>210</v>
          </cell>
          <cell r="FL124">
            <v>4</v>
          </cell>
          <cell r="FM124">
            <v>540</v>
          </cell>
          <cell r="FN124">
            <v>260</v>
          </cell>
          <cell r="FO124">
            <v>190</v>
          </cell>
          <cell r="FP124">
            <v>346</v>
          </cell>
          <cell r="FQ124">
            <v>27</v>
          </cell>
          <cell r="FR124">
            <v>0</v>
          </cell>
          <cell r="FS124">
            <v>0</v>
          </cell>
          <cell r="FT124">
            <v>0</v>
          </cell>
          <cell r="FU124">
            <v>1</v>
          </cell>
          <cell r="FV124">
            <v>0</v>
          </cell>
          <cell r="FW124">
            <v>0</v>
          </cell>
          <cell r="FX124">
            <v>0</v>
          </cell>
          <cell r="FY124">
            <v>2</v>
          </cell>
        </row>
        <row r="125">
          <cell r="A125" t="str">
            <v>Armagh, Banbridge and Craigavon</v>
          </cell>
          <cell r="B125">
            <v>5</v>
          </cell>
          <cell r="C125">
            <v>0</v>
          </cell>
          <cell r="D125">
            <v>0</v>
          </cell>
          <cell r="E125">
            <v>0</v>
          </cell>
          <cell r="F125">
            <v>0</v>
          </cell>
          <cell r="G125">
            <v>0</v>
          </cell>
          <cell r="H125">
            <v>0</v>
          </cell>
          <cell r="I125">
            <v>0</v>
          </cell>
          <cell r="J125">
            <v>204170</v>
          </cell>
          <cell r="K125">
            <v>0</v>
          </cell>
          <cell r="L125">
            <v>0</v>
          </cell>
          <cell r="M125">
            <v>0</v>
          </cell>
          <cell r="N125">
            <v>0</v>
          </cell>
          <cell r="O125">
            <v>460</v>
          </cell>
          <cell r="P125">
            <v>179</v>
          </cell>
          <cell r="Q125">
            <v>10</v>
          </cell>
          <cell r="R125">
            <v>30</v>
          </cell>
          <cell r="S125">
            <v>4</v>
          </cell>
          <cell r="T125">
            <v>0</v>
          </cell>
          <cell r="U125">
            <v>371680</v>
          </cell>
          <cell r="V125">
            <v>6018</v>
          </cell>
          <cell r="W125">
            <v>16789</v>
          </cell>
          <cell r="X125">
            <v>17595</v>
          </cell>
          <cell r="Y125">
            <v>0</v>
          </cell>
          <cell r="Z125">
            <v>0</v>
          </cell>
          <cell r="AA125">
            <v>128498</v>
          </cell>
          <cell r="AB125">
            <v>0</v>
          </cell>
          <cell r="AC125">
            <v>106200</v>
          </cell>
          <cell r="AD125">
            <v>0</v>
          </cell>
          <cell r="AE125">
            <v>0</v>
          </cell>
          <cell r="AF125">
            <v>0</v>
          </cell>
          <cell r="AG125">
            <v>0</v>
          </cell>
          <cell r="AH125">
            <v>0</v>
          </cell>
          <cell r="AI125">
            <v>0</v>
          </cell>
          <cell r="AJ125">
            <v>452</v>
          </cell>
          <cell r="AK125">
            <v>112</v>
          </cell>
          <cell r="AL125">
            <v>0</v>
          </cell>
          <cell r="AM125">
            <v>0</v>
          </cell>
          <cell r="AN125">
            <v>0</v>
          </cell>
          <cell r="AO125">
            <v>0</v>
          </cell>
          <cell r="AP125">
            <v>83</v>
          </cell>
          <cell r="AQ125">
            <v>0</v>
          </cell>
          <cell r="AR125">
            <v>600</v>
          </cell>
          <cell r="AS125">
            <v>100</v>
          </cell>
          <cell r="AT125">
            <v>0</v>
          </cell>
          <cell r="AU125">
            <v>0</v>
          </cell>
          <cell r="AV125">
            <v>0</v>
          </cell>
          <cell r="AW125">
            <v>0</v>
          </cell>
          <cell r="AX125">
            <v>10</v>
          </cell>
          <cell r="AY125">
            <v>0</v>
          </cell>
          <cell r="AZ125">
            <v>16</v>
          </cell>
          <cell r="BA125">
            <v>6</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30</v>
          </cell>
          <cell r="BQ125">
            <v>10</v>
          </cell>
          <cell r="BR125">
            <v>6150</v>
          </cell>
          <cell r="BS125">
            <v>4515</v>
          </cell>
          <cell r="BT125">
            <v>225</v>
          </cell>
          <cell r="BU125">
            <v>1000</v>
          </cell>
          <cell r="BV125">
            <v>6478</v>
          </cell>
          <cell r="BW125">
            <v>9.25</v>
          </cell>
          <cell r="BX125">
            <v>101.17</v>
          </cell>
          <cell r="BY125">
            <v>45.17</v>
          </cell>
          <cell r="BZ125">
            <v>148.74</v>
          </cell>
          <cell r="CA125">
            <v>2</v>
          </cell>
          <cell r="CB125">
            <v>113.4</v>
          </cell>
          <cell r="CC125">
            <v>404.96</v>
          </cell>
          <cell r="CD125">
            <v>2</v>
          </cell>
          <cell r="CE125">
            <v>3</v>
          </cell>
          <cell r="CF125">
            <v>2</v>
          </cell>
          <cell r="CG125">
            <v>0</v>
          </cell>
          <cell r="CH125">
            <v>0</v>
          </cell>
          <cell r="CI125">
            <v>3</v>
          </cell>
          <cell r="CJ125">
            <v>0</v>
          </cell>
          <cell r="CK125">
            <v>1</v>
          </cell>
          <cell r="CL125">
            <v>0</v>
          </cell>
          <cell r="CM125">
            <v>3</v>
          </cell>
          <cell r="CN125">
            <v>0</v>
          </cell>
          <cell r="CO125">
            <v>1</v>
          </cell>
          <cell r="CP125">
            <v>1</v>
          </cell>
          <cell r="CQ125">
            <v>0</v>
          </cell>
          <cell r="CR125">
            <v>0</v>
          </cell>
          <cell r="CS125">
            <v>0</v>
          </cell>
          <cell r="CT125">
            <v>0</v>
          </cell>
          <cell r="CU125">
            <v>0</v>
          </cell>
          <cell r="CV125">
            <v>3</v>
          </cell>
          <cell r="CW125">
            <v>0</v>
          </cell>
          <cell r="CX125">
            <v>0</v>
          </cell>
          <cell r="CY125">
            <v>0</v>
          </cell>
          <cell r="CZ125">
            <v>1</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row>
        <row r="126">
          <cell r="A126" t="str">
            <v>Newry, Mourne and Down</v>
          </cell>
          <cell r="B126">
            <v>4</v>
          </cell>
          <cell r="C126">
            <v>0</v>
          </cell>
          <cell r="D126">
            <v>0</v>
          </cell>
          <cell r="E126">
            <v>0</v>
          </cell>
          <cell r="F126">
            <v>0</v>
          </cell>
          <cell r="G126">
            <v>0</v>
          </cell>
          <cell r="H126">
            <v>0</v>
          </cell>
          <cell r="I126">
            <v>0</v>
          </cell>
          <cell r="J126">
            <v>255485</v>
          </cell>
          <cell r="K126">
            <v>0</v>
          </cell>
          <cell r="L126">
            <v>0</v>
          </cell>
          <cell r="M126">
            <v>0</v>
          </cell>
          <cell r="N126">
            <v>0</v>
          </cell>
          <cell r="O126">
            <v>90</v>
          </cell>
          <cell r="P126">
            <v>285</v>
          </cell>
          <cell r="Q126">
            <v>3</v>
          </cell>
          <cell r="R126">
            <v>8</v>
          </cell>
          <cell r="S126">
            <v>23</v>
          </cell>
          <cell r="T126">
            <v>1745</v>
          </cell>
          <cell r="U126">
            <v>10435</v>
          </cell>
          <cell r="V126">
            <v>943</v>
          </cell>
          <cell r="W126">
            <v>25172</v>
          </cell>
          <cell r="X126">
            <v>0</v>
          </cell>
          <cell r="Y126">
            <v>5180</v>
          </cell>
          <cell r="Z126">
            <v>0</v>
          </cell>
          <cell r="AA126">
            <v>2000</v>
          </cell>
          <cell r="AB126">
            <v>0</v>
          </cell>
          <cell r="AC126">
            <v>791200</v>
          </cell>
          <cell r="AD126">
            <v>0</v>
          </cell>
          <cell r="AE126">
            <v>2</v>
          </cell>
          <cell r="AF126">
            <v>0</v>
          </cell>
          <cell r="AG126">
            <v>0</v>
          </cell>
          <cell r="AH126">
            <v>0</v>
          </cell>
          <cell r="AI126">
            <v>0</v>
          </cell>
          <cell r="AJ126">
            <v>55</v>
          </cell>
          <cell r="AK126">
            <v>60</v>
          </cell>
          <cell r="AL126">
            <v>0</v>
          </cell>
          <cell r="AM126">
            <v>18</v>
          </cell>
          <cell r="AN126">
            <v>0</v>
          </cell>
          <cell r="AO126">
            <v>0</v>
          </cell>
          <cell r="AP126">
            <v>0</v>
          </cell>
          <cell r="AQ126">
            <v>0</v>
          </cell>
          <cell r="AR126">
            <v>79</v>
          </cell>
          <cell r="AS126">
            <v>265</v>
          </cell>
          <cell r="AT126">
            <v>0</v>
          </cell>
          <cell r="AU126">
            <v>0</v>
          </cell>
          <cell r="AV126">
            <v>0</v>
          </cell>
          <cell r="AW126">
            <v>0</v>
          </cell>
          <cell r="AX126">
            <v>0</v>
          </cell>
          <cell r="AY126">
            <v>0</v>
          </cell>
          <cell r="AZ126">
            <v>2</v>
          </cell>
          <cell r="BA126">
            <v>0</v>
          </cell>
          <cell r="BB126">
            <v>0</v>
          </cell>
          <cell r="BC126">
            <v>0</v>
          </cell>
          <cell r="BD126">
            <v>0</v>
          </cell>
          <cell r="BE126">
            <v>0</v>
          </cell>
          <cell r="BF126">
            <v>0</v>
          </cell>
          <cell r="BG126">
            <v>0</v>
          </cell>
          <cell r="BH126">
            <v>0</v>
          </cell>
          <cell r="BI126">
            <v>4</v>
          </cell>
          <cell r="BJ126">
            <v>0</v>
          </cell>
          <cell r="BK126">
            <v>0</v>
          </cell>
          <cell r="BL126">
            <v>0</v>
          </cell>
          <cell r="BM126">
            <v>0</v>
          </cell>
          <cell r="BN126">
            <v>0</v>
          </cell>
          <cell r="BO126">
            <v>0</v>
          </cell>
          <cell r="BP126">
            <v>5</v>
          </cell>
          <cell r="BQ126">
            <v>8</v>
          </cell>
          <cell r="BR126">
            <v>8350</v>
          </cell>
          <cell r="BS126">
            <v>6620</v>
          </cell>
          <cell r="BT126">
            <v>355</v>
          </cell>
          <cell r="BU126">
            <v>1180</v>
          </cell>
          <cell r="BV126">
            <v>54715</v>
          </cell>
          <cell r="BW126">
            <v>10.379999999999999</v>
          </cell>
          <cell r="BX126">
            <v>135</v>
          </cell>
          <cell r="BY126">
            <v>38</v>
          </cell>
          <cell r="BZ126">
            <v>162</v>
          </cell>
          <cell r="CA126">
            <v>0</v>
          </cell>
          <cell r="CB126">
            <v>56</v>
          </cell>
          <cell r="CC126">
            <v>273</v>
          </cell>
          <cell r="CD126">
            <v>0</v>
          </cell>
          <cell r="CE126">
            <v>1</v>
          </cell>
          <cell r="CF126">
            <v>1</v>
          </cell>
          <cell r="CG126">
            <v>0</v>
          </cell>
          <cell r="CH126">
            <v>1</v>
          </cell>
          <cell r="CI126">
            <v>3</v>
          </cell>
          <cell r="CJ126">
            <v>0</v>
          </cell>
          <cell r="CK126">
            <v>0</v>
          </cell>
          <cell r="CL126">
            <v>0</v>
          </cell>
          <cell r="CM126">
            <v>1</v>
          </cell>
          <cell r="CN126">
            <v>0</v>
          </cell>
          <cell r="CO126">
            <v>2</v>
          </cell>
          <cell r="CP126">
            <v>0</v>
          </cell>
          <cell r="CQ126">
            <v>0</v>
          </cell>
          <cell r="CR126">
            <v>0</v>
          </cell>
          <cell r="CS126">
            <v>1</v>
          </cell>
          <cell r="CT126">
            <v>1</v>
          </cell>
          <cell r="CU126">
            <v>1</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row>
        <row r="127">
          <cell r="A127" t="str">
            <v>Causeway Coast and Glens</v>
          </cell>
          <cell r="B127">
            <v>1</v>
          </cell>
          <cell r="C127">
            <v>0</v>
          </cell>
          <cell r="D127">
            <v>0</v>
          </cell>
          <cell r="E127">
            <v>0</v>
          </cell>
          <cell r="F127">
            <v>0</v>
          </cell>
          <cell r="G127">
            <v>0</v>
          </cell>
          <cell r="H127">
            <v>0</v>
          </cell>
          <cell r="I127">
            <v>0</v>
          </cell>
          <cell r="J127">
            <v>150350</v>
          </cell>
          <cell r="K127">
            <v>0</v>
          </cell>
          <cell r="L127">
            <v>0</v>
          </cell>
          <cell r="M127">
            <v>0</v>
          </cell>
          <cell r="N127">
            <v>0</v>
          </cell>
          <cell r="O127">
            <v>97</v>
          </cell>
          <cell r="P127">
            <v>335</v>
          </cell>
          <cell r="Q127">
            <v>12</v>
          </cell>
          <cell r="R127">
            <v>87</v>
          </cell>
          <cell r="S127">
            <v>0</v>
          </cell>
          <cell r="T127">
            <v>4525</v>
          </cell>
          <cell r="U127">
            <v>0</v>
          </cell>
          <cell r="V127">
            <v>5332</v>
          </cell>
          <cell r="W127">
            <v>0</v>
          </cell>
          <cell r="X127">
            <v>1278</v>
          </cell>
          <cell r="Y127">
            <v>0</v>
          </cell>
          <cell r="Z127">
            <v>0</v>
          </cell>
          <cell r="AA127">
            <v>5650</v>
          </cell>
          <cell r="AB127">
            <v>0</v>
          </cell>
          <cell r="AC127">
            <v>0</v>
          </cell>
          <cell r="AD127">
            <v>1</v>
          </cell>
          <cell r="AE127">
            <v>0</v>
          </cell>
          <cell r="AF127">
            <v>0</v>
          </cell>
          <cell r="AG127">
            <v>1</v>
          </cell>
          <cell r="AH127">
            <v>0</v>
          </cell>
          <cell r="AI127">
            <v>0</v>
          </cell>
          <cell r="AJ127">
            <v>97</v>
          </cell>
          <cell r="AK127">
            <v>1</v>
          </cell>
          <cell r="AL127">
            <v>0</v>
          </cell>
          <cell r="AM127">
            <v>0</v>
          </cell>
          <cell r="AN127">
            <v>0</v>
          </cell>
          <cell r="AO127">
            <v>0</v>
          </cell>
          <cell r="AP127">
            <v>0</v>
          </cell>
          <cell r="AQ127">
            <v>0</v>
          </cell>
          <cell r="AR127">
            <v>335</v>
          </cell>
          <cell r="AS127">
            <v>0</v>
          </cell>
          <cell r="AT127">
            <v>0</v>
          </cell>
          <cell r="AU127">
            <v>0</v>
          </cell>
          <cell r="AV127">
            <v>0</v>
          </cell>
          <cell r="AW127">
            <v>0</v>
          </cell>
          <cell r="AX127">
            <v>0</v>
          </cell>
          <cell r="AY127">
            <v>0</v>
          </cell>
          <cell r="AZ127">
            <v>12</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87</v>
          </cell>
          <cell r="BQ127">
            <v>0</v>
          </cell>
          <cell r="BR127">
            <v>540</v>
          </cell>
          <cell r="BS127">
            <v>250</v>
          </cell>
          <cell r="BT127">
            <v>290</v>
          </cell>
          <cell r="BU127">
            <v>0</v>
          </cell>
          <cell r="BV127">
            <v>500</v>
          </cell>
          <cell r="BW127">
            <v>2</v>
          </cell>
          <cell r="BX127">
            <v>4</v>
          </cell>
          <cell r="BY127">
            <v>5.6</v>
          </cell>
          <cell r="BZ127">
            <v>8.5</v>
          </cell>
          <cell r="CA127">
            <v>0</v>
          </cell>
          <cell r="CB127">
            <v>30</v>
          </cell>
          <cell r="CC127">
            <v>58</v>
          </cell>
          <cell r="CD127">
            <v>0</v>
          </cell>
          <cell r="CE127">
            <v>1</v>
          </cell>
          <cell r="CF127">
            <v>1</v>
          </cell>
          <cell r="CG127">
            <v>0</v>
          </cell>
          <cell r="CH127">
            <v>0</v>
          </cell>
          <cell r="CI127">
            <v>0</v>
          </cell>
          <cell r="CJ127">
            <v>0</v>
          </cell>
          <cell r="CK127">
            <v>0</v>
          </cell>
          <cell r="CL127">
            <v>0</v>
          </cell>
          <cell r="CM127">
            <v>1</v>
          </cell>
          <cell r="CN127">
            <v>0</v>
          </cell>
          <cell r="CO127">
            <v>0</v>
          </cell>
          <cell r="CP127">
            <v>0</v>
          </cell>
          <cell r="CQ127">
            <v>0</v>
          </cell>
          <cell r="CR127">
            <v>0</v>
          </cell>
          <cell r="CS127">
            <v>0</v>
          </cell>
          <cell r="CT127">
            <v>0</v>
          </cell>
          <cell r="CU127">
            <v>0</v>
          </cell>
          <cell r="CV127">
            <v>0</v>
          </cell>
          <cell r="CW127">
            <v>1</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0</v>
          </cell>
          <cell r="EG127">
            <v>0</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row>
        <row r="128">
          <cell r="A128" t="str">
            <v>Fermanagh and Omagh</v>
          </cell>
          <cell r="B128">
            <v>3</v>
          </cell>
          <cell r="C128">
            <v>0</v>
          </cell>
          <cell r="D128">
            <v>0</v>
          </cell>
          <cell r="E128">
            <v>0</v>
          </cell>
          <cell r="F128">
            <v>0</v>
          </cell>
          <cell r="G128">
            <v>0</v>
          </cell>
          <cell r="H128">
            <v>0</v>
          </cell>
          <cell r="I128">
            <v>0</v>
          </cell>
          <cell r="J128">
            <v>195936</v>
          </cell>
          <cell r="K128">
            <v>0</v>
          </cell>
          <cell r="L128">
            <v>0</v>
          </cell>
          <cell r="M128">
            <v>0</v>
          </cell>
          <cell r="N128">
            <v>0</v>
          </cell>
          <cell r="O128">
            <v>76</v>
          </cell>
          <cell r="P128">
            <v>22</v>
          </cell>
          <cell r="Q128">
            <v>0</v>
          </cell>
          <cell r="R128">
            <v>0</v>
          </cell>
          <cell r="S128">
            <v>0</v>
          </cell>
          <cell r="T128">
            <v>5035</v>
          </cell>
          <cell r="U128">
            <v>0</v>
          </cell>
          <cell r="V128">
            <v>642</v>
          </cell>
          <cell r="W128">
            <v>0</v>
          </cell>
          <cell r="X128">
            <v>0</v>
          </cell>
          <cell r="Y128">
            <v>0</v>
          </cell>
          <cell r="Z128">
            <v>0</v>
          </cell>
          <cell r="AA128">
            <v>0</v>
          </cell>
          <cell r="AB128">
            <v>0</v>
          </cell>
          <cell r="AC128">
            <v>0</v>
          </cell>
          <cell r="AD128">
            <v>0</v>
          </cell>
          <cell r="AE128">
            <v>0</v>
          </cell>
          <cell r="AF128">
            <v>0</v>
          </cell>
          <cell r="AG128">
            <v>0</v>
          </cell>
          <cell r="AH128">
            <v>76</v>
          </cell>
          <cell r="AI128">
            <v>0</v>
          </cell>
          <cell r="AJ128">
            <v>78</v>
          </cell>
          <cell r="AK128">
            <v>76</v>
          </cell>
          <cell r="AL128">
            <v>0</v>
          </cell>
          <cell r="AM128">
            <v>0</v>
          </cell>
          <cell r="AN128">
            <v>0</v>
          </cell>
          <cell r="AO128">
            <v>0</v>
          </cell>
          <cell r="AP128">
            <v>0</v>
          </cell>
          <cell r="AQ128">
            <v>0</v>
          </cell>
          <cell r="AR128">
            <v>22</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4900</v>
          </cell>
          <cell r="BS128">
            <v>3631</v>
          </cell>
          <cell r="BT128">
            <v>233</v>
          </cell>
          <cell r="BU128">
            <v>0</v>
          </cell>
          <cell r="BV128">
            <v>0</v>
          </cell>
          <cell r="BW128">
            <v>0</v>
          </cell>
          <cell r="BX128">
            <v>10</v>
          </cell>
          <cell r="BY128">
            <v>0</v>
          </cell>
          <cell r="BZ128">
            <v>30</v>
          </cell>
          <cell r="CA128">
            <v>0</v>
          </cell>
          <cell r="CB128">
            <v>55</v>
          </cell>
          <cell r="CC128">
            <v>105</v>
          </cell>
          <cell r="CD128">
            <v>0</v>
          </cell>
          <cell r="CE128">
            <v>1</v>
          </cell>
          <cell r="CF128">
            <v>2</v>
          </cell>
          <cell r="CG128">
            <v>0</v>
          </cell>
          <cell r="CH128">
            <v>0</v>
          </cell>
          <cell r="CI128">
            <v>1</v>
          </cell>
          <cell r="CJ128">
            <v>0</v>
          </cell>
          <cell r="CK128">
            <v>0</v>
          </cell>
          <cell r="CL128">
            <v>1</v>
          </cell>
          <cell r="CM128">
            <v>2</v>
          </cell>
          <cell r="CN128">
            <v>0</v>
          </cell>
          <cell r="CO128">
            <v>0</v>
          </cell>
          <cell r="CP128">
            <v>0</v>
          </cell>
          <cell r="CQ128">
            <v>0</v>
          </cell>
          <cell r="CR128">
            <v>0</v>
          </cell>
          <cell r="CS128">
            <v>0</v>
          </cell>
          <cell r="CT128">
            <v>0</v>
          </cell>
          <cell r="CU128">
            <v>0</v>
          </cell>
          <cell r="CV128">
            <v>0</v>
          </cell>
          <cell r="CW128">
            <v>0</v>
          </cell>
          <cell r="CX128">
            <v>1</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1</v>
          </cell>
        </row>
        <row r="129">
          <cell r="A129" t="str">
            <v>Lisburn and Castlereagh</v>
          </cell>
          <cell r="B129">
            <v>1</v>
          </cell>
          <cell r="C129">
            <v>0</v>
          </cell>
          <cell r="D129">
            <v>0</v>
          </cell>
          <cell r="E129">
            <v>0</v>
          </cell>
          <cell r="F129">
            <v>0</v>
          </cell>
          <cell r="G129">
            <v>0</v>
          </cell>
          <cell r="H129">
            <v>0</v>
          </cell>
          <cell r="I129">
            <v>0</v>
          </cell>
          <cell r="J129">
            <v>35890</v>
          </cell>
          <cell r="K129">
            <v>0</v>
          </cell>
          <cell r="L129">
            <v>0</v>
          </cell>
          <cell r="M129">
            <v>0</v>
          </cell>
          <cell r="N129">
            <v>0</v>
          </cell>
          <cell r="O129">
            <v>8</v>
          </cell>
          <cell r="P129">
            <v>0</v>
          </cell>
          <cell r="Q129">
            <v>0</v>
          </cell>
          <cell r="R129">
            <v>0</v>
          </cell>
          <cell r="S129">
            <v>2</v>
          </cell>
          <cell r="T129">
            <v>0</v>
          </cell>
          <cell r="U129">
            <v>35000</v>
          </cell>
          <cell r="V129">
            <v>0</v>
          </cell>
          <cell r="W129">
            <v>0</v>
          </cell>
          <cell r="X129">
            <v>0</v>
          </cell>
          <cell r="Y129">
            <v>0</v>
          </cell>
          <cell r="Z129">
            <v>0</v>
          </cell>
          <cell r="AA129">
            <v>0</v>
          </cell>
          <cell r="AB129">
            <v>0</v>
          </cell>
          <cell r="AC129">
            <v>1000</v>
          </cell>
          <cell r="AD129">
            <v>0</v>
          </cell>
          <cell r="AE129">
            <v>0</v>
          </cell>
          <cell r="AF129">
            <v>0</v>
          </cell>
          <cell r="AG129">
            <v>0</v>
          </cell>
          <cell r="AH129">
            <v>0</v>
          </cell>
          <cell r="AI129">
            <v>0</v>
          </cell>
          <cell r="AJ129">
            <v>20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10</v>
          </cell>
          <cell r="BY129">
            <v>5</v>
          </cell>
          <cell r="BZ129">
            <v>10</v>
          </cell>
          <cell r="CA129">
            <v>5</v>
          </cell>
          <cell r="CB129">
            <v>30</v>
          </cell>
          <cell r="CC129">
            <v>35</v>
          </cell>
          <cell r="CD129">
            <v>5</v>
          </cell>
          <cell r="CE129">
            <v>0</v>
          </cell>
          <cell r="CF129">
            <v>0</v>
          </cell>
          <cell r="CG129">
            <v>0</v>
          </cell>
          <cell r="CH129">
            <v>0</v>
          </cell>
          <cell r="CI129">
            <v>0</v>
          </cell>
          <cell r="CJ129">
            <v>0</v>
          </cell>
          <cell r="CK129">
            <v>1</v>
          </cell>
          <cell r="CL129">
            <v>0</v>
          </cell>
          <cell r="CM129">
            <v>1</v>
          </cell>
          <cell r="CN129">
            <v>0</v>
          </cell>
          <cell r="CO129">
            <v>0</v>
          </cell>
          <cell r="CP129">
            <v>0</v>
          </cell>
          <cell r="CQ129">
            <v>0</v>
          </cell>
          <cell r="CR129">
            <v>0</v>
          </cell>
          <cell r="CS129">
            <v>0</v>
          </cell>
          <cell r="CT129">
            <v>0</v>
          </cell>
          <cell r="CU129">
            <v>0</v>
          </cell>
          <cell r="CV129">
            <v>1</v>
          </cell>
          <cell r="CW129">
            <v>1</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row>
        <row r="130">
          <cell r="A130" t="str">
            <v>Mid and East Antrim</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row>
        <row r="131">
          <cell r="A131" t="str">
            <v>Antrim and Newtownabbey</v>
          </cell>
          <cell r="B131">
            <v>0</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0</v>
          </cell>
          <cell r="FY131">
            <v>0</v>
          </cell>
        </row>
        <row r="132">
          <cell r="A132" t="str">
            <v>North Down and Ards</v>
          </cell>
          <cell r="B132">
            <v>3</v>
          </cell>
          <cell r="C132">
            <v>0</v>
          </cell>
          <cell r="D132">
            <v>0</v>
          </cell>
          <cell r="E132">
            <v>0</v>
          </cell>
          <cell r="F132">
            <v>0</v>
          </cell>
          <cell r="G132">
            <v>0</v>
          </cell>
          <cell r="H132">
            <v>0</v>
          </cell>
          <cell r="I132">
            <v>0</v>
          </cell>
          <cell r="J132">
            <v>214863</v>
          </cell>
          <cell r="K132">
            <v>0</v>
          </cell>
          <cell r="L132">
            <v>0</v>
          </cell>
          <cell r="M132">
            <v>0</v>
          </cell>
          <cell r="N132">
            <v>0</v>
          </cell>
          <cell r="O132">
            <v>40</v>
          </cell>
          <cell r="P132">
            <v>156</v>
          </cell>
          <cell r="Q132">
            <v>15</v>
          </cell>
          <cell r="R132">
            <v>2</v>
          </cell>
          <cell r="S132">
            <v>0</v>
          </cell>
          <cell r="T132">
            <v>16371</v>
          </cell>
          <cell r="U132">
            <v>0</v>
          </cell>
          <cell r="V132">
            <v>2834</v>
          </cell>
          <cell r="W132">
            <v>0</v>
          </cell>
          <cell r="X132">
            <v>51000</v>
          </cell>
          <cell r="Y132">
            <v>72658</v>
          </cell>
          <cell r="Z132">
            <v>8234</v>
          </cell>
          <cell r="AA132">
            <v>13360</v>
          </cell>
          <cell r="AB132">
            <v>0</v>
          </cell>
          <cell r="AC132">
            <v>0</v>
          </cell>
          <cell r="AD132">
            <v>0</v>
          </cell>
          <cell r="AE132">
            <v>0</v>
          </cell>
          <cell r="AF132">
            <v>0</v>
          </cell>
          <cell r="AG132">
            <v>0</v>
          </cell>
          <cell r="AH132">
            <v>0</v>
          </cell>
          <cell r="AI132">
            <v>0</v>
          </cell>
          <cell r="AJ132">
            <v>39</v>
          </cell>
          <cell r="AK132">
            <v>6</v>
          </cell>
          <cell r="AL132">
            <v>0</v>
          </cell>
          <cell r="AM132">
            <v>0</v>
          </cell>
          <cell r="AN132">
            <v>0</v>
          </cell>
          <cell r="AO132">
            <v>0</v>
          </cell>
          <cell r="AP132">
            <v>0</v>
          </cell>
          <cell r="AQ132">
            <v>0</v>
          </cell>
          <cell r="AR132">
            <v>156</v>
          </cell>
          <cell r="AS132">
            <v>0</v>
          </cell>
          <cell r="AT132">
            <v>0</v>
          </cell>
          <cell r="AU132">
            <v>0</v>
          </cell>
          <cell r="AV132">
            <v>0</v>
          </cell>
          <cell r="AW132">
            <v>0</v>
          </cell>
          <cell r="AX132">
            <v>0</v>
          </cell>
          <cell r="AY132">
            <v>0</v>
          </cell>
          <cell r="AZ132">
            <v>15</v>
          </cell>
          <cell r="BA132">
            <v>0</v>
          </cell>
          <cell r="BB132">
            <v>0</v>
          </cell>
          <cell r="BC132">
            <v>0</v>
          </cell>
          <cell r="BD132">
            <v>0</v>
          </cell>
          <cell r="BE132">
            <v>0</v>
          </cell>
          <cell r="BF132">
            <v>0</v>
          </cell>
          <cell r="BG132">
            <v>0</v>
          </cell>
          <cell r="BH132">
            <v>0</v>
          </cell>
          <cell r="BI132">
            <v>2</v>
          </cell>
          <cell r="BJ132">
            <v>0</v>
          </cell>
          <cell r="BK132">
            <v>0</v>
          </cell>
          <cell r="BL132">
            <v>0</v>
          </cell>
          <cell r="BM132">
            <v>0</v>
          </cell>
          <cell r="BN132">
            <v>0</v>
          </cell>
          <cell r="BO132">
            <v>0</v>
          </cell>
          <cell r="BP132">
            <v>2</v>
          </cell>
          <cell r="BQ132">
            <v>1</v>
          </cell>
          <cell r="BR132">
            <v>14456</v>
          </cell>
          <cell r="BS132">
            <v>12308</v>
          </cell>
          <cell r="BT132">
            <v>505</v>
          </cell>
          <cell r="BU132">
            <v>204</v>
          </cell>
          <cell r="BV132">
            <v>265819</v>
          </cell>
          <cell r="BW132">
            <v>38.549999999999997</v>
          </cell>
          <cell r="BX132">
            <v>12.3</v>
          </cell>
          <cell r="BY132">
            <v>1.7</v>
          </cell>
          <cell r="BZ132">
            <v>5</v>
          </cell>
          <cell r="CA132">
            <v>0</v>
          </cell>
          <cell r="CB132">
            <v>9.4</v>
          </cell>
          <cell r="CC132">
            <v>100</v>
          </cell>
          <cell r="CD132">
            <v>0</v>
          </cell>
          <cell r="CE132">
            <v>2</v>
          </cell>
          <cell r="CF132">
            <v>2</v>
          </cell>
          <cell r="CG132">
            <v>0</v>
          </cell>
          <cell r="CH132">
            <v>0</v>
          </cell>
          <cell r="CI132">
            <v>1</v>
          </cell>
          <cell r="CJ132">
            <v>0</v>
          </cell>
          <cell r="CK132">
            <v>1</v>
          </cell>
          <cell r="CL132">
            <v>0</v>
          </cell>
          <cell r="CM132">
            <v>2</v>
          </cell>
          <cell r="CN132">
            <v>0</v>
          </cell>
          <cell r="CO132">
            <v>0</v>
          </cell>
          <cell r="CP132">
            <v>0</v>
          </cell>
          <cell r="CQ132">
            <v>0</v>
          </cell>
          <cell r="CR132">
            <v>0</v>
          </cell>
          <cell r="CS132">
            <v>0</v>
          </cell>
          <cell r="CT132">
            <v>0</v>
          </cell>
          <cell r="CU132">
            <v>1</v>
          </cell>
          <cell r="CV132">
            <v>1</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row>
        <row r="133">
          <cell r="A133" t="str">
            <v>Republic of Ireland</v>
          </cell>
          <cell r="B133">
            <v>5</v>
          </cell>
          <cell r="C133">
            <v>0</v>
          </cell>
          <cell r="D133">
            <v>0</v>
          </cell>
          <cell r="E133">
            <v>0</v>
          </cell>
          <cell r="F133">
            <v>0</v>
          </cell>
          <cell r="G133">
            <v>0</v>
          </cell>
          <cell r="H133">
            <v>0</v>
          </cell>
          <cell r="I133">
            <v>0</v>
          </cell>
          <cell r="J133">
            <v>243390</v>
          </cell>
          <cell r="K133">
            <v>0</v>
          </cell>
          <cell r="L133">
            <v>0</v>
          </cell>
          <cell r="M133">
            <v>0</v>
          </cell>
          <cell r="N133">
            <v>0</v>
          </cell>
          <cell r="O133">
            <v>47</v>
          </cell>
          <cell r="P133">
            <v>116</v>
          </cell>
          <cell r="Q133">
            <v>31</v>
          </cell>
          <cell r="R133">
            <v>0</v>
          </cell>
          <cell r="S133">
            <v>514</v>
          </cell>
          <cell r="T133">
            <v>7575</v>
          </cell>
          <cell r="U133">
            <v>0</v>
          </cell>
          <cell r="V133">
            <v>118013</v>
          </cell>
          <cell r="W133">
            <v>100</v>
          </cell>
          <cell r="X133">
            <v>46118</v>
          </cell>
          <cell r="Y133">
            <v>20</v>
          </cell>
          <cell r="Z133">
            <v>0</v>
          </cell>
          <cell r="AA133">
            <v>0</v>
          </cell>
          <cell r="AB133">
            <v>608095</v>
          </cell>
          <cell r="AC133">
            <v>125000</v>
          </cell>
          <cell r="AD133">
            <v>0</v>
          </cell>
          <cell r="AE133">
            <v>0</v>
          </cell>
          <cell r="AF133">
            <v>0</v>
          </cell>
          <cell r="AG133">
            <v>0</v>
          </cell>
          <cell r="AH133">
            <v>0</v>
          </cell>
          <cell r="AI133">
            <v>0</v>
          </cell>
          <cell r="AJ133">
            <v>21</v>
          </cell>
          <cell r="AK133">
            <v>0</v>
          </cell>
          <cell r="AL133">
            <v>0</v>
          </cell>
          <cell r="AM133">
            <v>0</v>
          </cell>
          <cell r="AN133">
            <v>0</v>
          </cell>
          <cell r="AO133">
            <v>0</v>
          </cell>
          <cell r="AP133">
            <v>0</v>
          </cell>
          <cell r="AQ133">
            <v>0</v>
          </cell>
          <cell r="AR133">
            <v>15</v>
          </cell>
          <cell r="AS133">
            <v>0</v>
          </cell>
          <cell r="AT133">
            <v>0</v>
          </cell>
          <cell r="AU133">
            <v>0</v>
          </cell>
          <cell r="AV133">
            <v>0</v>
          </cell>
          <cell r="AW133">
            <v>0</v>
          </cell>
          <cell r="AX133">
            <v>0</v>
          </cell>
          <cell r="AY133">
            <v>0</v>
          </cell>
          <cell r="AZ133">
            <v>6</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615</v>
          </cell>
          <cell r="BS133">
            <v>320</v>
          </cell>
          <cell r="BT133">
            <v>145</v>
          </cell>
          <cell r="BU133">
            <v>30</v>
          </cell>
          <cell r="BV133">
            <v>0</v>
          </cell>
          <cell r="BW133">
            <v>0</v>
          </cell>
          <cell r="BX133">
            <v>0</v>
          </cell>
          <cell r="BY133">
            <v>0</v>
          </cell>
          <cell r="BZ133">
            <v>10</v>
          </cell>
          <cell r="CA133">
            <v>0</v>
          </cell>
          <cell r="CB133">
            <v>0</v>
          </cell>
          <cell r="CC133">
            <v>95</v>
          </cell>
          <cell r="CD133">
            <v>0</v>
          </cell>
          <cell r="CE133">
            <v>1</v>
          </cell>
          <cell r="CF133">
            <v>2</v>
          </cell>
          <cell r="CG133">
            <v>0</v>
          </cell>
          <cell r="CH133">
            <v>0</v>
          </cell>
          <cell r="CI133">
            <v>0</v>
          </cell>
          <cell r="CJ133">
            <v>0</v>
          </cell>
          <cell r="CK133">
            <v>0</v>
          </cell>
          <cell r="CL133">
            <v>0</v>
          </cell>
          <cell r="CM133">
            <v>3</v>
          </cell>
          <cell r="CN133">
            <v>0</v>
          </cell>
          <cell r="CO133">
            <v>0</v>
          </cell>
          <cell r="CP133">
            <v>0</v>
          </cell>
          <cell r="CQ133">
            <v>0</v>
          </cell>
          <cell r="CR133">
            <v>0</v>
          </cell>
          <cell r="CS133">
            <v>0</v>
          </cell>
          <cell r="CT133">
            <v>0</v>
          </cell>
          <cell r="CU133">
            <v>0</v>
          </cell>
          <cell r="CV133">
            <v>3</v>
          </cell>
          <cell r="CW133">
            <v>0</v>
          </cell>
          <cell r="CX133">
            <v>0</v>
          </cell>
          <cell r="CY133">
            <v>0</v>
          </cell>
          <cell r="CZ133">
            <v>2</v>
          </cell>
          <cell r="DA133">
            <v>1</v>
          </cell>
          <cell r="DB133">
            <v>0</v>
          </cell>
          <cell r="DC133">
            <v>2</v>
          </cell>
          <cell r="DD133">
            <v>1</v>
          </cell>
          <cell r="DE133">
            <v>3</v>
          </cell>
          <cell r="DF133">
            <v>1</v>
          </cell>
          <cell r="DG133">
            <v>2</v>
          </cell>
          <cell r="DH133">
            <v>0</v>
          </cell>
          <cell r="DI133">
            <v>1</v>
          </cell>
          <cell r="DJ133">
            <v>1</v>
          </cell>
          <cell r="DK133">
            <v>0</v>
          </cell>
          <cell r="DL133">
            <v>1300</v>
          </cell>
          <cell r="DM133">
            <v>3500</v>
          </cell>
          <cell r="DN133">
            <v>35</v>
          </cell>
          <cell r="DO133">
            <v>186</v>
          </cell>
          <cell r="DP133">
            <v>3</v>
          </cell>
          <cell r="DQ133">
            <v>0</v>
          </cell>
          <cell r="DR133">
            <v>2</v>
          </cell>
          <cell r="DS133">
            <v>1</v>
          </cell>
          <cell r="DT133">
            <v>2</v>
          </cell>
          <cell r="DU133">
            <v>0</v>
          </cell>
          <cell r="DV133">
            <v>2</v>
          </cell>
          <cell r="DW133">
            <v>1</v>
          </cell>
          <cell r="DX133">
            <v>2</v>
          </cell>
          <cell r="DY133">
            <v>1</v>
          </cell>
          <cell r="DZ133">
            <v>3</v>
          </cell>
          <cell r="EA133">
            <v>0</v>
          </cell>
          <cell r="EB133">
            <v>4</v>
          </cell>
          <cell r="EC133">
            <v>0</v>
          </cell>
          <cell r="ED133">
            <v>2</v>
          </cell>
          <cell r="EE133">
            <v>1</v>
          </cell>
          <cell r="EF133">
            <v>2</v>
          </cell>
          <cell r="EG133">
            <v>0</v>
          </cell>
          <cell r="EH133">
            <v>2</v>
          </cell>
          <cell r="EI133">
            <v>1</v>
          </cell>
          <cell r="EJ133">
            <v>0</v>
          </cell>
          <cell r="EK133">
            <v>1</v>
          </cell>
          <cell r="EL133">
            <v>0</v>
          </cell>
          <cell r="EM133">
            <v>0</v>
          </cell>
          <cell r="EN133">
            <v>6</v>
          </cell>
          <cell r="EO133">
            <v>15</v>
          </cell>
          <cell r="EP133">
            <v>4</v>
          </cell>
          <cell r="EQ133">
            <v>4</v>
          </cell>
          <cell r="ER133">
            <v>14</v>
          </cell>
          <cell r="ES133">
            <v>29</v>
          </cell>
          <cell r="ET133">
            <v>44</v>
          </cell>
          <cell r="EU133">
            <v>9</v>
          </cell>
          <cell r="EV133">
            <v>10</v>
          </cell>
          <cell r="EW133">
            <v>8</v>
          </cell>
          <cell r="EX133">
            <v>0</v>
          </cell>
          <cell r="EY133">
            <v>0</v>
          </cell>
          <cell r="EZ133">
            <v>636</v>
          </cell>
          <cell r="FA133">
            <v>198</v>
          </cell>
          <cell r="FB133">
            <v>216</v>
          </cell>
          <cell r="FC133">
            <v>208</v>
          </cell>
          <cell r="FD133">
            <v>164054</v>
          </cell>
          <cell r="FE133">
            <v>63</v>
          </cell>
          <cell r="FF133">
            <v>575</v>
          </cell>
          <cell r="FG133">
            <v>30000</v>
          </cell>
          <cell r="FH133">
            <v>67</v>
          </cell>
          <cell r="FI133">
            <v>8</v>
          </cell>
          <cell r="FJ133">
            <v>0</v>
          </cell>
          <cell r="FK133">
            <v>0</v>
          </cell>
          <cell r="FL133">
            <v>5</v>
          </cell>
          <cell r="FM133">
            <v>5800</v>
          </cell>
          <cell r="FN133">
            <v>0</v>
          </cell>
          <cell r="FO133">
            <v>2</v>
          </cell>
          <cell r="FP133">
            <v>640</v>
          </cell>
          <cell r="FQ133">
            <v>0</v>
          </cell>
          <cell r="FR133">
            <v>1</v>
          </cell>
          <cell r="FS133">
            <v>10</v>
          </cell>
          <cell r="FT133">
            <v>0</v>
          </cell>
          <cell r="FU133">
            <v>0</v>
          </cell>
          <cell r="FV133">
            <v>0</v>
          </cell>
          <cell r="FW133">
            <v>0</v>
          </cell>
          <cell r="FX133">
            <v>0</v>
          </cell>
          <cell r="FY133">
            <v>0</v>
          </cell>
        </row>
      </sheetData>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E"/>
      <sheetName val="2015E"/>
      <sheetName val="2016E"/>
      <sheetName val="2014A"/>
      <sheetName val="2015A"/>
      <sheetName val="2016A"/>
      <sheetName val="2017A"/>
      <sheetName val="2014F"/>
      <sheetName val="2015F"/>
      <sheetName val="2016F"/>
      <sheetName val="2015L"/>
      <sheetName val="OrgDB-Employment"/>
      <sheetName val="2016L"/>
      <sheetName val="2016R"/>
      <sheetName val="Introduction"/>
      <sheetName val="Definitions"/>
      <sheetName val="TLDB-Employment"/>
      <sheetName val="OrgDB-Finance"/>
      <sheetName val="TLDB-Finance"/>
      <sheetName val="OrgDB-Activity"/>
      <sheetName val="TLDB-Activity"/>
      <sheetName val="OrgDB-Location"/>
      <sheetName val="TLDB-Location"/>
      <sheetName val="TLDB-Resource"/>
      <sheetName val="Mean Totals"/>
      <sheetName val="Calculations"/>
      <sheetName val="Sheet1"/>
    </sheetNames>
    <sheetDataSet>
      <sheetData sheetId="0" refreshError="1"/>
      <sheetData sheetId="1" refreshError="1"/>
      <sheetData sheetId="2" refreshError="1"/>
      <sheetData sheetId="3" refreshError="1"/>
      <sheetData sheetId="4">
        <row r="1">
          <cell r="A1" t="str">
            <v>Name</v>
          </cell>
        </row>
      </sheetData>
      <sheetData sheetId="5">
        <row r="1">
          <cell r="A1" t="str">
            <v>Name</v>
          </cell>
        </row>
      </sheetData>
      <sheetData sheetId="6">
        <row r="1">
          <cell r="A1" t="str">
            <v>Name</v>
          </cell>
          <cell r="B1" t="str">
            <v>Number of Organisations</v>
          </cell>
          <cell r="C1" t="str">
            <v>ID</v>
          </cell>
          <cell r="D1" t="str">
            <v>Fund</v>
          </cell>
          <cell r="E1" t="str">
            <v>reference number</v>
          </cell>
          <cell r="F1" t="str">
            <v>Staff Person</v>
          </cell>
          <cell r="G1" t="str">
            <v>Type</v>
          </cell>
          <cell r="H1" t="str">
            <v>Status</v>
          </cell>
          <cell r="I1" t="str">
            <v>Organisation Size</v>
          </cell>
          <cell r="J1" t="str">
            <v>award</v>
          </cell>
          <cell r="K1" t="str">
            <v>Programming</v>
          </cell>
          <cell r="L1" t="str">
            <v>request</v>
          </cell>
          <cell r="M1" t="str">
            <v>cost</v>
          </cell>
          <cell r="N1" t="str">
            <v>artform</v>
          </cell>
          <cell r="O1" t="str">
            <v xml:space="preserve">Q3_01 Attendance| Performances | Number of activities </v>
          </cell>
          <cell r="P1" t="str">
            <v xml:space="preserve">Q3_01 Attendance| Participation | Number of activities </v>
          </cell>
          <cell r="Q1" t="str">
            <v xml:space="preserve">Q3_01 Attendance| Exhibitions | Number of activities </v>
          </cell>
          <cell r="R1" t="str">
            <v xml:space="preserve">Q3_01 Attendance| Festivals | Number of activities </v>
          </cell>
          <cell r="S1" t="str">
            <v xml:space="preserve">Q3_01 Attendance| Broadcasts (TV, Radio or on-line) | Number of activities </v>
          </cell>
          <cell r="T1" t="str">
            <v xml:space="preserve">Q3_01 Attendance| Performances | Engagement | Known </v>
          </cell>
          <cell r="U1" t="str">
            <v xml:space="preserve">Q3_01 Attendance| Performances | Engagement | Estimated </v>
          </cell>
          <cell r="V1" t="str">
            <v xml:space="preserve">Q3_01 Attendance| Participation | Engagement | Known </v>
          </cell>
          <cell r="W1" t="str">
            <v xml:space="preserve">Q3_01 Attendance| Participation | Engagement | Estimated </v>
          </cell>
          <cell r="X1" t="str">
            <v xml:space="preserve">Q3_01 Attendance| Exhibitions | Engagement | Known </v>
          </cell>
          <cell r="Y1" t="str">
            <v xml:space="preserve">Q3_01 Attendance| Exhibitions | Engagement | Estimated </v>
          </cell>
          <cell r="Z1" t="str">
            <v xml:space="preserve">Q3_01 Attendance| Festivals | Engagement | Known </v>
          </cell>
          <cell r="AA1" t="str">
            <v xml:space="preserve">Q3_01 Attendance| Festivals | Engagement | Estimated </v>
          </cell>
          <cell r="AB1" t="str">
            <v xml:space="preserve">Q3_01 Attendance| Broadcasts (TV, Radio or on-line) | Engagement | Known </v>
          </cell>
          <cell r="AC1" t="str">
            <v xml:space="preserve">Q3_01 Attendance| Broadcasts (TV, Radio or on-line) | Engagement | Estimated </v>
          </cell>
          <cell r="AD1" t="str">
            <v>Qu3-02_ACCESSIBILITY|Captioning|Performances|Offered</v>
          </cell>
          <cell r="AE1" t="str">
            <v>Qu3-02_ACCESSIBILITY|British Sign Language|Performances|Offered</v>
          </cell>
          <cell r="AF1" t="str">
            <v>Qu3-02_ACCESSIBILITY|Irish Sign Language|Performances|Offered</v>
          </cell>
          <cell r="AG1" t="str">
            <v>Qu3-02_ACCESSIBILITY|Audio described|Performances|Offered</v>
          </cell>
          <cell r="AH1" t="str">
            <v>Qu3-02_ACCESSIBILITY|Hearing support loop|Performances|Offered</v>
          </cell>
          <cell r="AI1" t="str">
            <v>Qu3-02_ACCESSIBILITY|Large print / braille for programmes / menus|Performances|Offered</v>
          </cell>
          <cell r="AJ1" t="str">
            <v>Qu3-02_ACCESSIBILITY|Wheelchair access|Performances|Offered</v>
          </cell>
          <cell r="AK1" t="str">
            <v>Qu3-02_ACCESSIBILITY|Relaxed performances|Performances|Offered</v>
          </cell>
          <cell r="AL1" t="str">
            <v>Qu3-02_ACCESSIBILITY|Captioning|Participations|Offered</v>
          </cell>
          <cell r="AM1" t="str">
            <v>Qu3-02_ACCESSIBILITY|British Sign Language|Participations|Offered</v>
          </cell>
          <cell r="AN1" t="str">
            <v>Qu3-02_ACCESSIBILITY|Irish Sign Language|Participations|Offered</v>
          </cell>
          <cell r="AO1" t="str">
            <v>Qu3-02_ACCESSIBILITY|Audio described|Participations|Offered</v>
          </cell>
          <cell r="AP1" t="str">
            <v>Qu3-02_ACCESSIBILITY|Hearing support loop|Participations|Offered</v>
          </cell>
          <cell r="AQ1" t="str">
            <v>Qu3-02_ACCESSIBILITY|Large print / braille for programmes / menus|Participations|Offered</v>
          </cell>
          <cell r="AR1" t="str">
            <v>Qu3-02_ACCESSIBILITY|Wheelchair access|Participations|Offered</v>
          </cell>
          <cell r="AS1" t="str">
            <v>Qu3-02_ACCESSIBILITY|Relaxed performances|Participations|Offered</v>
          </cell>
          <cell r="AT1" t="str">
            <v>Qu3-02_ACCESSIBILITY|Captioning|Exhibitions|Offered</v>
          </cell>
          <cell r="AU1" t="str">
            <v>Qu3-02_ACCESSIBILITY|British Sign Language|Exhibitions|Offered</v>
          </cell>
          <cell r="AV1" t="str">
            <v>Qu3-02_ACCESSIBILITY|Irish Sign Language|Exhibitions|Offered</v>
          </cell>
          <cell r="AW1" t="str">
            <v>Qu3-02_ACCESSIBILITY|Audio described|Exhibitions|Offered</v>
          </cell>
          <cell r="AX1" t="str">
            <v>Qu3-02_ACCESSIBILITY|Hearing support loop|Exhibitions|Offered</v>
          </cell>
          <cell r="AY1" t="str">
            <v>Qu3-02_ACCESSIBILITY|Large print / braille for programmes / menus|Exhibitions|Offered</v>
          </cell>
          <cell r="AZ1" t="str">
            <v>Qu3-02_ACCESSIBILITY|Wheelchair access|Exhibitions|Offered</v>
          </cell>
          <cell r="BA1" t="str">
            <v>Qu3-02_ACCESSIBILITY|Relaxed performances|Exhibitions|Offered</v>
          </cell>
          <cell r="BB1" t="str">
            <v>Qu3-02_ACCESSIBILITY|Captioning|Broadcasts|Offered</v>
          </cell>
          <cell r="BC1" t="str">
            <v>Qu3-02_ACCESSIBILITY|British Sign Language|Broadcasts|Offered</v>
          </cell>
          <cell r="BD1" t="str">
            <v>Qu3-02_ACCESSIBILITY|Irish Sign Language|Broadcasts|Offered</v>
          </cell>
          <cell r="BE1" t="str">
            <v>Qu3-02_ACCESSIBILITY|Audio described|Broadcasts|Offered</v>
          </cell>
          <cell r="BF1" t="str">
            <v>Qu3-02_ACCESSIBILITY|Hearing support loop|Broadcasts|Offered</v>
          </cell>
          <cell r="BG1" t="str">
            <v>Qu3-02_ACCESSIBILITY|Large print / braille for programmes / menus|Broadcasts|Offered</v>
          </cell>
          <cell r="BH1" t="str">
            <v>Qu3-02_ACCESSIBILITY|Wheelchair access|Broadcasts|Offered</v>
          </cell>
          <cell r="BI1" t="str">
            <v>Qu3-02_ACCESSIBILITY|Relaxed performances|Broadcasts|Offered</v>
          </cell>
          <cell r="BJ1" t="str">
            <v>Qu3-02_ACCESSIBILITY|Captioning|Festivals|Offered</v>
          </cell>
          <cell r="BK1" t="str">
            <v>Qu3-02_ACCESSIBILITY|British Sign Language|Festivals|Offered</v>
          </cell>
          <cell r="BL1" t="str">
            <v>Qu3-02_ACCESSIBILITY|Irish Sign Language|Festivals|Offered</v>
          </cell>
          <cell r="BM1" t="str">
            <v>Qu3-02_ACCESSIBILITY|Audio described|Festivals|Offered</v>
          </cell>
          <cell r="BN1" t="str">
            <v>Qu3-02_ACCESSIBILITY|Hearing support loop|Festivals|Offered</v>
          </cell>
          <cell r="BO1" t="str">
            <v>Qu3-02_ACCESSIBILITY|Large print / braille for programmes / menus|Festivals|Offered</v>
          </cell>
          <cell r="BP1" t="str">
            <v>Qu3-02_ACCESSIBILITY|Wheelchair access|Festivals|Offered</v>
          </cell>
          <cell r="BQ1" t="str">
            <v>Qu3-02_ACCESSIBILITY|Relaxed performances|Festivals|Offered</v>
          </cell>
          <cell r="BR1" t="str">
            <v>Qu3-03_PerformancesTicketing| Total Number of Tickets Available |Total</v>
          </cell>
          <cell r="BS1" t="str">
            <v>Qu3-03_PerformancesTicketing| Total Number of Full-price Tickets Sold |Total</v>
          </cell>
          <cell r="BT1" t="str">
            <v>Qu3-03_PerformancesTicketing| Number of Complimentary Tickets Given |Total</v>
          </cell>
          <cell r="BU1" t="str">
            <v>Qu3-03_PerformancesTicketing| Number of Concessionary / Discounted Tickets Used |Total</v>
          </cell>
          <cell r="BV1" t="str">
            <v>Qu3-03_PerformancesTicketing| Total Ticket Yield (Gross Ticket Income) (£) |Total</v>
          </cell>
          <cell r="BW1" t="str">
            <v>Qu3-03_PerformancesTicketing| Average Ticket Yield (£) |Total</v>
          </cell>
          <cell r="BX1" t="str">
            <v>Qu3-04_GroupTarget|People with a physical or mental impairment|% programme activity</v>
          </cell>
          <cell r="BY1" t="str">
            <v>Qu3-04_GroupTarget|Ethnic minorities|% programme activity</v>
          </cell>
          <cell r="BZ1" t="str">
            <v>Qu3-04_GroupTarget|Deprived neighbourhoods|% programme activity</v>
          </cell>
          <cell r="CA1" t="str">
            <v>Qu3-04_GroupTarget|LGBT community|% programme activity</v>
          </cell>
          <cell r="CB1" t="str">
            <v>Qu3-04_GroupTarget|Older people (aged 65+)|% programme activity</v>
          </cell>
          <cell r="CC1" t="str">
            <v>Qu3-04_GroupTarget|Children and young people (aged 0 - 24)|% programme activity</v>
          </cell>
          <cell r="CD1" t="str">
            <v>Qu3-04_GroupTarget|Offenders / ex-offenders|% programme activity</v>
          </cell>
          <cell r="CE1" t="str">
            <v xml:space="preserve">Qu3-05_Collaboration| Community development </v>
          </cell>
          <cell r="CF1" t="str">
            <v xml:space="preserve">Qu3-05_Collaboration| Youth work / development </v>
          </cell>
          <cell r="CG1" t="str">
            <v xml:space="preserve">Qu3-05_Collaboration| LGBT </v>
          </cell>
          <cell r="CH1" t="str">
            <v xml:space="preserve">Qu3-05_Collaboration| Counselling / support </v>
          </cell>
          <cell r="CI1" t="str">
            <v xml:space="preserve">Qu3-05_Collaboration| Disability </v>
          </cell>
          <cell r="CJ1" t="str">
            <v xml:space="preserve">Qu3-05_Collaboration| Gender </v>
          </cell>
          <cell r="CK1" t="str">
            <v xml:space="preserve">Qu3-05_Collaboration| Volunteering development </v>
          </cell>
          <cell r="CL1" t="str">
            <v xml:space="preserve">Qu3-05_Collaboration| General charitable purposes </v>
          </cell>
          <cell r="CM1" t="str">
            <v xml:space="preserve">Qu3-05_Collaboration| Education / training </v>
          </cell>
          <cell r="CN1" t="str">
            <v xml:space="preserve">Qu3-05_Collaboration| Criminal justice </v>
          </cell>
          <cell r="CO1" t="str">
            <v xml:space="preserve">Qu3-05_Collaboration| Rural development </v>
          </cell>
          <cell r="CP1" t="str">
            <v xml:space="preserve">Qu3-05_Collaboration| Environment / conservation </v>
          </cell>
          <cell r="CQ1" t="str">
            <v xml:space="preserve">Qu3-05_Collaboration| Playgroup / after schools </v>
          </cell>
          <cell r="CR1" t="str">
            <v xml:space="preserve">Qu3-05_Collaboration| Sport / recreation </v>
          </cell>
          <cell r="CS1" t="str">
            <v xml:space="preserve">Qu3-05_Collaboration| Relief of poverty </v>
          </cell>
          <cell r="CT1" t="str">
            <v xml:space="preserve">Qu3-05_Collaboration| Human rights / equality </v>
          </cell>
          <cell r="CU1" t="str">
            <v xml:space="preserve">Qu3-05_Collaboration| Medical / health </v>
          </cell>
          <cell r="CV1" t="str">
            <v xml:space="preserve">Qu3-05_Collaboration| Cross-border / cross-community </v>
          </cell>
          <cell r="CW1" t="str">
            <v xml:space="preserve">Qu3-05_Collaboration| Economic development </v>
          </cell>
          <cell r="CX1" t="str">
            <v xml:space="preserve">Qu3-05_Collaboration| Welfare / benevolent </v>
          </cell>
          <cell r="CY1" t="str">
            <v xml:space="preserve">Qu3-05_Collaboration| Accommodation / housing </v>
          </cell>
          <cell r="CZ1" t="str">
            <v xml:space="preserve">Qu3-05_Collaboration| Heritage / historical </v>
          </cell>
          <cell r="DA1" t="str">
            <v xml:space="preserve">Qu3-05_Collaboration| Research / evaluation </v>
          </cell>
          <cell r="DB1" t="str">
            <v xml:space="preserve">Qu3-05_Collaboration| Other </v>
          </cell>
          <cell r="DC1" t="str">
            <v>Qu4_01_artform|Dance|Artform</v>
          </cell>
          <cell r="DD1" t="str">
            <v>Qu4_01_artform|Literature|Artform</v>
          </cell>
          <cell r="DE1" t="str">
            <v>Qu4_01_artform|Music|Artform</v>
          </cell>
          <cell r="DF1" t="str">
            <v>Qu4_01_artform|Theatre|Artform</v>
          </cell>
          <cell r="DG1" t="str">
            <v>Qu4_01_artform|Visual Arts|Artform</v>
          </cell>
          <cell r="DH1" t="str">
            <v>Qu4_01_artform|Carnival |Artform</v>
          </cell>
          <cell r="DI1" t="str">
            <v>Qu4_01_artform|Circus|Artform</v>
          </cell>
          <cell r="DJ1" t="str">
            <v>Qu4_01_artform|All artforms|Artform</v>
          </cell>
          <cell r="DK1" t="str">
            <v>Qu4_01_artform|Not artform specific |Artform</v>
          </cell>
          <cell r="DL1" t="str">
            <v>Qu4_02_members|Number of individual members|Fee paying</v>
          </cell>
          <cell r="DM1" t="str">
            <v>Qu4_02_members|Number of individual members|Non-fee paying</v>
          </cell>
          <cell r="DN1" t="str">
            <v>Qu4_02_members|Number of organisation members|Fee paying</v>
          </cell>
          <cell r="DO1" t="str">
            <v>Qu4_02_members|Number of organisation members|Non-fee paying</v>
          </cell>
          <cell r="DP1" t="str">
            <v>Qu4_3_activity type|Specialist support (e.g. mentoring, lobbying, consultancy)|YES</v>
          </cell>
          <cell r="DQ1" t="str">
            <v>Qu4_3_activity type|Specialist support (e.g. mentoring, lobbying, consultancy)|NO</v>
          </cell>
          <cell r="DR1" t="str">
            <v>Qu4_3_activity type|Artist bursaries|YES</v>
          </cell>
          <cell r="DS1" t="str">
            <v>Qu4_3_activity type|Artist bursaries|NO</v>
          </cell>
          <cell r="DT1" t="str">
            <v>Qu4_3_activity type|Marketing or promotional support (e.g. website development, segmentation analysis, customer targeting support )|YES</v>
          </cell>
          <cell r="DU1" t="str">
            <v>Qu4_3_activity type|Marketing or promotional support (e.g. website development, segmentation analysis, customer targeting support )|NO</v>
          </cell>
          <cell r="DV1" t="str">
            <v>Qu4_3_activity type|Filming, photography or documenting services (not equipment hire)|YES</v>
          </cell>
          <cell r="DW1" t="str">
            <v>Qu4_3_activity type|Filming, photography or documenting services (not equipment hire)|NO</v>
          </cell>
          <cell r="DX1" t="str">
            <v>Qu4_3_activity type|Archive or resource services|yes</v>
          </cell>
          <cell r="DY1" t="str">
            <v>Qu4_3_activity type|Archive or resource services|no</v>
          </cell>
          <cell r="DZ1" t="str">
            <v>Qu4_3_activity type|Arranged talks, readings or performances by professional artists|YES</v>
          </cell>
          <cell r="EA1" t="str">
            <v>Qu4_3_activity type|Arranged talks, readings or performances by professional artists|NO</v>
          </cell>
          <cell r="EB1" t="str">
            <v>Qu4_3_activity type|Training (including courses and lectures to support artists professional development)|YES</v>
          </cell>
          <cell r="EC1" t="str">
            <v>Qu4_3_activity type|Training (including courses and lectures to support artists professional development)|NO</v>
          </cell>
          <cell r="ED1" t="str">
            <v>Qu4_3_activity type|Journal or publication|YES</v>
          </cell>
          <cell r="EE1" t="str">
            <v>Qu4_3_activity type|Journal or publication|NO</v>
          </cell>
          <cell r="EF1" t="str">
            <v>Qu4_3_activity type|Venue hire (e.g. studios, rehearsals or exhibition space)|YES</v>
          </cell>
          <cell r="EG1" t="str">
            <v>Qu4_3_activity type|Venue hire (e.g. studios, rehearsals or exhibition space)|NO</v>
          </cell>
          <cell r="EH1" t="str">
            <v>Qu4_3_activity type|Arranged residencies|YES</v>
          </cell>
          <cell r="EI1" t="str">
            <v>Qu4_3_activity type|Arranged residencies|NO</v>
          </cell>
          <cell r="EJ1" t="str">
            <v>Qu4_3_activity type|Equipment (e.g. screens, projectors, media players and audio equipment)|YES</v>
          </cell>
          <cell r="EK1" t="str">
            <v>Qu4_3_activity type|Equipment (e.g. screens, projectors, media players and audio equipment)|NO</v>
          </cell>
          <cell r="EL1" t="str">
            <v>Qu4_3_activity type|Other|YES</v>
          </cell>
          <cell r="EM1" t="str">
            <v>Qu4_3_activity type|Other|NO</v>
          </cell>
          <cell r="EN1" t="str">
            <v>Qu4_3_activity type|Specialist support (e.g. mentoring, lobbying, consultancy)|Number of services provided</v>
          </cell>
          <cell r="EO1" t="str">
            <v>Qu4_3_activity type|Artist bursaries|Number of services provided</v>
          </cell>
          <cell r="EP1" t="str">
            <v>Qu4_3_activity type|Marketing or promotional support (e.g. website development, segmentation analysis, customer targeting support )|Number of services provided</v>
          </cell>
          <cell r="EQ1" t="str">
            <v>Qu4_3_activity type|Filming, photography or documenting services (not equipment hire)|Number of services provided</v>
          </cell>
          <cell r="ER1" t="str">
            <v>Qu4_3_activity type|Archive or resource services|Number of services provided</v>
          </cell>
          <cell r="ES1" t="str">
            <v>Qu4_3_activity type|Arranged talks, readings or performances by professional artists|Number of services provided</v>
          </cell>
          <cell r="ET1" t="str">
            <v>Qu4_3_activity type|Training (including courses and lectures to support artists professional development)|Number of services provided</v>
          </cell>
          <cell r="EU1" t="str">
            <v>Qu4_3_activity type|Journal or publication|Number of services provided</v>
          </cell>
          <cell r="EV1" t="str">
            <v>Qu4_3_activity type|Venue hire (e.g. studios, rehearsals or exhibition space)|Number of services provided</v>
          </cell>
          <cell r="EW1" t="str">
            <v>Qu4_3_activity type|Arranged residencies|Number of services provided</v>
          </cell>
          <cell r="EX1" t="str">
            <v>Qu4_3_activity type|Equipment (e.g. screens, projectors, media players and audio equipment)|Number of services provided</v>
          </cell>
          <cell r="EY1" t="str">
            <v>Qu4_3_activity type|Other|Number of services provided</v>
          </cell>
          <cell r="EZ1" t="str">
            <v>Qu4_3_activity type|Specialist support (e.g. mentoring, lobbying, consultancy)|Number of organisations/individuals supported</v>
          </cell>
          <cell r="FA1" t="str">
            <v>Qu4_3_activity type|Artist bursaries|Number of organisations/individuals supported</v>
          </cell>
          <cell r="FB1" t="str">
            <v>Qu4_3_activity type|Marketing or promotional support (e.g. website development, segmentation analysis, customer targeting support )|Number of organisations/individuals supported</v>
          </cell>
          <cell r="FC1" t="str">
            <v>Qu4_3_activity type|Filming, photography or documenting services (not equipment hire)|Number of organisations/individuals supported</v>
          </cell>
          <cell r="FD1" t="str">
            <v>Qu4_3_activity type|Archive or resource services|Number of individuals supported</v>
          </cell>
          <cell r="FE1" t="str">
            <v>Qu4_3_activity type|Arranged talks, readings or performances by professional artists|Number of organisations/individuals supported</v>
          </cell>
          <cell r="FF1" t="str">
            <v>Qu4_3_activity type|Training (including courses and lectures to support artists professional development)|Number of organisations/individuals supported</v>
          </cell>
          <cell r="FG1" t="str">
            <v>Qu4_3_activity type|Journal or publication|Number of organisations/individuals supported</v>
          </cell>
          <cell r="FH1" t="str">
            <v>Qu4_3_activity type|Venue hire (e.g. studios, rehearsals or exhibition space)|Number of organisations/individuals supported</v>
          </cell>
          <cell r="FI1" t="str">
            <v>Qu4_3_activity type|Arranged residencies|Number of organisations/individuals supported</v>
          </cell>
          <cell r="FJ1" t="str">
            <v>Qu4_3_activity type|Equipment (e.g. screens, projectors, media players and audio equipment)|Number of organisations/individuals supported</v>
          </cell>
          <cell r="FK1" t="str">
            <v>Qu4_3_activity type|Other|Number of organisations/individuals supported</v>
          </cell>
          <cell r="FL1" t="str">
            <v>Qu5-01_PublishNewTitles| Number of new titles |Total</v>
          </cell>
          <cell r="FM1" t="str">
            <v>Qu5-01_PublishNewTitles| Book sales -- new titles |Total</v>
          </cell>
          <cell r="FN1" t="str">
            <v>Qu5-01_PublishNewTitles| Book distribution -- new titles |Total</v>
          </cell>
          <cell r="FO1" t="str">
            <v>Qu5-02_PublishBacklist| Total number of backlist titles |Total</v>
          </cell>
          <cell r="FP1" t="str">
            <v>Qu5-02_PublishBacklist| Book sales -- backlist titles |Total</v>
          </cell>
          <cell r="FQ1" t="str">
            <v>Qu5-02_PublishBacklist| Book distribution -- backlist titles |Total</v>
          </cell>
          <cell r="FR1" t="str">
            <v>Qu5-03_PublishE-Books| Number of new e-book titles |Total</v>
          </cell>
          <cell r="FS1" t="str">
            <v>Qu5-03_PublishE-Books| Book sales / downloads -- new e-book titles |Total</v>
          </cell>
          <cell r="FT1" t="str">
            <v>Qu5-03_PublishE-Books| Book sales / downloads -- backlist e-book titles |Total</v>
          </cell>
          <cell r="FU1" t="str">
            <v>Qu5-04_PublishMethods| Large print |Tick (where applicable)</v>
          </cell>
          <cell r="FV1" t="str">
            <v>Qu5-04_PublishMethods| Talking books |Tick (where applicable)</v>
          </cell>
          <cell r="FW1" t="str">
            <v>Qu5-04_PublishMethods| Braille |Tick (where applicable)</v>
          </cell>
          <cell r="FX1" t="str">
            <v>Qu5-04_PublishMethods| Other |Tick (where applicable)</v>
          </cell>
          <cell r="FY1" t="str">
            <v>Qu5-04_PublishMethods| None |Tick (where applicable)</v>
          </cell>
          <cell r="FZ1" t="str">
            <v>3.2 Broadcast Activity l Television Broadcasts l Number of Activities</v>
          </cell>
          <cell r="GA1" t="str">
            <v>3.2 Broadcast Activity l Radio Broadcasts l Number of Activities</v>
          </cell>
          <cell r="GB1" t="str">
            <v>3.2 Broadcast Activity l Cinema Screenings l Number of Activities</v>
          </cell>
          <cell r="GC1" t="str">
            <v>3.2 Broadcast Activity l Online Engagment l Number of Activities</v>
          </cell>
          <cell r="GD1" t="str">
            <v>3.2 Broadcast Activity l Television Broadcasts l Known</v>
          </cell>
          <cell r="GE1" t="str">
            <v>3.2 Broadcast Activity l Television Broadcasts l Estimated</v>
          </cell>
          <cell r="GF1" t="str">
            <v>3.2 Broadcast Activity l Radio Broadcasts l Known</v>
          </cell>
          <cell r="GG1" t="str">
            <v>3.2 Broadcast Activity l Radio Broadcasts l Estimated</v>
          </cell>
          <cell r="GH1" t="str">
            <v>3.2 Broadcast Activity l Cinema Screenings l Known</v>
          </cell>
          <cell r="GI1" t="str">
            <v>3.2 Broadcast Activity l Cinema Screenings l Estimated</v>
          </cell>
          <cell r="GJ1" t="str">
            <v>3.2 Broadcast Activity l Online Engagment l Known</v>
          </cell>
          <cell r="GK1" t="str">
            <v>3.2 Broadcast Activity l Online Engagment l Estimated</v>
          </cell>
        </row>
        <row r="2">
          <cell r="A2" t="str">
            <v>Aisling Ghear Theatre Company</v>
          </cell>
          <cell r="B2"/>
          <cell r="C2"/>
          <cell r="D2"/>
          <cell r="E2"/>
          <cell r="F2"/>
          <cell r="G2"/>
          <cell r="H2"/>
          <cell r="I2" t="str">
            <v>Small</v>
          </cell>
          <cell r="J2"/>
          <cell r="K2"/>
          <cell r="L2"/>
          <cell r="M2"/>
          <cell r="N2" t="str">
            <v>Drama</v>
          </cell>
          <cell r="O2">
            <v>24</v>
          </cell>
          <cell r="P2">
            <v>2</v>
          </cell>
          <cell r="Q2">
            <v>10</v>
          </cell>
          <cell r="R2">
            <v>8</v>
          </cell>
          <cell r="S2">
            <v>24</v>
          </cell>
          <cell r="T2">
            <v>278</v>
          </cell>
          <cell r="U2">
            <v>0</v>
          </cell>
          <cell r="V2">
            <v>40</v>
          </cell>
          <cell r="W2">
            <v>0</v>
          </cell>
          <cell r="X2">
            <v>0</v>
          </cell>
          <cell r="Y2">
            <v>4210</v>
          </cell>
          <cell r="Z2">
            <v>277</v>
          </cell>
          <cell r="AA2">
            <v>1200</v>
          </cell>
          <cell r="AB2">
            <v>0</v>
          </cell>
          <cell r="AC2">
            <v>326736</v>
          </cell>
          <cell r="AD2">
            <v>0</v>
          </cell>
          <cell r="AE2">
            <v>0</v>
          </cell>
          <cell r="AF2">
            <v>0</v>
          </cell>
          <cell r="AG2">
            <v>0</v>
          </cell>
          <cell r="AH2">
            <v>0</v>
          </cell>
          <cell r="AI2">
            <v>0</v>
          </cell>
          <cell r="AJ2">
            <v>7</v>
          </cell>
          <cell r="AK2">
            <v>0</v>
          </cell>
          <cell r="AL2">
            <v>0</v>
          </cell>
          <cell r="AM2">
            <v>0</v>
          </cell>
          <cell r="AN2">
            <v>0</v>
          </cell>
          <cell r="AO2">
            <v>0</v>
          </cell>
          <cell r="AP2">
            <v>0</v>
          </cell>
          <cell r="AQ2">
            <v>0</v>
          </cell>
          <cell r="AR2">
            <v>2</v>
          </cell>
          <cell r="AS2">
            <v>0</v>
          </cell>
          <cell r="AT2">
            <v>0</v>
          </cell>
          <cell r="AU2">
            <v>0</v>
          </cell>
          <cell r="AV2">
            <v>0</v>
          </cell>
          <cell r="AW2">
            <v>0</v>
          </cell>
          <cell r="AX2">
            <v>0</v>
          </cell>
          <cell r="AY2">
            <v>0</v>
          </cell>
          <cell r="AZ2">
            <v>10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8</v>
          </cell>
          <cell r="BQ2">
            <v>0</v>
          </cell>
          <cell r="BR2">
            <v>1375</v>
          </cell>
          <cell r="BS2">
            <v>740</v>
          </cell>
          <cell r="BT2">
            <v>60</v>
          </cell>
          <cell r="BU2">
            <v>0</v>
          </cell>
          <cell r="BV2">
            <v>11026</v>
          </cell>
          <cell r="BW2">
            <v>13</v>
          </cell>
          <cell r="BX2">
            <v>0</v>
          </cell>
          <cell r="BY2">
            <v>0</v>
          </cell>
          <cell r="BZ2">
            <v>0.5</v>
          </cell>
          <cell r="CA2">
            <v>0</v>
          </cell>
          <cell r="CB2">
            <v>0.3</v>
          </cell>
          <cell r="CC2">
            <v>0.2</v>
          </cell>
          <cell r="CD2">
            <v>0</v>
          </cell>
          <cell r="CE2">
            <v>1</v>
          </cell>
          <cell r="CF2">
            <v>0</v>
          </cell>
          <cell r="CG2">
            <v>0</v>
          </cell>
          <cell r="CH2">
            <v>0</v>
          </cell>
          <cell r="CI2">
            <v>0</v>
          </cell>
          <cell r="CJ2">
            <v>0</v>
          </cell>
          <cell r="CK2">
            <v>1</v>
          </cell>
          <cell r="CL2">
            <v>0</v>
          </cell>
          <cell r="CM2">
            <v>1</v>
          </cell>
          <cell r="CN2">
            <v>0</v>
          </cell>
          <cell r="CO2">
            <v>0</v>
          </cell>
          <cell r="CP2">
            <v>0</v>
          </cell>
          <cell r="CQ2">
            <v>1</v>
          </cell>
          <cell r="CR2">
            <v>0</v>
          </cell>
          <cell r="CS2">
            <v>0</v>
          </cell>
          <cell r="CT2">
            <v>1</v>
          </cell>
          <cell r="CU2">
            <v>0</v>
          </cell>
          <cell r="CV2">
            <v>1</v>
          </cell>
          <cell r="CW2">
            <v>0</v>
          </cell>
          <cell r="CX2">
            <v>0</v>
          </cell>
          <cell r="CY2">
            <v>0</v>
          </cell>
          <cell r="CZ2">
            <v>1</v>
          </cell>
          <cell r="DA2">
            <v>0</v>
          </cell>
          <cell r="DB2">
            <v>0</v>
          </cell>
          <cell r="DC2">
            <v>0</v>
          </cell>
          <cell r="DD2">
            <v>0</v>
          </cell>
          <cell r="DE2">
            <v>0</v>
          </cell>
          <cell r="DF2">
            <v>0</v>
          </cell>
          <cell r="DG2">
            <v>0</v>
          </cell>
          <cell r="DH2">
            <v>0</v>
          </cell>
          <cell r="DI2">
            <v>0</v>
          </cell>
          <cell r="DJ2"/>
          <cell r="DK2">
            <v>0</v>
          </cell>
          <cell r="DL2">
            <v>0</v>
          </cell>
          <cell r="DM2">
            <v>0</v>
          </cell>
          <cell r="DN2">
            <v>0</v>
          </cell>
          <cell r="DO2">
            <v>0</v>
          </cell>
          <cell r="DP2">
            <v>0</v>
          </cell>
          <cell r="DQ2">
            <v>0</v>
          </cell>
          <cell r="DR2">
            <v>0</v>
          </cell>
          <cell r="DS2">
            <v>0</v>
          </cell>
          <cell r="DT2">
            <v>0</v>
          </cell>
          <cell r="DU2">
            <v>0</v>
          </cell>
          <cell r="DV2">
            <v>0</v>
          </cell>
          <cell r="DW2">
            <v>0</v>
          </cell>
          <cell r="DX2"/>
          <cell r="DY2"/>
          <cell r="DZ2">
            <v>0</v>
          </cell>
          <cell r="EA2">
            <v>0</v>
          </cell>
          <cell r="EB2">
            <v>0</v>
          </cell>
          <cell r="EC2">
            <v>0</v>
          </cell>
          <cell r="ED2">
            <v>0</v>
          </cell>
          <cell r="EE2">
            <v>0</v>
          </cell>
          <cell r="EF2">
            <v>0</v>
          </cell>
          <cell r="EG2">
            <v>0</v>
          </cell>
          <cell r="EH2">
            <v>0</v>
          </cell>
          <cell r="EI2">
            <v>0</v>
          </cell>
          <cell r="EJ2">
            <v>0</v>
          </cell>
          <cell r="EK2">
            <v>0</v>
          </cell>
          <cell r="EL2">
            <v>0</v>
          </cell>
          <cell r="EM2">
            <v>0</v>
          </cell>
          <cell r="EN2"/>
          <cell r="EO2"/>
          <cell r="EP2"/>
          <cell r="EQ2"/>
          <cell r="ER2"/>
          <cell r="ES2"/>
          <cell r="ET2"/>
          <cell r="EU2"/>
          <cell r="EV2"/>
          <cell r="EW2"/>
          <cell r="EX2"/>
          <cell r="EZ2">
            <v>0</v>
          </cell>
          <cell r="FA2">
            <v>0</v>
          </cell>
          <cell r="FB2">
            <v>0</v>
          </cell>
          <cell r="FC2">
            <v>0</v>
          </cell>
          <cell r="FD2"/>
          <cell r="FE2">
            <v>0</v>
          </cell>
          <cell r="FF2">
            <v>0</v>
          </cell>
          <cell r="FG2">
            <v>0</v>
          </cell>
          <cell r="FH2">
            <v>0</v>
          </cell>
          <cell r="FI2">
            <v>0</v>
          </cell>
          <cell r="FJ2">
            <v>0</v>
          </cell>
          <cell r="FK2">
            <v>0</v>
          </cell>
          <cell r="FL2">
            <v>0</v>
          </cell>
          <cell r="FM2">
            <v>0</v>
          </cell>
          <cell r="FN2">
            <v>0</v>
          </cell>
          <cell r="FO2">
            <v>0</v>
          </cell>
          <cell r="FP2">
            <v>0</v>
          </cell>
          <cell r="FQ2">
            <v>0</v>
          </cell>
          <cell r="FR2">
            <v>0</v>
          </cell>
          <cell r="FS2">
            <v>0</v>
          </cell>
          <cell r="FT2">
            <v>0</v>
          </cell>
          <cell r="FU2">
            <v>0</v>
          </cell>
          <cell r="FV2">
            <v>0</v>
          </cell>
          <cell r="FW2">
            <v>0</v>
          </cell>
          <cell r="FX2">
            <v>0</v>
          </cell>
          <cell r="FY2">
            <v>0</v>
          </cell>
          <cell r="FZ2">
            <v>6</v>
          </cell>
          <cell r="GA2">
            <v>6</v>
          </cell>
          <cell r="GB2">
            <v>0</v>
          </cell>
          <cell r="GC2">
            <v>12</v>
          </cell>
          <cell r="GD2">
            <v>0</v>
          </cell>
          <cell r="GE2">
            <v>270000</v>
          </cell>
          <cell r="GF2">
            <v>0</v>
          </cell>
          <cell r="GG2">
            <v>1736</v>
          </cell>
          <cell r="GH2">
            <v>0</v>
          </cell>
          <cell r="GI2">
            <v>0</v>
          </cell>
          <cell r="GJ2">
            <v>0</v>
          </cell>
          <cell r="GK2">
            <v>55000</v>
          </cell>
        </row>
        <row r="3">
          <cell r="A3" t="str">
            <v>All Set Cross Cultural Project</v>
          </cell>
          <cell r="B3"/>
          <cell r="C3"/>
          <cell r="D3"/>
          <cell r="E3"/>
          <cell r="F3"/>
          <cell r="G3"/>
          <cell r="H3"/>
          <cell r="I3" t="str">
            <v>Small</v>
          </cell>
          <cell r="J3"/>
          <cell r="K3"/>
          <cell r="L3"/>
          <cell r="M3"/>
          <cell r="N3" t="str">
            <v>Traditional Arts</v>
          </cell>
          <cell r="O3">
            <v>30</v>
          </cell>
          <cell r="P3">
            <v>1104</v>
          </cell>
          <cell r="Q3">
            <v>0</v>
          </cell>
          <cell r="R3">
            <v>0</v>
          </cell>
          <cell r="S3">
            <v>0</v>
          </cell>
          <cell r="T3">
            <v>0</v>
          </cell>
          <cell r="U3">
            <v>2200</v>
          </cell>
          <cell r="V3">
            <v>1200</v>
          </cell>
          <cell r="W3">
            <v>0</v>
          </cell>
          <cell r="X3">
            <v>0</v>
          </cell>
          <cell r="Y3">
            <v>0</v>
          </cell>
          <cell r="Z3">
            <v>0</v>
          </cell>
          <cell r="AA3">
            <v>0</v>
          </cell>
          <cell r="AB3">
            <v>0</v>
          </cell>
          <cell r="AC3">
            <v>0</v>
          </cell>
          <cell r="AD3">
            <v>0</v>
          </cell>
          <cell r="AE3">
            <v>0</v>
          </cell>
          <cell r="AF3">
            <v>0</v>
          </cell>
          <cell r="AG3">
            <v>0</v>
          </cell>
          <cell r="AH3">
            <v>0</v>
          </cell>
          <cell r="AI3">
            <v>0</v>
          </cell>
          <cell r="AJ3">
            <v>1</v>
          </cell>
          <cell r="AK3">
            <v>1</v>
          </cell>
          <cell r="AL3">
            <v>0</v>
          </cell>
          <cell r="AM3">
            <v>0</v>
          </cell>
          <cell r="AN3">
            <v>0</v>
          </cell>
          <cell r="AO3">
            <v>0</v>
          </cell>
          <cell r="AP3">
            <v>0</v>
          </cell>
          <cell r="AQ3">
            <v>0</v>
          </cell>
          <cell r="AR3">
            <v>1</v>
          </cell>
          <cell r="AS3">
            <v>1</v>
          </cell>
          <cell r="AT3">
            <v>0</v>
          </cell>
          <cell r="AU3">
            <v>0</v>
          </cell>
          <cell r="AV3">
            <v>0</v>
          </cell>
          <cell r="AW3">
            <v>0</v>
          </cell>
          <cell r="AX3">
            <v>0</v>
          </cell>
          <cell r="AY3">
            <v>0</v>
          </cell>
          <cell r="AZ3">
            <v>1</v>
          </cell>
          <cell r="BA3">
            <v>1</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0</v>
          </cell>
          <cell r="BQ3">
            <v>0</v>
          </cell>
          <cell r="BR3">
            <v>0</v>
          </cell>
          <cell r="BS3">
            <v>0</v>
          </cell>
          <cell r="BT3">
            <v>0</v>
          </cell>
          <cell r="BU3">
            <v>0</v>
          </cell>
          <cell r="BV3">
            <v>0</v>
          </cell>
          <cell r="BW3">
            <v>0</v>
          </cell>
          <cell r="BX3">
            <v>0.16</v>
          </cell>
          <cell r="BY3">
            <v>0.15</v>
          </cell>
          <cell r="BZ3">
            <v>0.63</v>
          </cell>
          <cell r="CA3">
            <v>0</v>
          </cell>
          <cell r="CB3">
            <v>0.13</v>
          </cell>
          <cell r="CC3">
            <v>0.87</v>
          </cell>
          <cell r="CD3">
            <v>0</v>
          </cell>
          <cell r="CE3">
            <v>1</v>
          </cell>
          <cell r="CF3">
            <v>0</v>
          </cell>
          <cell r="CG3">
            <v>0</v>
          </cell>
          <cell r="CH3">
            <v>1</v>
          </cell>
          <cell r="CI3">
            <v>1</v>
          </cell>
          <cell r="CJ3">
            <v>0</v>
          </cell>
          <cell r="CK3">
            <v>0</v>
          </cell>
          <cell r="CL3">
            <v>0</v>
          </cell>
          <cell r="CM3">
            <v>1</v>
          </cell>
          <cell r="CN3">
            <v>0</v>
          </cell>
          <cell r="CO3">
            <v>0</v>
          </cell>
          <cell r="CP3">
            <v>0</v>
          </cell>
          <cell r="CQ3">
            <v>1</v>
          </cell>
          <cell r="CR3">
            <v>1</v>
          </cell>
          <cell r="CS3">
            <v>0</v>
          </cell>
          <cell r="CT3">
            <v>0</v>
          </cell>
          <cell r="CU3">
            <v>0</v>
          </cell>
          <cell r="CV3">
            <v>1</v>
          </cell>
          <cell r="CW3">
            <v>0</v>
          </cell>
          <cell r="CX3">
            <v>0</v>
          </cell>
          <cell r="CY3">
            <v>0</v>
          </cell>
          <cell r="CZ3">
            <v>0</v>
          </cell>
          <cell r="DA3">
            <v>0</v>
          </cell>
          <cell r="DB3">
            <v>0</v>
          </cell>
          <cell r="DC3">
            <v>1</v>
          </cell>
          <cell r="DD3">
            <v>0</v>
          </cell>
          <cell r="DE3">
            <v>1</v>
          </cell>
          <cell r="DF3">
            <v>0</v>
          </cell>
          <cell r="DG3">
            <v>0</v>
          </cell>
          <cell r="DH3">
            <v>0</v>
          </cell>
          <cell r="DI3">
            <v>0</v>
          </cell>
          <cell r="DJ3"/>
          <cell r="DK3">
            <v>0</v>
          </cell>
          <cell r="DL3">
            <v>0</v>
          </cell>
          <cell r="DM3">
            <v>0</v>
          </cell>
          <cell r="DN3">
            <v>0</v>
          </cell>
          <cell r="DO3">
            <v>0</v>
          </cell>
          <cell r="DP3">
            <v>1</v>
          </cell>
          <cell r="DQ3">
            <v>0</v>
          </cell>
          <cell r="DR3">
            <v>0</v>
          </cell>
          <cell r="DS3">
            <v>0</v>
          </cell>
          <cell r="DT3">
            <v>0</v>
          </cell>
          <cell r="DU3">
            <v>0</v>
          </cell>
          <cell r="DV3">
            <v>0</v>
          </cell>
          <cell r="DW3">
            <v>0</v>
          </cell>
          <cell r="DX3"/>
          <cell r="DY3"/>
          <cell r="DZ3">
            <v>1</v>
          </cell>
          <cell r="EA3">
            <v>0</v>
          </cell>
          <cell r="EB3">
            <v>1</v>
          </cell>
          <cell r="EC3">
            <v>0</v>
          </cell>
          <cell r="ED3">
            <v>0</v>
          </cell>
          <cell r="EE3">
            <v>0</v>
          </cell>
          <cell r="EF3">
            <v>0</v>
          </cell>
          <cell r="EG3">
            <v>0</v>
          </cell>
          <cell r="EH3">
            <v>0</v>
          </cell>
          <cell r="EI3">
            <v>0</v>
          </cell>
          <cell r="EJ3">
            <v>0</v>
          </cell>
          <cell r="EK3">
            <v>0</v>
          </cell>
          <cell r="EL3">
            <v>0</v>
          </cell>
          <cell r="EM3">
            <v>0</v>
          </cell>
          <cell r="EN3"/>
          <cell r="EO3"/>
          <cell r="EP3"/>
          <cell r="EQ3"/>
          <cell r="ER3"/>
          <cell r="ES3"/>
          <cell r="ET3"/>
          <cell r="EU3"/>
          <cell r="EV3"/>
          <cell r="EW3"/>
          <cell r="EX3"/>
          <cell r="EZ3">
            <v>10</v>
          </cell>
          <cell r="FA3">
            <v>0</v>
          </cell>
          <cell r="FB3">
            <v>0</v>
          </cell>
          <cell r="FC3">
            <v>0</v>
          </cell>
          <cell r="FD3"/>
          <cell r="FE3">
            <v>11</v>
          </cell>
          <cell r="FF3">
            <v>6</v>
          </cell>
          <cell r="FG3">
            <v>0</v>
          </cell>
          <cell r="FH3">
            <v>0</v>
          </cell>
          <cell r="FI3">
            <v>0</v>
          </cell>
          <cell r="FJ3">
            <v>0</v>
          </cell>
          <cell r="FK3">
            <v>0</v>
          </cell>
          <cell r="FL3">
            <v>0</v>
          </cell>
          <cell r="FM3">
            <v>0</v>
          </cell>
          <cell r="FN3">
            <v>0</v>
          </cell>
          <cell r="FO3">
            <v>0</v>
          </cell>
          <cell r="FP3">
            <v>0</v>
          </cell>
          <cell r="FQ3">
            <v>0</v>
          </cell>
          <cell r="FR3">
            <v>0</v>
          </cell>
          <cell r="FS3">
            <v>0</v>
          </cell>
          <cell r="FT3">
            <v>0</v>
          </cell>
          <cell r="FU3">
            <v>0</v>
          </cell>
          <cell r="FV3">
            <v>0</v>
          </cell>
          <cell r="FW3">
            <v>0</v>
          </cell>
          <cell r="FX3">
            <v>0</v>
          </cell>
          <cell r="FY3">
            <v>0</v>
          </cell>
          <cell r="FZ3">
            <v>0</v>
          </cell>
          <cell r="GA3">
            <v>0</v>
          </cell>
          <cell r="GB3">
            <v>0</v>
          </cell>
          <cell r="GC3">
            <v>0</v>
          </cell>
          <cell r="GD3">
            <v>0</v>
          </cell>
          <cell r="GE3">
            <v>0</v>
          </cell>
          <cell r="GF3">
            <v>0</v>
          </cell>
          <cell r="GG3">
            <v>0</v>
          </cell>
          <cell r="GH3">
            <v>0</v>
          </cell>
          <cell r="GI3">
            <v>0</v>
          </cell>
          <cell r="GJ3">
            <v>0</v>
          </cell>
          <cell r="GK3">
            <v>0</v>
          </cell>
        </row>
        <row r="4">
          <cell r="A4" t="str">
            <v>An Droichead</v>
          </cell>
          <cell r="B4"/>
          <cell r="C4"/>
          <cell r="D4"/>
          <cell r="E4"/>
          <cell r="F4"/>
          <cell r="G4"/>
          <cell r="H4"/>
          <cell r="I4" t="str">
            <v>Medium</v>
          </cell>
          <cell r="J4"/>
          <cell r="K4"/>
          <cell r="L4"/>
          <cell r="M4"/>
          <cell r="N4" t="str">
            <v>Traditional Arts</v>
          </cell>
          <cell r="O4">
            <v>9</v>
          </cell>
          <cell r="P4">
            <v>1034</v>
          </cell>
          <cell r="Q4">
            <v>0</v>
          </cell>
          <cell r="R4">
            <v>1</v>
          </cell>
          <cell r="S4">
            <v>0</v>
          </cell>
          <cell r="T4">
            <v>580</v>
          </cell>
          <cell r="U4">
            <v>0</v>
          </cell>
          <cell r="V4">
            <v>0</v>
          </cell>
          <cell r="W4">
            <v>30000</v>
          </cell>
          <cell r="X4">
            <v>0</v>
          </cell>
          <cell r="Y4">
            <v>0</v>
          </cell>
          <cell r="Z4">
            <v>0</v>
          </cell>
          <cell r="AA4">
            <v>5000</v>
          </cell>
          <cell r="AB4">
            <v>0</v>
          </cell>
          <cell r="AC4">
            <v>0</v>
          </cell>
          <cell r="AD4">
            <v>0</v>
          </cell>
          <cell r="AE4">
            <v>0</v>
          </cell>
          <cell r="AF4">
            <v>0</v>
          </cell>
          <cell r="AG4">
            <v>0</v>
          </cell>
          <cell r="AH4">
            <v>0</v>
          </cell>
          <cell r="AI4">
            <v>0</v>
          </cell>
          <cell r="AJ4">
            <v>9</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2300</v>
          </cell>
          <cell r="BS4">
            <v>1100</v>
          </cell>
          <cell r="BT4">
            <v>100</v>
          </cell>
          <cell r="BU4">
            <v>0</v>
          </cell>
          <cell r="BV4">
            <v>0</v>
          </cell>
          <cell r="BW4">
            <v>0</v>
          </cell>
          <cell r="BX4">
            <v>0</v>
          </cell>
          <cell r="BY4">
            <v>0</v>
          </cell>
          <cell r="BZ4">
            <v>0</v>
          </cell>
          <cell r="CA4">
            <v>0</v>
          </cell>
          <cell r="CB4">
            <v>0</v>
          </cell>
          <cell r="CC4">
            <v>0</v>
          </cell>
          <cell r="CD4">
            <v>0</v>
          </cell>
          <cell r="CE4">
            <v>1</v>
          </cell>
          <cell r="CF4">
            <v>0</v>
          </cell>
          <cell r="CG4">
            <v>0</v>
          </cell>
          <cell r="CH4">
            <v>0</v>
          </cell>
          <cell r="CI4">
            <v>0</v>
          </cell>
          <cell r="CJ4">
            <v>0</v>
          </cell>
          <cell r="CK4">
            <v>0</v>
          </cell>
          <cell r="CL4">
            <v>1</v>
          </cell>
          <cell r="CM4">
            <v>0</v>
          </cell>
          <cell r="CN4">
            <v>0</v>
          </cell>
          <cell r="CO4">
            <v>0</v>
          </cell>
          <cell r="CP4">
            <v>0</v>
          </cell>
          <cell r="CQ4">
            <v>0</v>
          </cell>
          <cell r="CR4">
            <v>0</v>
          </cell>
          <cell r="CS4">
            <v>0</v>
          </cell>
          <cell r="CT4">
            <v>0</v>
          </cell>
          <cell r="CU4">
            <v>0</v>
          </cell>
          <cell r="CV4">
            <v>1</v>
          </cell>
          <cell r="CW4">
            <v>0</v>
          </cell>
          <cell r="CX4">
            <v>0</v>
          </cell>
          <cell r="CY4">
            <v>0</v>
          </cell>
          <cell r="CZ4">
            <v>1</v>
          </cell>
          <cell r="DA4">
            <v>0</v>
          </cell>
          <cell r="DB4">
            <v>0</v>
          </cell>
          <cell r="DC4">
            <v>0</v>
          </cell>
          <cell r="DD4">
            <v>0</v>
          </cell>
          <cell r="DE4">
            <v>0</v>
          </cell>
          <cell r="DF4">
            <v>0</v>
          </cell>
          <cell r="DG4">
            <v>0</v>
          </cell>
          <cell r="DH4">
            <v>0</v>
          </cell>
          <cell r="DI4">
            <v>0</v>
          </cell>
          <cell r="DJ4"/>
          <cell r="DK4">
            <v>0</v>
          </cell>
          <cell r="DL4">
            <v>0</v>
          </cell>
          <cell r="DM4">
            <v>0</v>
          </cell>
          <cell r="DN4">
            <v>0</v>
          </cell>
          <cell r="DO4">
            <v>0</v>
          </cell>
          <cell r="DP4">
            <v>0</v>
          </cell>
          <cell r="DQ4">
            <v>0</v>
          </cell>
          <cell r="DR4">
            <v>0</v>
          </cell>
          <cell r="DS4">
            <v>0</v>
          </cell>
          <cell r="DT4">
            <v>0</v>
          </cell>
          <cell r="DU4">
            <v>0</v>
          </cell>
          <cell r="DV4">
            <v>0</v>
          </cell>
          <cell r="DW4">
            <v>0</v>
          </cell>
          <cell r="DX4"/>
          <cell r="DY4"/>
          <cell r="DZ4">
            <v>0</v>
          </cell>
          <cell r="EA4">
            <v>0</v>
          </cell>
          <cell r="EB4">
            <v>0</v>
          </cell>
          <cell r="EC4">
            <v>0</v>
          </cell>
          <cell r="ED4">
            <v>0</v>
          </cell>
          <cell r="EE4">
            <v>0</v>
          </cell>
          <cell r="EF4">
            <v>0</v>
          </cell>
          <cell r="EG4">
            <v>0</v>
          </cell>
          <cell r="EH4">
            <v>0</v>
          </cell>
          <cell r="EI4">
            <v>0</v>
          </cell>
          <cell r="EJ4">
            <v>0</v>
          </cell>
          <cell r="EK4">
            <v>0</v>
          </cell>
          <cell r="EL4">
            <v>0</v>
          </cell>
          <cell r="EM4">
            <v>0</v>
          </cell>
          <cell r="EN4"/>
          <cell r="EO4"/>
          <cell r="EP4"/>
          <cell r="EQ4"/>
          <cell r="ER4"/>
          <cell r="ES4"/>
          <cell r="ET4"/>
          <cell r="EU4"/>
          <cell r="EV4"/>
          <cell r="EW4"/>
          <cell r="EX4"/>
          <cell r="EZ4">
            <v>0</v>
          </cell>
          <cell r="FA4">
            <v>0</v>
          </cell>
          <cell r="FB4">
            <v>0</v>
          </cell>
          <cell r="FC4">
            <v>0</v>
          </cell>
          <cell r="FD4"/>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0</v>
          </cell>
          <cell r="FV4">
            <v>0</v>
          </cell>
          <cell r="FW4">
            <v>0</v>
          </cell>
          <cell r="FX4">
            <v>0</v>
          </cell>
          <cell r="FY4">
            <v>0</v>
          </cell>
          <cell r="FZ4">
            <v>0</v>
          </cell>
          <cell r="GA4">
            <v>0</v>
          </cell>
          <cell r="GB4">
            <v>0</v>
          </cell>
          <cell r="GC4">
            <v>0</v>
          </cell>
          <cell r="GD4">
            <v>0</v>
          </cell>
          <cell r="GE4">
            <v>0</v>
          </cell>
          <cell r="GF4">
            <v>0</v>
          </cell>
          <cell r="GG4">
            <v>0</v>
          </cell>
          <cell r="GH4">
            <v>0</v>
          </cell>
          <cell r="GI4">
            <v>0</v>
          </cell>
          <cell r="GJ4">
            <v>0</v>
          </cell>
          <cell r="GK4">
            <v>0</v>
          </cell>
        </row>
        <row r="5">
          <cell r="A5" t="str">
            <v>An Gaelaras Ltd</v>
          </cell>
          <cell r="B5"/>
          <cell r="C5"/>
          <cell r="D5"/>
          <cell r="E5"/>
          <cell r="F5"/>
          <cell r="G5"/>
          <cell r="H5"/>
          <cell r="I5" t="str">
            <v>Large</v>
          </cell>
          <cell r="J5"/>
          <cell r="K5"/>
          <cell r="L5"/>
          <cell r="M5"/>
          <cell r="N5" t="str">
            <v>Combined</v>
          </cell>
          <cell r="O5">
            <v>25</v>
          </cell>
          <cell r="P5">
            <v>81</v>
          </cell>
          <cell r="Q5">
            <v>0</v>
          </cell>
          <cell r="R5">
            <v>2</v>
          </cell>
          <cell r="S5">
            <v>2</v>
          </cell>
          <cell r="T5">
            <v>1265</v>
          </cell>
          <cell r="U5">
            <v>2735</v>
          </cell>
          <cell r="V5">
            <v>0</v>
          </cell>
          <cell r="W5">
            <v>1400</v>
          </cell>
          <cell r="X5">
            <v>0</v>
          </cell>
          <cell r="Y5">
            <v>0</v>
          </cell>
          <cell r="Z5">
            <v>2000</v>
          </cell>
          <cell r="AA5">
            <v>6200</v>
          </cell>
          <cell r="AB5">
            <v>0</v>
          </cell>
          <cell r="AC5">
            <v>600</v>
          </cell>
          <cell r="AD5">
            <v>0</v>
          </cell>
          <cell r="AE5">
            <v>0</v>
          </cell>
          <cell r="AF5">
            <v>0</v>
          </cell>
          <cell r="AG5">
            <v>0</v>
          </cell>
          <cell r="AH5">
            <v>18</v>
          </cell>
          <cell r="AI5">
            <v>0</v>
          </cell>
          <cell r="AJ5">
            <v>20</v>
          </cell>
          <cell r="AK5">
            <v>0</v>
          </cell>
          <cell r="AL5">
            <v>0</v>
          </cell>
          <cell r="AM5">
            <v>0</v>
          </cell>
          <cell r="AN5">
            <v>0</v>
          </cell>
          <cell r="AO5">
            <v>0</v>
          </cell>
          <cell r="AP5">
            <v>40</v>
          </cell>
          <cell r="AQ5">
            <v>0</v>
          </cell>
          <cell r="AR5">
            <v>43</v>
          </cell>
          <cell r="AS5">
            <v>0</v>
          </cell>
          <cell r="AT5">
            <v>0</v>
          </cell>
          <cell r="AU5">
            <v>0</v>
          </cell>
          <cell r="AV5">
            <v>0</v>
          </cell>
          <cell r="AW5">
            <v>0</v>
          </cell>
          <cell r="AX5">
            <v>0</v>
          </cell>
          <cell r="AY5">
            <v>0</v>
          </cell>
          <cell r="AZ5">
            <v>0</v>
          </cell>
          <cell r="BA5">
            <v>0</v>
          </cell>
          <cell r="BB5">
            <v>0</v>
          </cell>
          <cell r="BC5">
            <v>0</v>
          </cell>
          <cell r="BD5">
            <v>0</v>
          </cell>
          <cell r="BE5">
            <v>0</v>
          </cell>
          <cell r="BF5">
            <v>2</v>
          </cell>
          <cell r="BG5">
            <v>0</v>
          </cell>
          <cell r="BH5">
            <v>2</v>
          </cell>
          <cell r="BI5">
            <v>0</v>
          </cell>
          <cell r="BJ5">
            <v>0</v>
          </cell>
          <cell r="BK5">
            <v>0</v>
          </cell>
          <cell r="BL5">
            <v>0</v>
          </cell>
          <cell r="BM5">
            <v>0</v>
          </cell>
          <cell r="BN5">
            <v>2</v>
          </cell>
          <cell r="BO5">
            <v>0</v>
          </cell>
          <cell r="BP5">
            <v>2</v>
          </cell>
          <cell r="BQ5">
            <v>1</v>
          </cell>
          <cell r="BR5">
            <v>4265</v>
          </cell>
          <cell r="BS5">
            <v>1703</v>
          </cell>
          <cell r="BT5">
            <v>800</v>
          </cell>
          <cell r="BU5">
            <v>762</v>
          </cell>
          <cell r="BV5">
            <v>13000</v>
          </cell>
          <cell r="BW5">
            <v>5.27</v>
          </cell>
          <cell r="BX5">
            <v>0.3</v>
          </cell>
          <cell r="BY5">
            <v>0</v>
          </cell>
          <cell r="BZ5">
            <v>0.1</v>
          </cell>
          <cell r="CA5">
            <v>0</v>
          </cell>
          <cell r="CB5">
            <v>0.2</v>
          </cell>
          <cell r="CC5">
            <v>0.5</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cell r="DK5">
            <v>0</v>
          </cell>
          <cell r="DL5">
            <v>0</v>
          </cell>
          <cell r="DM5">
            <v>0</v>
          </cell>
          <cell r="DN5">
            <v>0</v>
          </cell>
          <cell r="DO5">
            <v>0</v>
          </cell>
          <cell r="DP5">
            <v>0</v>
          </cell>
          <cell r="DQ5">
            <v>0</v>
          </cell>
          <cell r="DR5">
            <v>0</v>
          </cell>
          <cell r="DS5">
            <v>0</v>
          </cell>
          <cell r="DT5">
            <v>0</v>
          </cell>
          <cell r="DU5">
            <v>0</v>
          </cell>
          <cell r="DV5">
            <v>0</v>
          </cell>
          <cell r="DW5">
            <v>0</v>
          </cell>
          <cell r="DX5"/>
          <cell r="DY5"/>
          <cell r="DZ5">
            <v>0</v>
          </cell>
          <cell r="EA5">
            <v>0</v>
          </cell>
          <cell r="EB5">
            <v>0</v>
          </cell>
          <cell r="EC5">
            <v>0</v>
          </cell>
          <cell r="ED5">
            <v>0</v>
          </cell>
          <cell r="EE5">
            <v>0</v>
          </cell>
          <cell r="EF5">
            <v>0</v>
          </cell>
          <cell r="EG5">
            <v>0</v>
          </cell>
          <cell r="EH5">
            <v>0</v>
          </cell>
          <cell r="EI5">
            <v>0</v>
          </cell>
          <cell r="EJ5">
            <v>0</v>
          </cell>
          <cell r="EK5">
            <v>0</v>
          </cell>
          <cell r="EL5">
            <v>0</v>
          </cell>
          <cell r="EM5">
            <v>0</v>
          </cell>
          <cell r="EN5"/>
          <cell r="EO5"/>
          <cell r="EP5"/>
          <cell r="EQ5"/>
          <cell r="ER5"/>
          <cell r="ES5"/>
          <cell r="ET5"/>
          <cell r="EU5"/>
          <cell r="EV5"/>
          <cell r="EW5"/>
          <cell r="EX5"/>
          <cell r="EZ5">
            <v>0</v>
          </cell>
          <cell r="FA5">
            <v>0</v>
          </cell>
          <cell r="FB5">
            <v>0</v>
          </cell>
          <cell r="FC5">
            <v>0</v>
          </cell>
          <cell r="FD5"/>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0</v>
          </cell>
          <cell r="FZ5">
            <v>0</v>
          </cell>
          <cell r="GA5">
            <v>2</v>
          </cell>
          <cell r="GB5">
            <v>0</v>
          </cell>
          <cell r="GC5">
            <v>0</v>
          </cell>
          <cell r="GD5">
            <v>0</v>
          </cell>
          <cell r="GE5">
            <v>0</v>
          </cell>
          <cell r="GF5">
            <v>0</v>
          </cell>
          <cell r="GG5">
            <v>600</v>
          </cell>
          <cell r="GH5">
            <v>0</v>
          </cell>
          <cell r="GI5">
            <v>0</v>
          </cell>
          <cell r="GJ5">
            <v>0</v>
          </cell>
          <cell r="GK5">
            <v>0</v>
          </cell>
        </row>
        <row r="6">
          <cell r="A6" t="str">
            <v>Andersonstown Traditional &amp; Contemporary Music School</v>
          </cell>
          <cell r="B6"/>
          <cell r="C6"/>
          <cell r="D6"/>
          <cell r="E6"/>
          <cell r="F6"/>
          <cell r="G6"/>
          <cell r="H6"/>
          <cell r="I6" t="str">
            <v>Small</v>
          </cell>
          <cell r="J6"/>
          <cell r="K6"/>
          <cell r="L6"/>
          <cell r="M6"/>
          <cell r="N6" t="str">
            <v>Traditional Arts</v>
          </cell>
          <cell r="O6">
            <v>52</v>
          </cell>
          <cell r="P6">
            <v>1508</v>
          </cell>
          <cell r="Q6">
            <v>0</v>
          </cell>
          <cell r="R6">
            <v>4</v>
          </cell>
          <cell r="S6">
            <v>3</v>
          </cell>
          <cell r="T6">
            <v>1321</v>
          </cell>
          <cell r="U6">
            <v>3000</v>
          </cell>
          <cell r="V6">
            <v>717</v>
          </cell>
          <cell r="W6">
            <v>0</v>
          </cell>
          <cell r="X6">
            <v>0</v>
          </cell>
          <cell r="Y6">
            <v>0</v>
          </cell>
          <cell r="Z6">
            <v>0</v>
          </cell>
          <cell r="AA6">
            <v>23000</v>
          </cell>
          <cell r="AB6">
            <v>0</v>
          </cell>
          <cell r="AC6">
            <v>2000</v>
          </cell>
          <cell r="AD6">
            <v>0</v>
          </cell>
          <cell r="AE6">
            <v>0</v>
          </cell>
          <cell r="AF6">
            <v>0</v>
          </cell>
          <cell r="AG6">
            <v>0</v>
          </cell>
          <cell r="AH6">
            <v>0</v>
          </cell>
          <cell r="AI6">
            <v>0</v>
          </cell>
          <cell r="AJ6">
            <v>52</v>
          </cell>
          <cell r="AK6">
            <v>0</v>
          </cell>
          <cell r="AL6">
            <v>0</v>
          </cell>
          <cell r="AM6">
            <v>0</v>
          </cell>
          <cell r="AN6">
            <v>0</v>
          </cell>
          <cell r="AO6">
            <v>0</v>
          </cell>
          <cell r="AP6">
            <v>0</v>
          </cell>
          <cell r="AQ6">
            <v>0</v>
          </cell>
          <cell r="AR6">
            <v>1508</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4</v>
          </cell>
          <cell r="BQ6">
            <v>0</v>
          </cell>
          <cell r="BR6">
            <v>0</v>
          </cell>
          <cell r="BS6">
            <v>0</v>
          </cell>
          <cell r="BT6">
            <v>0</v>
          </cell>
          <cell r="BU6">
            <v>0</v>
          </cell>
          <cell r="BV6">
            <v>0</v>
          </cell>
          <cell r="BW6">
            <v>0</v>
          </cell>
          <cell r="BX6">
            <v>0</v>
          </cell>
          <cell r="BY6">
            <v>0.1</v>
          </cell>
          <cell r="BZ6">
            <v>1</v>
          </cell>
          <cell r="CA6">
            <v>0</v>
          </cell>
          <cell r="CB6">
            <v>0.05</v>
          </cell>
          <cell r="CC6">
            <v>1</v>
          </cell>
          <cell r="CD6">
            <v>0</v>
          </cell>
          <cell r="CE6">
            <v>1</v>
          </cell>
          <cell r="CF6">
            <v>1</v>
          </cell>
          <cell r="CG6">
            <v>0</v>
          </cell>
          <cell r="CH6">
            <v>0</v>
          </cell>
          <cell r="CI6">
            <v>0</v>
          </cell>
          <cell r="CJ6">
            <v>0</v>
          </cell>
          <cell r="CK6">
            <v>0</v>
          </cell>
          <cell r="CL6">
            <v>0</v>
          </cell>
          <cell r="CM6">
            <v>1</v>
          </cell>
          <cell r="CN6">
            <v>0</v>
          </cell>
          <cell r="CO6">
            <v>0</v>
          </cell>
          <cell r="CP6">
            <v>0</v>
          </cell>
          <cell r="CQ6">
            <v>1</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cell r="DK6">
            <v>0</v>
          </cell>
          <cell r="DL6">
            <v>0</v>
          </cell>
          <cell r="DM6">
            <v>0</v>
          </cell>
          <cell r="DN6">
            <v>0</v>
          </cell>
          <cell r="DO6">
            <v>0</v>
          </cell>
          <cell r="DP6">
            <v>0</v>
          </cell>
          <cell r="DQ6">
            <v>0</v>
          </cell>
          <cell r="DR6">
            <v>0</v>
          </cell>
          <cell r="DS6">
            <v>0</v>
          </cell>
          <cell r="DT6">
            <v>0</v>
          </cell>
          <cell r="DU6">
            <v>0</v>
          </cell>
          <cell r="DV6">
            <v>0</v>
          </cell>
          <cell r="DW6">
            <v>0</v>
          </cell>
          <cell r="DX6"/>
          <cell r="DY6"/>
          <cell r="DZ6">
            <v>0</v>
          </cell>
          <cell r="EA6">
            <v>0</v>
          </cell>
          <cell r="EB6">
            <v>0</v>
          </cell>
          <cell r="EC6">
            <v>0</v>
          </cell>
          <cell r="ED6">
            <v>0</v>
          </cell>
          <cell r="EE6">
            <v>0</v>
          </cell>
          <cell r="EF6">
            <v>0</v>
          </cell>
          <cell r="EG6">
            <v>0</v>
          </cell>
          <cell r="EH6">
            <v>0</v>
          </cell>
          <cell r="EI6">
            <v>0</v>
          </cell>
          <cell r="EJ6">
            <v>0</v>
          </cell>
          <cell r="EK6">
            <v>0</v>
          </cell>
          <cell r="EL6">
            <v>0</v>
          </cell>
          <cell r="EM6">
            <v>0</v>
          </cell>
          <cell r="EN6"/>
          <cell r="EO6"/>
          <cell r="EP6"/>
          <cell r="EQ6"/>
          <cell r="ER6"/>
          <cell r="ES6"/>
          <cell r="ET6"/>
          <cell r="EU6"/>
          <cell r="EV6"/>
          <cell r="EW6"/>
          <cell r="EX6"/>
          <cell r="EZ6">
            <v>0</v>
          </cell>
          <cell r="FA6">
            <v>0</v>
          </cell>
          <cell r="FB6">
            <v>0</v>
          </cell>
          <cell r="FC6">
            <v>0</v>
          </cell>
          <cell r="FD6"/>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cell r="FZ6">
            <v>0</v>
          </cell>
          <cell r="GA6">
            <v>0</v>
          </cell>
          <cell r="GB6">
            <v>0</v>
          </cell>
          <cell r="GC6">
            <v>3</v>
          </cell>
          <cell r="GD6">
            <v>0</v>
          </cell>
          <cell r="GE6">
            <v>0</v>
          </cell>
          <cell r="GF6">
            <v>0</v>
          </cell>
          <cell r="GG6">
            <v>0</v>
          </cell>
          <cell r="GH6">
            <v>0</v>
          </cell>
          <cell r="GI6">
            <v>0</v>
          </cell>
          <cell r="GJ6">
            <v>0</v>
          </cell>
          <cell r="GK6">
            <v>2000</v>
          </cell>
        </row>
        <row r="7">
          <cell r="A7" t="str">
            <v>Armagh Rhymers Educational &amp; Cultural Organisation</v>
          </cell>
          <cell r="B7"/>
          <cell r="C7"/>
          <cell r="D7"/>
          <cell r="E7"/>
          <cell r="F7"/>
          <cell r="G7"/>
          <cell r="H7"/>
          <cell r="I7" t="str">
            <v>Small</v>
          </cell>
          <cell r="J7"/>
          <cell r="K7"/>
          <cell r="L7"/>
          <cell r="M7"/>
          <cell r="N7" t="str">
            <v>Traditional Arts</v>
          </cell>
          <cell r="O7">
            <v>321</v>
          </cell>
          <cell r="P7">
            <v>0</v>
          </cell>
          <cell r="Q7">
            <v>0</v>
          </cell>
          <cell r="R7">
            <v>14</v>
          </cell>
          <cell r="S7">
            <v>5</v>
          </cell>
          <cell r="T7">
            <v>0</v>
          </cell>
          <cell r="U7">
            <v>0</v>
          </cell>
          <cell r="V7">
            <v>0</v>
          </cell>
          <cell r="W7">
            <v>0</v>
          </cell>
          <cell r="X7">
            <v>0</v>
          </cell>
          <cell r="Y7">
            <v>0</v>
          </cell>
          <cell r="Z7">
            <v>0</v>
          </cell>
          <cell r="AA7">
            <v>0</v>
          </cell>
          <cell r="AB7">
            <v>1700</v>
          </cell>
          <cell r="AC7">
            <v>155000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0.1</v>
          </cell>
          <cell r="BY7">
            <v>0.45</v>
          </cell>
          <cell r="BZ7">
            <v>0.6</v>
          </cell>
          <cell r="CA7">
            <v>0.05</v>
          </cell>
          <cell r="CB7">
            <v>0.15</v>
          </cell>
          <cell r="CC7">
            <v>0.8</v>
          </cell>
          <cell r="CD7">
            <v>0</v>
          </cell>
          <cell r="CE7">
            <v>0</v>
          </cell>
          <cell r="CF7">
            <v>0</v>
          </cell>
          <cell r="CG7">
            <v>1</v>
          </cell>
          <cell r="CH7">
            <v>0</v>
          </cell>
          <cell r="CI7">
            <v>1</v>
          </cell>
          <cell r="CJ7">
            <v>0</v>
          </cell>
          <cell r="CK7">
            <v>0</v>
          </cell>
          <cell r="CL7">
            <v>0</v>
          </cell>
          <cell r="CM7">
            <v>1</v>
          </cell>
          <cell r="CN7">
            <v>0</v>
          </cell>
          <cell r="CO7">
            <v>0</v>
          </cell>
          <cell r="CP7">
            <v>1</v>
          </cell>
          <cell r="CQ7">
            <v>1</v>
          </cell>
          <cell r="CR7">
            <v>0</v>
          </cell>
          <cell r="CS7">
            <v>0</v>
          </cell>
          <cell r="CT7">
            <v>0</v>
          </cell>
          <cell r="CU7">
            <v>1</v>
          </cell>
          <cell r="CV7">
            <v>1</v>
          </cell>
          <cell r="CW7">
            <v>0</v>
          </cell>
          <cell r="CX7">
            <v>0</v>
          </cell>
          <cell r="CY7">
            <v>0</v>
          </cell>
          <cell r="CZ7">
            <v>1</v>
          </cell>
          <cell r="DA7">
            <v>0</v>
          </cell>
          <cell r="DB7">
            <v>0</v>
          </cell>
          <cell r="DC7">
            <v>0</v>
          </cell>
          <cell r="DD7">
            <v>0</v>
          </cell>
          <cell r="DE7">
            <v>0</v>
          </cell>
          <cell r="DF7">
            <v>0</v>
          </cell>
          <cell r="DG7">
            <v>0</v>
          </cell>
          <cell r="DH7">
            <v>0</v>
          </cell>
          <cell r="DI7">
            <v>0</v>
          </cell>
          <cell r="DJ7"/>
          <cell r="DK7">
            <v>0</v>
          </cell>
          <cell r="DL7">
            <v>0</v>
          </cell>
          <cell r="DM7">
            <v>0</v>
          </cell>
          <cell r="DN7">
            <v>0</v>
          </cell>
          <cell r="DO7">
            <v>0</v>
          </cell>
          <cell r="DP7">
            <v>0</v>
          </cell>
          <cell r="DQ7">
            <v>0</v>
          </cell>
          <cell r="DR7">
            <v>0</v>
          </cell>
          <cell r="DS7">
            <v>0</v>
          </cell>
          <cell r="DT7">
            <v>0</v>
          </cell>
          <cell r="DU7">
            <v>0</v>
          </cell>
          <cell r="DV7">
            <v>0</v>
          </cell>
          <cell r="DW7">
            <v>0</v>
          </cell>
          <cell r="DX7"/>
          <cell r="DY7"/>
          <cell r="DZ7">
            <v>0</v>
          </cell>
          <cell r="EA7">
            <v>0</v>
          </cell>
          <cell r="EB7">
            <v>0</v>
          </cell>
          <cell r="EC7">
            <v>0</v>
          </cell>
          <cell r="ED7">
            <v>0</v>
          </cell>
          <cell r="EE7">
            <v>0</v>
          </cell>
          <cell r="EF7">
            <v>0</v>
          </cell>
          <cell r="EG7">
            <v>0</v>
          </cell>
          <cell r="EH7">
            <v>0</v>
          </cell>
          <cell r="EI7">
            <v>0</v>
          </cell>
          <cell r="EJ7">
            <v>0</v>
          </cell>
          <cell r="EK7">
            <v>0</v>
          </cell>
          <cell r="EL7">
            <v>0</v>
          </cell>
          <cell r="EM7">
            <v>0</v>
          </cell>
          <cell r="EN7"/>
          <cell r="EO7"/>
          <cell r="EP7"/>
          <cell r="EQ7"/>
          <cell r="ER7"/>
          <cell r="ES7"/>
          <cell r="ET7"/>
          <cell r="EU7"/>
          <cell r="EV7"/>
          <cell r="EW7"/>
          <cell r="EX7"/>
          <cell r="EZ7">
            <v>0</v>
          </cell>
          <cell r="FA7">
            <v>0</v>
          </cell>
          <cell r="FB7">
            <v>0</v>
          </cell>
          <cell r="FC7">
            <v>0</v>
          </cell>
          <cell r="FD7"/>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cell r="FZ7">
            <v>2</v>
          </cell>
          <cell r="GA7">
            <v>2</v>
          </cell>
          <cell r="GB7">
            <v>0</v>
          </cell>
          <cell r="GC7">
            <v>1</v>
          </cell>
          <cell r="GD7">
            <v>0</v>
          </cell>
          <cell r="GE7">
            <v>120000</v>
          </cell>
          <cell r="GF7">
            <v>0</v>
          </cell>
          <cell r="GG7">
            <v>35000</v>
          </cell>
          <cell r="GH7">
            <v>0</v>
          </cell>
          <cell r="GI7">
            <v>0</v>
          </cell>
          <cell r="GJ7">
            <v>1700</v>
          </cell>
          <cell r="GK7">
            <v>0</v>
          </cell>
        </row>
        <row r="8">
          <cell r="A8" t="str">
            <v>Array Studios</v>
          </cell>
          <cell r="B8"/>
          <cell r="C8"/>
          <cell r="D8"/>
          <cell r="E8"/>
          <cell r="F8"/>
          <cell r="G8"/>
          <cell r="H8"/>
          <cell r="I8" t="str">
            <v>Small</v>
          </cell>
          <cell r="J8"/>
          <cell r="K8"/>
          <cell r="L8"/>
          <cell r="M8"/>
          <cell r="N8" t="str">
            <v>Visual Arts</v>
          </cell>
          <cell r="O8">
            <v>2</v>
          </cell>
          <cell r="P8">
            <v>2</v>
          </cell>
          <cell r="Q8">
            <v>4</v>
          </cell>
          <cell r="R8">
            <v>0</v>
          </cell>
          <cell r="S8">
            <v>0</v>
          </cell>
          <cell r="T8">
            <v>32</v>
          </cell>
          <cell r="U8">
            <v>0</v>
          </cell>
          <cell r="V8">
            <v>15</v>
          </cell>
          <cell r="W8">
            <v>0</v>
          </cell>
          <cell r="X8">
            <v>40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0.4</v>
          </cell>
          <cell r="CB8">
            <v>0</v>
          </cell>
          <cell r="CC8">
            <v>0.1</v>
          </cell>
          <cell r="CD8">
            <v>0</v>
          </cell>
          <cell r="CE8">
            <v>1</v>
          </cell>
          <cell r="CF8">
            <v>0</v>
          </cell>
          <cell r="CG8">
            <v>0</v>
          </cell>
          <cell r="CH8">
            <v>0</v>
          </cell>
          <cell r="CI8">
            <v>0</v>
          </cell>
          <cell r="CJ8">
            <v>0</v>
          </cell>
          <cell r="CK8">
            <v>0</v>
          </cell>
          <cell r="CL8">
            <v>0</v>
          </cell>
          <cell r="CM8">
            <v>1</v>
          </cell>
          <cell r="CN8">
            <v>0</v>
          </cell>
          <cell r="CO8">
            <v>0</v>
          </cell>
          <cell r="CP8">
            <v>0</v>
          </cell>
          <cell r="CQ8">
            <v>0</v>
          </cell>
          <cell r="CR8">
            <v>0</v>
          </cell>
          <cell r="CS8">
            <v>0</v>
          </cell>
          <cell r="CT8">
            <v>1</v>
          </cell>
          <cell r="CU8">
            <v>0</v>
          </cell>
          <cell r="CV8">
            <v>0</v>
          </cell>
          <cell r="CW8">
            <v>0</v>
          </cell>
          <cell r="CX8">
            <v>0</v>
          </cell>
          <cell r="CY8">
            <v>0</v>
          </cell>
          <cell r="CZ8">
            <v>0</v>
          </cell>
          <cell r="DA8">
            <v>1</v>
          </cell>
          <cell r="DB8">
            <v>0</v>
          </cell>
          <cell r="DC8">
            <v>0</v>
          </cell>
          <cell r="DD8">
            <v>0</v>
          </cell>
          <cell r="DE8">
            <v>0</v>
          </cell>
          <cell r="DF8">
            <v>0</v>
          </cell>
          <cell r="DG8">
            <v>1</v>
          </cell>
          <cell r="DH8">
            <v>0</v>
          </cell>
          <cell r="DI8">
            <v>0</v>
          </cell>
          <cell r="DJ8"/>
          <cell r="DK8">
            <v>0</v>
          </cell>
          <cell r="DL8">
            <v>0</v>
          </cell>
          <cell r="DM8">
            <v>0</v>
          </cell>
          <cell r="DN8">
            <v>0</v>
          </cell>
          <cell r="DO8">
            <v>0</v>
          </cell>
          <cell r="DP8">
            <v>0</v>
          </cell>
          <cell r="DQ8">
            <v>0</v>
          </cell>
          <cell r="DR8">
            <v>0</v>
          </cell>
          <cell r="DS8">
            <v>0</v>
          </cell>
          <cell r="DT8">
            <v>0</v>
          </cell>
          <cell r="DU8">
            <v>0</v>
          </cell>
          <cell r="DV8">
            <v>0</v>
          </cell>
          <cell r="DW8">
            <v>0</v>
          </cell>
          <cell r="DX8"/>
          <cell r="DY8"/>
          <cell r="DZ8">
            <v>0</v>
          </cell>
          <cell r="EA8">
            <v>0</v>
          </cell>
          <cell r="EB8">
            <v>0</v>
          </cell>
          <cell r="EC8">
            <v>0</v>
          </cell>
          <cell r="ED8">
            <v>0</v>
          </cell>
          <cell r="EE8">
            <v>0</v>
          </cell>
          <cell r="EF8">
            <v>0</v>
          </cell>
          <cell r="EG8">
            <v>0</v>
          </cell>
          <cell r="EH8">
            <v>0</v>
          </cell>
          <cell r="EI8">
            <v>0</v>
          </cell>
          <cell r="EJ8">
            <v>0</v>
          </cell>
          <cell r="EK8">
            <v>0</v>
          </cell>
          <cell r="EL8">
            <v>0</v>
          </cell>
          <cell r="EM8">
            <v>0</v>
          </cell>
          <cell r="EN8"/>
          <cell r="EO8"/>
          <cell r="EP8"/>
          <cell r="EQ8"/>
          <cell r="ER8"/>
          <cell r="ES8"/>
          <cell r="ET8"/>
          <cell r="EU8"/>
          <cell r="EV8"/>
          <cell r="EW8"/>
          <cell r="EX8"/>
          <cell r="EZ8">
            <v>0</v>
          </cell>
          <cell r="FA8">
            <v>0</v>
          </cell>
          <cell r="FB8">
            <v>0</v>
          </cell>
          <cell r="FC8">
            <v>0</v>
          </cell>
          <cell r="FD8"/>
          <cell r="FE8">
            <v>0</v>
          </cell>
          <cell r="FF8">
            <v>0</v>
          </cell>
          <cell r="FG8">
            <v>0</v>
          </cell>
          <cell r="FH8">
            <v>0</v>
          </cell>
          <cell r="FI8">
            <v>3</v>
          </cell>
          <cell r="FJ8">
            <v>0</v>
          </cell>
          <cell r="FK8">
            <v>0</v>
          </cell>
          <cell r="FL8">
            <v>0</v>
          </cell>
          <cell r="FM8">
            <v>0</v>
          </cell>
          <cell r="FN8">
            <v>0</v>
          </cell>
          <cell r="FO8">
            <v>0</v>
          </cell>
          <cell r="FP8">
            <v>0</v>
          </cell>
          <cell r="FQ8">
            <v>0</v>
          </cell>
          <cell r="FR8">
            <v>0</v>
          </cell>
          <cell r="FS8">
            <v>0</v>
          </cell>
          <cell r="FT8">
            <v>0</v>
          </cell>
          <cell r="FU8">
            <v>0</v>
          </cell>
          <cell r="FV8">
            <v>0</v>
          </cell>
          <cell r="FW8">
            <v>0</v>
          </cell>
          <cell r="FX8">
            <v>0</v>
          </cell>
          <cell r="FY8">
            <v>0</v>
          </cell>
          <cell r="FZ8">
            <v>0</v>
          </cell>
          <cell r="GA8">
            <v>0</v>
          </cell>
          <cell r="GB8">
            <v>0</v>
          </cell>
          <cell r="GC8">
            <v>0</v>
          </cell>
          <cell r="GD8">
            <v>0</v>
          </cell>
          <cell r="GE8">
            <v>0</v>
          </cell>
          <cell r="GF8">
            <v>0</v>
          </cell>
          <cell r="GG8">
            <v>0</v>
          </cell>
          <cell r="GH8">
            <v>0</v>
          </cell>
          <cell r="GI8">
            <v>0</v>
          </cell>
          <cell r="GJ8">
            <v>0</v>
          </cell>
          <cell r="GK8">
            <v>0</v>
          </cell>
        </row>
        <row r="9">
          <cell r="A9" t="str">
            <v>Arts &amp; Business Northern Ireland</v>
          </cell>
          <cell r="B9"/>
          <cell r="C9"/>
          <cell r="D9"/>
          <cell r="E9"/>
          <cell r="F9"/>
          <cell r="G9"/>
          <cell r="H9"/>
          <cell r="I9" t="str">
            <v>Medium</v>
          </cell>
          <cell r="J9"/>
          <cell r="K9"/>
          <cell r="L9"/>
          <cell r="M9"/>
          <cell r="N9" t="str">
            <v>Combined</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cell r="DK9">
            <v>1</v>
          </cell>
          <cell r="DL9">
            <v>11</v>
          </cell>
          <cell r="DM9">
            <v>0</v>
          </cell>
          <cell r="DN9">
            <v>169</v>
          </cell>
          <cell r="DO9">
            <v>12</v>
          </cell>
          <cell r="DP9">
            <v>1</v>
          </cell>
          <cell r="DQ9">
            <v>0</v>
          </cell>
          <cell r="DR9">
            <v>1</v>
          </cell>
          <cell r="DS9">
            <v>0</v>
          </cell>
          <cell r="DT9">
            <v>0</v>
          </cell>
          <cell r="DU9">
            <v>0</v>
          </cell>
          <cell r="DV9">
            <v>0</v>
          </cell>
          <cell r="DW9">
            <v>0</v>
          </cell>
          <cell r="DX9"/>
          <cell r="DY9"/>
          <cell r="DZ9">
            <v>1</v>
          </cell>
          <cell r="EA9">
            <v>0</v>
          </cell>
          <cell r="EB9">
            <v>1</v>
          </cell>
          <cell r="EC9">
            <v>0</v>
          </cell>
          <cell r="ED9">
            <v>1</v>
          </cell>
          <cell r="EE9">
            <v>0</v>
          </cell>
          <cell r="EF9">
            <v>0</v>
          </cell>
          <cell r="EG9">
            <v>0</v>
          </cell>
          <cell r="EH9">
            <v>0</v>
          </cell>
          <cell r="EI9">
            <v>0</v>
          </cell>
          <cell r="EJ9">
            <v>0</v>
          </cell>
          <cell r="EK9">
            <v>0</v>
          </cell>
          <cell r="EL9">
            <v>0</v>
          </cell>
          <cell r="EM9">
            <v>0</v>
          </cell>
          <cell r="EN9"/>
          <cell r="EO9"/>
          <cell r="EP9"/>
          <cell r="EQ9"/>
          <cell r="ER9"/>
          <cell r="ES9"/>
          <cell r="ET9"/>
          <cell r="EU9"/>
          <cell r="EV9"/>
          <cell r="EW9"/>
          <cell r="EX9"/>
          <cell r="EZ9">
            <v>133</v>
          </cell>
          <cell r="FA9">
            <v>1</v>
          </cell>
          <cell r="FB9">
            <v>0</v>
          </cell>
          <cell r="FC9">
            <v>0</v>
          </cell>
          <cell r="FD9"/>
          <cell r="FE9">
            <v>25</v>
          </cell>
          <cell r="FF9">
            <v>332</v>
          </cell>
          <cell r="FG9">
            <v>2</v>
          </cell>
          <cell r="FH9">
            <v>0</v>
          </cell>
          <cell r="FI9">
            <v>0</v>
          </cell>
          <cell r="FJ9">
            <v>0</v>
          </cell>
          <cell r="FK9">
            <v>0</v>
          </cell>
          <cell r="FL9">
            <v>0</v>
          </cell>
          <cell r="FM9">
            <v>0</v>
          </cell>
          <cell r="FN9">
            <v>0</v>
          </cell>
          <cell r="FO9">
            <v>0</v>
          </cell>
          <cell r="FP9">
            <v>0</v>
          </cell>
          <cell r="FQ9">
            <v>0</v>
          </cell>
          <cell r="FR9">
            <v>0</v>
          </cell>
          <cell r="FS9">
            <v>0</v>
          </cell>
          <cell r="FT9">
            <v>0</v>
          </cell>
          <cell r="FU9">
            <v>0</v>
          </cell>
          <cell r="FV9">
            <v>0</v>
          </cell>
          <cell r="FW9">
            <v>0</v>
          </cell>
          <cell r="FX9">
            <v>0</v>
          </cell>
          <cell r="FY9">
            <v>0</v>
          </cell>
          <cell r="FZ9">
            <v>0</v>
          </cell>
          <cell r="GA9">
            <v>0</v>
          </cell>
          <cell r="GB9">
            <v>0</v>
          </cell>
          <cell r="GC9">
            <v>0</v>
          </cell>
          <cell r="GD9">
            <v>0</v>
          </cell>
          <cell r="GE9">
            <v>0</v>
          </cell>
          <cell r="GF9">
            <v>0</v>
          </cell>
          <cell r="GG9">
            <v>0</v>
          </cell>
          <cell r="GH9">
            <v>0</v>
          </cell>
          <cell r="GI9">
            <v>0</v>
          </cell>
          <cell r="GJ9">
            <v>0</v>
          </cell>
          <cell r="GK9">
            <v>0</v>
          </cell>
        </row>
        <row r="10">
          <cell r="A10" t="str">
            <v>Arts and Disability Forum</v>
          </cell>
          <cell r="B10"/>
          <cell r="C10"/>
          <cell r="D10"/>
          <cell r="E10"/>
          <cell r="F10"/>
          <cell r="G10"/>
          <cell r="H10"/>
          <cell r="I10" t="str">
            <v>Medium</v>
          </cell>
          <cell r="J10"/>
          <cell r="K10"/>
          <cell r="L10"/>
          <cell r="M10"/>
          <cell r="N10" t="str">
            <v>Combined</v>
          </cell>
          <cell r="O10">
            <v>15</v>
          </cell>
          <cell r="P10">
            <v>50</v>
          </cell>
          <cell r="Q10">
            <v>8</v>
          </cell>
          <cell r="R10">
            <v>1</v>
          </cell>
          <cell r="S10">
            <v>1219</v>
          </cell>
          <cell r="T10">
            <v>880</v>
          </cell>
          <cell r="U10">
            <v>580</v>
          </cell>
          <cell r="V10">
            <v>537</v>
          </cell>
          <cell r="W10">
            <v>95</v>
          </cell>
          <cell r="X10">
            <v>607</v>
          </cell>
          <cell r="Y10">
            <v>750</v>
          </cell>
          <cell r="Z10">
            <v>291</v>
          </cell>
          <cell r="AA10">
            <v>1035</v>
          </cell>
          <cell r="AB10">
            <v>850000000</v>
          </cell>
          <cell r="AC10">
            <v>339000</v>
          </cell>
          <cell r="AD10">
            <v>15</v>
          </cell>
          <cell r="AE10">
            <v>15</v>
          </cell>
          <cell r="AF10">
            <v>15</v>
          </cell>
          <cell r="AG10">
            <v>15</v>
          </cell>
          <cell r="AH10">
            <v>15</v>
          </cell>
          <cell r="AI10">
            <v>15</v>
          </cell>
          <cell r="AJ10">
            <v>15</v>
          </cell>
          <cell r="AK10">
            <v>1</v>
          </cell>
          <cell r="AL10">
            <v>0</v>
          </cell>
          <cell r="AM10">
            <v>50</v>
          </cell>
          <cell r="AN10">
            <v>50</v>
          </cell>
          <cell r="AO10">
            <v>50</v>
          </cell>
          <cell r="AP10">
            <v>50</v>
          </cell>
          <cell r="AQ10">
            <v>50</v>
          </cell>
          <cell r="AR10">
            <v>50</v>
          </cell>
          <cell r="AS10">
            <v>30</v>
          </cell>
          <cell r="AT10">
            <v>0</v>
          </cell>
          <cell r="AU10">
            <v>8</v>
          </cell>
          <cell r="AV10">
            <v>8</v>
          </cell>
          <cell r="AW10">
            <v>8</v>
          </cell>
          <cell r="AX10">
            <v>8</v>
          </cell>
          <cell r="AY10">
            <v>8</v>
          </cell>
          <cell r="AZ10">
            <v>8</v>
          </cell>
          <cell r="BA10">
            <v>8</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750</v>
          </cell>
          <cell r="BS10">
            <v>143</v>
          </cell>
          <cell r="BT10">
            <v>142</v>
          </cell>
          <cell r="BU10">
            <v>0</v>
          </cell>
          <cell r="BV10">
            <v>1144</v>
          </cell>
          <cell r="BW10">
            <v>8</v>
          </cell>
          <cell r="BX10">
            <v>1</v>
          </cell>
          <cell r="BY10">
            <v>0.05</v>
          </cell>
          <cell r="BZ10">
            <v>0.05</v>
          </cell>
          <cell r="CA10">
            <v>0.05</v>
          </cell>
          <cell r="CB10">
            <v>0.2</v>
          </cell>
          <cell r="CC10">
            <v>0.15</v>
          </cell>
          <cell r="CD10">
            <v>0</v>
          </cell>
          <cell r="CE10">
            <v>1</v>
          </cell>
          <cell r="CF10">
            <v>1</v>
          </cell>
          <cell r="CG10">
            <v>1</v>
          </cell>
          <cell r="CH10">
            <v>0</v>
          </cell>
          <cell r="CI10">
            <v>1</v>
          </cell>
          <cell r="CJ10">
            <v>0</v>
          </cell>
          <cell r="CK10">
            <v>1</v>
          </cell>
          <cell r="CL10">
            <v>0</v>
          </cell>
          <cell r="CM10">
            <v>1</v>
          </cell>
          <cell r="CN10">
            <v>0</v>
          </cell>
          <cell r="CO10">
            <v>0</v>
          </cell>
          <cell r="CP10">
            <v>0</v>
          </cell>
          <cell r="CQ10">
            <v>0</v>
          </cell>
          <cell r="CR10">
            <v>0</v>
          </cell>
          <cell r="CS10">
            <v>0</v>
          </cell>
          <cell r="CT10">
            <v>1</v>
          </cell>
          <cell r="CU10">
            <v>1</v>
          </cell>
          <cell r="CV10">
            <v>1</v>
          </cell>
          <cell r="CW10">
            <v>0</v>
          </cell>
          <cell r="CX10">
            <v>0</v>
          </cell>
          <cell r="CY10">
            <v>0</v>
          </cell>
          <cell r="CZ10">
            <v>0</v>
          </cell>
          <cell r="DA10">
            <v>0</v>
          </cell>
          <cell r="DB10">
            <v>0</v>
          </cell>
          <cell r="DC10">
            <v>1</v>
          </cell>
          <cell r="DD10">
            <v>1</v>
          </cell>
          <cell r="DE10">
            <v>1</v>
          </cell>
          <cell r="DF10">
            <v>1</v>
          </cell>
          <cell r="DG10">
            <v>1</v>
          </cell>
          <cell r="DH10">
            <v>0</v>
          </cell>
          <cell r="DI10">
            <v>1</v>
          </cell>
          <cell r="DJ10"/>
          <cell r="DK10">
            <v>0</v>
          </cell>
          <cell r="DL10">
            <v>50</v>
          </cell>
          <cell r="DM10">
            <v>250</v>
          </cell>
          <cell r="DN10">
            <v>0</v>
          </cell>
          <cell r="DO10">
            <v>0</v>
          </cell>
          <cell r="DP10">
            <v>1</v>
          </cell>
          <cell r="DQ10">
            <v>0</v>
          </cell>
          <cell r="DR10">
            <v>1</v>
          </cell>
          <cell r="DS10">
            <v>0</v>
          </cell>
          <cell r="DT10">
            <v>0</v>
          </cell>
          <cell r="DU10">
            <v>1</v>
          </cell>
          <cell r="DV10">
            <v>0</v>
          </cell>
          <cell r="DW10">
            <v>1</v>
          </cell>
          <cell r="DX10"/>
          <cell r="DY10"/>
          <cell r="DZ10">
            <v>1</v>
          </cell>
          <cell r="EA10">
            <v>0</v>
          </cell>
          <cell r="EB10">
            <v>1</v>
          </cell>
          <cell r="EC10">
            <v>0</v>
          </cell>
          <cell r="ED10">
            <v>0</v>
          </cell>
          <cell r="EE10">
            <v>1</v>
          </cell>
          <cell r="EF10">
            <v>1</v>
          </cell>
          <cell r="EG10">
            <v>0</v>
          </cell>
          <cell r="EH10">
            <v>0</v>
          </cell>
          <cell r="EI10">
            <v>1</v>
          </cell>
          <cell r="EJ10">
            <v>0</v>
          </cell>
          <cell r="EK10">
            <v>1</v>
          </cell>
          <cell r="EL10">
            <v>1</v>
          </cell>
          <cell r="EM10">
            <v>0</v>
          </cell>
          <cell r="EN10"/>
          <cell r="EO10"/>
          <cell r="EP10"/>
          <cell r="EQ10"/>
          <cell r="ER10"/>
          <cell r="ES10"/>
          <cell r="ET10"/>
          <cell r="EU10"/>
          <cell r="EV10"/>
          <cell r="EW10"/>
          <cell r="EX10"/>
          <cell r="EZ10">
            <v>35</v>
          </cell>
          <cell r="FA10">
            <v>10</v>
          </cell>
          <cell r="FB10">
            <v>0</v>
          </cell>
          <cell r="FC10">
            <v>0</v>
          </cell>
          <cell r="FD10"/>
          <cell r="FE10">
            <v>20</v>
          </cell>
          <cell r="FF10">
            <v>7</v>
          </cell>
          <cell r="FG10">
            <v>0</v>
          </cell>
          <cell r="FH10">
            <v>5</v>
          </cell>
          <cell r="FI10">
            <v>0</v>
          </cell>
          <cell r="FJ10">
            <v>0</v>
          </cell>
          <cell r="FK10">
            <v>10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cell r="FZ10">
            <v>3</v>
          </cell>
          <cell r="GA10">
            <v>6</v>
          </cell>
          <cell r="GB10">
            <v>3</v>
          </cell>
          <cell r="GC10">
            <v>1207</v>
          </cell>
          <cell r="GD10">
            <v>0</v>
          </cell>
          <cell r="GE10">
            <v>50000</v>
          </cell>
          <cell r="GF10">
            <v>0</v>
          </cell>
          <cell r="GG10">
            <v>289000</v>
          </cell>
          <cell r="GH10">
            <v>51</v>
          </cell>
          <cell r="GI10">
            <v>0</v>
          </cell>
          <cell r="GJ10"/>
          <cell r="GK10">
            <v>0</v>
          </cell>
        </row>
        <row r="11">
          <cell r="A11" t="str">
            <v>Arts Care</v>
          </cell>
          <cell r="B11"/>
          <cell r="C11"/>
          <cell r="D11"/>
          <cell r="E11"/>
          <cell r="F11"/>
          <cell r="G11"/>
          <cell r="H11"/>
          <cell r="I11" t="str">
            <v>Medium</v>
          </cell>
          <cell r="J11"/>
          <cell r="K11"/>
          <cell r="L11"/>
          <cell r="M11"/>
          <cell r="N11" t="str">
            <v>Combined</v>
          </cell>
          <cell r="O11">
            <v>32</v>
          </cell>
          <cell r="P11">
            <v>9200</v>
          </cell>
          <cell r="Q11">
            <v>36</v>
          </cell>
          <cell r="R11">
            <v>3</v>
          </cell>
          <cell r="S11">
            <v>2</v>
          </cell>
          <cell r="T11">
            <v>0</v>
          </cell>
          <cell r="U11">
            <v>4120</v>
          </cell>
          <cell r="V11">
            <v>0</v>
          </cell>
          <cell r="W11">
            <v>90000</v>
          </cell>
          <cell r="X11">
            <v>0</v>
          </cell>
          <cell r="Y11">
            <v>75000</v>
          </cell>
          <cell r="Z11">
            <v>0</v>
          </cell>
          <cell r="AA11">
            <v>25000</v>
          </cell>
          <cell r="AB11">
            <v>0</v>
          </cell>
          <cell r="AC11">
            <v>20000</v>
          </cell>
          <cell r="AD11">
            <v>10</v>
          </cell>
          <cell r="AE11">
            <v>0</v>
          </cell>
          <cell r="AF11">
            <v>0</v>
          </cell>
          <cell r="AG11">
            <v>0</v>
          </cell>
          <cell r="AH11">
            <v>0</v>
          </cell>
          <cell r="AI11">
            <v>32</v>
          </cell>
          <cell r="AJ11">
            <v>32</v>
          </cell>
          <cell r="AK11">
            <v>32</v>
          </cell>
          <cell r="AL11">
            <v>2000</v>
          </cell>
          <cell r="AM11">
            <v>10</v>
          </cell>
          <cell r="AN11">
            <v>0</v>
          </cell>
          <cell r="AO11">
            <v>0</v>
          </cell>
          <cell r="AP11">
            <v>0</v>
          </cell>
          <cell r="AQ11">
            <v>100</v>
          </cell>
          <cell r="AR11">
            <v>9200</v>
          </cell>
          <cell r="AS11">
            <v>9200</v>
          </cell>
          <cell r="AT11">
            <v>36</v>
          </cell>
          <cell r="AU11">
            <v>1</v>
          </cell>
          <cell r="AV11">
            <v>0</v>
          </cell>
          <cell r="AW11">
            <v>0</v>
          </cell>
          <cell r="AX11">
            <v>0</v>
          </cell>
          <cell r="AY11">
            <v>36</v>
          </cell>
          <cell r="AZ11">
            <v>36</v>
          </cell>
          <cell r="BA11">
            <v>36</v>
          </cell>
          <cell r="BB11">
            <v>0</v>
          </cell>
          <cell r="BC11">
            <v>0</v>
          </cell>
          <cell r="BD11">
            <v>0</v>
          </cell>
          <cell r="BE11">
            <v>0</v>
          </cell>
          <cell r="BF11">
            <v>0</v>
          </cell>
          <cell r="BG11">
            <v>0</v>
          </cell>
          <cell r="BH11">
            <v>0</v>
          </cell>
          <cell r="BI11">
            <v>0</v>
          </cell>
          <cell r="BJ11">
            <v>3</v>
          </cell>
          <cell r="BK11">
            <v>1</v>
          </cell>
          <cell r="BL11">
            <v>0</v>
          </cell>
          <cell r="BM11">
            <v>0</v>
          </cell>
          <cell r="BN11">
            <v>0</v>
          </cell>
          <cell r="BO11">
            <v>3</v>
          </cell>
          <cell r="BP11">
            <v>3</v>
          </cell>
          <cell r="BQ11">
            <v>3</v>
          </cell>
          <cell r="BR11">
            <v>300</v>
          </cell>
          <cell r="BS11">
            <v>250</v>
          </cell>
          <cell r="BT11">
            <v>20</v>
          </cell>
          <cell r="BU11">
            <v>30</v>
          </cell>
          <cell r="BV11">
            <v>795</v>
          </cell>
          <cell r="BW11">
            <v>3</v>
          </cell>
          <cell r="BX11">
            <v>0.8</v>
          </cell>
          <cell r="BY11">
            <v>0.05</v>
          </cell>
          <cell r="BZ11">
            <v>0.15</v>
          </cell>
          <cell r="CA11">
            <v>0.1</v>
          </cell>
          <cell r="CB11">
            <v>0.8</v>
          </cell>
          <cell r="CC11">
            <v>0.5</v>
          </cell>
          <cell r="CD11">
            <v>0.1</v>
          </cell>
          <cell r="CE11">
            <v>0</v>
          </cell>
          <cell r="CF11">
            <v>0</v>
          </cell>
          <cell r="CG11">
            <v>0</v>
          </cell>
          <cell r="CH11">
            <v>0</v>
          </cell>
          <cell r="CI11">
            <v>1</v>
          </cell>
          <cell r="CJ11">
            <v>0</v>
          </cell>
          <cell r="CK11">
            <v>0</v>
          </cell>
          <cell r="CL11">
            <v>0</v>
          </cell>
          <cell r="CM11">
            <v>1</v>
          </cell>
          <cell r="CN11">
            <v>0</v>
          </cell>
          <cell r="CO11">
            <v>0</v>
          </cell>
          <cell r="CP11">
            <v>0</v>
          </cell>
          <cell r="CQ11">
            <v>0</v>
          </cell>
          <cell r="CR11">
            <v>0</v>
          </cell>
          <cell r="CS11">
            <v>0</v>
          </cell>
          <cell r="CT11">
            <v>0</v>
          </cell>
          <cell r="CU11">
            <v>1</v>
          </cell>
          <cell r="CV11">
            <v>0</v>
          </cell>
          <cell r="CW11">
            <v>0</v>
          </cell>
          <cell r="CX11">
            <v>1</v>
          </cell>
          <cell r="CY11">
            <v>0</v>
          </cell>
          <cell r="CZ11">
            <v>0</v>
          </cell>
          <cell r="DA11">
            <v>0</v>
          </cell>
          <cell r="DB11">
            <v>0</v>
          </cell>
          <cell r="DC11">
            <v>1</v>
          </cell>
          <cell r="DD11">
            <v>1</v>
          </cell>
          <cell r="DE11">
            <v>1</v>
          </cell>
          <cell r="DF11">
            <v>1</v>
          </cell>
          <cell r="DG11">
            <v>1</v>
          </cell>
          <cell r="DH11">
            <v>0</v>
          </cell>
          <cell r="DI11">
            <v>0</v>
          </cell>
          <cell r="DJ11"/>
          <cell r="DK11">
            <v>0</v>
          </cell>
          <cell r="DL11">
            <v>0</v>
          </cell>
          <cell r="DM11">
            <v>130</v>
          </cell>
          <cell r="DN11">
            <v>0</v>
          </cell>
          <cell r="DO11">
            <v>10</v>
          </cell>
          <cell r="DP11">
            <v>0</v>
          </cell>
          <cell r="DQ11">
            <v>0</v>
          </cell>
          <cell r="DR11">
            <v>0</v>
          </cell>
          <cell r="DS11">
            <v>0</v>
          </cell>
          <cell r="DT11">
            <v>0</v>
          </cell>
          <cell r="DU11">
            <v>0</v>
          </cell>
          <cell r="DV11">
            <v>1</v>
          </cell>
          <cell r="DW11">
            <v>0</v>
          </cell>
          <cell r="DX11"/>
          <cell r="DY11"/>
          <cell r="DZ11">
            <v>0</v>
          </cell>
          <cell r="EA11">
            <v>0</v>
          </cell>
          <cell r="EB11">
            <v>1</v>
          </cell>
          <cell r="EC11">
            <v>0</v>
          </cell>
          <cell r="ED11">
            <v>1</v>
          </cell>
          <cell r="EE11">
            <v>0</v>
          </cell>
          <cell r="EF11">
            <v>1</v>
          </cell>
          <cell r="EG11">
            <v>0</v>
          </cell>
          <cell r="EH11">
            <v>1</v>
          </cell>
          <cell r="EI11">
            <v>0</v>
          </cell>
          <cell r="EJ11">
            <v>0</v>
          </cell>
          <cell r="EK11">
            <v>0</v>
          </cell>
          <cell r="EL11">
            <v>0</v>
          </cell>
          <cell r="EM11">
            <v>0</v>
          </cell>
          <cell r="EN11"/>
          <cell r="EO11"/>
          <cell r="EP11"/>
          <cell r="EQ11"/>
          <cell r="ER11"/>
          <cell r="ES11"/>
          <cell r="ET11"/>
          <cell r="EU11"/>
          <cell r="EV11"/>
          <cell r="EW11"/>
          <cell r="EX11"/>
          <cell r="EZ11">
            <v>0</v>
          </cell>
          <cell r="FA11">
            <v>0</v>
          </cell>
          <cell r="FB11">
            <v>0</v>
          </cell>
          <cell r="FC11">
            <v>6</v>
          </cell>
          <cell r="FD11"/>
          <cell r="FE11">
            <v>0</v>
          </cell>
          <cell r="FF11">
            <v>18</v>
          </cell>
          <cell r="FG11">
            <v>1</v>
          </cell>
          <cell r="FH11">
            <v>5</v>
          </cell>
          <cell r="FI11">
            <v>1</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0</v>
          </cell>
          <cell r="FZ11">
            <v>0</v>
          </cell>
          <cell r="GA11">
            <v>2</v>
          </cell>
          <cell r="GB11">
            <v>0</v>
          </cell>
          <cell r="GC11">
            <v>0</v>
          </cell>
          <cell r="GD11">
            <v>0</v>
          </cell>
          <cell r="GE11">
            <v>0</v>
          </cell>
          <cell r="GF11">
            <v>0</v>
          </cell>
          <cell r="GG11">
            <v>20000</v>
          </cell>
          <cell r="GH11">
            <v>0</v>
          </cell>
          <cell r="GI11">
            <v>0</v>
          </cell>
          <cell r="GJ11">
            <v>0</v>
          </cell>
          <cell r="GK11">
            <v>0</v>
          </cell>
        </row>
        <row r="12">
          <cell r="A12" t="str">
            <v>Arts for All</v>
          </cell>
          <cell r="B12"/>
          <cell r="C12"/>
          <cell r="D12"/>
          <cell r="E12"/>
          <cell r="F12"/>
          <cell r="G12"/>
          <cell r="H12"/>
          <cell r="I12" t="str">
            <v>Small</v>
          </cell>
          <cell r="J12"/>
          <cell r="K12"/>
          <cell r="L12"/>
          <cell r="M12"/>
          <cell r="N12" t="str">
            <v>Combined</v>
          </cell>
          <cell r="O12">
            <v>23</v>
          </cell>
          <cell r="P12">
            <v>617</v>
          </cell>
          <cell r="Q12">
            <v>30</v>
          </cell>
          <cell r="R12">
            <v>0</v>
          </cell>
          <cell r="S12">
            <v>0</v>
          </cell>
          <cell r="T12">
            <v>23</v>
          </cell>
          <cell r="U12">
            <v>0</v>
          </cell>
          <cell r="V12">
            <v>4688</v>
          </cell>
          <cell r="W12">
            <v>0</v>
          </cell>
          <cell r="X12">
            <v>2233</v>
          </cell>
          <cell r="Y12">
            <v>0</v>
          </cell>
          <cell r="Z12">
            <v>0</v>
          </cell>
          <cell r="AA12">
            <v>0</v>
          </cell>
          <cell r="AB12">
            <v>0</v>
          </cell>
          <cell r="AC12">
            <v>0</v>
          </cell>
          <cell r="AD12">
            <v>0</v>
          </cell>
          <cell r="AE12">
            <v>0</v>
          </cell>
          <cell r="AF12">
            <v>0</v>
          </cell>
          <cell r="AG12">
            <v>0</v>
          </cell>
          <cell r="AH12">
            <v>0</v>
          </cell>
          <cell r="AI12">
            <v>0</v>
          </cell>
          <cell r="AJ12">
            <v>0</v>
          </cell>
          <cell r="AK12">
            <v>11</v>
          </cell>
          <cell r="AL12">
            <v>0</v>
          </cell>
          <cell r="AM12">
            <v>0</v>
          </cell>
          <cell r="AN12">
            <v>0</v>
          </cell>
          <cell r="AO12">
            <v>0</v>
          </cell>
          <cell r="AP12">
            <v>0</v>
          </cell>
          <cell r="AQ12">
            <v>0</v>
          </cell>
          <cell r="AR12">
            <v>0</v>
          </cell>
          <cell r="AS12">
            <v>3260</v>
          </cell>
          <cell r="AT12">
            <v>0</v>
          </cell>
          <cell r="AU12">
            <v>0</v>
          </cell>
          <cell r="AV12">
            <v>0</v>
          </cell>
          <cell r="AW12">
            <v>0</v>
          </cell>
          <cell r="AX12">
            <v>0</v>
          </cell>
          <cell r="AY12">
            <v>0</v>
          </cell>
          <cell r="AZ12">
            <v>0</v>
          </cell>
          <cell r="BA12">
            <v>9</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1</v>
          </cell>
          <cell r="BY12">
            <v>0.25</v>
          </cell>
          <cell r="BZ12">
            <v>0.25</v>
          </cell>
          <cell r="CA12">
            <v>0</v>
          </cell>
          <cell r="CB12">
            <v>0.25</v>
          </cell>
          <cell r="CC12">
            <v>0.25</v>
          </cell>
          <cell r="CD12">
            <v>0</v>
          </cell>
          <cell r="CE12">
            <v>1</v>
          </cell>
          <cell r="CF12">
            <v>1</v>
          </cell>
          <cell r="CG12">
            <v>0</v>
          </cell>
          <cell r="CH12">
            <v>0</v>
          </cell>
          <cell r="CI12">
            <v>1</v>
          </cell>
          <cell r="CJ12">
            <v>1</v>
          </cell>
          <cell r="CK12">
            <v>1</v>
          </cell>
          <cell r="CL12">
            <v>1</v>
          </cell>
          <cell r="CM12">
            <v>1</v>
          </cell>
          <cell r="CN12">
            <v>0</v>
          </cell>
          <cell r="CO12">
            <v>1</v>
          </cell>
          <cell r="CP12">
            <v>0</v>
          </cell>
          <cell r="CQ12">
            <v>1</v>
          </cell>
          <cell r="CR12">
            <v>0</v>
          </cell>
          <cell r="CS12">
            <v>1</v>
          </cell>
          <cell r="CT12">
            <v>1</v>
          </cell>
          <cell r="CU12">
            <v>0</v>
          </cell>
          <cell r="CV12">
            <v>1</v>
          </cell>
          <cell r="CW12">
            <v>0</v>
          </cell>
          <cell r="CX12">
            <v>0</v>
          </cell>
          <cell r="CY12">
            <v>0</v>
          </cell>
          <cell r="CZ12">
            <v>1</v>
          </cell>
          <cell r="DA12">
            <v>1</v>
          </cell>
          <cell r="DB12">
            <v>0</v>
          </cell>
          <cell r="DC12">
            <v>0</v>
          </cell>
          <cell r="DD12">
            <v>0</v>
          </cell>
          <cell r="DE12">
            <v>0</v>
          </cell>
          <cell r="DF12">
            <v>0</v>
          </cell>
          <cell r="DG12">
            <v>1</v>
          </cell>
          <cell r="DH12">
            <v>0</v>
          </cell>
          <cell r="DI12">
            <v>0</v>
          </cell>
          <cell r="DJ12"/>
          <cell r="DK12">
            <v>0</v>
          </cell>
          <cell r="DL12">
            <v>0</v>
          </cell>
          <cell r="DM12">
            <v>0</v>
          </cell>
          <cell r="DN12">
            <v>0</v>
          </cell>
          <cell r="DO12">
            <v>0</v>
          </cell>
          <cell r="DP12">
            <v>1</v>
          </cell>
          <cell r="DQ12">
            <v>0</v>
          </cell>
          <cell r="DR12">
            <v>0</v>
          </cell>
          <cell r="DS12">
            <v>0</v>
          </cell>
          <cell r="DT12">
            <v>0</v>
          </cell>
          <cell r="DU12">
            <v>1</v>
          </cell>
          <cell r="DV12">
            <v>1</v>
          </cell>
          <cell r="DW12">
            <v>0</v>
          </cell>
          <cell r="DX12"/>
          <cell r="DY12"/>
          <cell r="DZ12">
            <v>1</v>
          </cell>
          <cell r="EA12">
            <v>0</v>
          </cell>
          <cell r="EB12">
            <v>1</v>
          </cell>
          <cell r="EC12">
            <v>0</v>
          </cell>
          <cell r="ED12">
            <v>0</v>
          </cell>
          <cell r="EE12">
            <v>1</v>
          </cell>
          <cell r="EF12">
            <v>1</v>
          </cell>
          <cell r="EG12">
            <v>0</v>
          </cell>
          <cell r="EH12">
            <v>0</v>
          </cell>
          <cell r="EI12">
            <v>1</v>
          </cell>
          <cell r="EJ12">
            <v>0</v>
          </cell>
          <cell r="EK12">
            <v>1</v>
          </cell>
          <cell r="EL12">
            <v>0</v>
          </cell>
          <cell r="EM12">
            <v>0</v>
          </cell>
          <cell r="EN12"/>
          <cell r="EO12"/>
          <cell r="EP12"/>
          <cell r="EQ12"/>
          <cell r="ER12"/>
          <cell r="ES12"/>
          <cell r="ET12"/>
          <cell r="EU12"/>
          <cell r="EV12"/>
          <cell r="EW12"/>
          <cell r="EX12"/>
          <cell r="EZ12">
            <v>12</v>
          </cell>
          <cell r="FA12">
            <v>0</v>
          </cell>
          <cell r="FB12">
            <v>0</v>
          </cell>
          <cell r="FC12">
            <v>1</v>
          </cell>
          <cell r="FD12"/>
          <cell r="FE12">
            <v>4</v>
          </cell>
          <cell r="FF12">
            <v>12</v>
          </cell>
          <cell r="FG12">
            <v>0</v>
          </cell>
          <cell r="FH12">
            <v>4</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cell r="FZ12">
            <v>0</v>
          </cell>
          <cell r="GA12">
            <v>0</v>
          </cell>
          <cell r="GB12">
            <v>0</v>
          </cell>
          <cell r="GC12">
            <v>0</v>
          </cell>
          <cell r="GD12">
            <v>0</v>
          </cell>
          <cell r="GE12">
            <v>0</v>
          </cell>
          <cell r="GF12">
            <v>0</v>
          </cell>
          <cell r="GG12">
            <v>0</v>
          </cell>
          <cell r="GH12">
            <v>0</v>
          </cell>
          <cell r="GI12">
            <v>0</v>
          </cell>
          <cell r="GJ12">
            <v>0</v>
          </cell>
          <cell r="GK12">
            <v>0</v>
          </cell>
        </row>
        <row r="13">
          <cell r="A13" t="str">
            <v>ArtsEkta</v>
          </cell>
          <cell r="B13"/>
          <cell r="C13"/>
          <cell r="D13"/>
          <cell r="E13"/>
          <cell r="F13"/>
          <cell r="G13"/>
          <cell r="H13"/>
          <cell r="I13" t="str">
            <v>Medium</v>
          </cell>
          <cell r="J13"/>
          <cell r="K13"/>
          <cell r="L13"/>
          <cell r="M13"/>
          <cell r="N13" t="str">
            <v>Combined</v>
          </cell>
          <cell r="O13">
            <v>129</v>
          </cell>
          <cell r="P13">
            <v>215</v>
          </cell>
          <cell r="Q13">
            <v>2</v>
          </cell>
          <cell r="R13">
            <v>1</v>
          </cell>
          <cell r="S13">
            <v>0</v>
          </cell>
          <cell r="T13">
            <v>0</v>
          </cell>
          <cell r="U13">
            <v>48682</v>
          </cell>
          <cell r="V13">
            <v>10623</v>
          </cell>
          <cell r="W13">
            <v>0</v>
          </cell>
          <cell r="X13">
            <v>0</v>
          </cell>
          <cell r="Y13">
            <v>3000</v>
          </cell>
          <cell r="Z13">
            <v>27683</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1</v>
          </cell>
          <cell r="BL13">
            <v>0</v>
          </cell>
          <cell r="BM13">
            <v>0</v>
          </cell>
          <cell r="BN13">
            <v>0</v>
          </cell>
          <cell r="BO13">
            <v>0</v>
          </cell>
          <cell r="BP13">
            <v>1</v>
          </cell>
          <cell r="BQ13">
            <v>1</v>
          </cell>
          <cell r="BR13">
            <v>20000</v>
          </cell>
          <cell r="BS13">
            <v>10028</v>
          </cell>
          <cell r="BT13">
            <v>3745</v>
          </cell>
          <cell r="BU13">
            <v>11878</v>
          </cell>
          <cell r="BV13">
            <v>35562</v>
          </cell>
          <cell r="BW13">
            <v>3.54</v>
          </cell>
          <cell r="BX13">
            <v>0.01</v>
          </cell>
          <cell r="BY13">
            <v>0.6</v>
          </cell>
          <cell r="BZ13">
            <v>0.4</v>
          </cell>
          <cell r="CA13">
            <v>0.05</v>
          </cell>
          <cell r="CB13">
            <v>0.1</v>
          </cell>
          <cell r="CC13">
            <v>0.6</v>
          </cell>
          <cell r="CD13">
            <v>0</v>
          </cell>
          <cell r="CE13">
            <v>1</v>
          </cell>
          <cell r="CF13">
            <v>1</v>
          </cell>
          <cell r="CG13">
            <v>0</v>
          </cell>
          <cell r="CH13">
            <v>0</v>
          </cell>
          <cell r="CI13">
            <v>0</v>
          </cell>
          <cell r="CJ13">
            <v>0</v>
          </cell>
          <cell r="CK13">
            <v>0</v>
          </cell>
          <cell r="CL13">
            <v>0</v>
          </cell>
          <cell r="CM13">
            <v>1</v>
          </cell>
          <cell r="CN13">
            <v>0</v>
          </cell>
          <cell r="CO13">
            <v>0</v>
          </cell>
          <cell r="CP13">
            <v>0</v>
          </cell>
          <cell r="CQ13">
            <v>0</v>
          </cell>
          <cell r="CR13">
            <v>0</v>
          </cell>
          <cell r="CS13">
            <v>0</v>
          </cell>
          <cell r="CT13">
            <v>0</v>
          </cell>
          <cell r="CU13">
            <v>0</v>
          </cell>
          <cell r="CV13">
            <v>1</v>
          </cell>
          <cell r="CW13">
            <v>0</v>
          </cell>
          <cell r="CX13">
            <v>0</v>
          </cell>
          <cell r="CY13">
            <v>0</v>
          </cell>
          <cell r="CZ13">
            <v>0</v>
          </cell>
          <cell r="DA13">
            <v>0</v>
          </cell>
          <cell r="DB13">
            <v>0</v>
          </cell>
          <cell r="DC13">
            <v>0</v>
          </cell>
          <cell r="DD13">
            <v>0</v>
          </cell>
          <cell r="DE13">
            <v>0</v>
          </cell>
          <cell r="DF13">
            <v>0</v>
          </cell>
          <cell r="DG13">
            <v>0</v>
          </cell>
          <cell r="DH13">
            <v>0</v>
          </cell>
          <cell r="DI13">
            <v>0</v>
          </cell>
          <cell r="DJ13"/>
          <cell r="DK13">
            <v>0</v>
          </cell>
          <cell r="DL13">
            <v>0</v>
          </cell>
          <cell r="DM13">
            <v>0</v>
          </cell>
          <cell r="DN13">
            <v>0</v>
          </cell>
          <cell r="DO13">
            <v>0</v>
          </cell>
          <cell r="DP13">
            <v>0</v>
          </cell>
          <cell r="DQ13">
            <v>0</v>
          </cell>
          <cell r="DR13">
            <v>0</v>
          </cell>
          <cell r="DS13">
            <v>0</v>
          </cell>
          <cell r="DT13">
            <v>0</v>
          </cell>
          <cell r="DU13">
            <v>0</v>
          </cell>
          <cell r="DV13">
            <v>0</v>
          </cell>
          <cell r="DW13">
            <v>0</v>
          </cell>
          <cell r="DX13"/>
          <cell r="DY13"/>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cell r="EO13"/>
          <cell r="EP13"/>
          <cell r="EQ13"/>
          <cell r="ER13"/>
          <cell r="ES13"/>
          <cell r="ET13"/>
          <cell r="EU13"/>
          <cell r="EV13"/>
          <cell r="EW13"/>
          <cell r="EX13"/>
          <cell r="EZ13">
            <v>0</v>
          </cell>
          <cell r="FA13">
            <v>0</v>
          </cell>
          <cell r="FB13">
            <v>0</v>
          </cell>
          <cell r="FC13">
            <v>0</v>
          </cell>
          <cell r="FD13"/>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cell r="FZ13">
            <v>0</v>
          </cell>
          <cell r="GA13">
            <v>0</v>
          </cell>
          <cell r="GB13">
            <v>0</v>
          </cell>
          <cell r="GC13">
            <v>0</v>
          </cell>
          <cell r="GD13">
            <v>0</v>
          </cell>
          <cell r="GE13">
            <v>0</v>
          </cell>
          <cell r="GF13">
            <v>0</v>
          </cell>
          <cell r="GG13">
            <v>0</v>
          </cell>
          <cell r="GH13">
            <v>0</v>
          </cell>
          <cell r="GI13">
            <v>0</v>
          </cell>
          <cell r="GJ13">
            <v>0</v>
          </cell>
          <cell r="GK13">
            <v>0</v>
          </cell>
        </row>
        <row r="14">
          <cell r="A14" t="str">
            <v>Audiences (NI) Services Ltd</v>
          </cell>
          <cell r="B14"/>
          <cell r="C14"/>
          <cell r="D14"/>
          <cell r="E14"/>
          <cell r="F14"/>
          <cell r="G14"/>
          <cell r="H14"/>
          <cell r="I14" t="str">
            <v>Medium</v>
          </cell>
          <cell r="J14"/>
          <cell r="K14"/>
          <cell r="L14"/>
          <cell r="M14"/>
          <cell r="N14" t="str">
            <v>Combined</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1</v>
          </cell>
          <cell r="DD14">
            <v>1</v>
          </cell>
          <cell r="DE14">
            <v>1</v>
          </cell>
          <cell r="DF14">
            <v>1</v>
          </cell>
          <cell r="DG14">
            <v>1</v>
          </cell>
          <cell r="DH14">
            <v>1</v>
          </cell>
          <cell r="DI14">
            <v>1</v>
          </cell>
          <cell r="DJ14"/>
          <cell r="DK14">
            <v>1</v>
          </cell>
          <cell r="DL14">
            <v>0</v>
          </cell>
          <cell r="DM14">
            <v>0</v>
          </cell>
          <cell r="DN14">
            <v>0</v>
          </cell>
          <cell r="DO14">
            <v>0</v>
          </cell>
          <cell r="DP14">
            <v>1</v>
          </cell>
          <cell r="DQ14">
            <v>0</v>
          </cell>
          <cell r="DR14">
            <v>0</v>
          </cell>
          <cell r="DS14">
            <v>1</v>
          </cell>
          <cell r="DT14">
            <v>1</v>
          </cell>
          <cell r="DU14">
            <v>0</v>
          </cell>
          <cell r="DV14">
            <v>0</v>
          </cell>
          <cell r="DW14">
            <v>1</v>
          </cell>
          <cell r="DX14"/>
          <cell r="DY14"/>
          <cell r="DZ14">
            <v>0</v>
          </cell>
          <cell r="EA14">
            <v>1</v>
          </cell>
          <cell r="EB14">
            <v>1</v>
          </cell>
          <cell r="EC14">
            <v>0</v>
          </cell>
          <cell r="ED14">
            <v>0</v>
          </cell>
          <cell r="EE14">
            <v>1</v>
          </cell>
          <cell r="EF14">
            <v>0</v>
          </cell>
          <cell r="EG14">
            <v>1</v>
          </cell>
          <cell r="EH14">
            <v>0</v>
          </cell>
          <cell r="EI14">
            <v>1</v>
          </cell>
          <cell r="EJ14">
            <v>0</v>
          </cell>
          <cell r="EK14">
            <v>1</v>
          </cell>
          <cell r="EL14">
            <v>1</v>
          </cell>
          <cell r="EM14">
            <v>0</v>
          </cell>
          <cell r="EN14"/>
          <cell r="EO14"/>
          <cell r="EP14"/>
          <cell r="EQ14"/>
          <cell r="ER14"/>
          <cell r="ES14"/>
          <cell r="ET14"/>
          <cell r="EU14"/>
          <cell r="EV14"/>
          <cell r="EW14"/>
          <cell r="EX14"/>
          <cell r="EZ14">
            <v>48</v>
          </cell>
          <cell r="FA14">
            <v>0</v>
          </cell>
          <cell r="FB14">
            <v>27</v>
          </cell>
          <cell r="FC14">
            <v>0</v>
          </cell>
          <cell r="FD14"/>
          <cell r="FE14">
            <v>0</v>
          </cell>
          <cell r="FF14">
            <v>211</v>
          </cell>
          <cell r="FG14">
            <v>0</v>
          </cell>
          <cell r="FH14">
            <v>0</v>
          </cell>
          <cell r="FI14">
            <v>0</v>
          </cell>
          <cell r="FJ14">
            <v>0</v>
          </cell>
          <cell r="FK14">
            <v>2</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cell r="FZ14">
            <v>0</v>
          </cell>
          <cell r="GA14">
            <v>0</v>
          </cell>
          <cell r="GB14">
            <v>0</v>
          </cell>
          <cell r="GC14">
            <v>0</v>
          </cell>
          <cell r="GD14">
            <v>0</v>
          </cell>
          <cell r="GE14">
            <v>0</v>
          </cell>
          <cell r="GF14">
            <v>0</v>
          </cell>
          <cell r="GG14">
            <v>0</v>
          </cell>
          <cell r="GH14">
            <v>0</v>
          </cell>
          <cell r="GI14">
            <v>0</v>
          </cell>
          <cell r="GJ14">
            <v>0</v>
          </cell>
          <cell r="GK14">
            <v>0</v>
          </cell>
        </row>
        <row r="15">
          <cell r="A15" t="str">
            <v>BEAT Carnival</v>
          </cell>
          <cell r="B15"/>
          <cell r="C15"/>
          <cell r="D15"/>
          <cell r="E15"/>
          <cell r="F15"/>
          <cell r="G15"/>
          <cell r="H15"/>
          <cell r="I15" t="str">
            <v>Medium</v>
          </cell>
          <cell r="J15"/>
          <cell r="K15"/>
          <cell r="L15"/>
          <cell r="M15"/>
          <cell r="N15" t="str">
            <v>Combined</v>
          </cell>
          <cell r="O15">
            <v>65</v>
          </cell>
          <cell r="P15">
            <v>401</v>
          </cell>
          <cell r="Q15">
            <v>4</v>
          </cell>
          <cell r="R15">
            <v>1</v>
          </cell>
          <cell r="S15">
            <v>43</v>
          </cell>
          <cell r="T15">
            <v>0</v>
          </cell>
          <cell r="U15">
            <v>590500</v>
          </cell>
          <cell r="V15">
            <v>4553</v>
          </cell>
          <cell r="W15">
            <v>0</v>
          </cell>
          <cell r="X15">
            <v>0</v>
          </cell>
          <cell r="Y15">
            <v>14500</v>
          </cell>
          <cell r="Z15">
            <v>0</v>
          </cell>
          <cell r="AA15">
            <v>8000</v>
          </cell>
          <cell r="AB15">
            <v>15752</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0.77</v>
          </cell>
          <cell r="BY15">
            <v>0.77</v>
          </cell>
          <cell r="BZ15">
            <v>0.92</v>
          </cell>
          <cell r="CA15">
            <v>0.55000000000000004</v>
          </cell>
          <cell r="CB15">
            <v>0.6</v>
          </cell>
          <cell r="CC15">
            <v>0.83</v>
          </cell>
          <cell r="CD15">
            <v>0.26</v>
          </cell>
          <cell r="CE15">
            <v>1</v>
          </cell>
          <cell r="CF15">
            <v>1</v>
          </cell>
          <cell r="CG15">
            <v>0</v>
          </cell>
          <cell r="CH15">
            <v>0</v>
          </cell>
          <cell r="CI15">
            <v>0</v>
          </cell>
          <cell r="CJ15">
            <v>0</v>
          </cell>
          <cell r="CK15">
            <v>0</v>
          </cell>
          <cell r="CL15">
            <v>0</v>
          </cell>
          <cell r="CM15">
            <v>1</v>
          </cell>
          <cell r="CN15">
            <v>0</v>
          </cell>
          <cell r="CO15">
            <v>0</v>
          </cell>
          <cell r="CP15">
            <v>0</v>
          </cell>
          <cell r="CQ15">
            <v>0</v>
          </cell>
          <cell r="CR15">
            <v>0</v>
          </cell>
          <cell r="CS15">
            <v>0</v>
          </cell>
          <cell r="CT15">
            <v>0</v>
          </cell>
          <cell r="CU15">
            <v>0</v>
          </cell>
          <cell r="CV15">
            <v>1</v>
          </cell>
          <cell r="CW15">
            <v>0</v>
          </cell>
          <cell r="CX15">
            <v>0</v>
          </cell>
          <cell r="CY15">
            <v>0</v>
          </cell>
          <cell r="CZ15">
            <v>0</v>
          </cell>
          <cell r="DA15">
            <v>0</v>
          </cell>
          <cell r="DB15">
            <v>0</v>
          </cell>
          <cell r="DC15">
            <v>0</v>
          </cell>
          <cell r="DD15">
            <v>0</v>
          </cell>
          <cell r="DE15">
            <v>0</v>
          </cell>
          <cell r="DF15">
            <v>0</v>
          </cell>
          <cell r="DG15">
            <v>0</v>
          </cell>
          <cell r="DH15">
            <v>0</v>
          </cell>
          <cell r="DI15">
            <v>0</v>
          </cell>
          <cell r="DJ15"/>
          <cell r="DK15">
            <v>0</v>
          </cell>
          <cell r="DL15">
            <v>0</v>
          </cell>
          <cell r="DM15">
            <v>0</v>
          </cell>
          <cell r="DN15">
            <v>0</v>
          </cell>
          <cell r="DO15">
            <v>0</v>
          </cell>
          <cell r="DP15">
            <v>0</v>
          </cell>
          <cell r="DQ15">
            <v>0</v>
          </cell>
          <cell r="DR15">
            <v>0</v>
          </cell>
          <cell r="DS15">
            <v>0</v>
          </cell>
          <cell r="DT15">
            <v>0</v>
          </cell>
          <cell r="DU15">
            <v>0</v>
          </cell>
          <cell r="DV15">
            <v>0</v>
          </cell>
          <cell r="DW15">
            <v>0</v>
          </cell>
          <cell r="DX15"/>
          <cell r="DY15"/>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cell r="EO15"/>
          <cell r="EP15"/>
          <cell r="EQ15"/>
          <cell r="ER15"/>
          <cell r="ES15"/>
          <cell r="ET15"/>
          <cell r="EU15"/>
          <cell r="EV15"/>
          <cell r="EW15"/>
          <cell r="EX15"/>
          <cell r="EZ15">
            <v>0</v>
          </cell>
          <cell r="FA15">
            <v>0</v>
          </cell>
          <cell r="FB15">
            <v>0</v>
          </cell>
          <cell r="FC15">
            <v>0</v>
          </cell>
          <cell r="FD15"/>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cell r="FZ15">
            <v>2</v>
          </cell>
          <cell r="GA15">
            <v>3</v>
          </cell>
          <cell r="GB15">
            <v>0</v>
          </cell>
          <cell r="GC15">
            <v>38</v>
          </cell>
          <cell r="GD15">
            <v>0</v>
          </cell>
          <cell r="GE15">
            <v>0</v>
          </cell>
          <cell r="GF15">
            <v>0</v>
          </cell>
          <cell r="GG15">
            <v>0</v>
          </cell>
          <cell r="GH15">
            <v>0</v>
          </cell>
          <cell r="GI15">
            <v>0</v>
          </cell>
          <cell r="GJ15">
            <v>15752</v>
          </cell>
          <cell r="GK15">
            <v>0</v>
          </cell>
        </row>
        <row r="16">
          <cell r="A16" t="str">
            <v>Belfast Community Circus School</v>
          </cell>
          <cell r="B16"/>
          <cell r="C16"/>
          <cell r="D16"/>
          <cell r="E16"/>
          <cell r="F16"/>
          <cell r="G16"/>
          <cell r="H16"/>
          <cell r="I16" t="str">
            <v>Medium</v>
          </cell>
          <cell r="J16"/>
          <cell r="K16"/>
          <cell r="L16"/>
          <cell r="M16"/>
          <cell r="N16" t="str">
            <v>Combined</v>
          </cell>
          <cell r="O16">
            <v>532</v>
          </cell>
          <cell r="P16">
            <v>1113</v>
          </cell>
          <cell r="Q16">
            <v>0</v>
          </cell>
          <cell r="R16">
            <v>24</v>
          </cell>
          <cell r="S16">
            <v>2</v>
          </cell>
          <cell r="T16">
            <v>0</v>
          </cell>
          <cell r="U16">
            <v>218000</v>
          </cell>
          <cell r="V16">
            <v>0</v>
          </cell>
          <cell r="W16">
            <v>2200</v>
          </cell>
          <cell r="X16">
            <v>0</v>
          </cell>
          <cell r="Y16">
            <v>0</v>
          </cell>
          <cell r="Z16">
            <v>0</v>
          </cell>
          <cell r="AA16">
            <v>38000</v>
          </cell>
          <cell r="AB16">
            <v>60</v>
          </cell>
          <cell r="AC16">
            <v>0</v>
          </cell>
          <cell r="AD16">
            <v>0</v>
          </cell>
          <cell r="AE16">
            <v>0</v>
          </cell>
          <cell r="AF16">
            <v>0</v>
          </cell>
          <cell r="AG16">
            <v>0</v>
          </cell>
          <cell r="AH16">
            <v>0</v>
          </cell>
          <cell r="AI16">
            <v>0</v>
          </cell>
          <cell r="AJ16">
            <v>9</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800</v>
          </cell>
          <cell r="BS16">
            <v>770</v>
          </cell>
          <cell r="BT16">
            <v>0</v>
          </cell>
          <cell r="BU16">
            <v>0</v>
          </cell>
          <cell r="BV16">
            <v>5400</v>
          </cell>
          <cell r="BW16">
            <v>7.0129870129870131</v>
          </cell>
          <cell r="BX16">
            <v>0.02</v>
          </cell>
          <cell r="BY16">
            <v>0.1</v>
          </cell>
          <cell r="BZ16">
            <v>0.3</v>
          </cell>
          <cell r="CA16">
            <v>0.1</v>
          </cell>
          <cell r="CB16">
            <v>0.05</v>
          </cell>
          <cell r="CC16">
            <v>0.6</v>
          </cell>
          <cell r="CD16">
            <v>0.05</v>
          </cell>
          <cell r="CE16">
            <v>1</v>
          </cell>
          <cell r="CF16">
            <v>1</v>
          </cell>
          <cell r="CG16">
            <v>0</v>
          </cell>
          <cell r="CH16">
            <v>0</v>
          </cell>
          <cell r="CI16">
            <v>0</v>
          </cell>
          <cell r="CJ16">
            <v>0</v>
          </cell>
          <cell r="CK16">
            <v>1</v>
          </cell>
          <cell r="CL16">
            <v>0</v>
          </cell>
          <cell r="CM16">
            <v>1</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1</v>
          </cell>
          <cell r="DI16">
            <v>1</v>
          </cell>
          <cell r="DJ16"/>
          <cell r="DK16">
            <v>0</v>
          </cell>
          <cell r="DL16">
            <v>320</v>
          </cell>
          <cell r="DM16">
            <v>0</v>
          </cell>
          <cell r="DN16">
            <v>5</v>
          </cell>
          <cell r="DO16">
            <v>0</v>
          </cell>
          <cell r="DP16">
            <v>1</v>
          </cell>
          <cell r="DQ16">
            <v>0</v>
          </cell>
          <cell r="DR16">
            <v>0</v>
          </cell>
          <cell r="DS16">
            <v>1</v>
          </cell>
          <cell r="DT16">
            <v>0</v>
          </cell>
          <cell r="DU16">
            <v>1</v>
          </cell>
          <cell r="DV16">
            <v>0</v>
          </cell>
          <cell r="DW16">
            <v>1</v>
          </cell>
          <cell r="DX16"/>
          <cell r="DY16"/>
          <cell r="DZ16">
            <v>1</v>
          </cell>
          <cell r="EA16">
            <v>0</v>
          </cell>
          <cell r="EB16">
            <v>1</v>
          </cell>
          <cell r="EC16">
            <v>0</v>
          </cell>
          <cell r="ED16">
            <v>0</v>
          </cell>
          <cell r="EE16">
            <v>1</v>
          </cell>
          <cell r="EF16">
            <v>1</v>
          </cell>
          <cell r="EG16">
            <v>0</v>
          </cell>
          <cell r="EH16">
            <v>0</v>
          </cell>
          <cell r="EI16">
            <v>1</v>
          </cell>
          <cell r="EJ16">
            <v>1</v>
          </cell>
          <cell r="EK16">
            <v>0</v>
          </cell>
          <cell r="EL16">
            <v>0</v>
          </cell>
          <cell r="EM16">
            <v>0</v>
          </cell>
          <cell r="EN16"/>
          <cell r="EO16"/>
          <cell r="EP16"/>
          <cell r="EQ16"/>
          <cell r="ER16"/>
          <cell r="ES16"/>
          <cell r="ET16"/>
          <cell r="EU16"/>
          <cell r="EV16"/>
          <cell r="EW16"/>
          <cell r="EX16"/>
          <cell r="EZ16">
            <v>5</v>
          </cell>
          <cell r="FA16">
            <v>0</v>
          </cell>
          <cell r="FB16">
            <v>0</v>
          </cell>
          <cell r="FC16">
            <v>0</v>
          </cell>
          <cell r="FD16"/>
          <cell r="FE16">
            <v>1</v>
          </cell>
          <cell r="FF16">
            <v>1</v>
          </cell>
          <cell r="FG16">
            <v>0</v>
          </cell>
          <cell r="FH16">
            <v>25</v>
          </cell>
          <cell r="FI16">
            <v>0</v>
          </cell>
          <cell r="FJ16">
            <v>15</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cell r="FZ16">
            <v>1</v>
          </cell>
          <cell r="GA16">
            <v>0</v>
          </cell>
          <cell r="GB16">
            <v>1</v>
          </cell>
          <cell r="GC16">
            <v>0</v>
          </cell>
          <cell r="GD16">
            <v>10</v>
          </cell>
          <cell r="GE16">
            <v>0</v>
          </cell>
          <cell r="GF16">
            <v>0</v>
          </cell>
          <cell r="GG16">
            <v>0</v>
          </cell>
          <cell r="GH16">
            <v>50</v>
          </cell>
          <cell r="GI16">
            <v>0</v>
          </cell>
          <cell r="GJ16">
            <v>0</v>
          </cell>
          <cell r="GK16">
            <v>0</v>
          </cell>
        </row>
        <row r="17">
          <cell r="A17" t="str">
            <v>Belfast Exposed Photography</v>
          </cell>
          <cell r="B17"/>
          <cell r="C17"/>
          <cell r="D17"/>
          <cell r="E17"/>
          <cell r="F17"/>
          <cell r="G17"/>
          <cell r="H17"/>
          <cell r="I17" t="str">
            <v>Medium</v>
          </cell>
          <cell r="J17"/>
          <cell r="K17"/>
          <cell r="L17"/>
          <cell r="M17"/>
          <cell r="N17" t="str">
            <v>Visual Arts</v>
          </cell>
          <cell r="O17">
            <v>0</v>
          </cell>
          <cell r="P17">
            <v>74</v>
          </cell>
          <cell r="Q17">
            <v>30</v>
          </cell>
          <cell r="R17">
            <v>1</v>
          </cell>
          <cell r="S17">
            <v>0</v>
          </cell>
          <cell r="T17">
            <v>0</v>
          </cell>
          <cell r="U17">
            <v>0</v>
          </cell>
          <cell r="V17">
            <v>1302</v>
          </cell>
          <cell r="W17">
            <v>0</v>
          </cell>
          <cell r="X17">
            <v>2000</v>
          </cell>
          <cell r="Y17">
            <v>0</v>
          </cell>
          <cell r="Z17">
            <v>10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530</v>
          </cell>
          <cell r="BS17">
            <v>204</v>
          </cell>
          <cell r="BT17">
            <v>0</v>
          </cell>
          <cell r="BU17">
            <v>50</v>
          </cell>
          <cell r="BV17">
            <v>29715</v>
          </cell>
          <cell r="BW17">
            <v>115</v>
          </cell>
          <cell r="BX17">
            <v>0.3</v>
          </cell>
          <cell r="BY17">
            <v>0.1</v>
          </cell>
          <cell r="BZ17">
            <v>0.3</v>
          </cell>
          <cell r="CA17">
            <v>0.05</v>
          </cell>
          <cell r="CB17">
            <v>0.15</v>
          </cell>
          <cell r="CC17">
            <v>0.4</v>
          </cell>
          <cell r="CD17">
            <v>0.05</v>
          </cell>
          <cell r="CE17">
            <v>1</v>
          </cell>
          <cell r="CF17">
            <v>0</v>
          </cell>
          <cell r="CG17">
            <v>0</v>
          </cell>
          <cell r="CH17">
            <v>0</v>
          </cell>
          <cell r="CI17">
            <v>0</v>
          </cell>
          <cell r="CJ17">
            <v>1</v>
          </cell>
          <cell r="CK17">
            <v>0</v>
          </cell>
          <cell r="CL17">
            <v>0</v>
          </cell>
          <cell r="CM17">
            <v>1</v>
          </cell>
          <cell r="CN17">
            <v>0</v>
          </cell>
          <cell r="CO17">
            <v>0</v>
          </cell>
          <cell r="CP17">
            <v>0</v>
          </cell>
          <cell r="CQ17">
            <v>0</v>
          </cell>
          <cell r="CR17">
            <v>0</v>
          </cell>
          <cell r="CS17">
            <v>0</v>
          </cell>
          <cell r="CT17">
            <v>0</v>
          </cell>
          <cell r="CU17">
            <v>1</v>
          </cell>
          <cell r="CV17">
            <v>0</v>
          </cell>
          <cell r="CW17">
            <v>0</v>
          </cell>
          <cell r="CX17">
            <v>0</v>
          </cell>
          <cell r="CY17">
            <v>0</v>
          </cell>
          <cell r="CZ17">
            <v>0</v>
          </cell>
          <cell r="DA17">
            <v>0</v>
          </cell>
          <cell r="DB17">
            <v>0</v>
          </cell>
          <cell r="DC17">
            <v>0</v>
          </cell>
          <cell r="DD17">
            <v>0</v>
          </cell>
          <cell r="DE17">
            <v>0</v>
          </cell>
          <cell r="DF17">
            <v>0</v>
          </cell>
          <cell r="DG17">
            <v>1</v>
          </cell>
          <cell r="DH17">
            <v>0</v>
          </cell>
          <cell r="DI17">
            <v>0</v>
          </cell>
          <cell r="DJ17"/>
          <cell r="DK17">
            <v>0</v>
          </cell>
          <cell r="DL17">
            <v>0</v>
          </cell>
          <cell r="DM17">
            <v>0</v>
          </cell>
          <cell r="DN17">
            <v>0</v>
          </cell>
          <cell r="DO17">
            <v>0</v>
          </cell>
          <cell r="DP17">
            <v>0</v>
          </cell>
          <cell r="DQ17">
            <v>0</v>
          </cell>
          <cell r="DR17">
            <v>1</v>
          </cell>
          <cell r="DS17">
            <v>0</v>
          </cell>
          <cell r="DT17">
            <v>0</v>
          </cell>
          <cell r="DU17">
            <v>0</v>
          </cell>
          <cell r="DV17">
            <v>0</v>
          </cell>
          <cell r="DW17">
            <v>0</v>
          </cell>
          <cell r="DX17"/>
          <cell r="DY17"/>
          <cell r="DZ17">
            <v>1</v>
          </cell>
          <cell r="EA17">
            <v>0</v>
          </cell>
          <cell r="EB17">
            <v>1</v>
          </cell>
          <cell r="EC17">
            <v>0</v>
          </cell>
          <cell r="ED17">
            <v>0</v>
          </cell>
          <cell r="EE17">
            <v>0</v>
          </cell>
          <cell r="EF17">
            <v>1</v>
          </cell>
          <cell r="EG17">
            <v>0</v>
          </cell>
          <cell r="EH17">
            <v>1</v>
          </cell>
          <cell r="EI17">
            <v>0</v>
          </cell>
          <cell r="EJ17">
            <v>0</v>
          </cell>
          <cell r="EK17">
            <v>0</v>
          </cell>
          <cell r="EL17">
            <v>1</v>
          </cell>
          <cell r="EM17">
            <v>0</v>
          </cell>
          <cell r="EN17"/>
          <cell r="EO17"/>
          <cell r="EP17"/>
          <cell r="EQ17"/>
          <cell r="ER17"/>
          <cell r="ES17"/>
          <cell r="ET17"/>
          <cell r="EU17"/>
          <cell r="EV17"/>
          <cell r="EW17"/>
          <cell r="EX17"/>
          <cell r="EZ17">
            <v>0</v>
          </cell>
          <cell r="FA17">
            <v>1</v>
          </cell>
          <cell r="FB17">
            <v>0</v>
          </cell>
          <cell r="FC17">
            <v>0</v>
          </cell>
          <cell r="FD17"/>
          <cell r="FE17">
            <v>19</v>
          </cell>
          <cell r="FF17">
            <v>2</v>
          </cell>
          <cell r="FG17">
            <v>0</v>
          </cell>
          <cell r="FH17">
            <v>4</v>
          </cell>
          <cell r="FI17">
            <v>1</v>
          </cell>
          <cell r="FJ17">
            <v>0</v>
          </cell>
          <cell r="FK17">
            <v>46</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cell r="FZ17">
            <v>0</v>
          </cell>
          <cell r="GA17">
            <v>0</v>
          </cell>
          <cell r="GB17">
            <v>0</v>
          </cell>
          <cell r="GC17">
            <v>0</v>
          </cell>
          <cell r="GD17">
            <v>0</v>
          </cell>
          <cell r="GE17">
            <v>0</v>
          </cell>
          <cell r="GF17">
            <v>0</v>
          </cell>
          <cell r="GG17">
            <v>0</v>
          </cell>
          <cell r="GH17">
            <v>0</v>
          </cell>
          <cell r="GI17">
            <v>0</v>
          </cell>
          <cell r="GJ17">
            <v>0</v>
          </cell>
          <cell r="GK17">
            <v>0</v>
          </cell>
        </row>
        <row r="18">
          <cell r="A18" t="str">
            <v>Belfast International Arts Festival</v>
          </cell>
          <cell r="B18"/>
          <cell r="C18"/>
          <cell r="D18"/>
          <cell r="E18"/>
          <cell r="F18"/>
          <cell r="G18"/>
          <cell r="H18"/>
          <cell r="I18" t="str">
            <v>Large</v>
          </cell>
          <cell r="J18"/>
          <cell r="K18"/>
          <cell r="L18"/>
          <cell r="M18"/>
          <cell r="N18" t="str">
            <v>Combined</v>
          </cell>
          <cell r="O18">
            <v>0</v>
          </cell>
          <cell r="P18">
            <v>0</v>
          </cell>
          <cell r="Q18">
            <v>0</v>
          </cell>
          <cell r="R18">
            <v>225</v>
          </cell>
          <cell r="S18">
            <v>0</v>
          </cell>
          <cell r="T18">
            <v>0</v>
          </cell>
          <cell r="U18">
            <v>0</v>
          </cell>
          <cell r="V18">
            <v>0</v>
          </cell>
          <cell r="W18">
            <v>0</v>
          </cell>
          <cell r="X18">
            <v>0</v>
          </cell>
          <cell r="Y18">
            <v>0</v>
          </cell>
          <cell r="Z18">
            <v>180000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3</v>
          </cell>
          <cell r="BN18">
            <v>0</v>
          </cell>
          <cell r="BO18">
            <v>0</v>
          </cell>
          <cell r="BP18">
            <v>200</v>
          </cell>
          <cell r="BQ18">
            <v>0</v>
          </cell>
          <cell r="BR18">
            <v>23985</v>
          </cell>
          <cell r="BS18">
            <v>6660</v>
          </cell>
          <cell r="BT18">
            <v>500</v>
          </cell>
          <cell r="BU18" t="str">
            <v>624 * this only reflects our own box office sales and not sales via 3rd parties therefore the number is likely to be higher</v>
          </cell>
          <cell r="BV18">
            <v>103585</v>
          </cell>
          <cell r="BW18">
            <v>9.2200000000000006</v>
          </cell>
          <cell r="BX18">
            <v>0.1</v>
          </cell>
          <cell r="BY18">
            <v>0.1</v>
          </cell>
          <cell r="BZ18">
            <v>0.4</v>
          </cell>
          <cell r="CA18">
            <v>0.1</v>
          </cell>
          <cell r="CB18">
            <v>0.25</v>
          </cell>
          <cell r="CC18">
            <v>0.25</v>
          </cell>
          <cell r="CD18">
            <v>0</v>
          </cell>
          <cell r="CE18">
            <v>1</v>
          </cell>
          <cell r="CF18">
            <v>0</v>
          </cell>
          <cell r="CG18">
            <v>0</v>
          </cell>
          <cell r="CH18">
            <v>0</v>
          </cell>
          <cell r="CI18">
            <v>0</v>
          </cell>
          <cell r="CJ18">
            <v>1</v>
          </cell>
          <cell r="CK18">
            <v>1</v>
          </cell>
          <cell r="CL18">
            <v>1</v>
          </cell>
          <cell r="CM18">
            <v>1</v>
          </cell>
          <cell r="CN18">
            <v>0</v>
          </cell>
          <cell r="CO18">
            <v>0</v>
          </cell>
          <cell r="CP18">
            <v>0</v>
          </cell>
          <cell r="CQ18">
            <v>0</v>
          </cell>
          <cell r="CR18">
            <v>0</v>
          </cell>
          <cell r="CS18">
            <v>0</v>
          </cell>
          <cell r="CT18">
            <v>1</v>
          </cell>
          <cell r="CU18">
            <v>0</v>
          </cell>
          <cell r="CV18">
            <v>0</v>
          </cell>
          <cell r="CW18">
            <v>1</v>
          </cell>
          <cell r="CX18">
            <v>0</v>
          </cell>
          <cell r="CY18">
            <v>0</v>
          </cell>
          <cell r="CZ18">
            <v>1</v>
          </cell>
          <cell r="DA18">
            <v>0</v>
          </cell>
          <cell r="DB18">
            <v>0</v>
          </cell>
          <cell r="DC18">
            <v>0</v>
          </cell>
          <cell r="DD18">
            <v>0</v>
          </cell>
          <cell r="DE18">
            <v>0</v>
          </cell>
          <cell r="DF18">
            <v>0</v>
          </cell>
          <cell r="DG18">
            <v>0</v>
          </cell>
          <cell r="DH18">
            <v>0</v>
          </cell>
          <cell r="DI18">
            <v>0</v>
          </cell>
          <cell r="DJ18"/>
          <cell r="DK18">
            <v>0</v>
          </cell>
          <cell r="DL18">
            <v>0</v>
          </cell>
          <cell r="DM18">
            <v>0</v>
          </cell>
          <cell r="DN18">
            <v>0</v>
          </cell>
          <cell r="DO18">
            <v>0</v>
          </cell>
          <cell r="DP18">
            <v>0</v>
          </cell>
          <cell r="DQ18">
            <v>0</v>
          </cell>
          <cell r="DR18">
            <v>0</v>
          </cell>
          <cell r="DS18">
            <v>0</v>
          </cell>
          <cell r="DT18">
            <v>0</v>
          </cell>
          <cell r="DU18">
            <v>0</v>
          </cell>
          <cell r="DV18">
            <v>0</v>
          </cell>
          <cell r="DW18">
            <v>0</v>
          </cell>
          <cell r="DX18"/>
          <cell r="DY18"/>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cell r="EO18"/>
          <cell r="EP18"/>
          <cell r="EQ18"/>
          <cell r="ER18"/>
          <cell r="ES18"/>
          <cell r="ET18"/>
          <cell r="EU18"/>
          <cell r="EV18"/>
          <cell r="EW18"/>
          <cell r="EX18"/>
          <cell r="EZ18">
            <v>0</v>
          </cell>
          <cell r="FA18">
            <v>0</v>
          </cell>
          <cell r="FB18">
            <v>0</v>
          </cell>
          <cell r="FC18">
            <v>0</v>
          </cell>
          <cell r="FD18"/>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cell r="FZ18">
            <v>0</v>
          </cell>
          <cell r="GA18">
            <v>0</v>
          </cell>
          <cell r="GB18">
            <v>0</v>
          </cell>
          <cell r="GC18">
            <v>0</v>
          </cell>
          <cell r="GD18">
            <v>0</v>
          </cell>
          <cell r="GE18">
            <v>0</v>
          </cell>
          <cell r="GF18">
            <v>0</v>
          </cell>
          <cell r="GG18">
            <v>0</v>
          </cell>
          <cell r="GH18">
            <v>0</v>
          </cell>
          <cell r="GI18">
            <v>0</v>
          </cell>
          <cell r="GJ18">
            <v>0</v>
          </cell>
          <cell r="GK18">
            <v>0</v>
          </cell>
        </row>
        <row r="19">
          <cell r="A19" t="str">
            <v>Belfast Music Society</v>
          </cell>
          <cell r="B19"/>
          <cell r="C19"/>
          <cell r="D19"/>
          <cell r="E19"/>
          <cell r="F19"/>
          <cell r="G19"/>
          <cell r="H19"/>
          <cell r="I19" t="str">
            <v>Small</v>
          </cell>
          <cell r="J19"/>
          <cell r="K19"/>
          <cell r="L19"/>
          <cell r="M19"/>
          <cell r="N19" t="str">
            <v>Music</v>
          </cell>
          <cell r="O19">
            <v>23</v>
          </cell>
          <cell r="P19">
            <v>0</v>
          </cell>
          <cell r="Q19">
            <v>0</v>
          </cell>
          <cell r="R19">
            <v>0</v>
          </cell>
          <cell r="S19">
            <v>4</v>
          </cell>
          <cell r="T19">
            <v>995</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12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1740</v>
          </cell>
          <cell r="BS19">
            <v>500</v>
          </cell>
          <cell r="BT19">
            <v>45</v>
          </cell>
          <cell r="BU19">
            <v>450</v>
          </cell>
          <cell r="BV19">
            <v>8645</v>
          </cell>
          <cell r="BW19">
            <v>8.69</v>
          </cell>
          <cell r="BX19">
            <v>0.1</v>
          </cell>
          <cell r="BY19">
            <v>0</v>
          </cell>
          <cell r="BZ19">
            <v>0</v>
          </cell>
          <cell r="CA19">
            <v>0</v>
          </cell>
          <cell r="CB19">
            <v>0</v>
          </cell>
          <cell r="CC19">
            <v>0.2</v>
          </cell>
          <cell r="CD19">
            <v>0</v>
          </cell>
          <cell r="CE19">
            <v>0</v>
          </cell>
          <cell r="CF19">
            <v>0</v>
          </cell>
          <cell r="CG19">
            <v>0</v>
          </cell>
          <cell r="CH19">
            <v>0</v>
          </cell>
          <cell r="CI19">
            <v>1</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cell r="DK19">
            <v>0</v>
          </cell>
          <cell r="DL19">
            <v>0</v>
          </cell>
          <cell r="DM19">
            <v>0</v>
          </cell>
          <cell r="DN19">
            <v>0</v>
          </cell>
          <cell r="DO19">
            <v>0</v>
          </cell>
          <cell r="DP19">
            <v>0</v>
          </cell>
          <cell r="DQ19">
            <v>0</v>
          </cell>
          <cell r="DR19">
            <v>0</v>
          </cell>
          <cell r="DS19">
            <v>0</v>
          </cell>
          <cell r="DT19">
            <v>0</v>
          </cell>
          <cell r="DU19">
            <v>0</v>
          </cell>
          <cell r="DV19">
            <v>0</v>
          </cell>
          <cell r="DW19">
            <v>0</v>
          </cell>
          <cell r="DX19"/>
          <cell r="DY19"/>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cell r="EO19"/>
          <cell r="EP19"/>
          <cell r="EQ19"/>
          <cell r="ER19"/>
          <cell r="ES19"/>
          <cell r="ET19"/>
          <cell r="EU19"/>
          <cell r="EV19"/>
          <cell r="EW19"/>
          <cell r="EX19"/>
          <cell r="EZ19">
            <v>0</v>
          </cell>
          <cell r="FA19">
            <v>0</v>
          </cell>
          <cell r="FB19">
            <v>0</v>
          </cell>
          <cell r="FC19">
            <v>0</v>
          </cell>
          <cell r="FD19"/>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cell r="FZ19">
            <v>0</v>
          </cell>
          <cell r="GA19">
            <v>4</v>
          </cell>
          <cell r="GB19">
            <v>0</v>
          </cell>
          <cell r="GC19">
            <v>0</v>
          </cell>
          <cell r="GD19">
            <v>0</v>
          </cell>
          <cell r="GE19">
            <v>0</v>
          </cell>
          <cell r="GF19">
            <v>0</v>
          </cell>
          <cell r="GG19">
            <v>2000000</v>
          </cell>
          <cell r="GH19">
            <v>0</v>
          </cell>
          <cell r="GI19">
            <v>0</v>
          </cell>
          <cell r="GJ19">
            <v>0</v>
          </cell>
          <cell r="GK19">
            <v>0</v>
          </cell>
        </row>
        <row r="20">
          <cell r="A20" t="str">
            <v>Belfast Print Workshop</v>
          </cell>
          <cell r="B20"/>
          <cell r="C20"/>
          <cell r="D20"/>
          <cell r="E20"/>
          <cell r="F20"/>
          <cell r="G20"/>
          <cell r="H20"/>
          <cell r="I20" t="str">
            <v>Small</v>
          </cell>
          <cell r="J20"/>
          <cell r="K20"/>
          <cell r="L20"/>
          <cell r="M20"/>
          <cell r="N20" t="str">
            <v>Visual Arts</v>
          </cell>
          <cell r="O20">
            <v>0</v>
          </cell>
          <cell r="P20">
            <v>74</v>
          </cell>
          <cell r="Q20">
            <v>5</v>
          </cell>
          <cell r="R20">
            <v>0</v>
          </cell>
          <cell r="S20">
            <v>0</v>
          </cell>
          <cell r="T20">
            <v>0</v>
          </cell>
          <cell r="U20">
            <v>0</v>
          </cell>
          <cell r="V20">
            <v>707</v>
          </cell>
          <cell r="W20">
            <v>0</v>
          </cell>
          <cell r="X20">
            <v>1595</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74</v>
          </cell>
          <cell r="AS20">
            <v>0</v>
          </cell>
          <cell r="AT20">
            <v>0</v>
          </cell>
          <cell r="AU20">
            <v>0</v>
          </cell>
          <cell r="AV20">
            <v>0</v>
          </cell>
          <cell r="AW20">
            <v>0</v>
          </cell>
          <cell r="AX20">
            <v>0</v>
          </cell>
          <cell r="AY20">
            <v>0</v>
          </cell>
          <cell r="AZ20">
            <v>4</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1</v>
          </cell>
          <cell r="CF20">
            <v>0</v>
          </cell>
          <cell r="CG20">
            <v>0</v>
          </cell>
          <cell r="CH20">
            <v>0</v>
          </cell>
          <cell r="CI20">
            <v>1</v>
          </cell>
          <cell r="CJ20">
            <v>0</v>
          </cell>
          <cell r="CK20">
            <v>0</v>
          </cell>
          <cell r="CL20">
            <v>0</v>
          </cell>
          <cell r="CM20">
            <v>1</v>
          </cell>
          <cell r="CN20">
            <v>0</v>
          </cell>
          <cell r="CO20">
            <v>0</v>
          </cell>
          <cell r="CP20">
            <v>0</v>
          </cell>
          <cell r="CQ20">
            <v>0</v>
          </cell>
          <cell r="CR20">
            <v>0</v>
          </cell>
          <cell r="CS20">
            <v>0</v>
          </cell>
          <cell r="CT20">
            <v>0</v>
          </cell>
          <cell r="CU20">
            <v>0</v>
          </cell>
          <cell r="CV20">
            <v>0</v>
          </cell>
          <cell r="CW20">
            <v>0</v>
          </cell>
          <cell r="CX20">
            <v>0</v>
          </cell>
          <cell r="CY20">
            <v>0</v>
          </cell>
          <cell r="CZ20">
            <v>1</v>
          </cell>
          <cell r="DA20">
            <v>0</v>
          </cell>
          <cell r="DB20">
            <v>0</v>
          </cell>
          <cell r="DC20">
            <v>0</v>
          </cell>
          <cell r="DD20">
            <v>0</v>
          </cell>
          <cell r="DE20">
            <v>0</v>
          </cell>
          <cell r="DF20">
            <v>0</v>
          </cell>
          <cell r="DG20">
            <v>0</v>
          </cell>
          <cell r="DH20">
            <v>0</v>
          </cell>
          <cell r="DI20">
            <v>0</v>
          </cell>
          <cell r="DJ20"/>
          <cell r="DK20">
            <v>0</v>
          </cell>
          <cell r="DL20">
            <v>0</v>
          </cell>
          <cell r="DM20">
            <v>0</v>
          </cell>
          <cell r="DN20">
            <v>0</v>
          </cell>
          <cell r="DO20">
            <v>0</v>
          </cell>
          <cell r="DP20">
            <v>0</v>
          </cell>
          <cell r="DQ20">
            <v>0</v>
          </cell>
          <cell r="DR20">
            <v>0</v>
          </cell>
          <cell r="DS20">
            <v>0</v>
          </cell>
          <cell r="DT20">
            <v>0</v>
          </cell>
          <cell r="DU20">
            <v>0</v>
          </cell>
          <cell r="DV20">
            <v>0</v>
          </cell>
          <cell r="DW20">
            <v>0</v>
          </cell>
          <cell r="DX20"/>
          <cell r="DY20"/>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cell r="EO20"/>
          <cell r="EP20"/>
          <cell r="EQ20"/>
          <cell r="ER20"/>
          <cell r="ES20"/>
          <cell r="ET20"/>
          <cell r="EU20"/>
          <cell r="EV20"/>
          <cell r="EW20"/>
          <cell r="EX20"/>
          <cell r="EZ20">
            <v>0</v>
          </cell>
          <cell r="FA20">
            <v>0</v>
          </cell>
          <cell r="FB20">
            <v>0</v>
          </cell>
          <cell r="FC20">
            <v>0</v>
          </cell>
          <cell r="FD20"/>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cell r="FZ20">
            <v>0</v>
          </cell>
          <cell r="GA20">
            <v>0</v>
          </cell>
          <cell r="GB20">
            <v>0</v>
          </cell>
          <cell r="GC20">
            <v>0</v>
          </cell>
          <cell r="GD20">
            <v>0</v>
          </cell>
          <cell r="GE20">
            <v>0</v>
          </cell>
          <cell r="GF20">
            <v>0</v>
          </cell>
          <cell r="GG20">
            <v>0</v>
          </cell>
          <cell r="GH20">
            <v>0</v>
          </cell>
          <cell r="GI20">
            <v>0</v>
          </cell>
          <cell r="GJ20">
            <v>0</v>
          </cell>
          <cell r="GK20">
            <v>0</v>
          </cell>
        </row>
        <row r="21">
          <cell r="A21" t="str">
            <v>BelfastTrad (Traditional Music and Dance Society)</v>
          </cell>
          <cell r="B21"/>
          <cell r="C21"/>
          <cell r="D21"/>
          <cell r="E21"/>
          <cell r="F21"/>
          <cell r="G21"/>
          <cell r="H21"/>
          <cell r="I21" t="str">
            <v>Small</v>
          </cell>
          <cell r="J21"/>
          <cell r="K21"/>
          <cell r="L21"/>
          <cell r="M21"/>
          <cell r="N21" t="str">
            <v>Traditional Arts</v>
          </cell>
          <cell r="O21">
            <v>12</v>
          </cell>
          <cell r="P21">
            <v>204</v>
          </cell>
          <cell r="Q21">
            <v>0</v>
          </cell>
          <cell r="R21">
            <v>1</v>
          </cell>
          <cell r="S21">
            <v>0</v>
          </cell>
          <cell r="T21">
            <v>245</v>
          </cell>
          <cell r="U21">
            <v>0</v>
          </cell>
          <cell r="V21">
            <v>1134</v>
          </cell>
          <cell r="W21">
            <v>1309</v>
          </cell>
          <cell r="X21">
            <v>0</v>
          </cell>
          <cell r="Y21">
            <v>0</v>
          </cell>
          <cell r="Z21">
            <v>1</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198</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0.2</v>
          </cell>
          <cell r="CC21">
            <v>0.2</v>
          </cell>
          <cell r="CD21">
            <v>0</v>
          </cell>
          <cell r="CE21">
            <v>1</v>
          </cell>
          <cell r="CF21">
            <v>1</v>
          </cell>
          <cell r="CG21">
            <v>0</v>
          </cell>
          <cell r="CH21">
            <v>0</v>
          </cell>
          <cell r="CI21">
            <v>0</v>
          </cell>
          <cell r="CJ21">
            <v>0</v>
          </cell>
          <cell r="CK21">
            <v>0</v>
          </cell>
          <cell r="CL21">
            <v>1</v>
          </cell>
          <cell r="CM21">
            <v>0</v>
          </cell>
          <cell r="CN21">
            <v>0</v>
          </cell>
          <cell r="CO21">
            <v>0</v>
          </cell>
          <cell r="CP21">
            <v>0</v>
          </cell>
          <cell r="CQ21">
            <v>0</v>
          </cell>
          <cell r="CR21">
            <v>0</v>
          </cell>
          <cell r="CS21">
            <v>0</v>
          </cell>
          <cell r="CT21">
            <v>0</v>
          </cell>
          <cell r="CU21">
            <v>0</v>
          </cell>
          <cell r="CV21">
            <v>1</v>
          </cell>
          <cell r="CW21">
            <v>0</v>
          </cell>
          <cell r="CX21">
            <v>0</v>
          </cell>
          <cell r="CY21">
            <v>0</v>
          </cell>
          <cell r="CZ21">
            <v>1</v>
          </cell>
          <cell r="DA21">
            <v>0</v>
          </cell>
          <cell r="DB21">
            <v>0</v>
          </cell>
          <cell r="DC21">
            <v>0</v>
          </cell>
          <cell r="DD21">
            <v>0</v>
          </cell>
          <cell r="DE21">
            <v>0</v>
          </cell>
          <cell r="DF21">
            <v>0</v>
          </cell>
          <cell r="DG21">
            <v>0</v>
          </cell>
          <cell r="DH21">
            <v>0</v>
          </cell>
          <cell r="DI21">
            <v>0</v>
          </cell>
          <cell r="DJ21"/>
          <cell r="DK21">
            <v>0</v>
          </cell>
          <cell r="DL21">
            <v>0</v>
          </cell>
          <cell r="DM21">
            <v>0</v>
          </cell>
          <cell r="DN21">
            <v>0</v>
          </cell>
          <cell r="DO21">
            <v>0</v>
          </cell>
          <cell r="DP21">
            <v>0</v>
          </cell>
          <cell r="DQ21">
            <v>0</v>
          </cell>
          <cell r="DR21">
            <v>0</v>
          </cell>
          <cell r="DS21">
            <v>0</v>
          </cell>
          <cell r="DT21">
            <v>0</v>
          </cell>
          <cell r="DU21">
            <v>0</v>
          </cell>
          <cell r="DV21">
            <v>0</v>
          </cell>
          <cell r="DW21">
            <v>0</v>
          </cell>
          <cell r="DX21"/>
          <cell r="DY21"/>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cell r="EO21"/>
          <cell r="EP21"/>
          <cell r="EQ21"/>
          <cell r="ER21"/>
          <cell r="ES21"/>
          <cell r="ET21"/>
          <cell r="EU21"/>
          <cell r="EV21"/>
          <cell r="EW21"/>
          <cell r="EX21"/>
          <cell r="EZ21">
            <v>0</v>
          </cell>
          <cell r="FA21">
            <v>0</v>
          </cell>
          <cell r="FB21">
            <v>0</v>
          </cell>
          <cell r="FC21">
            <v>0</v>
          </cell>
          <cell r="FD21"/>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cell r="FZ21">
            <v>0</v>
          </cell>
          <cell r="GA21">
            <v>0</v>
          </cell>
          <cell r="GB21">
            <v>0</v>
          </cell>
          <cell r="GC21">
            <v>0</v>
          </cell>
          <cell r="GD21">
            <v>0</v>
          </cell>
          <cell r="GE21">
            <v>0</v>
          </cell>
          <cell r="GF21">
            <v>0</v>
          </cell>
          <cell r="GG21">
            <v>0</v>
          </cell>
          <cell r="GH21">
            <v>0</v>
          </cell>
          <cell r="GI21">
            <v>0</v>
          </cell>
          <cell r="GJ21">
            <v>0</v>
          </cell>
          <cell r="GK21">
            <v>0</v>
          </cell>
        </row>
        <row r="22">
          <cell r="A22" t="str">
            <v>Big Telly Theatre Company</v>
          </cell>
          <cell r="B22"/>
          <cell r="C22"/>
          <cell r="D22"/>
          <cell r="E22"/>
          <cell r="F22"/>
          <cell r="G22"/>
          <cell r="H22"/>
          <cell r="I22" t="str">
            <v>Medium</v>
          </cell>
          <cell r="J22"/>
          <cell r="K22"/>
          <cell r="L22"/>
          <cell r="M22"/>
          <cell r="N22" t="str">
            <v>Drama</v>
          </cell>
          <cell r="O22">
            <v>116</v>
          </cell>
          <cell r="P22">
            <v>142</v>
          </cell>
          <cell r="Q22">
            <v>2</v>
          </cell>
          <cell r="R22">
            <v>16</v>
          </cell>
          <cell r="S22">
            <v>1392</v>
          </cell>
          <cell r="T22">
            <v>4824</v>
          </cell>
          <cell r="U22">
            <v>12459</v>
          </cell>
          <cell r="V22">
            <v>3797</v>
          </cell>
          <cell r="W22">
            <v>1537</v>
          </cell>
          <cell r="X22">
            <v>0</v>
          </cell>
          <cell r="Y22">
            <v>500</v>
          </cell>
          <cell r="Z22">
            <v>0</v>
          </cell>
          <cell r="AA22">
            <v>2000</v>
          </cell>
          <cell r="AB22">
            <v>16157</v>
          </cell>
          <cell r="AC22">
            <v>2000</v>
          </cell>
          <cell r="AD22">
            <v>0</v>
          </cell>
          <cell r="AE22">
            <v>0</v>
          </cell>
          <cell r="AF22">
            <v>0</v>
          </cell>
          <cell r="AG22">
            <v>0</v>
          </cell>
          <cell r="AH22">
            <v>0</v>
          </cell>
          <cell r="AI22">
            <v>0</v>
          </cell>
          <cell r="AJ22">
            <v>26</v>
          </cell>
          <cell r="AK22">
            <v>0</v>
          </cell>
          <cell r="AL22">
            <v>0</v>
          </cell>
          <cell r="AM22">
            <v>0</v>
          </cell>
          <cell r="AN22">
            <v>0</v>
          </cell>
          <cell r="AO22">
            <v>0</v>
          </cell>
          <cell r="AP22">
            <v>0</v>
          </cell>
          <cell r="AQ22">
            <v>0</v>
          </cell>
          <cell r="AR22">
            <v>9</v>
          </cell>
          <cell r="AS22">
            <v>0</v>
          </cell>
          <cell r="AT22">
            <v>0</v>
          </cell>
          <cell r="AU22">
            <v>0</v>
          </cell>
          <cell r="AV22">
            <v>0</v>
          </cell>
          <cell r="AW22">
            <v>0</v>
          </cell>
          <cell r="AX22">
            <v>0</v>
          </cell>
          <cell r="AY22">
            <v>0</v>
          </cell>
          <cell r="AZ22">
            <v>2</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1</v>
          </cell>
          <cell r="BQ22">
            <v>0</v>
          </cell>
          <cell r="BR22">
            <v>6500</v>
          </cell>
          <cell r="BS22">
            <v>2234</v>
          </cell>
          <cell r="BT22">
            <v>40</v>
          </cell>
          <cell r="BU22">
            <v>380</v>
          </cell>
          <cell r="BV22">
            <v>21902</v>
          </cell>
          <cell r="BW22">
            <v>8.4</v>
          </cell>
          <cell r="BX22">
            <v>0</v>
          </cell>
          <cell r="BY22">
            <v>0</v>
          </cell>
          <cell r="BZ22">
            <v>0</v>
          </cell>
          <cell r="CA22">
            <v>0</v>
          </cell>
          <cell r="CB22">
            <v>0.1</v>
          </cell>
          <cell r="CC22">
            <v>0.2</v>
          </cell>
          <cell r="CD22">
            <v>0</v>
          </cell>
          <cell r="CE22">
            <v>1</v>
          </cell>
          <cell r="CF22">
            <v>0</v>
          </cell>
          <cell r="CG22">
            <v>0</v>
          </cell>
          <cell r="CH22">
            <v>0</v>
          </cell>
          <cell r="CI22">
            <v>0</v>
          </cell>
          <cell r="CJ22">
            <v>0</v>
          </cell>
          <cell r="CK22">
            <v>0</v>
          </cell>
          <cell r="CL22">
            <v>0</v>
          </cell>
          <cell r="CM22">
            <v>1</v>
          </cell>
          <cell r="CN22">
            <v>0</v>
          </cell>
          <cell r="CO22">
            <v>0</v>
          </cell>
          <cell r="CP22">
            <v>0</v>
          </cell>
          <cell r="CQ22">
            <v>0</v>
          </cell>
          <cell r="CR22">
            <v>0</v>
          </cell>
          <cell r="CS22">
            <v>0</v>
          </cell>
          <cell r="CT22">
            <v>0</v>
          </cell>
          <cell r="CU22">
            <v>0</v>
          </cell>
          <cell r="CV22">
            <v>0</v>
          </cell>
          <cell r="CW22">
            <v>1</v>
          </cell>
          <cell r="CX22">
            <v>0</v>
          </cell>
          <cell r="CY22">
            <v>0</v>
          </cell>
          <cell r="CZ22">
            <v>1</v>
          </cell>
          <cell r="DA22">
            <v>0</v>
          </cell>
          <cell r="DB22">
            <v>0</v>
          </cell>
          <cell r="DC22">
            <v>0</v>
          </cell>
          <cell r="DD22">
            <v>0</v>
          </cell>
          <cell r="DE22">
            <v>0</v>
          </cell>
          <cell r="DF22">
            <v>0</v>
          </cell>
          <cell r="DG22">
            <v>0</v>
          </cell>
          <cell r="DH22">
            <v>0</v>
          </cell>
          <cell r="DI22">
            <v>0</v>
          </cell>
          <cell r="DJ22"/>
          <cell r="DK22">
            <v>0</v>
          </cell>
          <cell r="DL22">
            <v>0</v>
          </cell>
          <cell r="DM22">
            <v>0</v>
          </cell>
          <cell r="DN22">
            <v>0</v>
          </cell>
          <cell r="DO22">
            <v>0</v>
          </cell>
          <cell r="DP22">
            <v>0</v>
          </cell>
          <cell r="DQ22">
            <v>0</v>
          </cell>
          <cell r="DR22">
            <v>0</v>
          </cell>
          <cell r="DS22">
            <v>0</v>
          </cell>
          <cell r="DT22">
            <v>0</v>
          </cell>
          <cell r="DU22">
            <v>0</v>
          </cell>
          <cell r="DV22">
            <v>0</v>
          </cell>
          <cell r="DW22">
            <v>0</v>
          </cell>
          <cell r="DX22"/>
          <cell r="DY22"/>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cell r="EO22"/>
          <cell r="EP22"/>
          <cell r="EQ22"/>
          <cell r="ER22"/>
          <cell r="ES22"/>
          <cell r="ET22"/>
          <cell r="EU22"/>
          <cell r="EV22"/>
          <cell r="EW22"/>
          <cell r="EX22"/>
          <cell r="EZ22">
            <v>0</v>
          </cell>
          <cell r="FA22">
            <v>0</v>
          </cell>
          <cell r="FB22">
            <v>0</v>
          </cell>
          <cell r="FC22">
            <v>0</v>
          </cell>
          <cell r="FD22"/>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cell r="FZ22">
            <v>0</v>
          </cell>
          <cell r="GA22">
            <v>10</v>
          </cell>
          <cell r="GB22">
            <v>0</v>
          </cell>
          <cell r="GC22">
            <v>1382</v>
          </cell>
          <cell r="GD22">
            <v>0</v>
          </cell>
          <cell r="GE22">
            <v>0</v>
          </cell>
          <cell r="GF22">
            <v>0</v>
          </cell>
          <cell r="GG22">
            <v>2000</v>
          </cell>
          <cell r="GH22">
            <v>0</v>
          </cell>
          <cell r="GI22">
            <v>0</v>
          </cell>
          <cell r="GJ22">
            <v>16157</v>
          </cell>
          <cell r="GK22">
            <v>0</v>
          </cell>
        </row>
        <row r="23">
          <cell r="A23" t="str">
            <v>The Black Box Trust</v>
          </cell>
          <cell r="B23"/>
          <cell r="C23"/>
          <cell r="D23"/>
          <cell r="E23"/>
          <cell r="F23"/>
          <cell r="G23"/>
          <cell r="H23"/>
          <cell r="I23" t="str">
            <v>Medium</v>
          </cell>
          <cell r="J23"/>
          <cell r="K23"/>
          <cell r="L23"/>
          <cell r="M23"/>
          <cell r="N23" t="str">
            <v>Combined</v>
          </cell>
          <cell r="O23">
            <v>521</v>
          </cell>
          <cell r="P23">
            <v>129</v>
          </cell>
          <cell r="Q23">
            <v>12</v>
          </cell>
          <cell r="R23">
            <v>16</v>
          </cell>
          <cell r="S23">
            <v>37</v>
          </cell>
          <cell r="T23">
            <v>51070</v>
          </cell>
          <cell r="U23">
            <v>0</v>
          </cell>
          <cell r="V23">
            <v>0</v>
          </cell>
          <cell r="W23">
            <v>2922</v>
          </cell>
          <cell r="X23">
            <v>0</v>
          </cell>
          <cell r="Y23" t="str">
            <v xml:space="preserve">2500 - 720 on launch nights </v>
          </cell>
          <cell r="Z23">
            <v>0</v>
          </cell>
          <cell r="AA23">
            <v>0</v>
          </cell>
          <cell r="AB23">
            <v>0</v>
          </cell>
          <cell r="AC23">
            <v>2000</v>
          </cell>
          <cell r="AD23">
            <v>0</v>
          </cell>
          <cell r="AE23">
            <v>0</v>
          </cell>
          <cell r="AF23">
            <v>0</v>
          </cell>
          <cell r="AG23">
            <v>0</v>
          </cell>
          <cell r="AH23" t="str">
            <v xml:space="preserve"> </v>
          </cell>
          <cell r="AI23">
            <v>0</v>
          </cell>
          <cell r="AJ23">
            <v>521</v>
          </cell>
          <cell r="AK23" t="str">
            <v xml:space="preserve"> </v>
          </cell>
          <cell r="AL23">
            <v>0</v>
          </cell>
          <cell r="AM23">
            <v>0</v>
          </cell>
          <cell r="AN23">
            <v>0</v>
          </cell>
          <cell r="AO23">
            <v>0</v>
          </cell>
          <cell r="AP23">
            <v>0</v>
          </cell>
          <cell r="AQ23">
            <v>0</v>
          </cell>
          <cell r="AR23">
            <v>129</v>
          </cell>
          <cell r="AS23">
            <v>32</v>
          </cell>
          <cell r="AT23">
            <v>0</v>
          </cell>
          <cell r="AU23">
            <v>0</v>
          </cell>
          <cell r="AV23">
            <v>0</v>
          </cell>
          <cell r="AW23">
            <v>0</v>
          </cell>
          <cell r="AX23">
            <v>0</v>
          </cell>
          <cell r="AY23">
            <v>0</v>
          </cell>
          <cell r="AZ23">
            <v>12</v>
          </cell>
          <cell r="BA23">
            <v>0</v>
          </cell>
          <cell r="BB23">
            <v>0</v>
          </cell>
          <cell r="BC23">
            <v>0</v>
          </cell>
          <cell r="BD23">
            <v>0</v>
          </cell>
          <cell r="BE23">
            <v>0</v>
          </cell>
          <cell r="BF23">
            <v>0</v>
          </cell>
          <cell r="BG23">
            <v>0</v>
          </cell>
          <cell r="BH23">
            <v>1</v>
          </cell>
          <cell r="BI23">
            <v>0</v>
          </cell>
          <cell r="BJ23">
            <v>3</v>
          </cell>
          <cell r="BK23">
            <v>0</v>
          </cell>
          <cell r="BL23">
            <v>0</v>
          </cell>
          <cell r="BM23">
            <v>0</v>
          </cell>
          <cell r="BN23">
            <v>0</v>
          </cell>
          <cell r="BO23">
            <v>0</v>
          </cell>
          <cell r="BP23">
            <v>16</v>
          </cell>
          <cell r="BQ23">
            <v>0</v>
          </cell>
          <cell r="BR23">
            <v>0</v>
          </cell>
          <cell r="BS23">
            <v>11682</v>
          </cell>
          <cell r="BT23">
            <v>600</v>
          </cell>
          <cell r="BU23">
            <v>0</v>
          </cell>
          <cell r="BV23" t="str">
            <v>#######</v>
          </cell>
          <cell r="BW23">
            <v>9.6</v>
          </cell>
          <cell r="BX23">
            <v>0.2</v>
          </cell>
          <cell r="BY23">
            <v>0.05</v>
          </cell>
          <cell r="BZ23">
            <v>0.1</v>
          </cell>
          <cell r="CA23">
            <v>0.1</v>
          </cell>
          <cell r="CB23">
            <v>0.15</v>
          </cell>
          <cell r="CC23">
            <v>0.1</v>
          </cell>
          <cell r="CD23">
            <v>0</v>
          </cell>
          <cell r="CE23">
            <v>0</v>
          </cell>
          <cell r="CF23">
            <v>0</v>
          </cell>
          <cell r="CG23">
            <v>1</v>
          </cell>
          <cell r="CH23">
            <v>0</v>
          </cell>
          <cell r="CI23">
            <v>1</v>
          </cell>
          <cell r="CJ23">
            <v>0</v>
          </cell>
          <cell r="CK23">
            <v>0</v>
          </cell>
          <cell r="CL23">
            <v>1</v>
          </cell>
          <cell r="CM23">
            <v>0</v>
          </cell>
          <cell r="CN23">
            <v>0</v>
          </cell>
          <cell r="CO23">
            <v>0</v>
          </cell>
          <cell r="CP23">
            <v>0</v>
          </cell>
          <cell r="CQ23">
            <v>0</v>
          </cell>
          <cell r="CR23">
            <v>0</v>
          </cell>
          <cell r="CS23">
            <v>0</v>
          </cell>
          <cell r="CT23">
            <v>1</v>
          </cell>
          <cell r="CU23">
            <v>1</v>
          </cell>
          <cell r="CV23">
            <v>0</v>
          </cell>
          <cell r="CW23">
            <v>0</v>
          </cell>
          <cell r="CX23">
            <v>0</v>
          </cell>
          <cell r="CY23">
            <v>0</v>
          </cell>
          <cell r="CZ23">
            <v>0</v>
          </cell>
          <cell r="DA23">
            <v>1</v>
          </cell>
          <cell r="DB23">
            <v>0</v>
          </cell>
          <cell r="DC23">
            <v>0</v>
          </cell>
          <cell r="DD23">
            <v>0</v>
          </cell>
          <cell r="DE23">
            <v>0</v>
          </cell>
          <cell r="DF23">
            <v>0</v>
          </cell>
          <cell r="DG23">
            <v>0</v>
          </cell>
          <cell r="DH23">
            <v>0</v>
          </cell>
          <cell r="DI23">
            <v>0</v>
          </cell>
          <cell r="DJ23"/>
          <cell r="DK23">
            <v>0</v>
          </cell>
          <cell r="DL23">
            <v>0</v>
          </cell>
          <cell r="DM23">
            <v>0</v>
          </cell>
          <cell r="DN23">
            <v>0</v>
          </cell>
          <cell r="DO23">
            <v>0</v>
          </cell>
          <cell r="DP23">
            <v>0</v>
          </cell>
          <cell r="DQ23">
            <v>0</v>
          </cell>
          <cell r="DR23">
            <v>0</v>
          </cell>
          <cell r="DS23">
            <v>0</v>
          </cell>
          <cell r="DT23">
            <v>0</v>
          </cell>
          <cell r="DU23">
            <v>0</v>
          </cell>
          <cell r="DV23">
            <v>0</v>
          </cell>
          <cell r="DW23">
            <v>0</v>
          </cell>
          <cell r="DX23"/>
          <cell r="DY23"/>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cell r="EO23"/>
          <cell r="EP23"/>
          <cell r="EQ23"/>
          <cell r="ER23"/>
          <cell r="ES23"/>
          <cell r="ET23"/>
          <cell r="EU23"/>
          <cell r="EV23"/>
          <cell r="EW23"/>
          <cell r="EX23"/>
          <cell r="EZ23">
            <v>0</v>
          </cell>
          <cell r="FA23">
            <v>0</v>
          </cell>
          <cell r="FB23">
            <v>0</v>
          </cell>
          <cell r="FC23">
            <v>0</v>
          </cell>
          <cell r="FD23"/>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cell r="FZ23">
            <v>0</v>
          </cell>
          <cell r="GA23">
            <v>0</v>
          </cell>
          <cell r="GB23">
            <v>37</v>
          </cell>
          <cell r="GC23">
            <v>0</v>
          </cell>
          <cell r="GD23">
            <v>0</v>
          </cell>
          <cell r="GE23">
            <v>0</v>
          </cell>
          <cell r="GF23">
            <v>0</v>
          </cell>
          <cell r="GG23">
            <v>0</v>
          </cell>
          <cell r="GH23">
            <v>0</v>
          </cell>
          <cell r="GI23">
            <v>2000</v>
          </cell>
          <cell r="GJ23">
            <v>0</v>
          </cell>
          <cell r="GK23">
            <v>0</v>
          </cell>
        </row>
        <row r="24">
          <cell r="A24" t="str">
            <v>Bruiser Theatre Company</v>
          </cell>
          <cell r="B24"/>
          <cell r="C24"/>
          <cell r="D24"/>
          <cell r="E24"/>
          <cell r="F24"/>
          <cell r="G24"/>
          <cell r="H24"/>
          <cell r="I24" t="str">
            <v>Small</v>
          </cell>
          <cell r="J24"/>
          <cell r="K24"/>
          <cell r="L24"/>
          <cell r="M24"/>
          <cell r="N24" t="str">
            <v>Drama</v>
          </cell>
          <cell r="O24">
            <v>101</v>
          </cell>
          <cell r="P24">
            <v>88</v>
          </cell>
          <cell r="Q24">
            <v>0</v>
          </cell>
          <cell r="R24">
            <v>0</v>
          </cell>
          <cell r="S24">
            <v>12</v>
          </cell>
          <cell r="T24">
            <v>7352</v>
          </cell>
          <cell r="U24">
            <v>10240</v>
          </cell>
          <cell r="V24">
            <v>4692</v>
          </cell>
          <cell r="W24">
            <v>0</v>
          </cell>
          <cell r="X24">
            <v>0</v>
          </cell>
          <cell r="Y24">
            <v>0</v>
          </cell>
          <cell r="Z24">
            <v>0</v>
          </cell>
          <cell r="AA24">
            <v>0</v>
          </cell>
          <cell r="AB24">
            <v>0</v>
          </cell>
          <cell r="AC24">
            <v>24000</v>
          </cell>
          <cell r="AD24">
            <v>3</v>
          </cell>
          <cell r="AE24">
            <v>0</v>
          </cell>
          <cell r="AF24">
            <v>0</v>
          </cell>
          <cell r="AG24">
            <v>3</v>
          </cell>
          <cell r="AH24">
            <v>101</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1.7000000000000001E-2</v>
          </cell>
          <cell r="BY24">
            <v>0</v>
          </cell>
          <cell r="BZ24">
            <v>7.8E-2</v>
          </cell>
          <cell r="CA24">
            <v>6.5000000000000002E-2</v>
          </cell>
          <cell r="CB24">
            <v>0.111</v>
          </cell>
          <cell r="CC24">
            <v>0.33500000000000002</v>
          </cell>
          <cell r="CD24">
            <v>0</v>
          </cell>
          <cell r="CE24">
            <v>0</v>
          </cell>
          <cell r="CF24">
            <v>1</v>
          </cell>
          <cell r="CG24">
            <v>1</v>
          </cell>
          <cell r="CH24">
            <v>0</v>
          </cell>
          <cell r="CI24">
            <v>0</v>
          </cell>
          <cell r="CJ24">
            <v>0</v>
          </cell>
          <cell r="CK24">
            <v>0</v>
          </cell>
          <cell r="CL24">
            <v>0</v>
          </cell>
          <cell r="CM24">
            <v>1</v>
          </cell>
          <cell r="CN24">
            <v>0</v>
          </cell>
          <cell r="CO24">
            <v>0</v>
          </cell>
          <cell r="CP24">
            <v>0</v>
          </cell>
          <cell r="CQ24">
            <v>0</v>
          </cell>
          <cell r="CR24">
            <v>0</v>
          </cell>
          <cell r="CS24">
            <v>0</v>
          </cell>
          <cell r="CT24">
            <v>1</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cell r="DK24">
            <v>0</v>
          </cell>
          <cell r="DL24">
            <v>0</v>
          </cell>
          <cell r="DM24">
            <v>0</v>
          </cell>
          <cell r="DN24">
            <v>0</v>
          </cell>
          <cell r="DO24">
            <v>0</v>
          </cell>
          <cell r="DP24">
            <v>0</v>
          </cell>
          <cell r="DQ24">
            <v>0</v>
          </cell>
          <cell r="DR24">
            <v>0</v>
          </cell>
          <cell r="DS24">
            <v>0</v>
          </cell>
          <cell r="DT24">
            <v>0</v>
          </cell>
          <cell r="DU24">
            <v>0</v>
          </cell>
          <cell r="DV24">
            <v>0</v>
          </cell>
          <cell r="DW24">
            <v>0</v>
          </cell>
          <cell r="DX24"/>
          <cell r="DY24"/>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cell r="EO24"/>
          <cell r="EP24"/>
          <cell r="EQ24"/>
          <cell r="ER24"/>
          <cell r="ES24"/>
          <cell r="ET24"/>
          <cell r="EU24"/>
          <cell r="EV24"/>
          <cell r="EW24"/>
          <cell r="EX24"/>
          <cell r="EZ24">
            <v>0</v>
          </cell>
          <cell r="FA24">
            <v>0</v>
          </cell>
          <cell r="FB24">
            <v>0</v>
          </cell>
          <cell r="FC24">
            <v>0</v>
          </cell>
          <cell r="FD24"/>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cell r="FZ24">
            <v>0</v>
          </cell>
          <cell r="GA24">
            <v>12</v>
          </cell>
          <cell r="GB24">
            <v>0</v>
          </cell>
          <cell r="GC24">
            <v>0</v>
          </cell>
          <cell r="GD24">
            <v>0</v>
          </cell>
          <cell r="GE24">
            <v>0</v>
          </cell>
          <cell r="GF24">
            <v>0</v>
          </cell>
          <cell r="GG24">
            <v>24000</v>
          </cell>
          <cell r="GH24">
            <v>0</v>
          </cell>
          <cell r="GI24">
            <v>0</v>
          </cell>
          <cell r="GJ24">
            <v>0</v>
          </cell>
          <cell r="GK24">
            <v>0</v>
          </cell>
        </row>
        <row r="25">
          <cell r="A25" t="str">
            <v>Cahoots NI Ltd</v>
          </cell>
          <cell r="B25"/>
          <cell r="C25"/>
          <cell r="D25"/>
          <cell r="E25"/>
          <cell r="F25"/>
          <cell r="G25"/>
          <cell r="H25"/>
          <cell r="I25" t="str">
            <v>Medium</v>
          </cell>
          <cell r="J25"/>
          <cell r="K25"/>
          <cell r="L25"/>
          <cell r="M25"/>
          <cell r="N25" t="str">
            <v>Drama</v>
          </cell>
          <cell r="O25">
            <v>192</v>
          </cell>
          <cell r="P25">
            <v>3</v>
          </cell>
          <cell r="Q25">
            <v>0</v>
          </cell>
          <cell r="R25">
            <v>0</v>
          </cell>
          <cell r="S25">
            <v>20004</v>
          </cell>
          <cell r="T25">
            <v>22464</v>
          </cell>
          <cell r="U25">
            <v>0</v>
          </cell>
          <cell r="V25">
            <v>336</v>
          </cell>
          <cell r="W25">
            <v>0</v>
          </cell>
          <cell r="X25">
            <v>0</v>
          </cell>
          <cell r="Y25">
            <v>0</v>
          </cell>
          <cell r="Z25">
            <v>0</v>
          </cell>
          <cell r="AA25">
            <v>0</v>
          </cell>
          <cell r="AB25">
            <v>20044</v>
          </cell>
          <cell r="AC25">
            <v>0</v>
          </cell>
          <cell r="AD25">
            <v>117</v>
          </cell>
          <cell r="AE25">
            <v>0</v>
          </cell>
          <cell r="AF25">
            <v>0</v>
          </cell>
          <cell r="AG25">
            <v>117</v>
          </cell>
          <cell r="AH25">
            <v>117</v>
          </cell>
          <cell r="AI25">
            <v>0</v>
          </cell>
          <cell r="AJ25">
            <v>192</v>
          </cell>
          <cell r="AK25">
            <v>10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1</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1</v>
          </cell>
          <cell r="CV25">
            <v>0</v>
          </cell>
          <cell r="CW25">
            <v>0</v>
          </cell>
          <cell r="CX25">
            <v>0</v>
          </cell>
          <cell r="CY25">
            <v>0</v>
          </cell>
          <cell r="CZ25">
            <v>0</v>
          </cell>
          <cell r="DA25">
            <v>0</v>
          </cell>
          <cell r="DB25">
            <v>1</v>
          </cell>
          <cell r="DC25">
            <v>0</v>
          </cell>
          <cell r="DD25">
            <v>0</v>
          </cell>
          <cell r="DE25">
            <v>0</v>
          </cell>
          <cell r="DF25">
            <v>0</v>
          </cell>
          <cell r="DG25">
            <v>0</v>
          </cell>
          <cell r="DH25">
            <v>0</v>
          </cell>
          <cell r="DI25">
            <v>0</v>
          </cell>
          <cell r="DJ25"/>
          <cell r="DK25">
            <v>0</v>
          </cell>
          <cell r="DL25">
            <v>0</v>
          </cell>
          <cell r="DM25">
            <v>0</v>
          </cell>
          <cell r="DN25">
            <v>0</v>
          </cell>
          <cell r="DO25">
            <v>0</v>
          </cell>
          <cell r="DP25">
            <v>0</v>
          </cell>
          <cell r="DQ25">
            <v>0</v>
          </cell>
          <cell r="DR25">
            <v>0</v>
          </cell>
          <cell r="DS25">
            <v>0</v>
          </cell>
          <cell r="DT25">
            <v>0</v>
          </cell>
          <cell r="DU25">
            <v>0</v>
          </cell>
          <cell r="DV25">
            <v>0</v>
          </cell>
          <cell r="DW25">
            <v>0</v>
          </cell>
          <cell r="DX25"/>
          <cell r="DY25"/>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cell r="EO25"/>
          <cell r="EP25"/>
          <cell r="EQ25"/>
          <cell r="ER25"/>
          <cell r="ES25"/>
          <cell r="ET25"/>
          <cell r="EU25"/>
          <cell r="EV25"/>
          <cell r="EW25"/>
          <cell r="EX25"/>
          <cell r="EZ25">
            <v>0</v>
          </cell>
          <cell r="FA25">
            <v>0</v>
          </cell>
          <cell r="FB25">
            <v>0</v>
          </cell>
          <cell r="FC25">
            <v>0</v>
          </cell>
          <cell r="FD25"/>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cell r="FZ25">
            <v>0</v>
          </cell>
          <cell r="GA25">
            <v>0</v>
          </cell>
          <cell r="GB25">
            <v>0</v>
          </cell>
          <cell r="GC25">
            <v>20004</v>
          </cell>
          <cell r="GD25">
            <v>0</v>
          </cell>
          <cell r="GE25">
            <v>0</v>
          </cell>
          <cell r="GF25">
            <v>0</v>
          </cell>
          <cell r="GG25">
            <v>0</v>
          </cell>
          <cell r="GH25">
            <v>0</v>
          </cell>
          <cell r="GI25">
            <v>0</v>
          </cell>
          <cell r="GJ25">
            <v>20044</v>
          </cell>
          <cell r="GK25">
            <v>0</v>
          </cell>
        </row>
        <row r="26">
          <cell r="A26" t="str">
            <v>Camerata Ireland</v>
          </cell>
          <cell r="B26"/>
          <cell r="C26"/>
          <cell r="D26"/>
          <cell r="E26"/>
          <cell r="F26"/>
          <cell r="G26"/>
          <cell r="H26"/>
          <cell r="I26" t="str">
            <v>Medium</v>
          </cell>
          <cell r="J26"/>
          <cell r="K26"/>
          <cell r="L26"/>
          <cell r="M26"/>
          <cell r="N26" t="str">
            <v>Music</v>
          </cell>
          <cell r="O26">
            <v>4</v>
          </cell>
          <cell r="P26">
            <v>0</v>
          </cell>
          <cell r="Q26">
            <v>0</v>
          </cell>
          <cell r="R26">
            <v>1</v>
          </cell>
          <cell r="S26">
            <v>0</v>
          </cell>
          <cell r="T26">
            <v>0</v>
          </cell>
          <cell r="U26">
            <v>2300</v>
          </cell>
          <cell r="V26">
            <v>0</v>
          </cell>
          <cell r="W26">
            <v>0</v>
          </cell>
          <cell r="X26">
            <v>0</v>
          </cell>
          <cell r="Y26">
            <v>0</v>
          </cell>
          <cell r="Z26">
            <v>1555</v>
          </cell>
          <cell r="AA26">
            <v>300</v>
          </cell>
          <cell r="AB26">
            <v>0</v>
          </cell>
          <cell r="AC26">
            <v>0</v>
          </cell>
          <cell r="AD26">
            <v>0</v>
          </cell>
          <cell r="AE26">
            <v>0</v>
          </cell>
          <cell r="AF26">
            <v>0</v>
          </cell>
          <cell r="AG26">
            <v>0</v>
          </cell>
          <cell r="AH26">
            <v>3</v>
          </cell>
          <cell r="AI26">
            <v>0</v>
          </cell>
          <cell r="AJ26">
            <v>3</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1</v>
          </cell>
          <cell r="BQ26">
            <v>1</v>
          </cell>
          <cell r="BR26">
            <v>2120</v>
          </cell>
          <cell r="BS26">
            <v>1205</v>
          </cell>
          <cell r="BT26">
            <v>300</v>
          </cell>
          <cell r="BU26">
            <v>350</v>
          </cell>
          <cell r="BV26">
            <v>19770</v>
          </cell>
          <cell r="BW26">
            <v>12.71</v>
          </cell>
          <cell r="BX26">
            <v>0</v>
          </cell>
          <cell r="BY26">
            <v>0</v>
          </cell>
          <cell r="BZ26">
            <v>0</v>
          </cell>
          <cell r="CA26">
            <v>0</v>
          </cell>
          <cell r="CB26">
            <v>0.1</v>
          </cell>
          <cell r="CC26">
            <v>0.1</v>
          </cell>
          <cell r="CD26">
            <v>0</v>
          </cell>
          <cell r="CE26">
            <v>0</v>
          </cell>
          <cell r="CF26">
            <v>0</v>
          </cell>
          <cell r="CG26">
            <v>0</v>
          </cell>
          <cell r="CH26">
            <v>0</v>
          </cell>
          <cell r="CI26">
            <v>0</v>
          </cell>
          <cell r="CJ26">
            <v>0</v>
          </cell>
          <cell r="CK26">
            <v>0</v>
          </cell>
          <cell r="CL26">
            <v>0</v>
          </cell>
          <cell r="CM26">
            <v>1</v>
          </cell>
          <cell r="CN26">
            <v>0</v>
          </cell>
          <cell r="CO26">
            <v>0</v>
          </cell>
          <cell r="CP26">
            <v>0</v>
          </cell>
          <cell r="CQ26">
            <v>0</v>
          </cell>
          <cell r="CR26">
            <v>0</v>
          </cell>
          <cell r="CS26">
            <v>0</v>
          </cell>
          <cell r="CT26">
            <v>0</v>
          </cell>
          <cell r="CU26">
            <v>1</v>
          </cell>
          <cell r="CV26">
            <v>1</v>
          </cell>
          <cell r="CW26">
            <v>0</v>
          </cell>
          <cell r="CX26">
            <v>0</v>
          </cell>
          <cell r="CY26">
            <v>0</v>
          </cell>
          <cell r="CZ26">
            <v>0</v>
          </cell>
          <cell r="DA26">
            <v>0</v>
          </cell>
          <cell r="DB26">
            <v>0</v>
          </cell>
          <cell r="DC26">
            <v>0</v>
          </cell>
          <cell r="DD26">
            <v>0</v>
          </cell>
          <cell r="DE26">
            <v>0</v>
          </cell>
          <cell r="DF26">
            <v>0</v>
          </cell>
          <cell r="DG26">
            <v>0</v>
          </cell>
          <cell r="DH26">
            <v>0</v>
          </cell>
          <cell r="DI26">
            <v>0</v>
          </cell>
          <cell r="DJ26"/>
          <cell r="DK26">
            <v>0</v>
          </cell>
          <cell r="DL26">
            <v>0</v>
          </cell>
          <cell r="DM26">
            <v>0</v>
          </cell>
          <cell r="DN26">
            <v>0</v>
          </cell>
          <cell r="DO26">
            <v>0</v>
          </cell>
          <cell r="DP26">
            <v>0</v>
          </cell>
          <cell r="DQ26">
            <v>0</v>
          </cell>
          <cell r="DR26">
            <v>0</v>
          </cell>
          <cell r="DS26">
            <v>0</v>
          </cell>
          <cell r="DT26">
            <v>0</v>
          </cell>
          <cell r="DU26">
            <v>0</v>
          </cell>
          <cell r="DV26">
            <v>0</v>
          </cell>
          <cell r="DW26">
            <v>0</v>
          </cell>
          <cell r="DX26"/>
          <cell r="DY26"/>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cell r="EO26"/>
          <cell r="EP26"/>
          <cell r="EQ26"/>
          <cell r="ER26"/>
          <cell r="ES26"/>
          <cell r="ET26"/>
          <cell r="EU26"/>
          <cell r="EV26"/>
          <cell r="EW26"/>
          <cell r="EX26"/>
          <cell r="EZ26">
            <v>0</v>
          </cell>
          <cell r="FA26">
            <v>0</v>
          </cell>
          <cell r="FB26">
            <v>0</v>
          </cell>
          <cell r="FC26">
            <v>0</v>
          </cell>
          <cell r="FD26"/>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cell r="FZ26">
            <v>0</v>
          </cell>
          <cell r="GA26">
            <v>0</v>
          </cell>
          <cell r="GB26">
            <v>0</v>
          </cell>
          <cell r="GC26">
            <v>0</v>
          </cell>
          <cell r="GD26">
            <v>0</v>
          </cell>
          <cell r="GE26">
            <v>0</v>
          </cell>
          <cell r="GF26">
            <v>0</v>
          </cell>
          <cell r="GG26">
            <v>0</v>
          </cell>
          <cell r="GH26">
            <v>0</v>
          </cell>
          <cell r="GI26">
            <v>0</v>
          </cell>
          <cell r="GJ26">
            <v>0</v>
          </cell>
          <cell r="GK26">
            <v>0</v>
          </cell>
        </row>
        <row r="27">
          <cell r="A27" t="str">
            <v>New Belfast Community Arts Initiative T/A Community Arts Partnership</v>
          </cell>
          <cell r="B27"/>
          <cell r="C27"/>
          <cell r="D27"/>
          <cell r="E27"/>
          <cell r="F27"/>
          <cell r="G27"/>
          <cell r="H27"/>
          <cell r="I27" t="str">
            <v>Medium</v>
          </cell>
          <cell r="J27"/>
          <cell r="K27"/>
          <cell r="L27"/>
          <cell r="M27"/>
          <cell r="N27" t="str">
            <v>Combined</v>
          </cell>
          <cell r="O27">
            <v>70</v>
          </cell>
          <cell r="P27">
            <v>612</v>
          </cell>
          <cell r="Q27">
            <v>76</v>
          </cell>
          <cell r="R27">
            <v>100</v>
          </cell>
          <cell r="S27">
            <v>211323</v>
          </cell>
          <cell r="T27">
            <v>1867</v>
          </cell>
          <cell r="U27">
            <v>735</v>
          </cell>
          <cell r="V27">
            <v>5503</v>
          </cell>
          <cell r="W27">
            <v>0</v>
          </cell>
          <cell r="X27">
            <v>171</v>
          </cell>
          <cell r="Y27">
            <v>121861</v>
          </cell>
          <cell r="Z27">
            <v>120</v>
          </cell>
          <cell r="AA27">
            <v>90000</v>
          </cell>
          <cell r="AB27">
            <v>809278</v>
          </cell>
          <cell r="AC27">
            <v>193858</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350</v>
          </cell>
          <cell r="BS27">
            <v>0</v>
          </cell>
          <cell r="BT27">
            <v>350</v>
          </cell>
          <cell r="BU27">
            <v>0</v>
          </cell>
          <cell r="BV27">
            <v>0</v>
          </cell>
          <cell r="BW27">
            <v>0</v>
          </cell>
          <cell r="BX27">
            <v>0.19</v>
          </cell>
          <cell r="BY27">
            <v>0.04</v>
          </cell>
          <cell r="BZ27">
            <v>0.77</v>
          </cell>
          <cell r="CA27">
            <v>0.01</v>
          </cell>
          <cell r="CB27">
            <v>0.11</v>
          </cell>
          <cell r="CC27">
            <v>0.52</v>
          </cell>
          <cell r="CD27">
            <v>0</v>
          </cell>
          <cell r="CE27">
            <v>0</v>
          </cell>
          <cell r="CF27">
            <v>0</v>
          </cell>
          <cell r="CG27">
            <v>0</v>
          </cell>
          <cell r="CH27">
            <v>0</v>
          </cell>
          <cell r="CI27">
            <v>1</v>
          </cell>
          <cell r="CJ27">
            <v>0</v>
          </cell>
          <cell r="CK27">
            <v>0</v>
          </cell>
          <cell r="CL27">
            <v>0</v>
          </cell>
          <cell r="CM27">
            <v>1</v>
          </cell>
          <cell r="CN27">
            <v>0</v>
          </cell>
          <cell r="CO27">
            <v>0</v>
          </cell>
          <cell r="CP27">
            <v>0</v>
          </cell>
          <cell r="CQ27">
            <v>0</v>
          </cell>
          <cell r="CR27">
            <v>0</v>
          </cell>
          <cell r="CS27">
            <v>0</v>
          </cell>
          <cell r="CT27">
            <v>0</v>
          </cell>
          <cell r="CU27">
            <v>1</v>
          </cell>
          <cell r="CV27">
            <v>0</v>
          </cell>
          <cell r="CW27">
            <v>0</v>
          </cell>
          <cell r="CX27">
            <v>0</v>
          </cell>
          <cell r="CY27">
            <v>1</v>
          </cell>
          <cell r="CZ27">
            <v>0</v>
          </cell>
          <cell r="DA27">
            <v>0</v>
          </cell>
          <cell r="DB27">
            <v>0</v>
          </cell>
          <cell r="DC27">
            <v>1</v>
          </cell>
          <cell r="DD27">
            <v>1</v>
          </cell>
          <cell r="DE27">
            <v>1</v>
          </cell>
          <cell r="DF27">
            <v>1</v>
          </cell>
          <cell r="DG27">
            <v>1</v>
          </cell>
          <cell r="DH27">
            <v>1</v>
          </cell>
          <cell r="DI27">
            <v>1</v>
          </cell>
          <cell r="DJ27"/>
          <cell r="DK27">
            <v>1</v>
          </cell>
          <cell r="DL27">
            <v>0</v>
          </cell>
          <cell r="DM27">
            <v>0</v>
          </cell>
          <cell r="DN27">
            <v>0</v>
          </cell>
          <cell r="DO27">
            <v>0</v>
          </cell>
          <cell r="DP27">
            <v>1</v>
          </cell>
          <cell r="DQ27">
            <v>0</v>
          </cell>
          <cell r="DR27">
            <v>0</v>
          </cell>
          <cell r="DS27">
            <v>1</v>
          </cell>
          <cell r="DT27">
            <v>1</v>
          </cell>
          <cell r="DU27">
            <v>0</v>
          </cell>
          <cell r="DV27">
            <v>1</v>
          </cell>
          <cell r="DW27">
            <v>0</v>
          </cell>
          <cell r="DX27"/>
          <cell r="DY27"/>
          <cell r="DZ27">
            <v>1</v>
          </cell>
          <cell r="EA27">
            <v>0</v>
          </cell>
          <cell r="EB27">
            <v>1</v>
          </cell>
          <cell r="EC27">
            <v>0</v>
          </cell>
          <cell r="ED27">
            <v>1</v>
          </cell>
          <cell r="EE27">
            <v>0</v>
          </cell>
          <cell r="EF27">
            <v>1</v>
          </cell>
          <cell r="EG27">
            <v>0</v>
          </cell>
          <cell r="EH27">
            <v>1</v>
          </cell>
          <cell r="EI27">
            <v>0</v>
          </cell>
          <cell r="EJ27">
            <v>1</v>
          </cell>
          <cell r="EK27">
            <v>0</v>
          </cell>
          <cell r="EL27">
            <v>0</v>
          </cell>
          <cell r="EM27">
            <v>0</v>
          </cell>
          <cell r="EN27"/>
          <cell r="EO27"/>
          <cell r="EP27"/>
          <cell r="EQ27"/>
          <cell r="ER27"/>
          <cell r="ES27"/>
          <cell r="ET27"/>
          <cell r="EU27"/>
          <cell r="EV27"/>
          <cell r="EW27"/>
          <cell r="EX27"/>
          <cell r="EZ27">
            <v>166</v>
          </cell>
          <cell r="FA27">
            <v>0</v>
          </cell>
          <cell r="FB27">
            <v>500</v>
          </cell>
          <cell r="FC27">
            <v>20</v>
          </cell>
          <cell r="FD27"/>
          <cell r="FE27">
            <v>129</v>
          </cell>
          <cell r="FF27">
            <v>72</v>
          </cell>
          <cell r="FG27">
            <v>56</v>
          </cell>
          <cell r="FH27">
            <v>1285</v>
          </cell>
          <cell r="FI27">
            <v>205</v>
          </cell>
          <cell r="FJ27">
            <v>9</v>
          </cell>
          <cell r="FK27">
            <v>0</v>
          </cell>
          <cell r="FL27">
            <v>2</v>
          </cell>
          <cell r="FM27">
            <v>0</v>
          </cell>
          <cell r="FN27">
            <v>1500</v>
          </cell>
          <cell r="FO27">
            <v>22</v>
          </cell>
          <cell r="FP27">
            <v>0</v>
          </cell>
          <cell r="FQ27">
            <v>0</v>
          </cell>
          <cell r="FR27">
            <v>0</v>
          </cell>
          <cell r="FS27">
            <v>0</v>
          </cell>
          <cell r="FT27">
            <v>0</v>
          </cell>
          <cell r="FU27">
            <v>0</v>
          </cell>
          <cell r="FV27">
            <v>0</v>
          </cell>
          <cell r="FW27">
            <v>0</v>
          </cell>
          <cell r="FX27">
            <v>0</v>
          </cell>
          <cell r="FY27">
            <v>0</v>
          </cell>
          <cell r="FZ27">
            <v>19</v>
          </cell>
          <cell r="GA27">
            <v>7</v>
          </cell>
          <cell r="GB27">
            <v>0</v>
          </cell>
          <cell r="GC27">
            <v>211297</v>
          </cell>
          <cell r="GD27">
            <v>0</v>
          </cell>
          <cell r="GE27">
            <v>45000</v>
          </cell>
          <cell r="GF27">
            <v>0</v>
          </cell>
          <cell r="GG27">
            <v>148858</v>
          </cell>
          <cell r="GH27">
            <v>0</v>
          </cell>
          <cell r="GI27">
            <v>0</v>
          </cell>
          <cell r="GJ27">
            <v>809278</v>
          </cell>
          <cell r="GK27">
            <v>0</v>
          </cell>
        </row>
        <row r="28">
          <cell r="A28" t="str">
            <v>Catalyst Arts Ltd</v>
          </cell>
          <cell r="B28"/>
          <cell r="C28"/>
          <cell r="D28"/>
          <cell r="E28"/>
          <cell r="F28"/>
          <cell r="G28"/>
          <cell r="H28"/>
          <cell r="I28" t="str">
            <v>Small</v>
          </cell>
          <cell r="J28"/>
          <cell r="K28"/>
          <cell r="L28"/>
          <cell r="M28"/>
          <cell r="N28" t="str">
            <v>Visual Arts</v>
          </cell>
          <cell r="O28">
            <v>19</v>
          </cell>
          <cell r="P28">
            <v>10</v>
          </cell>
          <cell r="Q28">
            <v>10</v>
          </cell>
          <cell r="R28">
            <v>1</v>
          </cell>
          <cell r="S28">
            <v>5</v>
          </cell>
          <cell r="T28">
            <v>0</v>
          </cell>
          <cell r="U28">
            <v>894</v>
          </cell>
          <cell r="V28">
            <v>0</v>
          </cell>
          <cell r="W28">
            <v>791</v>
          </cell>
          <cell r="X28">
            <v>0</v>
          </cell>
          <cell r="Y28">
            <v>2070</v>
          </cell>
          <cell r="Z28">
            <v>0</v>
          </cell>
          <cell r="AA28">
            <v>445</v>
          </cell>
          <cell r="AB28">
            <v>0</v>
          </cell>
          <cell r="AC28">
            <v>20050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0.02</v>
          </cell>
          <cell r="CA28">
            <v>0.06</v>
          </cell>
          <cell r="CB28">
            <v>0.02</v>
          </cell>
          <cell r="CC28">
            <v>0.15</v>
          </cell>
          <cell r="CD28">
            <v>0</v>
          </cell>
          <cell r="CE28">
            <v>0</v>
          </cell>
          <cell r="CF28">
            <v>1</v>
          </cell>
          <cell r="CG28">
            <v>1</v>
          </cell>
          <cell r="CH28">
            <v>0</v>
          </cell>
          <cell r="CI28">
            <v>0</v>
          </cell>
          <cell r="CJ28">
            <v>0</v>
          </cell>
          <cell r="CK28">
            <v>1</v>
          </cell>
          <cell r="CL28">
            <v>0</v>
          </cell>
          <cell r="CM28">
            <v>1</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cell r="DK28">
            <v>0</v>
          </cell>
          <cell r="DL28">
            <v>0</v>
          </cell>
          <cell r="DM28">
            <v>0</v>
          </cell>
          <cell r="DN28">
            <v>0</v>
          </cell>
          <cell r="DO28">
            <v>0</v>
          </cell>
          <cell r="DP28">
            <v>0</v>
          </cell>
          <cell r="DQ28">
            <v>0</v>
          </cell>
          <cell r="DR28">
            <v>0</v>
          </cell>
          <cell r="DS28">
            <v>0</v>
          </cell>
          <cell r="DT28">
            <v>0</v>
          </cell>
          <cell r="DU28">
            <v>0</v>
          </cell>
          <cell r="DV28">
            <v>0</v>
          </cell>
          <cell r="DW28">
            <v>0</v>
          </cell>
          <cell r="DX28"/>
          <cell r="DY28"/>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cell r="EO28"/>
          <cell r="EP28"/>
          <cell r="EQ28"/>
          <cell r="ER28"/>
          <cell r="ES28"/>
          <cell r="ET28"/>
          <cell r="EU28"/>
          <cell r="EV28"/>
          <cell r="EW28"/>
          <cell r="EX28"/>
          <cell r="EZ28">
            <v>0</v>
          </cell>
          <cell r="FA28">
            <v>0</v>
          </cell>
          <cell r="FB28">
            <v>0</v>
          </cell>
          <cell r="FC28">
            <v>0</v>
          </cell>
          <cell r="FD28"/>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cell r="FZ28">
            <v>1</v>
          </cell>
          <cell r="GA28">
            <v>1</v>
          </cell>
          <cell r="GB28">
            <v>2</v>
          </cell>
          <cell r="GC28">
            <v>1</v>
          </cell>
          <cell r="GD28">
            <v>0</v>
          </cell>
          <cell r="GE28">
            <v>6000</v>
          </cell>
          <cell r="GF28">
            <v>0</v>
          </cell>
          <cell r="GG28">
            <v>4000</v>
          </cell>
          <cell r="GH28">
            <v>0</v>
          </cell>
          <cell r="GI28">
            <v>50</v>
          </cell>
          <cell r="GJ28">
            <v>0</v>
          </cell>
          <cell r="GK28">
            <v>10000</v>
          </cell>
        </row>
        <row r="29">
          <cell r="A29" t="str">
            <v>Cathedral Quarter Arts Festival</v>
          </cell>
          <cell r="B29"/>
          <cell r="C29"/>
          <cell r="D29"/>
          <cell r="E29"/>
          <cell r="F29"/>
          <cell r="G29"/>
          <cell r="H29"/>
          <cell r="I29" t="str">
            <v>Medium</v>
          </cell>
          <cell r="J29"/>
          <cell r="K29"/>
          <cell r="L29"/>
          <cell r="M29"/>
          <cell r="N29" t="str">
            <v>Combined</v>
          </cell>
          <cell r="O29">
            <v>130</v>
          </cell>
          <cell r="P29">
            <v>5</v>
          </cell>
          <cell r="Q29">
            <v>6</v>
          </cell>
          <cell r="R29">
            <v>0</v>
          </cell>
          <cell r="S29">
            <v>0</v>
          </cell>
          <cell r="T29">
            <v>18894</v>
          </cell>
          <cell r="U29">
            <v>0</v>
          </cell>
          <cell r="V29">
            <v>130</v>
          </cell>
          <cell r="W29">
            <v>0</v>
          </cell>
          <cell r="X29">
            <v>0</v>
          </cell>
          <cell r="Y29">
            <v>6540</v>
          </cell>
          <cell r="Z29">
            <v>0</v>
          </cell>
          <cell r="AA29">
            <v>0</v>
          </cell>
          <cell r="AB29">
            <v>0</v>
          </cell>
          <cell r="AC29">
            <v>0</v>
          </cell>
          <cell r="AD29">
            <v>0</v>
          </cell>
          <cell r="AE29">
            <v>0</v>
          </cell>
          <cell r="AF29">
            <v>0</v>
          </cell>
          <cell r="AG29">
            <v>0</v>
          </cell>
          <cell r="AH29">
            <v>14</v>
          </cell>
          <cell r="AI29">
            <v>0</v>
          </cell>
          <cell r="AJ29">
            <v>108</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7</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21035</v>
          </cell>
          <cell r="BS29">
            <v>17213</v>
          </cell>
          <cell r="BT29">
            <v>1300</v>
          </cell>
          <cell r="BU29">
            <v>381</v>
          </cell>
          <cell r="BV29">
            <v>208000</v>
          </cell>
          <cell r="BW29">
            <v>11.82</v>
          </cell>
          <cell r="BX29">
            <v>0.06</v>
          </cell>
          <cell r="BY29">
            <v>0.08</v>
          </cell>
          <cell r="BZ29">
            <v>0.06</v>
          </cell>
          <cell r="CA29">
            <v>0.09</v>
          </cell>
          <cell r="CB29">
            <v>0.18</v>
          </cell>
          <cell r="CC29">
            <v>0.04</v>
          </cell>
          <cell r="CD29">
            <v>0</v>
          </cell>
          <cell r="CE29">
            <v>0</v>
          </cell>
          <cell r="CF29">
            <v>0</v>
          </cell>
          <cell r="CG29">
            <v>1</v>
          </cell>
          <cell r="CH29">
            <v>0</v>
          </cell>
          <cell r="CI29">
            <v>1</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1</v>
          </cell>
          <cell r="DA29">
            <v>0</v>
          </cell>
          <cell r="DB29">
            <v>0</v>
          </cell>
          <cell r="DC29">
            <v>0</v>
          </cell>
          <cell r="DD29">
            <v>0</v>
          </cell>
          <cell r="DE29">
            <v>0</v>
          </cell>
          <cell r="DF29">
            <v>0</v>
          </cell>
          <cell r="DG29">
            <v>0</v>
          </cell>
          <cell r="DH29">
            <v>0</v>
          </cell>
          <cell r="DI29">
            <v>0</v>
          </cell>
          <cell r="DJ29"/>
          <cell r="DK29">
            <v>0</v>
          </cell>
          <cell r="DL29">
            <v>0</v>
          </cell>
          <cell r="DM29">
            <v>0</v>
          </cell>
          <cell r="DN29">
            <v>0</v>
          </cell>
          <cell r="DO29">
            <v>0</v>
          </cell>
          <cell r="DP29">
            <v>0</v>
          </cell>
          <cell r="DQ29">
            <v>0</v>
          </cell>
          <cell r="DR29">
            <v>0</v>
          </cell>
          <cell r="DS29">
            <v>0</v>
          </cell>
          <cell r="DT29">
            <v>0</v>
          </cell>
          <cell r="DU29">
            <v>0</v>
          </cell>
          <cell r="DV29">
            <v>0</v>
          </cell>
          <cell r="DW29">
            <v>0</v>
          </cell>
          <cell r="DX29"/>
          <cell r="DY29"/>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cell r="EO29"/>
          <cell r="EP29"/>
          <cell r="EQ29"/>
          <cell r="ER29"/>
          <cell r="ES29"/>
          <cell r="ET29"/>
          <cell r="EU29"/>
          <cell r="EV29"/>
          <cell r="EW29"/>
          <cell r="EX29"/>
          <cell r="EZ29">
            <v>0</v>
          </cell>
          <cell r="FA29">
            <v>0</v>
          </cell>
          <cell r="FB29">
            <v>0</v>
          </cell>
          <cell r="FC29">
            <v>0</v>
          </cell>
          <cell r="FD29"/>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cell r="FZ29">
            <v>0</v>
          </cell>
          <cell r="GA29">
            <v>0</v>
          </cell>
          <cell r="GB29">
            <v>0</v>
          </cell>
          <cell r="GC29">
            <v>0</v>
          </cell>
          <cell r="GD29">
            <v>0</v>
          </cell>
          <cell r="GE29">
            <v>0</v>
          </cell>
          <cell r="GF29">
            <v>0</v>
          </cell>
          <cell r="GG29">
            <v>0</v>
          </cell>
          <cell r="GH29">
            <v>0</v>
          </cell>
          <cell r="GI29">
            <v>0</v>
          </cell>
          <cell r="GJ29">
            <v>0</v>
          </cell>
          <cell r="GK29">
            <v>0</v>
          </cell>
        </row>
        <row r="30">
          <cell r="A30" t="str">
            <v>Centre for Contemporary Art Derry - Londonderry</v>
          </cell>
          <cell r="B30"/>
          <cell r="C30"/>
          <cell r="D30"/>
          <cell r="E30"/>
          <cell r="F30"/>
          <cell r="G30"/>
          <cell r="H30"/>
          <cell r="I30" t="str">
            <v>Small</v>
          </cell>
          <cell r="J30"/>
          <cell r="K30"/>
          <cell r="L30"/>
          <cell r="M30"/>
          <cell r="N30" t="str">
            <v>Visual Arts</v>
          </cell>
          <cell r="O30">
            <v>1</v>
          </cell>
          <cell r="P30">
            <v>51</v>
          </cell>
          <cell r="Q30">
            <v>7</v>
          </cell>
          <cell r="R30">
            <v>0</v>
          </cell>
          <cell r="S30">
            <v>0</v>
          </cell>
          <cell r="T30">
            <v>22</v>
          </cell>
          <cell r="U30">
            <v>0</v>
          </cell>
          <cell r="V30">
            <v>1454</v>
          </cell>
          <cell r="W30">
            <v>255</v>
          </cell>
          <cell r="X30">
            <v>3929</v>
          </cell>
          <cell r="Y30">
            <v>1000</v>
          </cell>
          <cell r="Z30">
            <v>0</v>
          </cell>
          <cell r="AA30">
            <v>0</v>
          </cell>
          <cell r="AB30">
            <v>14929</v>
          </cell>
          <cell r="AC30">
            <v>0</v>
          </cell>
          <cell r="AD30">
            <v>0</v>
          </cell>
          <cell r="AE30">
            <v>0</v>
          </cell>
          <cell r="AF30">
            <v>0</v>
          </cell>
          <cell r="AG30">
            <v>0</v>
          </cell>
          <cell r="AH30">
            <v>0</v>
          </cell>
          <cell r="AI30">
            <v>0</v>
          </cell>
          <cell r="AJ30">
            <v>1</v>
          </cell>
          <cell r="AK30">
            <v>0</v>
          </cell>
          <cell r="AL30">
            <v>0</v>
          </cell>
          <cell r="AM30">
            <v>0</v>
          </cell>
          <cell r="AN30">
            <v>0</v>
          </cell>
          <cell r="AO30">
            <v>0</v>
          </cell>
          <cell r="AP30">
            <v>0</v>
          </cell>
          <cell r="AQ30">
            <v>0</v>
          </cell>
          <cell r="AR30">
            <v>51</v>
          </cell>
          <cell r="AS30">
            <v>0</v>
          </cell>
          <cell r="AT30">
            <v>0</v>
          </cell>
          <cell r="AU30">
            <v>0</v>
          </cell>
          <cell r="AV30">
            <v>0</v>
          </cell>
          <cell r="AW30">
            <v>0</v>
          </cell>
          <cell r="AX30">
            <v>0</v>
          </cell>
          <cell r="AY30">
            <v>2</v>
          </cell>
          <cell r="AZ30">
            <v>7</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1.5800000000000002E-2</v>
          </cell>
          <cell r="BY30">
            <v>0</v>
          </cell>
          <cell r="BZ30">
            <v>0.44</v>
          </cell>
          <cell r="CA30">
            <v>0.03</v>
          </cell>
          <cell r="CB30">
            <v>1.23E-2</v>
          </cell>
          <cell r="CC30">
            <v>0.495</v>
          </cell>
          <cell r="CD30">
            <v>0</v>
          </cell>
          <cell r="CE30">
            <v>1</v>
          </cell>
          <cell r="CF30">
            <v>1</v>
          </cell>
          <cell r="CG30">
            <v>1</v>
          </cell>
          <cell r="CH30">
            <v>0</v>
          </cell>
          <cell r="CI30">
            <v>1</v>
          </cell>
          <cell r="CJ30">
            <v>1</v>
          </cell>
          <cell r="CK30">
            <v>0</v>
          </cell>
          <cell r="CL30">
            <v>1</v>
          </cell>
          <cell r="CM30">
            <v>1</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cell r="DK30">
            <v>0</v>
          </cell>
          <cell r="DL30">
            <v>0</v>
          </cell>
          <cell r="DM30">
            <v>0</v>
          </cell>
          <cell r="DN30">
            <v>0</v>
          </cell>
          <cell r="DO30">
            <v>0</v>
          </cell>
          <cell r="DP30">
            <v>0</v>
          </cell>
          <cell r="DQ30">
            <v>0</v>
          </cell>
          <cell r="DR30">
            <v>0</v>
          </cell>
          <cell r="DS30">
            <v>0</v>
          </cell>
          <cell r="DT30">
            <v>0</v>
          </cell>
          <cell r="DU30">
            <v>0</v>
          </cell>
          <cell r="DV30">
            <v>0</v>
          </cell>
          <cell r="DW30">
            <v>0</v>
          </cell>
          <cell r="DX30"/>
          <cell r="DY30"/>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cell r="EO30"/>
          <cell r="EP30"/>
          <cell r="EQ30"/>
          <cell r="ER30"/>
          <cell r="ES30"/>
          <cell r="ET30"/>
          <cell r="EU30"/>
          <cell r="EV30"/>
          <cell r="EW30"/>
          <cell r="EX30"/>
          <cell r="EZ30">
            <v>0</v>
          </cell>
          <cell r="FA30">
            <v>0</v>
          </cell>
          <cell r="FB30">
            <v>0</v>
          </cell>
          <cell r="FC30">
            <v>0</v>
          </cell>
          <cell r="FD30"/>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cell r="FZ30">
            <v>0</v>
          </cell>
          <cell r="GA30">
            <v>0</v>
          </cell>
          <cell r="GB30">
            <v>0</v>
          </cell>
          <cell r="GC30">
            <v>0</v>
          </cell>
          <cell r="GD30">
            <v>0</v>
          </cell>
          <cell r="GE30">
            <v>0</v>
          </cell>
          <cell r="GF30">
            <v>0</v>
          </cell>
          <cell r="GG30">
            <v>0</v>
          </cell>
          <cell r="GH30">
            <v>0</v>
          </cell>
          <cell r="GI30">
            <v>0</v>
          </cell>
          <cell r="GJ30">
            <v>14929</v>
          </cell>
          <cell r="GK30">
            <v>0</v>
          </cell>
        </row>
        <row r="31">
          <cell r="A31" t="str">
            <v>Comhaltas Ceoltoiri Eireann</v>
          </cell>
          <cell r="B31"/>
          <cell r="C31"/>
          <cell r="D31"/>
          <cell r="E31"/>
          <cell r="F31"/>
          <cell r="G31"/>
          <cell r="H31"/>
          <cell r="I31" t="str">
            <v>Medium</v>
          </cell>
          <cell r="J31"/>
          <cell r="K31"/>
          <cell r="L31"/>
          <cell r="M31"/>
          <cell r="N31" t="str">
            <v>Traditional Arts</v>
          </cell>
          <cell r="O31">
            <v>0</v>
          </cell>
          <cell r="P31">
            <v>0</v>
          </cell>
          <cell r="Q31">
            <v>0</v>
          </cell>
          <cell r="R31">
            <v>7</v>
          </cell>
          <cell r="S31">
            <v>1</v>
          </cell>
          <cell r="T31">
            <v>0</v>
          </cell>
          <cell r="U31">
            <v>0</v>
          </cell>
          <cell r="V31">
            <v>0</v>
          </cell>
          <cell r="W31">
            <v>0</v>
          </cell>
          <cell r="X31">
            <v>0</v>
          </cell>
          <cell r="Y31">
            <v>0</v>
          </cell>
          <cell r="Z31">
            <v>0</v>
          </cell>
          <cell r="AA31">
            <v>59365</v>
          </cell>
          <cell r="AB31">
            <v>0</v>
          </cell>
          <cell r="AC31">
            <v>10000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2</v>
          </cell>
          <cell r="BO31">
            <v>0</v>
          </cell>
          <cell r="BP31">
            <v>7</v>
          </cell>
          <cell r="BQ31">
            <v>7</v>
          </cell>
          <cell r="BR31">
            <v>0</v>
          </cell>
          <cell r="BS31">
            <v>0</v>
          </cell>
          <cell r="BT31">
            <v>0</v>
          </cell>
          <cell r="BU31">
            <v>0</v>
          </cell>
          <cell r="BV31">
            <v>0</v>
          </cell>
          <cell r="BW31">
            <v>0</v>
          </cell>
          <cell r="BX31">
            <v>0</v>
          </cell>
          <cell r="BY31">
            <v>0</v>
          </cell>
          <cell r="BZ31">
            <v>0</v>
          </cell>
          <cell r="CA31">
            <v>0</v>
          </cell>
          <cell r="CB31">
            <v>1</v>
          </cell>
          <cell r="CC31">
            <v>1</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cell r="DK31">
            <v>0</v>
          </cell>
          <cell r="DL31">
            <v>0</v>
          </cell>
          <cell r="DM31">
            <v>0</v>
          </cell>
          <cell r="DN31">
            <v>0</v>
          </cell>
          <cell r="DO31">
            <v>0</v>
          </cell>
          <cell r="DP31">
            <v>0</v>
          </cell>
          <cell r="DQ31">
            <v>0</v>
          </cell>
          <cell r="DR31">
            <v>0</v>
          </cell>
          <cell r="DS31">
            <v>0</v>
          </cell>
          <cell r="DT31">
            <v>0</v>
          </cell>
          <cell r="DU31">
            <v>0</v>
          </cell>
          <cell r="DV31">
            <v>0</v>
          </cell>
          <cell r="DW31">
            <v>0</v>
          </cell>
          <cell r="DX31"/>
          <cell r="DY31"/>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cell r="EO31"/>
          <cell r="EP31"/>
          <cell r="EQ31"/>
          <cell r="ER31"/>
          <cell r="ES31"/>
          <cell r="ET31"/>
          <cell r="EU31"/>
          <cell r="EV31"/>
          <cell r="EW31"/>
          <cell r="EX31"/>
          <cell r="EZ31">
            <v>0</v>
          </cell>
          <cell r="FA31">
            <v>0</v>
          </cell>
          <cell r="FB31">
            <v>0</v>
          </cell>
          <cell r="FC31">
            <v>0</v>
          </cell>
          <cell r="FD31"/>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cell r="FZ31">
            <v>0</v>
          </cell>
          <cell r="GA31">
            <v>1</v>
          </cell>
          <cell r="GB31">
            <v>0</v>
          </cell>
          <cell r="GC31">
            <v>0</v>
          </cell>
          <cell r="GD31">
            <v>0</v>
          </cell>
          <cell r="GE31">
            <v>0</v>
          </cell>
          <cell r="GF31">
            <v>0</v>
          </cell>
          <cell r="GG31">
            <v>10000</v>
          </cell>
          <cell r="GH31">
            <v>0</v>
          </cell>
          <cell r="GI31">
            <v>0</v>
          </cell>
          <cell r="GJ31">
            <v>0</v>
          </cell>
          <cell r="GK31">
            <v>0</v>
          </cell>
        </row>
        <row r="32">
          <cell r="A32" t="str">
            <v>Craft and Design Collective</v>
          </cell>
          <cell r="B32"/>
          <cell r="C32"/>
          <cell r="D32"/>
          <cell r="E32"/>
          <cell r="F32"/>
          <cell r="G32"/>
          <cell r="H32"/>
          <cell r="I32" t="str">
            <v>Small</v>
          </cell>
          <cell r="J32"/>
          <cell r="K32"/>
          <cell r="L32"/>
          <cell r="M32"/>
          <cell r="N32" t="str">
            <v>Visual Arts</v>
          </cell>
          <cell r="O32">
            <v>0</v>
          </cell>
          <cell r="P32">
            <v>22</v>
          </cell>
          <cell r="Q32">
            <v>1</v>
          </cell>
          <cell r="R32">
            <v>1</v>
          </cell>
          <cell r="S32">
            <v>0</v>
          </cell>
          <cell r="T32">
            <v>0</v>
          </cell>
          <cell r="U32">
            <v>0</v>
          </cell>
          <cell r="V32">
            <v>284867</v>
          </cell>
          <cell r="W32">
            <v>0</v>
          </cell>
          <cell r="X32">
            <v>1234</v>
          </cell>
          <cell r="Y32">
            <v>0</v>
          </cell>
          <cell r="Z32">
            <v>2541</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22</v>
          </cell>
          <cell r="AS32">
            <v>0</v>
          </cell>
          <cell r="AT32">
            <v>0</v>
          </cell>
          <cell r="AU32">
            <v>0</v>
          </cell>
          <cell r="AV32">
            <v>0</v>
          </cell>
          <cell r="AW32">
            <v>0</v>
          </cell>
          <cell r="AX32">
            <v>0</v>
          </cell>
          <cell r="AY32">
            <v>0</v>
          </cell>
          <cell r="AZ32">
            <v>1</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1</v>
          </cell>
          <cell r="BQ32">
            <v>0</v>
          </cell>
          <cell r="BR32">
            <v>0</v>
          </cell>
          <cell r="BS32">
            <v>0</v>
          </cell>
          <cell r="BT32">
            <v>0</v>
          </cell>
          <cell r="BU32">
            <v>0</v>
          </cell>
          <cell r="BV32">
            <v>0</v>
          </cell>
          <cell r="BW32">
            <v>0</v>
          </cell>
          <cell r="BX32">
            <v>0.31</v>
          </cell>
          <cell r="BY32">
            <v>0.02</v>
          </cell>
          <cell r="BZ32">
            <v>0</v>
          </cell>
          <cell r="CA32">
            <v>0.02</v>
          </cell>
          <cell r="CB32">
            <v>0.15</v>
          </cell>
          <cell r="CC32">
            <v>0.34</v>
          </cell>
          <cell r="CD32">
            <v>0.06</v>
          </cell>
          <cell r="CE32">
            <v>0</v>
          </cell>
          <cell r="CF32">
            <v>0</v>
          </cell>
          <cell r="CG32">
            <v>0</v>
          </cell>
          <cell r="CH32">
            <v>0</v>
          </cell>
          <cell r="CI32">
            <v>0</v>
          </cell>
          <cell r="CJ32">
            <v>0</v>
          </cell>
          <cell r="CK32">
            <v>0</v>
          </cell>
          <cell r="CL32">
            <v>0</v>
          </cell>
          <cell r="CM32">
            <v>0</v>
          </cell>
          <cell r="CN32">
            <v>0</v>
          </cell>
          <cell r="CO32">
            <v>1</v>
          </cell>
          <cell r="CP32">
            <v>0</v>
          </cell>
          <cell r="CQ32">
            <v>0</v>
          </cell>
          <cell r="CR32">
            <v>0</v>
          </cell>
          <cell r="CS32">
            <v>1</v>
          </cell>
          <cell r="CT32">
            <v>0</v>
          </cell>
          <cell r="CU32">
            <v>0</v>
          </cell>
          <cell r="CV32">
            <v>0</v>
          </cell>
          <cell r="CW32">
            <v>1</v>
          </cell>
          <cell r="CX32">
            <v>0</v>
          </cell>
          <cell r="CY32">
            <v>0</v>
          </cell>
          <cell r="CZ32">
            <v>1</v>
          </cell>
          <cell r="DA32">
            <v>0</v>
          </cell>
          <cell r="DB32">
            <v>0</v>
          </cell>
          <cell r="DC32">
            <v>0</v>
          </cell>
          <cell r="DD32">
            <v>0</v>
          </cell>
          <cell r="DE32">
            <v>0</v>
          </cell>
          <cell r="DF32">
            <v>0</v>
          </cell>
          <cell r="DG32">
            <v>1</v>
          </cell>
          <cell r="DH32">
            <v>0</v>
          </cell>
          <cell r="DI32">
            <v>0</v>
          </cell>
          <cell r="DJ32"/>
          <cell r="DK32">
            <v>0</v>
          </cell>
          <cell r="DL32">
            <v>94</v>
          </cell>
          <cell r="DM32">
            <v>0</v>
          </cell>
          <cell r="DN32">
            <v>0</v>
          </cell>
          <cell r="DO32">
            <v>0</v>
          </cell>
          <cell r="DP32">
            <v>1</v>
          </cell>
          <cell r="DQ32">
            <v>0</v>
          </cell>
          <cell r="DR32">
            <v>0</v>
          </cell>
          <cell r="DS32">
            <v>0</v>
          </cell>
          <cell r="DT32">
            <v>1</v>
          </cell>
          <cell r="DU32">
            <v>0</v>
          </cell>
          <cell r="DV32">
            <v>0</v>
          </cell>
          <cell r="DW32">
            <v>0</v>
          </cell>
          <cell r="DX32"/>
          <cell r="DY32"/>
          <cell r="DZ32">
            <v>0</v>
          </cell>
          <cell r="EA32">
            <v>0</v>
          </cell>
          <cell r="EB32">
            <v>0</v>
          </cell>
          <cell r="EC32">
            <v>0</v>
          </cell>
          <cell r="ED32">
            <v>0</v>
          </cell>
          <cell r="EE32">
            <v>0</v>
          </cell>
          <cell r="EF32">
            <v>1</v>
          </cell>
          <cell r="EG32">
            <v>0</v>
          </cell>
          <cell r="EH32">
            <v>0</v>
          </cell>
          <cell r="EI32">
            <v>0</v>
          </cell>
          <cell r="EJ32">
            <v>0</v>
          </cell>
          <cell r="EK32">
            <v>0</v>
          </cell>
          <cell r="EL32">
            <v>0</v>
          </cell>
          <cell r="EM32">
            <v>0</v>
          </cell>
          <cell r="EN32"/>
          <cell r="EO32"/>
          <cell r="EP32"/>
          <cell r="EQ32"/>
          <cell r="ER32"/>
          <cell r="ES32"/>
          <cell r="ET32"/>
          <cell r="EU32"/>
          <cell r="EV32"/>
          <cell r="EW32"/>
          <cell r="EX32"/>
          <cell r="EZ32">
            <v>418</v>
          </cell>
          <cell r="FA32">
            <v>0</v>
          </cell>
          <cell r="FB32">
            <v>472</v>
          </cell>
          <cell r="FC32">
            <v>0</v>
          </cell>
          <cell r="FD32"/>
          <cell r="FE32">
            <v>0</v>
          </cell>
          <cell r="FF32">
            <v>0</v>
          </cell>
          <cell r="FG32">
            <v>0</v>
          </cell>
          <cell r="FH32">
            <v>97</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cell r="FZ32">
            <v>0</v>
          </cell>
          <cell r="GA32">
            <v>0</v>
          </cell>
          <cell r="GB32">
            <v>0</v>
          </cell>
          <cell r="GC32">
            <v>0</v>
          </cell>
          <cell r="GD32">
            <v>0</v>
          </cell>
          <cell r="GE32">
            <v>0</v>
          </cell>
          <cell r="GF32">
            <v>0</v>
          </cell>
          <cell r="GG32">
            <v>0</v>
          </cell>
          <cell r="GH32">
            <v>0</v>
          </cell>
          <cell r="GI32">
            <v>0</v>
          </cell>
          <cell r="GJ32">
            <v>0</v>
          </cell>
          <cell r="GK32">
            <v>0</v>
          </cell>
        </row>
        <row r="33">
          <cell r="A33" t="str">
            <v>Craft Northern Ireland</v>
          </cell>
          <cell r="B33"/>
          <cell r="C33"/>
          <cell r="D33"/>
          <cell r="E33"/>
          <cell r="F33"/>
          <cell r="G33"/>
          <cell r="H33"/>
          <cell r="I33" t="str">
            <v>Medium</v>
          </cell>
          <cell r="J33"/>
          <cell r="K33"/>
          <cell r="L33"/>
          <cell r="M33"/>
          <cell r="N33" t="str">
            <v>Visual Arts</v>
          </cell>
          <cell r="O33"/>
          <cell r="P33"/>
          <cell r="Q33"/>
          <cell r="R33"/>
          <cell r="S33"/>
          <cell r="T33"/>
          <cell r="U33"/>
          <cell r="V33"/>
          <cell r="W33"/>
          <cell r="X33"/>
          <cell r="Y33"/>
          <cell r="Z33"/>
          <cell r="AA33"/>
          <cell r="AB33"/>
          <cell r="AC33"/>
          <cell r="AD33"/>
          <cell r="AE33"/>
          <cell r="AF33"/>
          <cell r="AG33"/>
          <cell r="AH33"/>
          <cell r="AI33"/>
          <cell r="AJ33"/>
          <cell r="AK33"/>
          <cell r="AL33"/>
          <cell r="AM33"/>
          <cell r="AN33"/>
          <cell r="AO33"/>
          <cell r="AP33"/>
          <cell r="AQ33"/>
          <cell r="AR33"/>
          <cell r="AS33"/>
          <cell r="AT33"/>
          <cell r="AU33"/>
          <cell r="AV33"/>
          <cell r="AW33"/>
          <cell r="AX33"/>
          <cell r="AY33"/>
          <cell r="AZ33"/>
          <cell r="BA33"/>
          <cell r="BB33"/>
          <cell r="BC33"/>
          <cell r="BD33"/>
          <cell r="BE33"/>
          <cell r="BF33"/>
          <cell r="BG33"/>
          <cell r="BH33"/>
          <cell r="BI33"/>
          <cell r="BJ33"/>
          <cell r="BK33"/>
          <cell r="BL33"/>
          <cell r="BM33"/>
          <cell r="BN33"/>
          <cell r="BO33"/>
          <cell r="BP33"/>
          <cell r="BQ33"/>
          <cell r="BR33"/>
          <cell r="BS33"/>
          <cell r="BT33"/>
          <cell r="BU33"/>
          <cell r="BV33"/>
          <cell r="BW33"/>
          <cell r="BX33"/>
          <cell r="BY33"/>
          <cell r="BZ33"/>
          <cell r="CA33"/>
          <cell r="CB33"/>
          <cell r="CC33"/>
          <cell r="CD33"/>
          <cell r="CE33"/>
          <cell r="CF33"/>
          <cell r="CG33"/>
          <cell r="CH33"/>
          <cell r="CI33"/>
          <cell r="CJ33"/>
          <cell r="CK33"/>
          <cell r="CL33"/>
          <cell r="CM33"/>
          <cell r="CN33"/>
          <cell r="CO33"/>
          <cell r="CP33"/>
          <cell r="CQ33"/>
          <cell r="CR33"/>
          <cell r="CS33"/>
          <cell r="CT33"/>
          <cell r="CU33"/>
          <cell r="CV33"/>
          <cell r="CW33"/>
          <cell r="CX33"/>
          <cell r="CY33"/>
          <cell r="CZ33"/>
          <cell r="DA33"/>
          <cell r="DB33"/>
          <cell r="DC33"/>
          <cell r="DD33"/>
          <cell r="DE33"/>
          <cell r="DF33"/>
          <cell r="DG33"/>
          <cell r="DH33"/>
          <cell r="DI33"/>
          <cell r="DJ33"/>
          <cell r="DK33"/>
          <cell r="DL33"/>
          <cell r="DM33"/>
          <cell r="DN33"/>
          <cell r="DO33"/>
          <cell r="DP33"/>
          <cell r="DQ33"/>
          <cell r="DR33"/>
          <cell r="DS33"/>
          <cell r="DT33"/>
          <cell r="DU33"/>
          <cell r="DV33"/>
          <cell r="DW33"/>
          <cell r="DX33"/>
          <cell r="DY33"/>
          <cell r="DZ33"/>
          <cell r="EA33"/>
          <cell r="EB33"/>
          <cell r="EC33"/>
          <cell r="ED33"/>
          <cell r="EE33"/>
          <cell r="EF33"/>
          <cell r="EG33"/>
          <cell r="EH33"/>
          <cell r="EI33"/>
          <cell r="EJ33"/>
          <cell r="EK33"/>
          <cell r="EL33"/>
          <cell r="EM33"/>
          <cell r="EN33"/>
          <cell r="EO33"/>
          <cell r="EP33"/>
          <cell r="EQ33"/>
          <cell r="ER33"/>
          <cell r="ES33"/>
          <cell r="ET33"/>
          <cell r="EU33"/>
          <cell r="EV33"/>
          <cell r="EW33"/>
          <cell r="EX33"/>
          <cell r="EZ33"/>
          <cell r="FA33"/>
          <cell r="FB33"/>
          <cell r="FC33"/>
          <cell r="FD33"/>
          <cell r="FE33"/>
          <cell r="FF33"/>
          <cell r="FG33"/>
          <cell r="FH33"/>
          <cell r="FI33"/>
          <cell r="FJ33"/>
          <cell r="FK33"/>
          <cell r="FL33"/>
          <cell r="FM33"/>
          <cell r="FN33"/>
          <cell r="FO33"/>
          <cell r="FP33"/>
          <cell r="FQ33"/>
          <cell r="FR33"/>
          <cell r="FS33"/>
          <cell r="FT33"/>
          <cell r="FU33"/>
          <cell r="FV33"/>
          <cell r="FW33"/>
          <cell r="FX33"/>
          <cell r="FY33"/>
          <cell r="FZ33"/>
          <cell r="GA33"/>
          <cell r="GB33"/>
          <cell r="GC33"/>
          <cell r="GD33"/>
          <cell r="GE33"/>
          <cell r="GF33"/>
          <cell r="GG33"/>
          <cell r="GH33"/>
          <cell r="GI33"/>
          <cell r="GJ33"/>
          <cell r="GK33"/>
        </row>
        <row r="34">
          <cell r="A34" t="str">
            <v>Creative Exchange</v>
          </cell>
          <cell r="B34"/>
          <cell r="C34"/>
          <cell r="D34"/>
          <cell r="E34"/>
          <cell r="F34"/>
          <cell r="G34"/>
          <cell r="H34"/>
          <cell r="I34" t="str">
            <v>Small</v>
          </cell>
          <cell r="J34"/>
          <cell r="K34"/>
          <cell r="L34"/>
          <cell r="M34"/>
          <cell r="N34" t="str">
            <v>Visual Arts</v>
          </cell>
          <cell r="O34">
            <v>0</v>
          </cell>
          <cell r="P34">
            <v>2</v>
          </cell>
          <cell r="Q34">
            <v>2</v>
          </cell>
          <cell r="R34">
            <v>0</v>
          </cell>
          <cell r="S34">
            <v>0</v>
          </cell>
          <cell r="T34">
            <v>0</v>
          </cell>
          <cell r="U34">
            <v>0</v>
          </cell>
          <cell r="V34">
            <v>0</v>
          </cell>
          <cell r="W34">
            <v>200</v>
          </cell>
          <cell r="X34">
            <v>0</v>
          </cell>
          <cell r="Y34">
            <v>120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2</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0.2</v>
          </cell>
          <cell r="CA34">
            <v>0</v>
          </cell>
          <cell r="CB34">
            <v>0</v>
          </cell>
          <cell r="CC34">
            <v>0</v>
          </cell>
          <cell r="CD34">
            <v>0</v>
          </cell>
          <cell r="CE34">
            <v>1</v>
          </cell>
          <cell r="CF34">
            <v>0</v>
          </cell>
          <cell r="CG34">
            <v>0</v>
          </cell>
          <cell r="CH34">
            <v>0</v>
          </cell>
          <cell r="CI34">
            <v>0</v>
          </cell>
          <cell r="CJ34">
            <v>0</v>
          </cell>
          <cell r="CK34">
            <v>1</v>
          </cell>
          <cell r="CL34">
            <v>0</v>
          </cell>
          <cell r="CM34">
            <v>1</v>
          </cell>
          <cell r="CN34">
            <v>0</v>
          </cell>
          <cell r="CO34">
            <v>0</v>
          </cell>
          <cell r="CP34">
            <v>0</v>
          </cell>
          <cell r="CQ34">
            <v>0</v>
          </cell>
          <cell r="CR34">
            <v>0</v>
          </cell>
          <cell r="CS34">
            <v>0</v>
          </cell>
          <cell r="CT34">
            <v>0</v>
          </cell>
          <cell r="CU34">
            <v>0</v>
          </cell>
          <cell r="CV34">
            <v>0</v>
          </cell>
          <cell r="CW34">
            <v>1</v>
          </cell>
          <cell r="CX34">
            <v>0</v>
          </cell>
          <cell r="CY34">
            <v>0</v>
          </cell>
          <cell r="CZ34">
            <v>0</v>
          </cell>
          <cell r="DA34">
            <v>0</v>
          </cell>
          <cell r="DB34">
            <v>1</v>
          </cell>
          <cell r="DC34">
            <v>0</v>
          </cell>
          <cell r="DD34">
            <v>0</v>
          </cell>
          <cell r="DE34">
            <v>0</v>
          </cell>
          <cell r="DF34">
            <v>0</v>
          </cell>
          <cell r="DG34">
            <v>1</v>
          </cell>
          <cell r="DH34">
            <v>0</v>
          </cell>
          <cell r="DI34">
            <v>0</v>
          </cell>
          <cell r="DJ34"/>
          <cell r="DK34">
            <v>0</v>
          </cell>
          <cell r="DL34">
            <v>15</v>
          </cell>
          <cell r="DM34">
            <v>0</v>
          </cell>
          <cell r="DN34">
            <v>0</v>
          </cell>
          <cell r="DO34">
            <v>0</v>
          </cell>
          <cell r="DP34">
            <v>1</v>
          </cell>
          <cell r="DQ34">
            <v>0</v>
          </cell>
          <cell r="DR34">
            <v>0</v>
          </cell>
          <cell r="DS34">
            <v>1</v>
          </cell>
          <cell r="DT34">
            <v>0</v>
          </cell>
          <cell r="DU34">
            <v>1</v>
          </cell>
          <cell r="DV34">
            <v>0</v>
          </cell>
          <cell r="DW34">
            <v>1</v>
          </cell>
          <cell r="DX34"/>
          <cell r="DY34"/>
          <cell r="DZ34">
            <v>1</v>
          </cell>
          <cell r="EA34">
            <v>0</v>
          </cell>
          <cell r="EB34">
            <v>1</v>
          </cell>
          <cell r="EC34">
            <v>0</v>
          </cell>
          <cell r="ED34">
            <v>0</v>
          </cell>
          <cell r="EE34">
            <v>1</v>
          </cell>
          <cell r="EF34">
            <v>0</v>
          </cell>
          <cell r="EG34">
            <v>1</v>
          </cell>
          <cell r="EH34">
            <v>0</v>
          </cell>
          <cell r="EI34">
            <v>1</v>
          </cell>
          <cell r="EJ34">
            <v>0</v>
          </cell>
          <cell r="EK34">
            <v>1</v>
          </cell>
          <cell r="EL34">
            <v>1</v>
          </cell>
          <cell r="EM34">
            <v>0</v>
          </cell>
          <cell r="EN34"/>
          <cell r="EO34"/>
          <cell r="EP34"/>
          <cell r="EQ34"/>
          <cell r="ER34"/>
          <cell r="ES34"/>
          <cell r="ET34"/>
          <cell r="EU34"/>
          <cell r="EV34"/>
          <cell r="EW34"/>
          <cell r="EX34"/>
          <cell r="EZ34">
            <v>10</v>
          </cell>
          <cell r="FA34">
            <v>0</v>
          </cell>
          <cell r="FB34">
            <v>0</v>
          </cell>
          <cell r="FC34">
            <v>0</v>
          </cell>
          <cell r="FD34"/>
          <cell r="FE34">
            <v>20</v>
          </cell>
          <cell r="FF34">
            <v>8</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0</v>
          </cell>
          <cell r="GD34">
            <v>0</v>
          </cell>
          <cell r="GE34">
            <v>0</v>
          </cell>
          <cell r="GF34">
            <v>0</v>
          </cell>
          <cell r="GG34">
            <v>0</v>
          </cell>
          <cell r="GH34">
            <v>0</v>
          </cell>
          <cell r="GI34">
            <v>0</v>
          </cell>
          <cell r="GJ34">
            <v>0</v>
          </cell>
          <cell r="GK34">
            <v>0</v>
          </cell>
        </row>
        <row r="35">
          <cell r="A35" t="str">
            <v>Crescent Arts Centre</v>
          </cell>
          <cell r="B35"/>
          <cell r="C35"/>
          <cell r="D35"/>
          <cell r="E35"/>
          <cell r="F35"/>
          <cell r="G35"/>
          <cell r="H35"/>
          <cell r="I35" t="str">
            <v>Large</v>
          </cell>
          <cell r="J35"/>
          <cell r="K35"/>
          <cell r="L35"/>
          <cell r="M35"/>
          <cell r="N35" t="str">
            <v>Combined</v>
          </cell>
          <cell r="O35">
            <v>231</v>
          </cell>
          <cell r="P35">
            <v>778</v>
          </cell>
          <cell r="Q35">
            <v>25</v>
          </cell>
          <cell r="R35">
            <v>201</v>
          </cell>
          <cell r="S35">
            <v>2058</v>
          </cell>
          <cell r="T35">
            <v>0</v>
          </cell>
          <cell r="U35">
            <v>26000</v>
          </cell>
          <cell r="V35">
            <v>0</v>
          </cell>
          <cell r="W35">
            <v>75000</v>
          </cell>
          <cell r="X35">
            <v>0</v>
          </cell>
          <cell r="Y35">
            <v>12500</v>
          </cell>
          <cell r="Z35">
            <v>0</v>
          </cell>
          <cell r="AA35">
            <v>15000</v>
          </cell>
          <cell r="AB35">
            <v>200</v>
          </cell>
          <cell r="AC35">
            <v>20000000</v>
          </cell>
          <cell r="AD35">
            <v>5</v>
          </cell>
          <cell r="AE35">
            <v>5</v>
          </cell>
          <cell r="AF35">
            <v>5</v>
          </cell>
          <cell r="AG35">
            <v>5</v>
          </cell>
          <cell r="AH35">
            <v>231</v>
          </cell>
          <cell r="AI35">
            <v>231</v>
          </cell>
          <cell r="AJ35">
            <v>231</v>
          </cell>
          <cell r="AK35">
            <v>5</v>
          </cell>
          <cell r="AL35">
            <v>0</v>
          </cell>
          <cell r="AM35">
            <v>10</v>
          </cell>
          <cell r="AN35">
            <v>10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2</v>
          </cell>
          <cell r="BK35">
            <v>5</v>
          </cell>
          <cell r="BL35">
            <v>5</v>
          </cell>
          <cell r="BM35">
            <v>0</v>
          </cell>
          <cell r="BN35">
            <v>0</v>
          </cell>
          <cell r="BO35">
            <v>0</v>
          </cell>
          <cell r="BP35">
            <v>0</v>
          </cell>
          <cell r="BQ35">
            <v>0</v>
          </cell>
          <cell r="BR35">
            <v>32952</v>
          </cell>
          <cell r="BS35">
            <v>9722</v>
          </cell>
          <cell r="BT35">
            <v>789</v>
          </cell>
          <cell r="BU35">
            <v>3595</v>
          </cell>
          <cell r="BV35">
            <v>368117</v>
          </cell>
          <cell r="BW35">
            <v>24.69</v>
          </cell>
          <cell r="BX35">
            <v>0.2</v>
          </cell>
          <cell r="BY35">
            <v>0.15</v>
          </cell>
          <cell r="BZ35">
            <v>0.2</v>
          </cell>
          <cell r="CA35">
            <v>0.05</v>
          </cell>
          <cell r="CB35">
            <v>0.2</v>
          </cell>
          <cell r="CC35">
            <v>0.2</v>
          </cell>
          <cell r="CD35">
            <v>0</v>
          </cell>
          <cell r="CE35">
            <v>1</v>
          </cell>
          <cell r="CF35">
            <v>1</v>
          </cell>
          <cell r="CG35">
            <v>1</v>
          </cell>
          <cell r="CH35">
            <v>1</v>
          </cell>
          <cell r="CI35">
            <v>1</v>
          </cell>
          <cell r="CJ35">
            <v>1</v>
          </cell>
          <cell r="CK35">
            <v>1</v>
          </cell>
          <cell r="CL35">
            <v>1</v>
          </cell>
          <cell r="CM35">
            <v>1</v>
          </cell>
          <cell r="CN35">
            <v>0</v>
          </cell>
          <cell r="CO35">
            <v>0</v>
          </cell>
          <cell r="CP35">
            <v>1</v>
          </cell>
          <cell r="CQ35">
            <v>1</v>
          </cell>
          <cell r="CR35">
            <v>1</v>
          </cell>
          <cell r="CS35">
            <v>1</v>
          </cell>
          <cell r="CT35">
            <v>1</v>
          </cell>
          <cell r="CU35">
            <v>1</v>
          </cell>
          <cell r="CV35">
            <v>1</v>
          </cell>
          <cell r="CW35">
            <v>0</v>
          </cell>
          <cell r="CX35">
            <v>0</v>
          </cell>
          <cell r="CY35">
            <v>0</v>
          </cell>
          <cell r="CZ35">
            <v>1</v>
          </cell>
          <cell r="DA35">
            <v>1</v>
          </cell>
          <cell r="DB35">
            <v>0</v>
          </cell>
          <cell r="DC35">
            <v>0</v>
          </cell>
          <cell r="DD35">
            <v>0</v>
          </cell>
          <cell r="DE35">
            <v>0</v>
          </cell>
          <cell r="DF35">
            <v>0</v>
          </cell>
          <cell r="DG35">
            <v>0</v>
          </cell>
          <cell r="DH35">
            <v>0</v>
          </cell>
          <cell r="DI35">
            <v>0</v>
          </cell>
          <cell r="DJ35"/>
          <cell r="DK35">
            <v>0</v>
          </cell>
          <cell r="DL35">
            <v>0</v>
          </cell>
          <cell r="DM35">
            <v>0</v>
          </cell>
          <cell r="DN35">
            <v>0</v>
          </cell>
          <cell r="DO35">
            <v>0</v>
          </cell>
          <cell r="DP35">
            <v>0</v>
          </cell>
          <cell r="DQ35">
            <v>0</v>
          </cell>
          <cell r="DR35">
            <v>0</v>
          </cell>
          <cell r="DS35">
            <v>0</v>
          </cell>
          <cell r="DT35">
            <v>0</v>
          </cell>
          <cell r="DU35">
            <v>0</v>
          </cell>
          <cell r="DV35">
            <v>0</v>
          </cell>
          <cell r="DW35">
            <v>0</v>
          </cell>
          <cell r="DX35"/>
          <cell r="DY35"/>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cell r="EO35"/>
          <cell r="EP35"/>
          <cell r="EQ35"/>
          <cell r="ER35"/>
          <cell r="ES35"/>
          <cell r="ET35"/>
          <cell r="EU35"/>
          <cell r="EV35"/>
          <cell r="EW35"/>
          <cell r="EX35"/>
          <cell r="EZ35">
            <v>0</v>
          </cell>
          <cell r="FA35">
            <v>0</v>
          </cell>
          <cell r="FB35">
            <v>0</v>
          </cell>
          <cell r="FC35">
            <v>0</v>
          </cell>
          <cell r="FD35"/>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cell r="FZ35">
            <v>7</v>
          </cell>
          <cell r="GA35">
            <v>47</v>
          </cell>
          <cell r="GB35">
            <v>4</v>
          </cell>
          <cell r="GC35">
            <v>2000</v>
          </cell>
          <cell r="GD35">
            <v>0</v>
          </cell>
          <cell r="GE35">
            <v>11000000</v>
          </cell>
          <cell r="GF35">
            <v>0</v>
          </cell>
          <cell r="GG35">
            <v>3000000</v>
          </cell>
          <cell r="GH35">
            <v>200</v>
          </cell>
          <cell r="GI35">
            <v>200</v>
          </cell>
          <cell r="GJ35">
            <v>0</v>
          </cell>
          <cell r="GK35">
            <v>6000000</v>
          </cell>
        </row>
        <row r="36">
          <cell r="A36" t="str">
            <v>Cultúrlann McAdam Ó Fiaich</v>
          </cell>
          <cell r="B36"/>
          <cell r="C36"/>
          <cell r="D36"/>
          <cell r="E36"/>
          <cell r="F36"/>
          <cell r="G36"/>
          <cell r="H36"/>
          <cell r="I36" t="str">
            <v>Medium</v>
          </cell>
          <cell r="J36"/>
          <cell r="K36"/>
          <cell r="L36"/>
          <cell r="M36"/>
          <cell r="N36" t="str">
            <v>Combined</v>
          </cell>
          <cell r="O36">
            <v>38</v>
          </cell>
          <cell r="P36">
            <v>678</v>
          </cell>
          <cell r="Q36">
            <v>19</v>
          </cell>
          <cell r="R36">
            <v>87</v>
          </cell>
          <cell r="S36">
            <v>0</v>
          </cell>
          <cell r="T36">
            <v>0</v>
          </cell>
          <cell r="U36">
            <v>3250</v>
          </cell>
          <cell r="V36">
            <v>0</v>
          </cell>
          <cell r="W36">
            <v>13800</v>
          </cell>
          <cell r="X36">
            <v>0</v>
          </cell>
          <cell r="Y36">
            <v>14600</v>
          </cell>
          <cell r="Z36">
            <v>0</v>
          </cell>
          <cell r="AA36">
            <v>10000</v>
          </cell>
          <cell r="AB36">
            <v>0</v>
          </cell>
          <cell r="AC36">
            <v>0</v>
          </cell>
          <cell r="AD36">
            <v>0</v>
          </cell>
          <cell r="AE36">
            <v>0</v>
          </cell>
          <cell r="AF36">
            <v>0</v>
          </cell>
          <cell r="AG36">
            <v>0</v>
          </cell>
          <cell r="AH36">
            <v>0</v>
          </cell>
          <cell r="AI36">
            <v>0</v>
          </cell>
          <cell r="AJ36">
            <v>38</v>
          </cell>
          <cell r="AK36">
            <v>0</v>
          </cell>
          <cell r="AL36">
            <v>0</v>
          </cell>
          <cell r="AM36">
            <v>0</v>
          </cell>
          <cell r="AN36">
            <v>0</v>
          </cell>
          <cell r="AO36">
            <v>0</v>
          </cell>
          <cell r="AP36">
            <v>0</v>
          </cell>
          <cell r="AQ36">
            <v>0</v>
          </cell>
          <cell r="AR36">
            <v>678</v>
          </cell>
          <cell r="AS36">
            <v>0</v>
          </cell>
          <cell r="AT36">
            <v>0</v>
          </cell>
          <cell r="AU36">
            <v>0</v>
          </cell>
          <cell r="AV36">
            <v>0</v>
          </cell>
          <cell r="AW36">
            <v>0</v>
          </cell>
          <cell r="AX36">
            <v>0</v>
          </cell>
          <cell r="AY36">
            <v>0</v>
          </cell>
          <cell r="AZ36">
            <v>19</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87</v>
          </cell>
          <cell r="BQ36">
            <v>0</v>
          </cell>
          <cell r="BR36">
            <v>3230</v>
          </cell>
          <cell r="BS36">
            <v>1930</v>
          </cell>
          <cell r="BT36">
            <v>230</v>
          </cell>
          <cell r="BU36">
            <v>345</v>
          </cell>
          <cell r="BV36">
            <v>9650</v>
          </cell>
          <cell r="BW36">
            <v>5</v>
          </cell>
          <cell r="BX36">
            <v>0</v>
          </cell>
          <cell r="BY36">
            <v>0</v>
          </cell>
          <cell r="BZ36">
            <v>0</v>
          </cell>
          <cell r="CA36">
            <v>0</v>
          </cell>
          <cell r="CB36">
            <v>0.14000000000000001</v>
          </cell>
          <cell r="CC36">
            <v>0.5</v>
          </cell>
          <cell r="CD36">
            <v>0</v>
          </cell>
          <cell r="CE36">
            <v>1</v>
          </cell>
          <cell r="CF36">
            <v>1</v>
          </cell>
          <cell r="CG36">
            <v>0</v>
          </cell>
          <cell r="CH36">
            <v>0</v>
          </cell>
          <cell r="CI36">
            <v>0</v>
          </cell>
          <cell r="CJ36">
            <v>0</v>
          </cell>
          <cell r="CK36">
            <v>0</v>
          </cell>
          <cell r="CL36">
            <v>0</v>
          </cell>
          <cell r="CM36">
            <v>1</v>
          </cell>
          <cell r="CN36">
            <v>0</v>
          </cell>
          <cell r="CO36">
            <v>0</v>
          </cell>
          <cell r="CP36">
            <v>0</v>
          </cell>
          <cell r="CQ36">
            <v>0</v>
          </cell>
          <cell r="CR36">
            <v>0</v>
          </cell>
          <cell r="CS36">
            <v>0</v>
          </cell>
          <cell r="CT36">
            <v>0</v>
          </cell>
          <cell r="CU36">
            <v>0</v>
          </cell>
          <cell r="CV36">
            <v>1</v>
          </cell>
          <cell r="CW36">
            <v>0</v>
          </cell>
          <cell r="CX36">
            <v>0</v>
          </cell>
          <cell r="CY36">
            <v>0</v>
          </cell>
          <cell r="CZ36">
            <v>0</v>
          </cell>
          <cell r="DA36">
            <v>0</v>
          </cell>
          <cell r="DB36">
            <v>0</v>
          </cell>
          <cell r="DC36">
            <v>0</v>
          </cell>
          <cell r="DD36">
            <v>0</v>
          </cell>
          <cell r="DE36">
            <v>0</v>
          </cell>
          <cell r="DF36">
            <v>0</v>
          </cell>
          <cell r="DG36">
            <v>0</v>
          </cell>
          <cell r="DH36">
            <v>0</v>
          </cell>
          <cell r="DI36">
            <v>0</v>
          </cell>
          <cell r="DJ36"/>
          <cell r="DK36">
            <v>0</v>
          </cell>
          <cell r="DL36">
            <v>0</v>
          </cell>
          <cell r="DM36">
            <v>0</v>
          </cell>
          <cell r="DN36">
            <v>0</v>
          </cell>
          <cell r="DO36">
            <v>0</v>
          </cell>
          <cell r="DP36">
            <v>0</v>
          </cell>
          <cell r="DQ36">
            <v>0</v>
          </cell>
          <cell r="DR36">
            <v>0</v>
          </cell>
          <cell r="DS36">
            <v>0</v>
          </cell>
          <cell r="DT36">
            <v>0</v>
          </cell>
          <cell r="DU36">
            <v>0</v>
          </cell>
          <cell r="DV36">
            <v>0</v>
          </cell>
          <cell r="DW36">
            <v>0</v>
          </cell>
          <cell r="DX36"/>
          <cell r="DY36"/>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cell r="EO36"/>
          <cell r="EP36"/>
          <cell r="EQ36"/>
          <cell r="ER36"/>
          <cell r="ES36"/>
          <cell r="ET36"/>
          <cell r="EU36"/>
          <cell r="EV36"/>
          <cell r="EW36"/>
          <cell r="EX36"/>
          <cell r="EZ36">
            <v>0</v>
          </cell>
          <cell r="FA36">
            <v>0</v>
          </cell>
          <cell r="FB36">
            <v>0</v>
          </cell>
          <cell r="FC36">
            <v>0</v>
          </cell>
          <cell r="FD36"/>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cell r="FZ36">
            <v>0</v>
          </cell>
          <cell r="GA36">
            <v>0</v>
          </cell>
          <cell r="GB36">
            <v>0</v>
          </cell>
          <cell r="GC36">
            <v>0</v>
          </cell>
          <cell r="GD36">
            <v>0</v>
          </cell>
          <cell r="GE36">
            <v>0</v>
          </cell>
          <cell r="GF36">
            <v>0</v>
          </cell>
          <cell r="GG36">
            <v>0</v>
          </cell>
          <cell r="GH36">
            <v>0</v>
          </cell>
          <cell r="GI36">
            <v>0</v>
          </cell>
          <cell r="GJ36">
            <v>0</v>
          </cell>
          <cell r="GK36">
            <v>0</v>
          </cell>
        </row>
        <row r="37">
          <cell r="A37" t="str">
            <v>Dance Resource Base (NI) Ltd</v>
          </cell>
          <cell r="B37"/>
          <cell r="C37"/>
          <cell r="D37"/>
          <cell r="E37"/>
          <cell r="F37"/>
          <cell r="G37"/>
          <cell r="H37"/>
          <cell r="I37" t="str">
            <v>Small</v>
          </cell>
          <cell r="J37"/>
          <cell r="K37"/>
          <cell r="L37"/>
          <cell r="M37"/>
          <cell r="N37" t="str">
            <v>Dance</v>
          </cell>
          <cell r="O37">
            <v>0</v>
          </cell>
          <cell r="P37">
            <v>10</v>
          </cell>
          <cell r="Q37">
            <v>0</v>
          </cell>
          <cell r="R37">
            <v>0</v>
          </cell>
          <cell r="S37">
            <v>0</v>
          </cell>
          <cell r="T37">
            <v>0</v>
          </cell>
          <cell r="U37">
            <v>0</v>
          </cell>
          <cell r="V37">
            <v>128</v>
          </cell>
          <cell r="W37">
            <v>310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10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38</v>
          </cell>
          <cell r="BS37">
            <v>38</v>
          </cell>
          <cell r="BT37">
            <v>0</v>
          </cell>
          <cell r="BU37">
            <v>0</v>
          </cell>
          <cell r="BV37">
            <v>380</v>
          </cell>
          <cell r="BW37">
            <v>10</v>
          </cell>
          <cell r="BX37">
            <v>0</v>
          </cell>
          <cell r="BY37">
            <v>0</v>
          </cell>
          <cell r="BZ37">
            <v>0</v>
          </cell>
          <cell r="CA37">
            <v>0</v>
          </cell>
          <cell r="CB37">
            <v>0</v>
          </cell>
          <cell r="CC37">
            <v>0</v>
          </cell>
          <cell r="CD37">
            <v>0</v>
          </cell>
          <cell r="CE37">
            <v>1</v>
          </cell>
          <cell r="CF37">
            <v>0</v>
          </cell>
          <cell r="CG37">
            <v>0</v>
          </cell>
          <cell r="CH37">
            <v>0</v>
          </cell>
          <cell r="CI37">
            <v>0</v>
          </cell>
          <cell r="CJ37">
            <v>0</v>
          </cell>
          <cell r="CK37">
            <v>0</v>
          </cell>
          <cell r="CL37">
            <v>0</v>
          </cell>
          <cell r="CM37">
            <v>1</v>
          </cell>
          <cell r="CN37">
            <v>0</v>
          </cell>
          <cell r="CO37">
            <v>0</v>
          </cell>
          <cell r="CP37">
            <v>0</v>
          </cell>
          <cell r="CQ37">
            <v>0</v>
          </cell>
          <cell r="CR37">
            <v>0</v>
          </cell>
          <cell r="CS37">
            <v>0</v>
          </cell>
          <cell r="CT37">
            <v>0</v>
          </cell>
          <cell r="CU37">
            <v>1</v>
          </cell>
          <cell r="CV37">
            <v>0</v>
          </cell>
          <cell r="CW37">
            <v>0</v>
          </cell>
          <cell r="CX37">
            <v>0</v>
          </cell>
          <cell r="CY37">
            <v>0</v>
          </cell>
          <cell r="CZ37">
            <v>0</v>
          </cell>
          <cell r="DA37">
            <v>0</v>
          </cell>
          <cell r="DB37">
            <v>1</v>
          </cell>
          <cell r="DC37">
            <v>0</v>
          </cell>
          <cell r="DD37">
            <v>0</v>
          </cell>
          <cell r="DE37">
            <v>0</v>
          </cell>
          <cell r="DF37">
            <v>0</v>
          </cell>
          <cell r="DG37">
            <v>0</v>
          </cell>
          <cell r="DH37">
            <v>0</v>
          </cell>
          <cell r="DI37">
            <v>0</v>
          </cell>
          <cell r="DJ37"/>
          <cell r="DK37">
            <v>0</v>
          </cell>
          <cell r="DL37">
            <v>71</v>
          </cell>
          <cell r="DM37">
            <v>0</v>
          </cell>
          <cell r="DN37">
            <v>31</v>
          </cell>
          <cell r="DO37">
            <v>1</v>
          </cell>
          <cell r="DP37">
            <v>1</v>
          </cell>
          <cell r="DQ37">
            <v>0</v>
          </cell>
          <cell r="DR37">
            <v>1</v>
          </cell>
          <cell r="DS37">
            <v>0</v>
          </cell>
          <cell r="DT37">
            <v>0</v>
          </cell>
          <cell r="DU37">
            <v>1</v>
          </cell>
          <cell r="DV37">
            <v>0</v>
          </cell>
          <cell r="DW37">
            <v>1</v>
          </cell>
          <cell r="DX37"/>
          <cell r="DY37"/>
          <cell r="DZ37">
            <v>0</v>
          </cell>
          <cell r="EA37">
            <v>1</v>
          </cell>
          <cell r="EB37">
            <v>1</v>
          </cell>
          <cell r="EC37">
            <v>0</v>
          </cell>
          <cell r="ED37">
            <v>0</v>
          </cell>
          <cell r="EE37">
            <v>1</v>
          </cell>
          <cell r="EF37">
            <v>1</v>
          </cell>
          <cell r="EG37">
            <v>0</v>
          </cell>
          <cell r="EH37">
            <v>0</v>
          </cell>
          <cell r="EI37">
            <v>1</v>
          </cell>
          <cell r="EJ37">
            <v>1</v>
          </cell>
          <cell r="EK37">
            <v>0</v>
          </cell>
          <cell r="EL37">
            <v>1</v>
          </cell>
          <cell r="EM37">
            <v>0</v>
          </cell>
          <cell r="EN37"/>
          <cell r="EO37"/>
          <cell r="EP37"/>
          <cell r="EQ37"/>
          <cell r="ER37"/>
          <cell r="ES37"/>
          <cell r="ET37"/>
          <cell r="EU37"/>
          <cell r="EV37"/>
          <cell r="EW37"/>
          <cell r="EX37"/>
          <cell r="EZ37">
            <v>4961</v>
          </cell>
          <cell r="FA37">
            <v>6</v>
          </cell>
          <cell r="FB37">
            <v>0</v>
          </cell>
          <cell r="FC37">
            <v>0</v>
          </cell>
          <cell r="FD37"/>
          <cell r="FE37">
            <v>0</v>
          </cell>
          <cell r="FF37">
            <v>438</v>
          </cell>
          <cell r="FG37">
            <v>0</v>
          </cell>
          <cell r="FH37">
            <v>43</v>
          </cell>
          <cell r="FI37">
            <v>0</v>
          </cell>
          <cell r="FJ37">
            <v>9</v>
          </cell>
          <cell r="FK37">
            <v>7130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row>
        <row r="38">
          <cell r="A38" t="str">
            <v>Derry Theatre Trust</v>
          </cell>
          <cell r="B38"/>
          <cell r="C38"/>
          <cell r="D38"/>
          <cell r="E38"/>
          <cell r="F38"/>
          <cell r="G38"/>
          <cell r="H38"/>
          <cell r="I38" t="str">
            <v>Large</v>
          </cell>
          <cell r="J38"/>
          <cell r="K38"/>
          <cell r="L38"/>
          <cell r="M38"/>
          <cell r="N38" t="str">
            <v>Combined</v>
          </cell>
          <cell r="O38">
            <v>216</v>
          </cell>
          <cell r="P38">
            <v>0</v>
          </cell>
          <cell r="Q38">
            <v>3</v>
          </cell>
          <cell r="R38">
            <v>1</v>
          </cell>
          <cell r="S38">
            <v>8</v>
          </cell>
          <cell r="T38">
            <v>131965</v>
          </cell>
          <cell r="U38">
            <v>0</v>
          </cell>
          <cell r="V38">
            <v>0</v>
          </cell>
          <cell r="W38">
            <v>0</v>
          </cell>
          <cell r="X38">
            <v>0</v>
          </cell>
          <cell r="Y38">
            <v>35250</v>
          </cell>
          <cell r="Z38">
            <v>197</v>
          </cell>
          <cell r="AA38">
            <v>950</v>
          </cell>
          <cell r="AB38">
            <v>7200</v>
          </cell>
          <cell r="AC38">
            <v>0</v>
          </cell>
          <cell r="AD38">
            <v>0</v>
          </cell>
          <cell r="AE38">
            <v>1</v>
          </cell>
          <cell r="AF38">
            <v>1</v>
          </cell>
          <cell r="AG38">
            <v>0</v>
          </cell>
          <cell r="AH38">
            <v>216</v>
          </cell>
          <cell r="AI38">
            <v>216</v>
          </cell>
          <cell r="AJ38">
            <v>216</v>
          </cell>
          <cell r="AK38">
            <v>2</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142550</v>
          </cell>
          <cell r="BS38">
            <v>101992</v>
          </cell>
          <cell r="BT38">
            <v>10375</v>
          </cell>
          <cell r="BU38">
            <v>19598</v>
          </cell>
          <cell r="BV38">
            <v>2031141</v>
          </cell>
          <cell r="BW38">
            <v>19.91</v>
          </cell>
          <cell r="BX38">
            <v>0.02</v>
          </cell>
          <cell r="BY38">
            <v>0</v>
          </cell>
          <cell r="BZ38">
            <v>0</v>
          </cell>
          <cell r="CA38">
            <v>0</v>
          </cell>
          <cell r="CB38">
            <v>0.02</v>
          </cell>
          <cell r="CC38">
            <v>0</v>
          </cell>
          <cell r="CD38">
            <v>0</v>
          </cell>
          <cell r="CE38">
            <v>0</v>
          </cell>
          <cell r="CF38">
            <v>1</v>
          </cell>
          <cell r="CG38">
            <v>0</v>
          </cell>
          <cell r="CH38">
            <v>0</v>
          </cell>
          <cell r="CI38">
            <v>1</v>
          </cell>
          <cell r="CJ38">
            <v>0</v>
          </cell>
          <cell r="CK38">
            <v>0</v>
          </cell>
          <cell r="CL38">
            <v>1</v>
          </cell>
          <cell r="CM38">
            <v>1</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cell r="DK38">
            <v>0</v>
          </cell>
          <cell r="DL38">
            <v>0</v>
          </cell>
          <cell r="DM38">
            <v>0</v>
          </cell>
          <cell r="DN38">
            <v>0</v>
          </cell>
          <cell r="DO38">
            <v>0</v>
          </cell>
          <cell r="DP38">
            <v>0</v>
          </cell>
          <cell r="DQ38">
            <v>0</v>
          </cell>
          <cell r="DR38">
            <v>0</v>
          </cell>
          <cell r="DS38">
            <v>0</v>
          </cell>
          <cell r="DT38">
            <v>0</v>
          </cell>
          <cell r="DU38">
            <v>0</v>
          </cell>
          <cell r="DV38">
            <v>0</v>
          </cell>
          <cell r="DW38">
            <v>0</v>
          </cell>
          <cell r="DX38"/>
          <cell r="DY38"/>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cell r="EO38"/>
          <cell r="EP38"/>
          <cell r="EQ38"/>
          <cell r="ER38"/>
          <cell r="ES38"/>
          <cell r="ET38"/>
          <cell r="EU38"/>
          <cell r="EV38"/>
          <cell r="EW38"/>
          <cell r="EX38"/>
          <cell r="EZ38">
            <v>0</v>
          </cell>
          <cell r="FA38">
            <v>0</v>
          </cell>
          <cell r="FB38">
            <v>0</v>
          </cell>
          <cell r="FC38">
            <v>0</v>
          </cell>
          <cell r="FD38"/>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cell r="FZ38">
            <v>8</v>
          </cell>
          <cell r="GA38">
            <v>0</v>
          </cell>
          <cell r="GB38">
            <v>0</v>
          </cell>
          <cell r="GC38">
            <v>0</v>
          </cell>
          <cell r="GD38">
            <v>7200</v>
          </cell>
          <cell r="GE38">
            <v>0</v>
          </cell>
          <cell r="GF38">
            <v>0</v>
          </cell>
          <cell r="GG38">
            <v>0</v>
          </cell>
          <cell r="GH38">
            <v>0</v>
          </cell>
          <cell r="GI38">
            <v>0</v>
          </cell>
          <cell r="GJ38">
            <v>0</v>
          </cell>
          <cell r="GK38">
            <v>0</v>
          </cell>
        </row>
        <row r="39">
          <cell r="A39" t="str">
            <v>Digital Arts Studios</v>
          </cell>
          <cell r="B39"/>
          <cell r="C39"/>
          <cell r="D39"/>
          <cell r="E39"/>
          <cell r="F39"/>
          <cell r="G39"/>
          <cell r="H39"/>
          <cell r="I39" t="str">
            <v>Small</v>
          </cell>
          <cell r="J39"/>
          <cell r="K39"/>
          <cell r="L39"/>
          <cell r="M39"/>
          <cell r="N39" t="str">
            <v>Visual Arts</v>
          </cell>
          <cell r="O39">
            <v>0</v>
          </cell>
          <cell r="P39">
            <v>0</v>
          </cell>
          <cell r="Q39">
            <v>4</v>
          </cell>
          <cell r="R39">
            <v>1</v>
          </cell>
          <cell r="S39">
            <v>1</v>
          </cell>
          <cell r="T39">
            <v>0</v>
          </cell>
          <cell r="U39">
            <v>0</v>
          </cell>
          <cell r="V39">
            <v>0</v>
          </cell>
          <cell r="W39">
            <v>0</v>
          </cell>
          <cell r="X39">
            <v>415</v>
          </cell>
          <cell r="Y39">
            <v>500</v>
          </cell>
          <cell r="Z39">
            <v>55</v>
          </cell>
          <cell r="AA39">
            <v>0</v>
          </cell>
          <cell r="AB39">
            <v>20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1</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1</v>
          </cell>
          <cell r="CW39">
            <v>0</v>
          </cell>
          <cell r="CX39">
            <v>0</v>
          </cell>
          <cell r="CY39">
            <v>0</v>
          </cell>
          <cell r="CZ39">
            <v>0</v>
          </cell>
          <cell r="DA39">
            <v>0</v>
          </cell>
          <cell r="DB39">
            <v>0</v>
          </cell>
          <cell r="DC39">
            <v>0</v>
          </cell>
          <cell r="DD39">
            <v>0</v>
          </cell>
          <cell r="DE39">
            <v>0</v>
          </cell>
          <cell r="DF39">
            <v>0</v>
          </cell>
          <cell r="DG39">
            <v>0</v>
          </cell>
          <cell r="DH39">
            <v>0</v>
          </cell>
          <cell r="DI39">
            <v>0</v>
          </cell>
          <cell r="DJ39"/>
          <cell r="DK39">
            <v>0</v>
          </cell>
          <cell r="DL39">
            <v>0</v>
          </cell>
          <cell r="DM39">
            <v>0</v>
          </cell>
          <cell r="DN39">
            <v>0</v>
          </cell>
          <cell r="DO39">
            <v>0</v>
          </cell>
          <cell r="DP39">
            <v>0</v>
          </cell>
          <cell r="DQ39">
            <v>0</v>
          </cell>
          <cell r="DR39">
            <v>0</v>
          </cell>
          <cell r="DS39">
            <v>0</v>
          </cell>
          <cell r="DT39">
            <v>0</v>
          </cell>
          <cell r="DU39">
            <v>0</v>
          </cell>
          <cell r="DV39">
            <v>0</v>
          </cell>
          <cell r="DW39">
            <v>0</v>
          </cell>
          <cell r="DX39"/>
          <cell r="DY39"/>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cell r="EO39"/>
          <cell r="EP39"/>
          <cell r="EQ39"/>
          <cell r="ER39"/>
          <cell r="ES39"/>
          <cell r="ET39"/>
          <cell r="EU39"/>
          <cell r="EV39"/>
          <cell r="EW39"/>
          <cell r="EX39"/>
          <cell r="EZ39">
            <v>0</v>
          </cell>
          <cell r="FA39">
            <v>0</v>
          </cell>
          <cell r="FB39">
            <v>0</v>
          </cell>
          <cell r="FC39">
            <v>0</v>
          </cell>
          <cell r="FD39"/>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cell r="FZ39">
            <v>0</v>
          </cell>
          <cell r="GA39">
            <v>0</v>
          </cell>
          <cell r="GB39">
            <v>1</v>
          </cell>
          <cell r="GC39">
            <v>0</v>
          </cell>
          <cell r="GD39">
            <v>0</v>
          </cell>
          <cell r="GE39">
            <v>0</v>
          </cell>
          <cell r="GF39">
            <v>0</v>
          </cell>
          <cell r="GG39">
            <v>0</v>
          </cell>
          <cell r="GH39">
            <v>20</v>
          </cell>
          <cell r="GI39">
            <v>0</v>
          </cell>
          <cell r="GJ39">
            <v>0</v>
          </cell>
          <cell r="GK39">
            <v>0</v>
          </cell>
        </row>
        <row r="40">
          <cell r="A40" t="str">
            <v>Down Community Arts Ltd</v>
          </cell>
          <cell r="B40"/>
          <cell r="C40"/>
          <cell r="D40"/>
          <cell r="E40"/>
          <cell r="F40"/>
          <cell r="G40"/>
          <cell r="H40"/>
          <cell r="I40" t="str">
            <v>Small</v>
          </cell>
          <cell r="J40"/>
          <cell r="K40"/>
          <cell r="L40"/>
          <cell r="M40"/>
          <cell r="N40" t="str">
            <v>Visual Arts</v>
          </cell>
          <cell r="O40">
            <v>0</v>
          </cell>
          <cell r="P40">
            <v>23</v>
          </cell>
          <cell r="Q40">
            <v>1</v>
          </cell>
          <cell r="R40">
            <v>0</v>
          </cell>
          <cell r="S40">
            <v>1</v>
          </cell>
          <cell r="T40">
            <v>0</v>
          </cell>
          <cell r="U40">
            <v>0</v>
          </cell>
          <cell r="V40">
            <v>569</v>
          </cell>
          <cell r="W40">
            <v>0</v>
          </cell>
          <cell r="X40">
            <v>0</v>
          </cell>
          <cell r="Y40">
            <v>100</v>
          </cell>
          <cell r="Z40">
            <v>0</v>
          </cell>
          <cell r="AA40">
            <v>0</v>
          </cell>
          <cell r="AB40">
            <v>0</v>
          </cell>
          <cell r="AC40">
            <v>200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10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0.15</v>
          </cell>
          <cell r="BY40">
            <v>0</v>
          </cell>
          <cell r="BZ40">
            <v>0.4</v>
          </cell>
          <cell r="CA40">
            <v>0.05</v>
          </cell>
          <cell r="CB40">
            <v>0.2</v>
          </cell>
          <cell r="CC40">
            <v>0.4</v>
          </cell>
          <cell r="CD40">
            <v>0</v>
          </cell>
          <cell r="CE40">
            <v>1</v>
          </cell>
          <cell r="CF40">
            <v>1</v>
          </cell>
          <cell r="CG40">
            <v>1</v>
          </cell>
          <cell r="CH40">
            <v>1</v>
          </cell>
          <cell r="CI40">
            <v>1</v>
          </cell>
          <cell r="CJ40">
            <v>0</v>
          </cell>
          <cell r="CK40">
            <v>1</v>
          </cell>
          <cell r="CL40">
            <v>1</v>
          </cell>
          <cell r="CM40">
            <v>1</v>
          </cell>
          <cell r="CN40">
            <v>0</v>
          </cell>
          <cell r="CO40">
            <v>1</v>
          </cell>
          <cell r="CP40">
            <v>0</v>
          </cell>
          <cell r="CQ40">
            <v>0</v>
          </cell>
          <cell r="CR40">
            <v>0</v>
          </cell>
          <cell r="CS40">
            <v>0</v>
          </cell>
          <cell r="CT40">
            <v>0</v>
          </cell>
          <cell r="CU40">
            <v>0</v>
          </cell>
          <cell r="CV40">
            <v>1</v>
          </cell>
          <cell r="CW40">
            <v>0</v>
          </cell>
          <cell r="CX40">
            <v>0</v>
          </cell>
          <cell r="CY40">
            <v>0</v>
          </cell>
          <cell r="CZ40">
            <v>0</v>
          </cell>
          <cell r="DA40">
            <v>0</v>
          </cell>
          <cell r="DB40">
            <v>0</v>
          </cell>
          <cell r="DC40">
            <v>0</v>
          </cell>
          <cell r="DD40">
            <v>0</v>
          </cell>
          <cell r="DE40">
            <v>0</v>
          </cell>
          <cell r="DF40">
            <v>0</v>
          </cell>
          <cell r="DG40">
            <v>0</v>
          </cell>
          <cell r="DH40">
            <v>0</v>
          </cell>
          <cell r="DI40">
            <v>0</v>
          </cell>
          <cell r="DJ40"/>
          <cell r="DK40">
            <v>0</v>
          </cell>
          <cell r="DL40">
            <v>0</v>
          </cell>
          <cell r="DM40">
            <v>0</v>
          </cell>
          <cell r="DN40">
            <v>0</v>
          </cell>
          <cell r="DO40">
            <v>0</v>
          </cell>
          <cell r="DP40">
            <v>0</v>
          </cell>
          <cell r="DQ40">
            <v>0</v>
          </cell>
          <cell r="DR40">
            <v>0</v>
          </cell>
          <cell r="DS40">
            <v>0</v>
          </cell>
          <cell r="DT40">
            <v>0</v>
          </cell>
          <cell r="DU40">
            <v>0</v>
          </cell>
          <cell r="DV40">
            <v>0</v>
          </cell>
          <cell r="DW40">
            <v>0</v>
          </cell>
          <cell r="DX40"/>
          <cell r="DY40"/>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cell r="EO40"/>
          <cell r="EP40"/>
          <cell r="EQ40"/>
          <cell r="ER40"/>
          <cell r="ES40"/>
          <cell r="ET40"/>
          <cell r="EU40"/>
          <cell r="EV40"/>
          <cell r="EW40"/>
          <cell r="EX40"/>
          <cell r="EZ40">
            <v>0</v>
          </cell>
          <cell r="FA40">
            <v>0</v>
          </cell>
          <cell r="FB40">
            <v>0</v>
          </cell>
          <cell r="FC40">
            <v>0</v>
          </cell>
          <cell r="FD40"/>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cell r="FZ40">
            <v>1</v>
          </cell>
          <cell r="GA40">
            <v>0</v>
          </cell>
          <cell r="GB40">
            <v>0</v>
          </cell>
          <cell r="GC40">
            <v>0</v>
          </cell>
          <cell r="GD40">
            <v>0</v>
          </cell>
          <cell r="GE40">
            <v>200</v>
          </cell>
          <cell r="GF40">
            <v>0</v>
          </cell>
          <cell r="GG40">
            <v>0</v>
          </cell>
          <cell r="GH40">
            <v>0</v>
          </cell>
          <cell r="GI40">
            <v>0</v>
          </cell>
          <cell r="GJ40">
            <v>0</v>
          </cell>
          <cell r="GK40">
            <v>0</v>
          </cell>
        </row>
        <row r="41">
          <cell r="A41" t="str">
            <v>Drake Music Project Northern Ireland</v>
          </cell>
          <cell r="B41"/>
          <cell r="C41"/>
          <cell r="D41"/>
          <cell r="E41"/>
          <cell r="F41"/>
          <cell r="G41"/>
          <cell r="H41"/>
          <cell r="I41" t="str">
            <v>Small</v>
          </cell>
          <cell r="J41"/>
          <cell r="K41"/>
          <cell r="L41"/>
          <cell r="M41"/>
          <cell r="N41" t="str">
            <v>Music</v>
          </cell>
          <cell r="O41">
            <v>28</v>
          </cell>
          <cell r="P41">
            <v>347</v>
          </cell>
          <cell r="Q41">
            <v>0</v>
          </cell>
          <cell r="R41">
            <v>0</v>
          </cell>
          <cell r="S41">
            <v>3</v>
          </cell>
          <cell r="T41">
            <v>370</v>
          </cell>
          <cell r="U41">
            <v>750</v>
          </cell>
          <cell r="V41">
            <v>922</v>
          </cell>
          <cell r="W41">
            <v>1110</v>
          </cell>
          <cell r="X41">
            <v>0</v>
          </cell>
          <cell r="Y41">
            <v>0</v>
          </cell>
          <cell r="Z41">
            <v>0</v>
          </cell>
          <cell r="AA41">
            <v>0</v>
          </cell>
          <cell r="AB41">
            <v>0</v>
          </cell>
          <cell r="AC41">
            <v>3500</v>
          </cell>
          <cell r="AD41">
            <v>0</v>
          </cell>
          <cell r="AE41">
            <v>0</v>
          </cell>
          <cell r="AF41">
            <v>0</v>
          </cell>
          <cell r="AG41">
            <v>0</v>
          </cell>
          <cell r="AH41">
            <v>0</v>
          </cell>
          <cell r="AI41">
            <v>0</v>
          </cell>
          <cell r="AJ41">
            <v>50</v>
          </cell>
          <cell r="AK41">
            <v>2</v>
          </cell>
          <cell r="AL41">
            <v>0</v>
          </cell>
          <cell r="AM41">
            <v>5</v>
          </cell>
          <cell r="AN41">
            <v>5</v>
          </cell>
          <cell r="AO41">
            <v>0</v>
          </cell>
          <cell r="AP41">
            <v>4</v>
          </cell>
          <cell r="AQ41">
            <v>4</v>
          </cell>
          <cell r="AR41">
            <v>4</v>
          </cell>
          <cell r="AS41">
            <v>4</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1</v>
          </cell>
          <cell r="BY41">
            <v>0.4</v>
          </cell>
          <cell r="BZ41">
            <v>0.8</v>
          </cell>
          <cell r="CA41">
            <v>0.3</v>
          </cell>
          <cell r="CB41">
            <v>0.45</v>
          </cell>
          <cell r="CC41">
            <v>0.65</v>
          </cell>
          <cell r="CD41">
            <v>0.12</v>
          </cell>
          <cell r="CE41">
            <v>1</v>
          </cell>
          <cell r="CF41">
            <v>1</v>
          </cell>
          <cell r="CG41">
            <v>1</v>
          </cell>
          <cell r="CH41">
            <v>1</v>
          </cell>
          <cell r="CI41">
            <v>1</v>
          </cell>
          <cell r="CJ41">
            <v>0</v>
          </cell>
          <cell r="CK41">
            <v>0</v>
          </cell>
          <cell r="CL41">
            <v>1</v>
          </cell>
          <cell r="CM41">
            <v>1</v>
          </cell>
          <cell r="CN41">
            <v>0</v>
          </cell>
          <cell r="CO41">
            <v>0</v>
          </cell>
          <cell r="CP41">
            <v>0</v>
          </cell>
          <cell r="CQ41">
            <v>1</v>
          </cell>
          <cell r="CR41">
            <v>1</v>
          </cell>
          <cell r="CS41">
            <v>0</v>
          </cell>
          <cell r="CT41">
            <v>0</v>
          </cell>
          <cell r="CU41">
            <v>1</v>
          </cell>
          <cell r="CV41">
            <v>1</v>
          </cell>
          <cell r="CW41">
            <v>1</v>
          </cell>
          <cell r="CX41">
            <v>1</v>
          </cell>
          <cell r="CY41">
            <v>0</v>
          </cell>
          <cell r="CZ41">
            <v>0</v>
          </cell>
          <cell r="DA41">
            <v>1</v>
          </cell>
          <cell r="DB41">
            <v>0</v>
          </cell>
          <cell r="DC41">
            <v>0</v>
          </cell>
          <cell r="DD41">
            <v>0</v>
          </cell>
          <cell r="DE41">
            <v>0</v>
          </cell>
          <cell r="DF41">
            <v>0</v>
          </cell>
          <cell r="DG41">
            <v>0</v>
          </cell>
          <cell r="DH41">
            <v>0</v>
          </cell>
          <cell r="DI41">
            <v>0</v>
          </cell>
          <cell r="DJ41"/>
          <cell r="DK41">
            <v>0</v>
          </cell>
          <cell r="DL41">
            <v>0</v>
          </cell>
          <cell r="DM41">
            <v>0</v>
          </cell>
          <cell r="DN41">
            <v>0</v>
          </cell>
          <cell r="DO41">
            <v>0</v>
          </cell>
          <cell r="DP41">
            <v>0</v>
          </cell>
          <cell r="DQ41">
            <v>0</v>
          </cell>
          <cell r="DR41">
            <v>0</v>
          </cell>
          <cell r="DS41">
            <v>0</v>
          </cell>
          <cell r="DT41">
            <v>0</v>
          </cell>
          <cell r="DU41">
            <v>0</v>
          </cell>
          <cell r="DV41">
            <v>0</v>
          </cell>
          <cell r="DW41">
            <v>0</v>
          </cell>
          <cell r="DX41"/>
          <cell r="DY41"/>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cell r="EO41"/>
          <cell r="EP41"/>
          <cell r="EQ41"/>
          <cell r="ER41"/>
          <cell r="ES41"/>
          <cell r="ET41"/>
          <cell r="EU41"/>
          <cell r="EV41"/>
          <cell r="EW41"/>
          <cell r="EX41"/>
          <cell r="EZ41">
            <v>0</v>
          </cell>
          <cell r="FA41">
            <v>0</v>
          </cell>
          <cell r="FB41">
            <v>0</v>
          </cell>
          <cell r="FC41">
            <v>0</v>
          </cell>
          <cell r="FD41"/>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cell r="FZ41">
            <v>0</v>
          </cell>
          <cell r="GA41">
            <v>3</v>
          </cell>
          <cell r="GB41">
            <v>0</v>
          </cell>
          <cell r="GC41">
            <v>0</v>
          </cell>
          <cell r="GD41">
            <v>0</v>
          </cell>
          <cell r="GE41">
            <v>0</v>
          </cell>
          <cell r="GF41">
            <v>0</v>
          </cell>
          <cell r="GG41">
            <v>3500</v>
          </cell>
          <cell r="GH41">
            <v>0</v>
          </cell>
          <cell r="GI41">
            <v>0</v>
          </cell>
          <cell r="GJ41">
            <v>0</v>
          </cell>
          <cell r="GK41">
            <v>0</v>
          </cell>
        </row>
        <row r="42">
          <cell r="A42" t="str">
            <v>DU Dance</v>
          </cell>
          <cell r="B42"/>
          <cell r="C42"/>
          <cell r="D42"/>
          <cell r="E42"/>
          <cell r="F42"/>
          <cell r="G42"/>
          <cell r="H42"/>
          <cell r="I42" t="str">
            <v>Small</v>
          </cell>
          <cell r="J42"/>
          <cell r="K42"/>
          <cell r="L42"/>
          <cell r="M42"/>
          <cell r="N42" t="str">
            <v>Dance</v>
          </cell>
          <cell r="O42">
            <v>32</v>
          </cell>
          <cell r="P42">
            <v>245</v>
          </cell>
          <cell r="Q42">
            <v>1</v>
          </cell>
          <cell r="R42">
            <v>0</v>
          </cell>
          <cell r="S42">
            <v>5</v>
          </cell>
          <cell r="T42">
            <v>1608</v>
          </cell>
          <cell r="U42">
            <v>730</v>
          </cell>
          <cell r="V42">
            <v>1421</v>
          </cell>
          <cell r="W42">
            <v>0</v>
          </cell>
          <cell r="X42">
            <v>200</v>
          </cell>
          <cell r="Y42">
            <v>0</v>
          </cell>
          <cell r="Z42">
            <v>0</v>
          </cell>
          <cell r="AA42">
            <v>0</v>
          </cell>
          <cell r="AB42">
            <v>1026</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4.0000000000000001E-3</v>
          </cell>
          <cell r="BY42">
            <v>0.55000000000000004</v>
          </cell>
          <cell r="BZ42">
            <v>0.28999999999999998</v>
          </cell>
          <cell r="CA42">
            <v>0</v>
          </cell>
          <cell r="CB42">
            <v>0.05</v>
          </cell>
          <cell r="CC42">
            <v>0.92</v>
          </cell>
          <cell r="CD42">
            <v>0</v>
          </cell>
          <cell r="CE42">
            <v>1</v>
          </cell>
          <cell r="CF42">
            <v>1</v>
          </cell>
          <cell r="CG42">
            <v>0</v>
          </cell>
          <cell r="CH42">
            <v>1</v>
          </cell>
          <cell r="CI42">
            <v>0</v>
          </cell>
          <cell r="CJ42">
            <v>0</v>
          </cell>
          <cell r="CK42">
            <v>0</v>
          </cell>
          <cell r="CL42">
            <v>0</v>
          </cell>
          <cell r="CM42">
            <v>1</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cell r="DK42">
            <v>0</v>
          </cell>
          <cell r="DL42">
            <v>0</v>
          </cell>
          <cell r="DM42">
            <v>0</v>
          </cell>
          <cell r="DN42">
            <v>0</v>
          </cell>
          <cell r="DO42">
            <v>0</v>
          </cell>
          <cell r="DP42">
            <v>0</v>
          </cell>
          <cell r="DQ42">
            <v>0</v>
          </cell>
          <cell r="DR42">
            <v>0</v>
          </cell>
          <cell r="DS42">
            <v>0</v>
          </cell>
          <cell r="DT42">
            <v>0</v>
          </cell>
          <cell r="DU42">
            <v>0</v>
          </cell>
          <cell r="DV42">
            <v>0</v>
          </cell>
          <cell r="DW42">
            <v>0</v>
          </cell>
          <cell r="DX42"/>
          <cell r="DY42"/>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cell r="EO42"/>
          <cell r="EP42"/>
          <cell r="EQ42"/>
          <cell r="ER42"/>
          <cell r="ES42"/>
          <cell r="ET42"/>
          <cell r="EU42"/>
          <cell r="EV42"/>
          <cell r="EW42"/>
          <cell r="EX42"/>
          <cell r="EZ42">
            <v>0</v>
          </cell>
          <cell r="FA42">
            <v>0</v>
          </cell>
          <cell r="FB42">
            <v>0</v>
          </cell>
          <cell r="FC42">
            <v>0</v>
          </cell>
          <cell r="FD42"/>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cell r="FZ42">
            <v>0</v>
          </cell>
          <cell r="GA42">
            <v>0</v>
          </cell>
          <cell r="GB42">
            <v>5</v>
          </cell>
          <cell r="GC42">
            <v>0</v>
          </cell>
          <cell r="GD42">
            <v>0</v>
          </cell>
          <cell r="GE42">
            <v>0</v>
          </cell>
          <cell r="GF42">
            <v>0</v>
          </cell>
          <cell r="GG42">
            <v>0</v>
          </cell>
          <cell r="GH42">
            <v>1026</v>
          </cell>
          <cell r="GI42">
            <v>0</v>
          </cell>
          <cell r="GJ42">
            <v>0</v>
          </cell>
          <cell r="GK42">
            <v>0</v>
          </cell>
        </row>
        <row r="43">
          <cell r="A43" t="str">
            <v>Dumbworld Ltd</v>
          </cell>
          <cell r="B43"/>
          <cell r="C43"/>
          <cell r="D43"/>
          <cell r="E43"/>
          <cell r="F43"/>
          <cell r="G43"/>
          <cell r="H43"/>
          <cell r="I43" t="str">
            <v>Small</v>
          </cell>
          <cell r="J43"/>
          <cell r="K43"/>
          <cell r="L43"/>
          <cell r="M43"/>
          <cell r="N43" t="str">
            <v>Music</v>
          </cell>
          <cell r="O43">
            <v>7</v>
          </cell>
          <cell r="P43">
            <v>181</v>
          </cell>
          <cell r="Q43">
            <v>0</v>
          </cell>
          <cell r="R43">
            <v>0</v>
          </cell>
          <cell r="S43">
            <v>57</v>
          </cell>
          <cell r="T43">
            <v>799</v>
          </cell>
          <cell r="U43">
            <v>2500</v>
          </cell>
          <cell r="V43">
            <v>6207</v>
          </cell>
          <cell r="W43">
            <v>0</v>
          </cell>
          <cell r="X43">
            <v>0</v>
          </cell>
          <cell r="Y43">
            <v>0</v>
          </cell>
          <cell r="Z43">
            <v>0</v>
          </cell>
          <cell r="AA43">
            <v>0</v>
          </cell>
          <cell r="AB43">
            <v>0</v>
          </cell>
          <cell r="AC43">
            <v>185000</v>
          </cell>
          <cell r="AD43">
            <v>0</v>
          </cell>
          <cell r="AE43">
            <v>0</v>
          </cell>
          <cell r="AF43">
            <v>0</v>
          </cell>
          <cell r="AG43">
            <v>0</v>
          </cell>
          <cell r="AH43">
            <v>0</v>
          </cell>
          <cell r="AI43">
            <v>0</v>
          </cell>
          <cell r="AJ43">
            <v>3</v>
          </cell>
          <cell r="AK43">
            <v>4</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7</v>
          </cell>
          <cell r="BJ43">
            <v>0</v>
          </cell>
          <cell r="BK43">
            <v>0</v>
          </cell>
          <cell r="BL43">
            <v>0</v>
          </cell>
          <cell r="BM43">
            <v>0</v>
          </cell>
          <cell r="BN43">
            <v>0</v>
          </cell>
          <cell r="BO43">
            <v>0</v>
          </cell>
          <cell r="BP43">
            <v>0</v>
          </cell>
          <cell r="BQ43">
            <v>1</v>
          </cell>
          <cell r="BR43">
            <v>1490</v>
          </cell>
          <cell r="BS43">
            <v>611</v>
          </cell>
          <cell r="BT43">
            <v>188</v>
          </cell>
          <cell r="BU43">
            <v>0</v>
          </cell>
          <cell r="BV43">
            <v>2184</v>
          </cell>
          <cell r="BW43">
            <v>10</v>
          </cell>
          <cell r="BX43">
            <v>0</v>
          </cell>
          <cell r="BY43">
            <v>0.5</v>
          </cell>
          <cell r="BZ43">
            <v>0.5</v>
          </cell>
          <cell r="CA43">
            <v>0</v>
          </cell>
          <cell r="CB43">
            <v>0.25</v>
          </cell>
          <cell r="CC43">
            <v>0.6</v>
          </cell>
          <cell r="CD43">
            <v>0</v>
          </cell>
          <cell r="CE43">
            <v>1</v>
          </cell>
          <cell r="CF43">
            <v>1</v>
          </cell>
          <cell r="CG43">
            <v>0</v>
          </cell>
          <cell r="CH43">
            <v>0</v>
          </cell>
          <cell r="CI43">
            <v>0</v>
          </cell>
          <cell r="CJ43">
            <v>1</v>
          </cell>
          <cell r="CK43">
            <v>0</v>
          </cell>
          <cell r="CL43">
            <v>0</v>
          </cell>
          <cell r="CM43">
            <v>0</v>
          </cell>
          <cell r="CN43">
            <v>0</v>
          </cell>
          <cell r="CO43">
            <v>0</v>
          </cell>
          <cell r="CP43">
            <v>0</v>
          </cell>
          <cell r="CQ43">
            <v>0</v>
          </cell>
          <cell r="CR43">
            <v>0</v>
          </cell>
          <cell r="CS43">
            <v>0</v>
          </cell>
          <cell r="CT43">
            <v>0</v>
          </cell>
          <cell r="CU43">
            <v>0</v>
          </cell>
          <cell r="CV43">
            <v>1</v>
          </cell>
          <cell r="CW43">
            <v>0</v>
          </cell>
          <cell r="CX43">
            <v>0</v>
          </cell>
          <cell r="CY43">
            <v>0</v>
          </cell>
          <cell r="CZ43">
            <v>0</v>
          </cell>
          <cell r="DA43">
            <v>0</v>
          </cell>
          <cell r="DB43">
            <v>1</v>
          </cell>
          <cell r="DC43">
            <v>0</v>
          </cell>
          <cell r="DD43">
            <v>0</v>
          </cell>
          <cell r="DE43">
            <v>0</v>
          </cell>
          <cell r="DF43">
            <v>0</v>
          </cell>
          <cell r="DG43">
            <v>0</v>
          </cell>
          <cell r="DH43">
            <v>0</v>
          </cell>
          <cell r="DI43">
            <v>0</v>
          </cell>
          <cell r="DJ43"/>
          <cell r="DK43">
            <v>0</v>
          </cell>
          <cell r="DL43">
            <v>0</v>
          </cell>
          <cell r="DM43">
            <v>0</v>
          </cell>
          <cell r="DN43">
            <v>0</v>
          </cell>
          <cell r="DO43">
            <v>0</v>
          </cell>
          <cell r="DP43">
            <v>0</v>
          </cell>
          <cell r="DQ43">
            <v>0</v>
          </cell>
          <cell r="DR43">
            <v>0</v>
          </cell>
          <cell r="DS43">
            <v>0</v>
          </cell>
          <cell r="DT43">
            <v>0</v>
          </cell>
          <cell r="DU43">
            <v>0</v>
          </cell>
          <cell r="DV43">
            <v>0</v>
          </cell>
          <cell r="DW43">
            <v>0</v>
          </cell>
          <cell r="DX43"/>
          <cell r="DY43"/>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cell r="EO43"/>
          <cell r="EP43"/>
          <cell r="EQ43"/>
          <cell r="ER43"/>
          <cell r="ES43"/>
          <cell r="ET43"/>
          <cell r="EU43"/>
          <cell r="EV43"/>
          <cell r="EW43"/>
          <cell r="EX43"/>
          <cell r="EZ43">
            <v>0</v>
          </cell>
          <cell r="FA43">
            <v>0</v>
          </cell>
          <cell r="FB43">
            <v>0</v>
          </cell>
          <cell r="FC43">
            <v>0</v>
          </cell>
          <cell r="FD43"/>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cell r="FZ43">
            <v>0</v>
          </cell>
          <cell r="GA43">
            <v>7</v>
          </cell>
          <cell r="GB43">
            <v>0</v>
          </cell>
          <cell r="GC43">
            <v>50</v>
          </cell>
          <cell r="GD43">
            <v>0</v>
          </cell>
          <cell r="GE43">
            <v>0</v>
          </cell>
          <cell r="GF43">
            <v>0</v>
          </cell>
          <cell r="GG43">
            <v>100000</v>
          </cell>
          <cell r="GH43">
            <v>0</v>
          </cell>
          <cell r="GI43">
            <v>0</v>
          </cell>
          <cell r="GJ43">
            <v>0</v>
          </cell>
          <cell r="GK43">
            <v>85000</v>
          </cell>
        </row>
        <row r="44">
          <cell r="A44" t="str">
            <v>Dun Uladh Ltd</v>
          </cell>
          <cell r="B44"/>
          <cell r="C44"/>
          <cell r="D44"/>
          <cell r="E44"/>
          <cell r="F44"/>
          <cell r="G44"/>
          <cell r="H44"/>
          <cell r="I44" t="str">
            <v>Small</v>
          </cell>
          <cell r="J44"/>
          <cell r="K44"/>
          <cell r="L44"/>
          <cell r="M44"/>
          <cell r="N44" t="str">
            <v>Traditional Arts</v>
          </cell>
          <cell r="O44">
            <v>21</v>
          </cell>
          <cell r="P44">
            <v>10</v>
          </cell>
          <cell r="Q44">
            <v>0</v>
          </cell>
          <cell r="R44">
            <v>0</v>
          </cell>
          <cell r="S44">
            <v>0</v>
          </cell>
          <cell r="T44">
            <v>0</v>
          </cell>
          <cell r="U44">
            <v>2048</v>
          </cell>
          <cell r="V44">
            <v>98</v>
          </cell>
          <cell r="W44">
            <v>0</v>
          </cell>
          <cell r="X44">
            <v>0</v>
          </cell>
          <cell r="Y44">
            <v>0</v>
          </cell>
          <cell r="Z44">
            <v>0</v>
          </cell>
          <cell r="AA44">
            <v>0</v>
          </cell>
          <cell r="AB44">
            <v>0</v>
          </cell>
          <cell r="AC44">
            <v>0</v>
          </cell>
          <cell r="AD44">
            <v>0</v>
          </cell>
          <cell r="AE44">
            <v>0</v>
          </cell>
          <cell r="AF44">
            <v>0</v>
          </cell>
          <cell r="AG44">
            <v>0</v>
          </cell>
          <cell r="AH44">
            <v>10</v>
          </cell>
          <cell r="AI44">
            <v>0</v>
          </cell>
          <cell r="AJ44">
            <v>21</v>
          </cell>
          <cell r="AK44">
            <v>21</v>
          </cell>
          <cell r="AL44">
            <v>0</v>
          </cell>
          <cell r="AM44">
            <v>0</v>
          </cell>
          <cell r="AN44">
            <v>0</v>
          </cell>
          <cell r="AO44">
            <v>0</v>
          </cell>
          <cell r="AP44">
            <v>0</v>
          </cell>
          <cell r="AQ44">
            <v>0</v>
          </cell>
          <cell r="AR44">
            <v>10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0.5</v>
          </cell>
          <cell r="CC44">
            <v>0.5</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cell r="DK44">
            <v>0</v>
          </cell>
          <cell r="DL44">
            <v>0</v>
          </cell>
          <cell r="DM44">
            <v>0</v>
          </cell>
          <cell r="DN44">
            <v>0</v>
          </cell>
          <cell r="DO44">
            <v>0</v>
          </cell>
          <cell r="DP44">
            <v>0</v>
          </cell>
          <cell r="DQ44">
            <v>0</v>
          </cell>
          <cell r="DR44">
            <v>0</v>
          </cell>
          <cell r="DS44">
            <v>0</v>
          </cell>
          <cell r="DT44">
            <v>0</v>
          </cell>
          <cell r="DU44">
            <v>0</v>
          </cell>
          <cell r="DV44">
            <v>0</v>
          </cell>
          <cell r="DW44">
            <v>0</v>
          </cell>
          <cell r="DX44"/>
          <cell r="DY44"/>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cell r="EO44"/>
          <cell r="EP44"/>
          <cell r="EQ44"/>
          <cell r="ER44"/>
          <cell r="ES44"/>
          <cell r="ET44"/>
          <cell r="EU44"/>
          <cell r="EV44"/>
          <cell r="EW44"/>
          <cell r="EX44"/>
          <cell r="EZ44">
            <v>0</v>
          </cell>
          <cell r="FA44">
            <v>0</v>
          </cell>
          <cell r="FB44">
            <v>0</v>
          </cell>
          <cell r="FC44">
            <v>0</v>
          </cell>
          <cell r="FD44"/>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cell r="FZ44">
            <v>0</v>
          </cell>
          <cell r="GA44">
            <v>0</v>
          </cell>
          <cell r="GB44">
            <v>0</v>
          </cell>
          <cell r="GC44">
            <v>0</v>
          </cell>
          <cell r="GD44">
            <v>0</v>
          </cell>
          <cell r="GE44">
            <v>0</v>
          </cell>
          <cell r="GF44">
            <v>0</v>
          </cell>
          <cell r="GG44">
            <v>0</v>
          </cell>
          <cell r="GH44">
            <v>0</v>
          </cell>
          <cell r="GI44">
            <v>0</v>
          </cell>
          <cell r="GJ44">
            <v>0</v>
          </cell>
          <cell r="GK44">
            <v>0</v>
          </cell>
        </row>
        <row r="45">
          <cell r="A45" t="str">
            <v>Dylan Quinn Dance Theatre</v>
          </cell>
          <cell r="B45"/>
          <cell r="C45"/>
          <cell r="D45"/>
          <cell r="E45"/>
          <cell r="F45"/>
          <cell r="G45"/>
          <cell r="H45"/>
          <cell r="I45" t="str">
            <v>Small</v>
          </cell>
          <cell r="J45"/>
          <cell r="K45"/>
          <cell r="L45"/>
          <cell r="M45"/>
          <cell r="N45" t="str">
            <v>Dance</v>
          </cell>
          <cell r="O45">
            <v>16</v>
          </cell>
          <cell r="P45">
            <v>908</v>
          </cell>
          <cell r="Q45">
            <v>0</v>
          </cell>
          <cell r="R45">
            <v>0</v>
          </cell>
          <cell r="S45">
            <v>357</v>
          </cell>
          <cell r="T45">
            <v>1920</v>
          </cell>
          <cell r="U45">
            <v>0</v>
          </cell>
          <cell r="V45">
            <v>8050</v>
          </cell>
          <cell r="W45">
            <v>0</v>
          </cell>
          <cell r="X45">
            <v>0</v>
          </cell>
          <cell r="Y45">
            <v>0</v>
          </cell>
          <cell r="Z45">
            <v>0</v>
          </cell>
          <cell r="AA45">
            <v>0</v>
          </cell>
          <cell r="AB45">
            <v>637814</v>
          </cell>
          <cell r="AC45">
            <v>0</v>
          </cell>
          <cell r="AD45">
            <v>0</v>
          </cell>
          <cell r="AE45">
            <v>0</v>
          </cell>
          <cell r="AF45">
            <v>0</v>
          </cell>
          <cell r="AG45">
            <v>0</v>
          </cell>
          <cell r="AH45">
            <v>0</v>
          </cell>
          <cell r="AI45">
            <v>0</v>
          </cell>
          <cell r="AJ45">
            <v>0</v>
          </cell>
          <cell r="AK45">
            <v>2</v>
          </cell>
          <cell r="AL45">
            <v>0</v>
          </cell>
          <cell r="AM45">
            <v>0</v>
          </cell>
          <cell r="AN45">
            <v>0</v>
          </cell>
          <cell r="AO45">
            <v>0</v>
          </cell>
          <cell r="AP45">
            <v>0</v>
          </cell>
          <cell r="AQ45">
            <v>0</v>
          </cell>
          <cell r="AR45">
            <v>0</v>
          </cell>
          <cell r="AS45">
            <v>10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0.1</v>
          </cell>
          <cell r="BY45">
            <v>0</v>
          </cell>
          <cell r="BZ45">
            <v>0.3</v>
          </cell>
          <cell r="CA45">
            <v>0</v>
          </cell>
          <cell r="CB45">
            <v>0.1</v>
          </cell>
          <cell r="CC45">
            <v>0.6</v>
          </cell>
          <cell r="CD45">
            <v>0</v>
          </cell>
          <cell r="CE45">
            <v>1</v>
          </cell>
          <cell r="CF45">
            <v>1</v>
          </cell>
          <cell r="CG45">
            <v>0</v>
          </cell>
          <cell r="CH45">
            <v>0</v>
          </cell>
          <cell r="CI45">
            <v>1</v>
          </cell>
          <cell r="CJ45">
            <v>0</v>
          </cell>
          <cell r="CK45">
            <v>1</v>
          </cell>
          <cell r="CL45">
            <v>0</v>
          </cell>
          <cell r="CM45">
            <v>1</v>
          </cell>
          <cell r="CN45">
            <v>0</v>
          </cell>
          <cell r="CO45">
            <v>1</v>
          </cell>
          <cell r="CP45">
            <v>0</v>
          </cell>
          <cell r="CQ45">
            <v>1</v>
          </cell>
          <cell r="CR45">
            <v>1</v>
          </cell>
          <cell r="CS45">
            <v>0</v>
          </cell>
          <cell r="CT45">
            <v>0</v>
          </cell>
          <cell r="CU45">
            <v>1</v>
          </cell>
          <cell r="CV45">
            <v>1</v>
          </cell>
          <cell r="CW45">
            <v>0</v>
          </cell>
          <cell r="CX45">
            <v>0</v>
          </cell>
          <cell r="CY45">
            <v>0</v>
          </cell>
          <cell r="CZ45">
            <v>1</v>
          </cell>
          <cell r="DA45">
            <v>0</v>
          </cell>
          <cell r="DB45">
            <v>0</v>
          </cell>
          <cell r="DC45">
            <v>0</v>
          </cell>
          <cell r="DD45">
            <v>0</v>
          </cell>
          <cell r="DE45">
            <v>0</v>
          </cell>
          <cell r="DF45">
            <v>0</v>
          </cell>
          <cell r="DG45">
            <v>0</v>
          </cell>
          <cell r="DH45">
            <v>0</v>
          </cell>
          <cell r="DI45">
            <v>0</v>
          </cell>
          <cell r="DJ45"/>
          <cell r="DK45">
            <v>0</v>
          </cell>
          <cell r="DL45">
            <v>0</v>
          </cell>
          <cell r="DM45">
            <v>0</v>
          </cell>
          <cell r="DN45">
            <v>0</v>
          </cell>
          <cell r="DO45">
            <v>0</v>
          </cell>
          <cell r="DP45">
            <v>0</v>
          </cell>
          <cell r="DQ45">
            <v>0</v>
          </cell>
          <cell r="DR45">
            <v>0</v>
          </cell>
          <cell r="DS45">
            <v>0</v>
          </cell>
          <cell r="DT45">
            <v>0</v>
          </cell>
          <cell r="DU45">
            <v>0</v>
          </cell>
          <cell r="DV45">
            <v>0</v>
          </cell>
          <cell r="DW45">
            <v>0</v>
          </cell>
          <cell r="DX45"/>
          <cell r="DY45"/>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cell r="EO45"/>
          <cell r="EP45"/>
          <cell r="EQ45"/>
          <cell r="ER45"/>
          <cell r="ES45"/>
          <cell r="ET45"/>
          <cell r="EU45"/>
          <cell r="EV45"/>
          <cell r="EW45"/>
          <cell r="EX45"/>
          <cell r="EZ45">
            <v>0</v>
          </cell>
          <cell r="FA45">
            <v>0</v>
          </cell>
          <cell r="FB45">
            <v>0</v>
          </cell>
          <cell r="FC45">
            <v>0</v>
          </cell>
          <cell r="FD45"/>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1</v>
          </cell>
          <cell r="GB45">
            <v>0</v>
          </cell>
          <cell r="GC45">
            <v>356</v>
          </cell>
          <cell r="GD45">
            <v>0</v>
          </cell>
          <cell r="GE45">
            <v>0</v>
          </cell>
          <cell r="GF45" t="str">
            <v>unknown</v>
          </cell>
          <cell r="GG45" t="str">
            <v>unknown</v>
          </cell>
          <cell r="GH45">
            <v>0</v>
          </cell>
          <cell r="GI45">
            <v>0</v>
          </cell>
          <cell r="GJ45">
            <v>637814</v>
          </cell>
          <cell r="GK45">
            <v>0</v>
          </cell>
        </row>
        <row r="46">
          <cell r="A46" t="str">
            <v>Eastside Arts</v>
          </cell>
          <cell r="B46"/>
          <cell r="C46"/>
          <cell r="D46"/>
          <cell r="E46"/>
          <cell r="F46"/>
          <cell r="G46"/>
          <cell r="H46"/>
          <cell r="I46" t="str">
            <v>Medium</v>
          </cell>
          <cell r="J46"/>
          <cell r="K46"/>
          <cell r="L46"/>
          <cell r="M46"/>
          <cell r="N46" t="str">
            <v>Combined</v>
          </cell>
          <cell r="O46">
            <v>16</v>
          </cell>
          <cell r="P46">
            <v>67</v>
          </cell>
          <cell r="Q46">
            <v>4</v>
          </cell>
          <cell r="R46">
            <v>3</v>
          </cell>
          <cell r="S46">
            <v>0</v>
          </cell>
          <cell r="T46">
            <v>368</v>
          </cell>
          <cell r="U46">
            <v>580</v>
          </cell>
          <cell r="V46">
            <v>340</v>
          </cell>
          <cell r="W46">
            <v>0</v>
          </cell>
          <cell r="X46">
            <v>0</v>
          </cell>
          <cell r="Y46">
            <v>10666</v>
          </cell>
          <cell r="Z46">
            <v>2424</v>
          </cell>
          <cell r="AA46">
            <v>20996</v>
          </cell>
          <cell r="AB46">
            <v>0</v>
          </cell>
          <cell r="AC46">
            <v>0</v>
          </cell>
          <cell r="AD46">
            <v>0</v>
          </cell>
          <cell r="AE46">
            <v>0</v>
          </cell>
          <cell r="AF46">
            <v>0</v>
          </cell>
          <cell r="AG46">
            <v>0</v>
          </cell>
          <cell r="AH46">
            <v>0</v>
          </cell>
          <cell r="AI46">
            <v>0</v>
          </cell>
          <cell r="AJ46">
            <v>16</v>
          </cell>
          <cell r="AK46">
            <v>0</v>
          </cell>
          <cell r="AL46">
            <v>0</v>
          </cell>
          <cell r="AM46">
            <v>0</v>
          </cell>
          <cell r="AN46">
            <v>0</v>
          </cell>
          <cell r="AO46">
            <v>0</v>
          </cell>
          <cell r="AP46">
            <v>0</v>
          </cell>
          <cell r="AQ46">
            <v>0</v>
          </cell>
          <cell r="AR46">
            <v>67</v>
          </cell>
          <cell r="AS46">
            <v>0</v>
          </cell>
          <cell r="AT46">
            <v>0</v>
          </cell>
          <cell r="AU46">
            <v>0</v>
          </cell>
          <cell r="AV46">
            <v>0</v>
          </cell>
          <cell r="AW46">
            <v>0</v>
          </cell>
          <cell r="AX46">
            <v>0</v>
          </cell>
          <cell r="AY46">
            <v>0</v>
          </cell>
          <cell r="AZ46">
            <v>3</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3</v>
          </cell>
          <cell r="BQ46">
            <v>0</v>
          </cell>
          <cell r="BR46">
            <v>6956</v>
          </cell>
          <cell r="BS46">
            <v>3532</v>
          </cell>
          <cell r="BT46">
            <v>169</v>
          </cell>
          <cell r="BU46">
            <v>249</v>
          </cell>
          <cell r="BV46">
            <v>30843</v>
          </cell>
          <cell r="BW46">
            <v>7.81</v>
          </cell>
          <cell r="BX46">
            <v>0.01</v>
          </cell>
          <cell r="BY46">
            <v>0.08</v>
          </cell>
          <cell r="BZ46">
            <v>0.18</v>
          </cell>
          <cell r="CA46">
            <v>0.01</v>
          </cell>
          <cell r="CB46">
            <v>0.13</v>
          </cell>
          <cell r="CC46">
            <v>7.0000000000000007E-2</v>
          </cell>
          <cell r="CD46">
            <v>0</v>
          </cell>
          <cell r="CE46">
            <v>1</v>
          </cell>
          <cell r="CF46">
            <v>1</v>
          </cell>
          <cell r="CG46">
            <v>1</v>
          </cell>
          <cell r="CH46">
            <v>0</v>
          </cell>
          <cell r="CI46">
            <v>0</v>
          </cell>
          <cell r="CJ46">
            <v>0</v>
          </cell>
          <cell r="CK46">
            <v>1</v>
          </cell>
          <cell r="CL46">
            <v>0</v>
          </cell>
          <cell r="CM46">
            <v>1</v>
          </cell>
          <cell r="CN46">
            <v>0</v>
          </cell>
          <cell r="CO46">
            <v>0</v>
          </cell>
          <cell r="CP46">
            <v>1</v>
          </cell>
          <cell r="CQ46">
            <v>0</v>
          </cell>
          <cell r="CR46">
            <v>0</v>
          </cell>
          <cell r="CS46">
            <v>1</v>
          </cell>
          <cell r="CT46">
            <v>0</v>
          </cell>
          <cell r="CU46">
            <v>1</v>
          </cell>
          <cell r="CV46">
            <v>0</v>
          </cell>
          <cell r="CW46">
            <v>0</v>
          </cell>
          <cell r="CX46">
            <v>0</v>
          </cell>
          <cell r="CY46">
            <v>1</v>
          </cell>
          <cell r="CZ46">
            <v>0</v>
          </cell>
          <cell r="DA46">
            <v>0</v>
          </cell>
          <cell r="DB46">
            <v>0</v>
          </cell>
          <cell r="DC46">
            <v>0</v>
          </cell>
          <cell r="DD46">
            <v>0</v>
          </cell>
          <cell r="DE46">
            <v>0</v>
          </cell>
          <cell r="DF46">
            <v>0</v>
          </cell>
          <cell r="DG46">
            <v>0</v>
          </cell>
          <cell r="DH46">
            <v>0</v>
          </cell>
          <cell r="DI46">
            <v>0</v>
          </cell>
          <cell r="DJ46"/>
          <cell r="DK46">
            <v>0</v>
          </cell>
          <cell r="DL46">
            <v>0</v>
          </cell>
          <cell r="DM46">
            <v>0</v>
          </cell>
          <cell r="DN46">
            <v>0</v>
          </cell>
          <cell r="DO46">
            <v>0</v>
          </cell>
          <cell r="DP46">
            <v>0</v>
          </cell>
          <cell r="DQ46">
            <v>0</v>
          </cell>
          <cell r="DR46">
            <v>0</v>
          </cell>
          <cell r="DS46">
            <v>0</v>
          </cell>
          <cell r="DT46">
            <v>0</v>
          </cell>
          <cell r="DU46">
            <v>0</v>
          </cell>
          <cell r="DV46">
            <v>0</v>
          </cell>
          <cell r="DW46">
            <v>0</v>
          </cell>
          <cell r="DX46"/>
          <cell r="DY46"/>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cell r="EO46"/>
          <cell r="EP46"/>
          <cell r="EQ46"/>
          <cell r="ER46"/>
          <cell r="ES46"/>
          <cell r="ET46"/>
          <cell r="EU46"/>
          <cell r="EV46"/>
          <cell r="EW46"/>
          <cell r="EX46"/>
          <cell r="EZ46">
            <v>0</v>
          </cell>
          <cell r="FA46">
            <v>0</v>
          </cell>
          <cell r="FB46">
            <v>0</v>
          </cell>
          <cell r="FC46">
            <v>0</v>
          </cell>
          <cell r="FD46"/>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cell r="FZ46">
            <v>0</v>
          </cell>
          <cell r="GA46">
            <v>0</v>
          </cell>
          <cell r="GB46">
            <v>0</v>
          </cell>
          <cell r="GC46">
            <v>0</v>
          </cell>
          <cell r="GD46">
            <v>0</v>
          </cell>
          <cell r="GE46">
            <v>0</v>
          </cell>
          <cell r="GF46">
            <v>0</v>
          </cell>
          <cell r="GG46">
            <v>0</v>
          </cell>
          <cell r="GH46">
            <v>0</v>
          </cell>
          <cell r="GI46">
            <v>0</v>
          </cell>
          <cell r="GJ46">
            <v>0</v>
          </cell>
          <cell r="GK46">
            <v>0</v>
          </cell>
        </row>
        <row r="47">
          <cell r="A47" t="str">
            <v>Echo Echo Dance Theatre Company</v>
          </cell>
          <cell r="B47"/>
          <cell r="C47"/>
          <cell r="D47"/>
          <cell r="E47"/>
          <cell r="F47"/>
          <cell r="G47"/>
          <cell r="H47"/>
          <cell r="I47" t="str">
            <v>Medium</v>
          </cell>
          <cell r="J47"/>
          <cell r="K47"/>
          <cell r="L47"/>
          <cell r="M47"/>
          <cell r="N47" t="str">
            <v>Dance</v>
          </cell>
          <cell r="O47">
            <v>80</v>
          </cell>
          <cell r="P47">
            <v>745</v>
          </cell>
          <cell r="Q47">
            <v>32</v>
          </cell>
          <cell r="R47">
            <v>49</v>
          </cell>
          <cell r="S47">
            <v>17</v>
          </cell>
          <cell r="T47">
            <v>2673</v>
          </cell>
          <cell r="U47">
            <v>43300</v>
          </cell>
          <cell r="V47">
            <v>8274</v>
          </cell>
          <cell r="W47">
            <v>0</v>
          </cell>
          <cell r="X47">
            <v>305</v>
          </cell>
          <cell r="Y47">
            <v>0</v>
          </cell>
          <cell r="Z47">
            <v>1300</v>
          </cell>
          <cell r="AA47">
            <v>0</v>
          </cell>
          <cell r="AB47">
            <v>1063100</v>
          </cell>
          <cell r="AC47">
            <v>169000</v>
          </cell>
          <cell r="AD47">
            <v>0</v>
          </cell>
          <cell r="AE47">
            <v>0</v>
          </cell>
          <cell r="AF47">
            <v>0</v>
          </cell>
          <cell r="AG47">
            <v>0</v>
          </cell>
          <cell r="AH47">
            <v>0</v>
          </cell>
          <cell r="AI47">
            <v>0</v>
          </cell>
          <cell r="AJ47">
            <v>41</v>
          </cell>
          <cell r="AK47">
            <v>75</v>
          </cell>
          <cell r="AL47">
            <v>0</v>
          </cell>
          <cell r="AM47">
            <v>0</v>
          </cell>
          <cell r="AN47">
            <v>0</v>
          </cell>
          <cell r="AO47">
            <v>0</v>
          </cell>
          <cell r="AP47">
            <v>0</v>
          </cell>
          <cell r="AQ47">
            <v>0</v>
          </cell>
          <cell r="AR47">
            <v>277</v>
          </cell>
          <cell r="AS47">
            <v>0</v>
          </cell>
          <cell r="AT47">
            <v>0</v>
          </cell>
          <cell r="AU47">
            <v>0</v>
          </cell>
          <cell r="AV47">
            <v>0</v>
          </cell>
          <cell r="AW47">
            <v>0</v>
          </cell>
          <cell r="AX47">
            <v>0</v>
          </cell>
          <cell r="AY47">
            <v>0</v>
          </cell>
          <cell r="AZ47">
            <v>0</v>
          </cell>
          <cell r="BA47">
            <v>44</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8</v>
          </cell>
          <cell r="BQ47">
            <v>23</v>
          </cell>
          <cell r="BR47">
            <v>1514</v>
          </cell>
          <cell r="BS47">
            <v>447</v>
          </cell>
          <cell r="BT47">
            <v>393</v>
          </cell>
          <cell r="BU47">
            <v>164</v>
          </cell>
          <cell r="BV47">
            <v>5291.4</v>
          </cell>
          <cell r="BW47">
            <v>8.66</v>
          </cell>
          <cell r="BX47">
            <v>0.04</v>
          </cell>
          <cell r="BY47">
            <v>0</v>
          </cell>
          <cell r="BZ47">
            <v>0.34</v>
          </cell>
          <cell r="CA47">
            <v>0</v>
          </cell>
          <cell r="CB47">
            <v>0.05</v>
          </cell>
          <cell r="CC47">
            <v>0.28999999999999998</v>
          </cell>
          <cell r="CD47">
            <v>0</v>
          </cell>
          <cell r="CE47">
            <v>1</v>
          </cell>
          <cell r="CF47">
            <v>0</v>
          </cell>
          <cell r="CG47">
            <v>0</v>
          </cell>
          <cell r="CH47">
            <v>0</v>
          </cell>
          <cell r="CI47">
            <v>1</v>
          </cell>
          <cell r="CJ47">
            <v>0</v>
          </cell>
          <cell r="CK47">
            <v>0</v>
          </cell>
          <cell r="CL47">
            <v>0</v>
          </cell>
          <cell r="CM47">
            <v>0</v>
          </cell>
          <cell r="CN47">
            <v>0</v>
          </cell>
          <cell r="CO47">
            <v>0</v>
          </cell>
          <cell r="CP47">
            <v>0</v>
          </cell>
          <cell r="CQ47">
            <v>1</v>
          </cell>
          <cell r="CR47">
            <v>0</v>
          </cell>
          <cell r="CS47">
            <v>0</v>
          </cell>
          <cell r="CT47">
            <v>0</v>
          </cell>
          <cell r="CU47">
            <v>0</v>
          </cell>
          <cell r="CV47">
            <v>1</v>
          </cell>
          <cell r="CW47">
            <v>0</v>
          </cell>
          <cell r="CX47">
            <v>0</v>
          </cell>
          <cell r="CY47">
            <v>0</v>
          </cell>
          <cell r="CZ47">
            <v>0</v>
          </cell>
          <cell r="DA47">
            <v>0</v>
          </cell>
          <cell r="DB47">
            <v>0</v>
          </cell>
          <cell r="DC47">
            <v>0</v>
          </cell>
          <cell r="DD47">
            <v>0</v>
          </cell>
          <cell r="DE47">
            <v>0</v>
          </cell>
          <cell r="DF47">
            <v>0</v>
          </cell>
          <cell r="DG47">
            <v>0</v>
          </cell>
          <cell r="DH47">
            <v>0</v>
          </cell>
          <cell r="DI47">
            <v>0</v>
          </cell>
          <cell r="DJ47"/>
          <cell r="DK47">
            <v>0</v>
          </cell>
          <cell r="DL47">
            <v>0</v>
          </cell>
          <cell r="DM47">
            <v>0</v>
          </cell>
          <cell r="DN47">
            <v>0</v>
          </cell>
          <cell r="DO47">
            <v>0</v>
          </cell>
          <cell r="DP47">
            <v>0</v>
          </cell>
          <cell r="DQ47">
            <v>0</v>
          </cell>
          <cell r="DR47">
            <v>0</v>
          </cell>
          <cell r="DS47">
            <v>0</v>
          </cell>
          <cell r="DT47">
            <v>0</v>
          </cell>
          <cell r="DU47">
            <v>0</v>
          </cell>
          <cell r="DV47">
            <v>0</v>
          </cell>
          <cell r="DW47">
            <v>0</v>
          </cell>
          <cell r="DX47"/>
          <cell r="DY47"/>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cell r="EO47"/>
          <cell r="EP47"/>
          <cell r="EQ47"/>
          <cell r="ER47"/>
          <cell r="ES47"/>
          <cell r="ET47"/>
          <cell r="EU47"/>
          <cell r="EV47"/>
          <cell r="EW47"/>
          <cell r="EX47"/>
          <cell r="EZ47">
            <v>0</v>
          </cell>
          <cell r="FA47">
            <v>0</v>
          </cell>
          <cell r="FB47">
            <v>0</v>
          </cell>
          <cell r="FC47">
            <v>0</v>
          </cell>
          <cell r="FD47"/>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cell r="FZ47">
            <v>0</v>
          </cell>
          <cell r="GA47">
            <v>6</v>
          </cell>
          <cell r="GB47">
            <v>0</v>
          </cell>
          <cell r="GC47">
            <v>11</v>
          </cell>
          <cell r="GD47">
            <v>0</v>
          </cell>
          <cell r="GE47">
            <v>0</v>
          </cell>
          <cell r="GF47">
            <v>0</v>
          </cell>
          <cell r="GG47">
            <v>169000</v>
          </cell>
          <cell r="GH47">
            <v>0</v>
          </cell>
          <cell r="GI47">
            <v>0</v>
          </cell>
          <cell r="GJ47">
            <v>1063100</v>
          </cell>
          <cell r="GK47">
            <v>0</v>
          </cell>
        </row>
        <row r="48">
          <cell r="A48" t="str">
            <v>Feile an Phobail</v>
          </cell>
          <cell r="B48"/>
          <cell r="C48"/>
          <cell r="D48"/>
          <cell r="E48"/>
          <cell r="F48"/>
          <cell r="G48"/>
          <cell r="H48"/>
          <cell r="I48" t="str">
            <v>Large</v>
          </cell>
          <cell r="J48"/>
          <cell r="K48"/>
          <cell r="L48"/>
          <cell r="M48"/>
          <cell r="N48" t="str">
            <v>Combined</v>
          </cell>
          <cell r="O48">
            <v>500</v>
          </cell>
          <cell r="P48">
            <v>145</v>
          </cell>
          <cell r="Q48">
            <v>70</v>
          </cell>
          <cell r="R48">
            <v>3</v>
          </cell>
          <cell r="S48">
            <v>66</v>
          </cell>
          <cell r="T48">
            <v>0</v>
          </cell>
          <cell r="U48">
            <v>0</v>
          </cell>
          <cell r="V48">
            <v>0</v>
          </cell>
          <cell r="W48">
            <v>0</v>
          </cell>
          <cell r="X48">
            <v>0</v>
          </cell>
          <cell r="Y48">
            <v>0</v>
          </cell>
          <cell r="Z48">
            <v>0</v>
          </cell>
          <cell r="AA48">
            <v>0</v>
          </cell>
          <cell r="AB48">
            <v>0</v>
          </cell>
          <cell r="AC48">
            <v>0</v>
          </cell>
          <cell r="AD48">
            <v>0</v>
          </cell>
          <cell r="AE48" t="str">
            <v>12 (Offered at main talks and debates)</v>
          </cell>
          <cell r="AF48">
            <v>0</v>
          </cell>
          <cell r="AG48">
            <v>0</v>
          </cell>
          <cell r="AH48">
            <v>0</v>
          </cell>
          <cell r="AI48">
            <v>0</v>
          </cell>
          <cell r="AJ48">
            <v>500</v>
          </cell>
          <cell r="AK48">
            <v>0</v>
          </cell>
          <cell r="AL48">
            <v>0</v>
          </cell>
          <cell r="AM48">
            <v>0</v>
          </cell>
          <cell r="AN48">
            <v>0</v>
          </cell>
          <cell r="AO48">
            <v>0</v>
          </cell>
          <cell r="AP48">
            <v>0</v>
          </cell>
          <cell r="AQ48">
            <v>0</v>
          </cell>
          <cell r="AR48">
            <v>50</v>
          </cell>
          <cell r="AS48">
            <v>0</v>
          </cell>
          <cell r="AT48">
            <v>0</v>
          </cell>
          <cell r="AU48">
            <v>0</v>
          </cell>
          <cell r="AV48">
            <v>0</v>
          </cell>
          <cell r="AW48">
            <v>0</v>
          </cell>
          <cell r="AX48">
            <v>0</v>
          </cell>
          <cell r="AY48">
            <v>0</v>
          </cell>
          <cell r="AZ48">
            <v>5</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3</v>
          </cell>
          <cell r="BQ48">
            <v>0</v>
          </cell>
          <cell r="BR48">
            <v>30000</v>
          </cell>
          <cell r="BS48">
            <v>18000</v>
          </cell>
          <cell r="BT48">
            <v>10000</v>
          </cell>
          <cell r="BU48">
            <v>2000</v>
          </cell>
          <cell r="BV48">
            <v>100363</v>
          </cell>
          <cell r="BW48">
            <v>6</v>
          </cell>
          <cell r="BX48">
            <v>0.05</v>
          </cell>
          <cell r="BY48">
            <v>0.1</v>
          </cell>
          <cell r="BZ48">
            <v>0.9</v>
          </cell>
          <cell r="CA48">
            <v>0.1</v>
          </cell>
          <cell r="CB48">
            <v>0.05</v>
          </cell>
          <cell r="CC48">
            <v>0.25</v>
          </cell>
          <cell r="CD48">
            <v>0.1</v>
          </cell>
          <cell r="CE48">
            <v>1</v>
          </cell>
          <cell r="CF48">
            <v>1</v>
          </cell>
          <cell r="CG48">
            <v>0</v>
          </cell>
          <cell r="CH48">
            <v>0</v>
          </cell>
          <cell r="CI48">
            <v>0</v>
          </cell>
          <cell r="CJ48">
            <v>0</v>
          </cell>
          <cell r="CK48">
            <v>1</v>
          </cell>
          <cell r="CL48">
            <v>1</v>
          </cell>
          <cell r="CM48">
            <v>0</v>
          </cell>
          <cell r="CN48">
            <v>1</v>
          </cell>
          <cell r="CO48">
            <v>0</v>
          </cell>
          <cell r="CP48">
            <v>0</v>
          </cell>
          <cell r="CQ48">
            <v>1</v>
          </cell>
          <cell r="CR48">
            <v>1</v>
          </cell>
          <cell r="CS48">
            <v>0</v>
          </cell>
          <cell r="CT48">
            <v>0</v>
          </cell>
          <cell r="CU48">
            <v>0</v>
          </cell>
          <cell r="CV48">
            <v>0</v>
          </cell>
          <cell r="CW48">
            <v>1</v>
          </cell>
          <cell r="CX48">
            <v>0</v>
          </cell>
          <cell r="CY48">
            <v>0</v>
          </cell>
          <cell r="CZ48">
            <v>0</v>
          </cell>
          <cell r="DA48">
            <v>0</v>
          </cell>
          <cell r="DB48">
            <v>0</v>
          </cell>
          <cell r="DC48">
            <v>0</v>
          </cell>
          <cell r="DD48">
            <v>0</v>
          </cell>
          <cell r="DE48">
            <v>0</v>
          </cell>
          <cell r="DF48">
            <v>0</v>
          </cell>
          <cell r="DG48">
            <v>0</v>
          </cell>
          <cell r="DH48">
            <v>0</v>
          </cell>
          <cell r="DI48">
            <v>0</v>
          </cell>
          <cell r="DJ48"/>
          <cell r="DK48">
            <v>0</v>
          </cell>
          <cell r="DL48">
            <v>0</v>
          </cell>
          <cell r="DM48">
            <v>0</v>
          </cell>
          <cell r="DN48">
            <v>0</v>
          </cell>
          <cell r="DO48">
            <v>0</v>
          </cell>
          <cell r="DP48">
            <v>0</v>
          </cell>
          <cell r="DQ48">
            <v>1</v>
          </cell>
          <cell r="DR48">
            <v>0</v>
          </cell>
          <cell r="DS48">
            <v>1</v>
          </cell>
          <cell r="DT48">
            <v>0</v>
          </cell>
          <cell r="DU48">
            <v>1</v>
          </cell>
          <cell r="DV48">
            <v>0</v>
          </cell>
          <cell r="DW48">
            <v>1</v>
          </cell>
          <cell r="DX48"/>
          <cell r="DY48"/>
          <cell r="DZ48">
            <v>1</v>
          </cell>
          <cell r="EA48">
            <v>0</v>
          </cell>
          <cell r="EB48">
            <v>1</v>
          </cell>
          <cell r="EC48">
            <v>0</v>
          </cell>
          <cell r="ED48">
            <v>0</v>
          </cell>
          <cell r="EE48">
            <v>1</v>
          </cell>
          <cell r="EF48">
            <v>1</v>
          </cell>
          <cell r="EG48">
            <v>0</v>
          </cell>
          <cell r="EH48">
            <v>0</v>
          </cell>
          <cell r="EI48">
            <v>1</v>
          </cell>
          <cell r="EJ48">
            <v>1</v>
          </cell>
          <cell r="EK48">
            <v>0</v>
          </cell>
          <cell r="EL48">
            <v>0</v>
          </cell>
          <cell r="EM48">
            <v>0</v>
          </cell>
          <cell r="EN48"/>
          <cell r="EO48"/>
          <cell r="EP48"/>
          <cell r="EQ48"/>
          <cell r="ER48"/>
          <cell r="ES48"/>
          <cell r="ET48"/>
          <cell r="EU48"/>
          <cell r="EV48"/>
          <cell r="EW48"/>
          <cell r="EX48"/>
          <cell r="EZ48">
            <v>0</v>
          </cell>
          <cell r="FA48">
            <v>0</v>
          </cell>
          <cell r="FB48">
            <v>0</v>
          </cell>
          <cell r="FC48">
            <v>0</v>
          </cell>
          <cell r="FD48"/>
          <cell r="FE48">
            <v>100</v>
          </cell>
          <cell r="FF48">
            <v>150</v>
          </cell>
          <cell r="FG48">
            <v>0</v>
          </cell>
          <cell r="FH48">
            <v>30</v>
          </cell>
          <cell r="FI48">
            <v>0</v>
          </cell>
          <cell r="FJ48">
            <v>130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cell r="FZ48" t="str">
            <v>24 (TV Ads)</v>
          </cell>
          <cell r="GA48">
            <v>65</v>
          </cell>
          <cell r="GB48">
            <v>1</v>
          </cell>
          <cell r="GC48">
            <v>0</v>
          </cell>
          <cell r="GD48">
            <v>0</v>
          </cell>
          <cell r="GE48">
            <v>0</v>
          </cell>
          <cell r="GF48">
            <v>0</v>
          </cell>
          <cell r="GG48">
            <v>0</v>
          </cell>
          <cell r="GH48">
            <v>0</v>
          </cell>
          <cell r="GI48">
            <v>0</v>
          </cell>
          <cell r="GJ48">
            <v>0</v>
          </cell>
          <cell r="GK48">
            <v>0</v>
          </cell>
        </row>
        <row r="49">
          <cell r="A49" t="str">
            <v>Flaxart Studios</v>
          </cell>
          <cell r="B49"/>
          <cell r="C49"/>
          <cell r="D49"/>
          <cell r="E49"/>
          <cell r="F49"/>
          <cell r="G49"/>
          <cell r="H49"/>
          <cell r="I49" t="str">
            <v>Small</v>
          </cell>
          <cell r="J49"/>
          <cell r="K49"/>
          <cell r="L49"/>
          <cell r="M49"/>
          <cell r="N49" t="str">
            <v>Visual Arts</v>
          </cell>
          <cell r="O49">
            <v>0</v>
          </cell>
          <cell r="P49">
            <v>0</v>
          </cell>
          <cell r="Q49">
            <v>60</v>
          </cell>
          <cell r="R49">
            <v>0</v>
          </cell>
          <cell r="S49">
            <v>0</v>
          </cell>
          <cell r="T49">
            <v>0</v>
          </cell>
          <cell r="U49">
            <v>0</v>
          </cell>
          <cell r="V49">
            <v>0</v>
          </cell>
          <cell r="W49">
            <v>0</v>
          </cell>
          <cell r="X49">
            <v>0</v>
          </cell>
          <cell r="Y49">
            <v>29683</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t="str">
            <v>1 known</v>
          </cell>
          <cell r="AU49">
            <v>0</v>
          </cell>
          <cell r="AV49">
            <v>0</v>
          </cell>
          <cell r="AW49">
            <v>0</v>
          </cell>
          <cell r="AX49">
            <v>0</v>
          </cell>
          <cell r="AY49">
            <v>0</v>
          </cell>
          <cell r="AZ49" t="str">
            <v>1 known</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0.1</v>
          </cell>
          <cell r="BY49">
            <v>0.1</v>
          </cell>
          <cell r="BZ49">
            <v>0.2</v>
          </cell>
          <cell r="CA49">
            <v>0.2</v>
          </cell>
          <cell r="CB49">
            <v>0.2</v>
          </cell>
          <cell r="CC49">
            <v>0.1</v>
          </cell>
          <cell r="CD49">
            <v>0.1</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cell r="DK49">
            <v>0</v>
          </cell>
          <cell r="DL49">
            <v>28</v>
          </cell>
          <cell r="DM49">
            <v>1</v>
          </cell>
          <cell r="DN49">
            <v>0</v>
          </cell>
          <cell r="DO49">
            <v>0</v>
          </cell>
          <cell r="DP49">
            <v>1</v>
          </cell>
          <cell r="DQ49">
            <v>0</v>
          </cell>
          <cell r="DR49">
            <v>1</v>
          </cell>
          <cell r="DS49">
            <v>0</v>
          </cell>
          <cell r="DT49">
            <v>1</v>
          </cell>
          <cell r="DU49">
            <v>0</v>
          </cell>
          <cell r="DV49">
            <v>0</v>
          </cell>
          <cell r="DW49">
            <v>0</v>
          </cell>
          <cell r="DX49"/>
          <cell r="DY49"/>
          <cell r="DZ49">
            <v>1</v>
          </cell>
          <cell r="EA49">
            <v>0</v>
          </cell>
          <cell r="EB49">
            <v>1</v>
          </cell>
          <cell r="EC49">
            <v>0</v>
          </cell>
          <cell r="ED49">
            <v>0</v>
          </cell>
          <cell r="EE49">
            <v>0</v>
          </cell>
          <cell r="EF49">
            <v>0</v>
          </cell>
          <cell r="EG49">
            <v>0</v>
          </cell>
          <cell r="EH49">
            <v>1</v>
          </cell>
          <cell r="EI49">
            <v>0</v>
          </cell>
          <cell r="EJ49">
            <v>1</v>
          </cell>
          <cell r="EK49">
            <v>0</v>
          </cell>
          <cell r="EL49">
            <v>0</v>
          </cell>
          <cell r="EM49">
            <v>0</v>
          </cell>
          <cell r="EN49"/>
          <cell r="EO49"/>
          <cell r="EP49"/>
          <cell r="EQ49"/>
          <cell r="ER49"/>
          <cell r="ES49"/>
          <cell r="ET49"/>
          <cell r="EU49"/>
          <cell r="EV49"/>
          <cell r="EW49"/>
          <cell r="EX49"/>
          <cell r="EZ49">
            <v>0</v>
          </cell>
          <cell r="FA49">
            <v>0</v>
          </cell>
          <cell r="FB49">
            <v>0</v>
          </cell>
          <cell r="FC49">
            <v>0</v>
          </cell>
          <cell r="FD49"/>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cell r="FZ49">
            <v>0</v>
          </cell>
          <cell r="GA49">
            <v>0</v>
          </cell>
          <cell r="GB49">
            <v>0</v>
          </cell>
          <cell r="GC49">
            <v>0</v>
          </cell>
          <cell r="GD49">
            <v>0</v>
          </cell>
          <cell r="GE49">
            <v>0</v>
          </cell>
          <cell r="GF49">
            <v>0</v>
          </cell>
          <cell r="GG49">
            <v>0</v>
          </cell>
          <cell r="GH49">
            <v>0</v>
          </cell>
          <cell r="GI49">
            <v>0</v>
          </cell>
          <cell r="GJ49">
            <v>0</v>
          </cell>
          <cell r="GK49">
            <v>0</v>
          </cell>
        </row>
        <row r="50">
          <cell r="A50" t="str">
            <v>Glasgowbury</v>
          </cell>
          <cell r="B50"/>
          <cell r="C50"/>
          <cell r="D50"/>
          <cell r="E50"/>
          <cell r="F50"/>
          <cell r="G50"/>
          <cell r="H50"/>
          <cell r="I50" t="str">
            <v>Small</v>
          </cell>
          <cell r="J50"/>
          <cell r="K50"/>
          <cell r="L50"/>
          <cell r="M50"/>
          <cell r="N50" t="str">
            <v>Music</v>
          </cell>
          <cell r="O50">
            <v>33</v>
          </cell>
          <cell r="P50">
            <v>4518</v>
          </cell>
          <cell r="Q50">
            <v>0</v>
          </cell>
          <cell r="R50">
            <v>0</v>
          </cell>
          <cell r="S50">
            <v>0</v>
          </cell>
          <cell r="T50">
            <v>2597</v>
          </cell>
          <cell r="U50">
            <v>0</v>
          </cell>
          <cell r="V50">
            <v>14247</v>
          </cell>
          <cell r="W50">
            <v>0</v>
          </cell>
          <cell r="X50">
            <v>0</v>
          </cell>
          <cell r="Y50">
            <v>0</v>
          </cell>
          <cell r="Z50">
            <v>0</v>
          </cell>
          <cell r="AA50">
            <v>0</v>
          </cell>
          <cell r="AB50">
            <v>0</v>
          </cell>
          <cell r="AC50">
            <v>0</v>
          </cell>
          <cell r="AD50">
            <v>0</v>
          </cell>
          <cell r="AE50">
            <v>0</v>
          </cell>
          <cell r="AF50">
            <v>0</v>
          </cell>
          <cell r="AG50">
            <v>0</v>
          </cell>
          <cell r="AH50">
            <v>0</v>
          </cell>
          <cell r="AI50">
            <v>0</v>
          </cell>
          <cell r="AJ50">
            <v>20</v>
          </cell>
          <cell r="AK50">
            <v>0</v>
          </cell>
          <cell r="AL50">
            <v>0</v>
          </cell>
          <cell r="AM50">
            <v>0</v>
          </cell>
          <cell r="AN50">
            <v>0</v>
          </cell>
          <cell r="AO50">
            <v>0</v>
          </cell>
          <cell r="AP50">
            <v>0</v>
          </cell>
          <cell r="AQ50">
            <v>0</v>
          </cell>
          <cell r="AR50">
            <v>4213</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840</v>
          </cell>
          <cell r="BS50">
            <v>789</v>
          </cell>
          <cell r="BT50">
            <v>32</v>
          </cell>
          <cell r="BU50">
            <v>0</v>
          </cell>
          <cell r="BV50">
            <v>3792.78</v>
          </cell>
          <cell r="BW50">
            <v>4.8</v>
          </cell>
          <cell r="BX50">
            <v>0</v>
          </cell>
          <cell r="BY50">
            <v>0</v>
          </cell>
          <cell r="BZ50">
            <v>0</v>
          </cell>
          <cell r="CA50">
            <v>0</v>
          </cell>
          <cell r="CB50">
            <v>0</v>
          </cell>
          <cell r="CC50">
            <v>1</v>
          </cell>
          <cell r="CD50">
            <v>0</v>
          </cell>
          <cell r="CE50">
            <v>1</v>
          </cell>
          <cell r="CF50">
            <v>1</v>
          </cell>
          <cell r="CG50">
            <v>0</v>
          </cell>
          <cell r="CH50">
            <v>0</v>
          </cell>
          <cell r="CI50">
            <v>0</v>
          </cell>
          <cell r="CJ50">
            <v>0</v>
          </cell>
          <cell r="CK50">
            <v>0</v>
          </cell>
          <cell r="CL50">
            <v>0</v>
          </cell>
          <cell r="CM50">
            <v>1</v>
          </cell>
          <cell r="CN50">
            <v>0</v>
          </cell>
          <cell r="CO50">
            <v>0</v>
          </cell>
          <cell r="CP50">
            <v>0</v>
          </cell>
          <cell r="CQ50">
            <v>1</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cell r="DK50">
            <v>0</v>
          </cell>
          <cell r="DL50">
            <v>0</v>
          </cell>
          <cell r="DM50">
            <v>0</v>
          </cell>
          <cell r="DN50">
            <v>0</v>
          </cell>
          <cell r="DO50">
            <v>0</v>
          </cell>
          <cell r="DP50">
            <v>0</v>
          </cell>
          <cell r="DQ50">
            <v>0</v>
          </cell>
          <cell r="DR50">
            <v>0</v>
          </cell>
          <cell r="DS50">
            <v>0</v>
          </cell>
          <cell r="DT50">
            <v>0</v>
          </cell>
          <cell r="DU50">
            <v>0</v>
          </cell>
          <cell r="DV50">
            <v>0</v>
          </cell>
          <cell r="DW50">
            <v>0</v>
          </cell>
          <cell r="DX50"/>
          <cell r="DY50"/>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cell r="EO50"/>
          <cell r="EP50"/>
          <cell r="EQ50"/>
          <cell r="ER50"/>
          <cell r="ES50"/>
          <cell r="ET50"/>
          <cell r="EU50"/>
          <cell r="EV50"/>
          <cell r="EW50"/>
          <cell r="EX50"/>
          <cell r="EZ50">
            <v>0</v>
          </cell>
          <cell r="FA50">
            <v>0</v>
          </cell>
          <cell r="FB50">
            <v>0</v>
          </cell>
          <cell r="FC50">
            <v>0</v>
          </cell>
          <cell r="FD50"/>
          <cell r="FE50">
            <v>0</v>
          </cell>
          <cell r="FF50">
            <v>0</v>
          </cell>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row>
        <row r="51">
          <cell r="A51" t="str">
            <v>Golden Thread Gallery</v>
          </cell>
          <cell r="B51"/>
          <cell r="C51"/>
          <cell r="D51"/>
          <cell r="E51"/>
          <cell r="F51"/>
          <cell r="G51"/>
          <cell r="H51"/>
          <cell r="I51" t="str">
            <v>Medium</v>
          </cell>
          <cell r="J51"/>
          <cell r="K51"/>
          <cell r="L51"/>
          <cell r="M51"/>
          <cell r="N51" t="str">
            <v>Visual Arts</v>
          </cell>
          <cell r="O51">
            <v>0</v>
          </cell>
          <cell r="P51">
            <v>167</v>
          </cell>
          <cell r="Q51">
            <v>15</v>
          </cell>
          <cell r="R51">
            <v>0</v>
          </cell>
          <cell r="S51">
            <v>0</v>
          </cell>
          <cell r="T51">
            <v>0</v>
          </cell>
          <cell r="U51">
            <v>0</v>
          </cell>
          <cell r="V51">
            <v>1601</v>
          </cell>
          <cell r="W51">
            <v>0</v>
          </cell>
          <cell r="X51">
            <v>23873</v>
          </cell>
          <cell r="Y51">
            <v>6440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151</v>
          </cell>
          <cell r="AQ51">
            <v>0</v>
          </cell>
          <cell r="AR51">
            <v>0</v>
          </cell>
          <cell r="AS51">
            <v>0</v>
          </cell>
          <cell r="AT51">
            <v>0</v>
          </cell>
          <cell r="AU51">
            <v>0</v>
          </cell>
          <cell r="AV51">
            <v>0</v>
          </cell>
          <cell r="AW51">
            <v>0</v>
          </cell>
          <cell r="AX51">
            <v>14</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0.05</v>
          </cell>
          <cell r="BZ51">
            <v>0.1</v>
          </cell>
          <cell r="CA51">
            <v>0.05</v>
          </cell>
          <cell r="CB51">
            <v>0.1</v>
          </cell>
          <cell r="CC51">
            <v>0.1</v>
          </cell>
          <cell r="CD51">
            <v>0</v>
          </cell>
          <cell r="CE51">
            <v>0</v>
          </cell>
          <cell r="CF51">
            <v>0</v>
          </cell>
          <cell r="CG51">
            <v>1</v>
          </cell>
          <cell r="CH51">
            <v>0</v>
          </cell>
          <cell r="CI51">
            <v>0</v>
          </cell>
          <cell r="CJ51">
            <v>0</v>
          </cell>
          <cell r="CK51">
            <v>0</v>
          </cell>
          <cell r="CL51">
            <v>1</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cell r="DK51">
            <v>0</v>
          </cell>
          <cell r="DL51">
            <v>0</v>
          </cell>
          <cell r="DM51">
            <v>0</v>
          </cell>
          <cell r="DN51">
            <v>0</v>
          </cell>
          <cell r="DO51">
            <v>0</v>
          </cell>
          <cell r="DP51">
            <v>0</v>
          </cell>
          <cell r="DQ51">
            <v>0</v>
          </cell>
          <cell r="DR51">
            <v>0</v>
          </cell>
          <cell r="DS51">
            <v>0</v>
          </cell>
          <cell r="DT51">
            <v>0</v>
          </cell>
          <cell r="DU51">
            <v>0</v>
          </cell>
          <cell r="DV51">
            <v>0</v>
          </cell>
          <cell r="DW51">
            <v>0</v>
          </cell>
          <cell r="DX51"/>
          <cell r="DY51"/>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cell r="EO51"/>
          <cell r="EP51"/>
          <cell r="EQ51"/>
          <cell r="ER51"/>
          <cell r="ES51"/>
          <cell r="ET51"/>
          <cell r="EU51"/>
          <cell r="EV51"/>
          <cell r="EW51"/>
          <cell r="EX51"/>
          <cell r="EZ51">
            <v>0</v>
          </cell>
          <cell r="FA51">
            <v>0</v>
          </cell>
          <cell r="FB51">
            <v>0</v>
          </cell>
          <cell r="FC51">
            <v>0</v>
          </cell>
          <cell r="FD51"/>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row>
        <row r="52">
          <cell r="A52" t="str">
            <v>The Grand Opera House Trust</v>
          </cell>
          <cell r="B52"/>
          <cell r="C52"/>
          <cell r="D52"/>
          <cell r="E52"/>
          <cell r="F52"/>
          <cell r="G52"/>
          <cell r="H52"/>
          <cell r="I52" t="str">
            <v>Large</v>
          </cell>
          <cell r="J52"/>
          <cell r="K52"/>
          <cell r="L52"/>
          <cell r="M52"/>
          <cell r="N52" t="str">
            <v>Combined</v>
          </cell>
          <cell r="O52">
            <v>385</v>
          </cell>
          <cell r="P52">
            <v>81</v>
          </cell>
          <cell r="Q52">
            <v>0</v>
          </cell>
          <cell r="R52">
            <v>0</v>
          </cell>
          <cell r="S52">
            <v>1</v>
          </cell>
          <cell r="T52">
            <v>285713</v>
          </cell>
          <cell r="U52">
            <v>0</v>
          </cell>
          <cell r="V52">
            <v>4890</v>
          </cell>
          <cell r="W52">
            <v>0</v>
          </cell>
          <cell r="X52">
            <v>0</v>
          </cell>
          <cell r="Y52">
            <v>0</v>
          </cell>
          <cell r="Z52">
            <v>0</v>
          </cell>
          <cell r="AA52">
            <v>0</v>
          </cell>
          <cell r="AB52">
            <v>936</v>
          </cell>
          <cell r="AC52">
            <v>0</v>
          </cell>
          <cell r="AD52">
            <v>5</v>
          </cell>
          <cell r="AE52">
            <v>7</v>
          </cell>
          <cell r="AF52">
            <v>0</v>
          </cell>
          <cell r="AG52">
            <v>8</v>
          </cell>
          <cell r="AH52">
            <v>385</v>
          </cell>
          <cell r="AI52">
            <v>3</v>
          </cell>
          <cell r="AJ52">
            <v>385</v>
          </cell>
          <cell r="AK52">
            <v>1</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338665</v>
          </cell>
          <cell r="BS52">
            <v>169114</v>
          </cell>
          <cell r="BT52">
            <v>13923</v>
          </cell>
          <cell r="BU52">
            <v>89950</v>
          </cell>
          <cell r="BV52">
            <v>7038998</v>
          </cell>
          <cell r="BW52">
            <v>25.79</v>
          </cell>
          <cell r="BX52">
            <v>0.06</v>
          </cell>
          <cell r="BY52">
            <v>0</v>
          </cell>
          <cell r="BZ52">
            <v>0</v>
          </cell>
          <cell r="CA52">
            <v>0</v>
          </cell>
          <cell r="CB52">
            <v>0.2</v>
          </cell>
          <cell r="CC52">
            <v>0.4</v>
          </cell>
          <cell r="CD52">
            <v>0</v>
          </cell>
          <cell r="CE52">
            <v>1</v>
          </cell>
          <cell r="CF52">
            <v>0</v>
          </cell>
          <cell r="CG52">
            <v>0</v>
          </cell>
          <cell r="CH52">
            <v>0</v>
          </cell>
          <cell r="CI52">
            <v>0</v>
          </cell>
          <cell r="CJ52">
            <v>0</v>
          </cell>
          <cell r="CK52">
            <v>0</v>
          </cell>
          <cell r="CL52">
            <v>0</v>
          </cell>
          <cell r="CM52">
            <v>1</v>
          </cell>
          <cell r="CN52">
            <v>0</v>
          </cell>
          <cell r="CO52">
            <v>1</v>
          </cell>
          <cell r="CP52">
            <v>1</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cell r="DK52">
            <v>0</v>
          </cell>
          <cell r="DL52">
            <v>0</v>
          </cell>
          <cell r="DM52">
            <v>0</v>
          </cell>
          <cell r="DN52">
            <v>0</v>
          </cell>
          <cell r="DO52">
            <v>0</v>
          </cell>
          <cell r="DP52">
            <v>0</v>
          </cell>
          <cell r="DQ52">
            <v>0</v>
          </cell>
          <cell r="DR52">
            <v>0</v>
          </cell>
          <cell r="DS52">
            <v>0</v>
          </cell>
          <cell r="DT52">
            <v>0</v>
          </cell>
          <cell r="DU52">
            <v>0</v>
          </cell>
          <cell r="DV52">
            <v>0</v>
          </cell>
          <cell r="DW52">
            <v>0</v>
          </cell>
          <cell r="DX52"/>
          <cell r="DY52"/>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cell r="EO52"/>
          <cell r="EP52"/>
          <cell r="EQ52"/>
          <cell r="ER52"/>
          <cell r="ES52"/>
          <cell r="ET52"/>
          <cell r="EU52"/>
          <cell r="EV52"/>
          <cell r="EW52"/>
          <cell r="EX52"/>
          <cell r="EZ52">
            <v>0</v>
          </cell>
          <cell r="FA52">
            <v>0</v>
          </cell>
          <cell r="FB52">
            <v>0</v>
          </cell>
          <cell r="FC52">
            <v>0</v>
          </cell>
          <cell r="FD52"/>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cell r="FZ52">
            <v>1</v>
          </cell>
          <cell r="GA52">
            <v>0</v>
          </cell>
          <cell r="GB52">
            <v>0</v>
          </cell>
          <cell r="GC52">
            <v>0</v>
          </cell>
          <cell r="GD52">
            <v>936</v>
          </cell>
          <cell r="GE52">
            <v>0</v>
          </cell>
          <cell r="GF52">
            <v>0</v>
          </cell>
          <cell r="GG52">
            <v>0</v>
          </cell>
          <cell r="GH52">
            <v>0</v>
          </cell>
          <cell r="GI52">
            <v>0</v>
          </cell>
          <cell r="GJ52">
            <v>0</v>
          </cell>
          <cell r="GK52">
            <v>0</v>
          </cell>
        </row>
        <row r="53">
          <cell r="A53" t="str">
            <v>Greater Shantallow Community Arts</v>
          </cell>
          <cell r="B53"/>
          <cell r="C53"/>
          <cell r="D53"/>
          <cell r="E53"/>
          <cell r="F53"/>
          <cell r="G53"/>
          <cell r="H53"/>
          <cell r="I53" t="str">
            <v>Medium</v>
          </cell>
          <cell r="J53"/>
          <cell r="K53"/>
          <cell r="L53"/>
          <cell r="M53"/>
          <cell r="N53" t="str">
            <v>Combined</v>
          </cell>
          <cell r="O53">
            <v>54</v>
          </cell>
          <cell r="P53"/>
          <cell r="Q53">
            <v>2</v>
          </cell>
          <cell r="R53">
            <v>5</v>
          </cell>
          <cell r="S53">
            <v>1001</v>
          </cell>
          <cell r="T53">
            <v>0</v>
          </cell>
          <cell r="U53">
            <v>70000</v>
          </cell>
          <cell r="V53">
            <v>7800</v>
          </cell>
          <cell r="W53">
            <v>0</v>
          </cell>
          <cell r="X53">
            <v>0</v>
          </cell>
          <cell r="Y53">
            <v>600</v>
          </cell>
          <cell r="Z53">
            <v>0</v>
          </cell>
          <cell r="AA53">
            <v>60000</v>
          </cell>
          <cell r="AB53">
            <v>100</v>
          </cell>
          <cell r="AC53">
            <v>50000</v>
          </cell>
          <cell r="AD53">
            <v>0</v>
          </cell>
          <cell r="AE53">
            <v>0</v>
          </cell>
          <cell r="AF53">
            <v>0</v>
          </cell>
          <cell r="AG53">
            <v>0</v>
          </cell>
          <cell r="AH53">
            <v>0</v>
          </cell>
          <cell r="AI53">
            <v>0</v>
          </cell>
          <cell r="AJ53"/>
          <cell r="AK53">
            <v>0</v>
          </cell>
          <cell r="AL53">
            <v>0</v>
          </cell>
          <cell r="AM53">
            <v>1</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0.05</v>
          </cell>
          <cell r="BY53">
            <v>0.1</v>
          </cell>
          <cell r="BZ53">
            <v>0.95</v>
          </cell>
          <cell r="CA53">
            <v>0.05</v>
          </cell>
          <cell r="CB53">
            <v>0.1</v>
          </cell>
          <cell r="CC53">
            <v>0.4</v>
          </cell>
          <cell r="CD53">
            <v>0.02</v>
          </cell>
          <cell r="CE53">
            <v>1</v>
          </cell>
          <cell r="CF53">
            <v>1</v>
          </cell>
          <cell r="CG53">
            <v>0</v>
          </cell>
          <cell r="CH53">
            <v>0</v>
          </cell>
          <cell r="CI53">
            <v>1</v>
          </cell>
          <cell r="CJ53">
            <v>0</v>
          </cell>
          <cell r="CK53">
            <v>0</v>
          </cell>
          <cell r="CL53">
            <v>0</v>
          </cell>
          <cell r="CM53">
            <v>0</v>
          </cell>
          <cell r="CN53">
            <v>0</v>
          </cell>
          <cell r="CO53">
            <v>0</v>
          </cell>
          <cell r="CP53">
            <v>0</v>
          </cell>
          <cell r="CQ53">
            <v>0</v>
          </cell>
          <cell r="CR53">
            <v>0</v>
          </cell>
          <cell r="CS53">
            <v>0</v>
          </cell>
          <cell r="CT53">
            <v>0</v>
          </cell>
          <cell r="CU53">
            <v>0</v>
          </cell>
          <cell r="CV53">
            <v>1</v>
          </cell>
          <cell r="CW53">
            <v>0</v>
          </cell>
          <cell r="CX53">
            <v>0</v>
          </cell>
          <cell r="CY53">
            <v>0</v>
          </cell>
          <cell r="CZ53">
            <v>0</v>
          </cell>
          <cell r="DA53">
            <v>0</v>
          </cell>
          <cell r="DB53">
            <v>0</v>
          </cell>
          <cell r="DC53">
            <v>0</v>
          </cell>
          <cell r="DD53">
            <v>0</v>
          </cell>
          <cell r="DE53">
            <v>0</v>
          </cell>
          <cell r="DF53">
            <v>0</v>
          </cell>
          <cell r="DG53">
            <v>0</v>
          </cell>
          <cell r="DH53">
            <v>0</v>
          </cell>
          <cell r="DI53">
            <v>0</v>
          </cell>
          <cell r="DJ53"/>
          <cell r="DK53">
            <v>0</v>
          </cell>
          <cell r="DL53">
            <v>0</v>
          </cell>
          <cell r="DM53">
            <v>0</v>
          </cell>
          <cell r="DN53">
            <v>0</v>
          </cell>
          <cell r="DO53">
            <v>0</v>
          </cell>
          <cell r="DP53">
            <v>0</v>
          </cell>
          <cell r="DQ53">
            <v>0</v>
          </cell>
          <cell r="DR53">
            <v>0</v>
          </cell>
          <cell r="DS53">
            <v>0</v>
          </cell>
          <cell r="DT53">
            <v>0</v>
          </cell>
          <cell r="DU53">
            <v>0</v>
          </cell>
          <cell r="DV53">
            <v>0</v>
          </cell>
          <cell r="DW53">
            <v>0</v>
          </cell>
          <cell r="DX53"/>
          <cell r="DY53"/>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cell r="EO53"/>
          <cell r="EP53"/>
          <cell r="EQ53"/>
          <cell r="ER53"/>
          <cell r="ES53"/>
          <cell r="ET53"/>
          <cell r="EU53"/>
          <cell r="EV53"/>
          <cell r="EW53"/>
          <cell r="EX53"/>
          <cell r="EZ53">
            <v>0</v>
          </cell>
          <cell r="FA53">
            <v>0</v>
          </cell>
          <cell r="FB53">
            <v>0</v>
          </cell>
          <cell r="FC53">
            <v>0</v>
          </cell>
          <cell r="FD53"/>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0</v>
          </cell>
          <cell r="FW53">
            <v>0</v>
          </cell>
          <cell r="FX53">
            <v>0</v>
          </cell>
          <cell r="FY53">
            <v>0</v>
          </cell>
          <cell r="FZ53">
            <v>0</v>
          </cell>
          <cell r="GA53">
            <v>1</v>
          </cell>
          <cell r="GB53">
            <v>0</v>
          </cell>
          <cell r="GC53">
            <v>1000</v>
          </cell>
          <cell r="GD53">
            <v>0</v>
          </cell>
          <cell r="GE53">
            <v>0</v>
          </cell>
          <cell r="GF53">
            <v>100</v>
          </cell>
          <cell r="GG53">
            <v>30000</v>
          </cell>
          <cell r="GH53">
            <v>0</v>
          </cell>
          <cell r="GI53">
            <v>0</v>
          </cell>
          <cell r="GJ53">
            <v>0</v>
          </cell>
          <cell r="GK53">
            <v>20000</v>
          </cell>
        </row>
        <row r="54">
          <cell r="A54" t="str">
            <v>In Your Space (NI) Ltd</v>
          </cell>
          <cell r="B54"/>
          <cell r="C54"/>
          <cell r="D54"/>
          <cell r="E54"/>
          <cell r="F54"/>
          <cell r="G54"/>
          <cell r="H54"/>
          <cell r="I54" t="str">
            <v>Medium</v>
          </cell>
          <cell r="J54"/>
          <cell r="K54"/>
          <cell r="L54"/>
          <cell r="M54"/>
          <cell r="N54" t="str">
            <v>Combined</v>
          </cell>
          <cell r="O54">
            <v>318</v>
          </cell>
          <cell r="P54">
            <v>454</v>
          </cell>
          <cell r="Q54">
            <v>0</v>
          </cell>
          <cell r="R54">
            <v>115</v>
          </cell>
          <cell r="S54">
            <v>0</v>
          </cell>
          <cell r="T54">
            <v>0</v>
          </cell>
          <cell r="U54">
            <v>239545</v>
          </cell>
          <cell r="V54">
            <v>2948</v>
          </cell>
          <cell r="W54">
            <v>0</v>
          </cell>
          <cell r="X54">
            <v>0</v>
          </cell>
          <cell r="Y54">
            <v>0</v>
          </cell>
          <cell r="Z54">
            <v>0</v>
          </cell>
          <cell r="AA54">
            <v>18650</v>
          </cell>
          <cell r="AB54">
            <v>0</v>
          </cell>
          <cell r="AC54">
            <v>0</v>
          </cell>
          <cell r="AD54">
            <v>0</v>
          </cell>
          <cell r="AE54">
            <v>0</v>
          </cell>
          <cell r="AF54">
            <v>0</v>
          </cell>
          <cell r="AG54">
            <v>0</v>
          </cell>
          <cell r="AH54">
            <v>0</v>
          </cell>
          <cell r="AI54">
            <v>0</v>
          </cell>
          <cell r="AJ54">
            <v>240</v>
          </cell>
          <cell r="AK54">
            <v>288</v>
          </cell>
          <cell r="AL54">
            <v>0</v>
          </cell>
          <cell r="AM54">
            <v>0</v>
          </cell>
          <cell r="AN54">
            <v>0</v>
          </cell>
          <cell r="AO54">
            <v>0</v>
          </cell>
          <cell r="AP54">
            <v>0</v>
          </cell>
          <cell r="AQ54">
            <v>0</v>
          </cell>
          <cell r="AR54">
            <v>123</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92</v>
          </cell>
          <cell r="BQ54">
            <v>115</v>
          </cell>
          <cell r="BR54">
            <v>400</v>
          </cell>
          <cell r="BS54">
            <v>200</v>
          </cell>
          <cell r="BT54">
            <v>20</v>
          </cell>
          <cell r="BU54">
            <v>54</v>
          </cell>
          <cell r="BV54">
            <v>1263</v>
          </cell>
          <cell r="BW54">
            <v>4.5999999999999996</v>
          </cell>
          <cell r="BX54">
            <v>0.25</v>
          </cell>
          <cell r="BY54">
            <v>0.1</v>
          </cell>
          <cell r="BZ54">
            <v>0.5</v>
          </cell>
          <cell r="CA54">
            <v>0.05</v>
          </cell>
          <cell r="CB54">
            <v>0.05</v>
          </cell>
          <cell r="CC54">
            <v>0.65</v>
          </cell>
          <cell r="CD54">
            <v>0</v>
          </cell>
          <cell r="CE54">
            <v>0</v>
          </cell>
          <cell r="CF54">
            <v>1</v>
          </cell>
          <cell r="CG54">
            <v>1</v>
          </cell>
          <cell r="CH54">
            <v>0</v>
          </cell>
          <cell r="CI54">
            <v>0</v>
          </cell>
          <cell r="CJ54">
            <v>0</v>
          </cell>
          <cell r="CK54">
            <v>0</v>
          </cell>
          <cell r="CL54">
            <v>0</v>
          </cell>
          <cell r="CM54">
            <v>0</v>
          </cell>
          <cell r="CN54">
            <v>0</v>
          </cell>
          <cell r="CO54">
            <v>0</v>
          </cell>
          <cell r="CP54">
            <v>0</v>
          </cell>
          <cell r="CQ54">
            <v>0</v>
          </cell>
          <cell r="CR54">
            <v>0</v>
          </cell>
          <cell r="CS54">
            <v>0</v>
          </cell>
          <cell r="CT54">
            <v>0</v>
          </cell>
          <cell r="CU54">
            <v>1</v>
          </cell>
          <cell r="CV54">
            <v>1</v>
          </cell>
          <cell r="CW54">
            <v>0</v>
          </cell>
          <cell r="CX54">
            <v>0</v>
          </cell>
          <cell r="CY54">
            <v>0</v>
          </cell>
          <cell r="CZ54">
            <v>0</v>
          </cell>
          <cell r="DA54">
            <v>0</v>
          </cell>
          <cell r="DB54">
            <v>0</v>
          </cell>
          <cell r="DC54">
            <v>0</v>
          </cell>
          <cell r="DD54">
            <v>0</v>
          </cell>
          <cell r="DE54">
            <v>0</v>
          </cell>
          <cell r="DF54">
            <v>0</v>
          </cell>
          <cell r="DG54">
            <v>0</v>
          </cell>
          <cell r="DH54">
            <v>0</v>
          </cell>
          <cell r="DI54">
            <v>0</v>
          </cell>
          <cell r="DJ54"/>
          <cell r="DK54">
            <v>0</v>
          </cell>
          <cell r="DL54">
            <v>0</v>
          </cell>
          <cell r="DM54">
            <v>0</v>
          </cell>
          <cell r="DN54">
            <v>0</v>
          </cell>
          <cell r="DO54">
            <v>0</v>
          </cell>
          <cell r="DP54">
            <v>0</v>
          </cell>
          <cell r="DQ54">
            <v>0</v>
          </cell>
          <cell r="DR54">
            <v>0</v>
          </cell>
          <cell r="DS54">
            <v>0</v>
          </cell>
          <cell r="DT54">
            <v>0</v>
          </cell>
          <cell r="DU54">
            <v>0</v>
          </cell>
          <cell r="DV54">
            <v>0</v>
          </cell>
          <cell r="DW54">
            <v>0</v>
          </cell>
          <cell r="DX54"/>
          <cell r="DY54"/>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cell r="EO54"/>
          <cell r="EP54"/>
          <cell r="EQ54"/>
          <cell r="ER54"/>
          <cell r="ES54"/>
          <cell r="ET54"/>
          <cell r="EU54"/>
          <cell r="EV54"/>
          <cell r="EW54"/>
          <cell r="EX54"/>
          <cell r="EZ54">
            <v>0</v>
          </cell>
          <cell r="FA54">
            <v>0</v>
          </cell>
          <cell r="FB54">
            <v>0</v>
          </cell>
          <cell r="FC54">
            <v>0</v>
          </cell>
          <cell r="FD54"/>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cell r="FZ54">
            <v>0</v>
          </cell>
          <cell r="GA54">
            <v>0</v>
          </cell>
          <cell r="GB54">
            <v>0</v>
          </cell>
          <cell r="GC54">
            <v>0</v>
          </cell>
          <cell r="GD54">
            <v>0</v>
          </cell>
          <cell r="GE54">
            <v>0</v>
          </cell>
          <cell r="GF54">
            <v>0</v>
          </cell>
          <cell r="GG54">
            <v>0</v>
          </cell>
          <cell r="GH54">
            <v>0</v>
          </cell>
          <cell r="GI54">
            <v>0</v>
          </cell>
          <cell r="GJ54">
            <v>0</v>
          </cell>
          <cell r="GK54">
            <v>0</v>
          </cell>
        </row>
        <row r="55">
          <cell r="A55" t="str">
            <v>Irish Pages Ltd.</v>
          </cell>
          <cell r="B55"/>
          <cell r="C55"/>
          <cell r="D55"/>
          <cell r="E55"/>
          <cell r="F55"/>
          <cell r="G55"/>
          <cell r="H55"/>
          <cell r="I55" t="str">
            <v>Small</v>
          </cell>
          <cell r="J55"/>
          <cell r="K55"/>
          <cell r="L55"/>
          <cell r="M55"/>
          <cell r="N55" t="str">
            <v>Literature</v>
          </cell>
          <cell r="O55">
            <v>0</v>
          </cell>
          <cell r="P55">
            <v>0</v>
          </cell>
          <cell r="Q55">
            <v>0</v>
          </cell>
          <cell r="R55">
            <v>2</v>
          </cell>
          <cell r="S55">
            <v>0</v>
          </cell>
          <cell r="T55">
            <v>0</v>
          </cell>
          <cell r="U55">
            <v>0</v>
          </cell>
          <cell r="V55">
            <v>0</v>
          </cell>
          <cell r="W55">
            <v>0</v>
          </cell>
          <cell r="X55">
            <v>0</v>
          </cell>
          <cell r="Y55">
            <v>0</v>
          </cell>
          <cell r="Z55">
            <v>320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t="str">
            <v>Yes</v>
          </cell>
          <cell r="BQ55" t="str">
            <v>Yes</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1</v>
          </cell>
          <cell r="CL55">
            <v>0</v>
          </cell>
          <cell r="CM55">
            <v>0</v>
          </cell>
          <cell r="CN55">
            <v>0</v>
          </cell>
          <cell r="CO55">
            <v>0</v>
          </cell>
          <cell r="CP55">
            <v>0</v>
          </cell>
          <cell r="CQ55">
            <v>0</v>
          </cell>
          <cell r="CR55">
            <v>0</v>
          </cell>
          <cell r="CS55">
            <v>0</v>
          </cell>
          <cell r="CT55">
            <v>1</v>
          </cell>
          <cell r="CU55">
            <v>0</v>
          </cell>
          <cell r="CV55">
            <v>0</v>
          </cell>
          <cell r="CW55">
            <v>0</v>
          </cell>
          <cell r="CX55">
            <v>0</v>
          </cell>
          <cell r="CY55">
            <v>0</v>
          </cell>
          <cell r="CZ55">
            <v>0</v>
          </cell>
          <cell r="DA55">
            <v>0</v>
          </cell>
          <cell r="DB55">
            <v>0</v>
          </cell>
          <cell r="DC55">
            <v>0</v>
          </cell>
          <cell r="DD55">
            <v>1</v>
          </cell>
          <cell r="DE55">
            <v>0</v>
          </cell>
          <cell r="DF55">
            <v>0</v>
          </cell>
          <cell r="DG55">
            <v>0</v>
          </cell>
          <cell r="DH55">
            <v>0</v>
          </cell>
          <cell r="DI55">
            <v>0</v>
          </cell>
          <cell r="DJ55"/>
          <cell r="DK55">
            <v>0</v>
          </cell>
          <cell r="DL55">
            <v>0</v>
          </cell>
          <cell r="DM55">
            <v>0</v>
          </cell>
          <cell r="DN55">
            <v>0</v>
          </cell>
          <cell r="DO55">
            <v>7</v>
          </cell>
          <cell r="DP55">
            <v>0</v>
          </cell>
          <cell r="DQ55">
            <v>0</v>
          </cell>
          <cell r="DR55">
            <v>0</v>
          </cell>
          <cell r="DS55">
            <v>0</v>
          </cell>
          <cell r="DT55">
            <v>0</v>
          </cell>
          <cell r="DU55">
            <v>0</v>
          </cell>
          <cell r="DV55">
            <v>0</v>
          </cell>
          <cell r="DW55">
            <v>0</v>
          </cell>
          <cell r="DX55"/>
          <cell r="DY55"/>
          <cell r="DZ55">
            <v>1</v>
          </cell>
          <cell r="EA55">
            <v>0</v>
          </cell>
          <cell r="EB55">
            <v>0</v>
          </cell>
          <cell r="EC55">
            <v>0</v>
          </cell>
          <cell r="ED55">
            <v>1</v>
          </cell>
          <cell r="EE55">
            <v>0</v>
          </cell>
          <cell r="EF55">
            <v>1</v>
          </cell>
          <cell r="EG55">
            <v>0</v>
          </cell>
          <cell r="EH55">
            <v>0</v>
          </cell>
          <cell r="EI55">
            <v>0</v>
          </cell>
          <cell r="EJ55">
            <v>0</v>
          </cell>
          <cell r="EK55">
            <v>0</v>
          </cell>
          <cell r="EL55">
            <v>0</v>
          </cell>
          <cell r="EM55">
            <v>0</v>
          </cell>
          <cell r="EN55"/>
          <cell r="EO55"/>
          <cell r="EP55"/>
          <cell r="EQ55"/>
          <cell r="ER55"/>
          <cell r="ES55"/>
          <cell r="ET55"/>
          <cell r="EU55"/>
          <cell r="EV55"/>
          <cell r="EW55"/>
          <cell r="EX55"/>
          <cell r="EZ55">
            <v>0</v>
          </cell>
          <cell r="FA55">
            <v>0</v>
          </cell>
          <cell r="FB55">
            <v>0</v>
          </cell>
          <cell r="FC55">
            <v>0</v>
          </cell>
          <cell r="FD55"/>
          <cell r="FE55">
            <v>0</v>
          </cell>
          <cell r="FF55">
            <v>0</v>
          </cell>
          <cell r="FG55">
            <v>0</v>
          </cell>
          <cell r="FH55">
            <v>0</v>
          </cell>
          <cell r="FI55">
            <v>0</v>
          </cell>
          <cell r="FJ55">
            <v>0</v>
          </cell>
          <cell r="FK55">
            <v>0</v>
          </cell>
          <cell r="FL55">
            <v>2</v>
          </cell>
          <cell r="FM55">
            <v>2500</v>
          </cell>
          <cell r="FN55">
            <v>2800</v>
          </cell>
          <cell r="FO55">
            <v>0</v>
          </cell>
          <cell r="FP55">
            <v>0</v>
          </cell>
          <cell r="FQ55">
            <v>0</v>
          </cell>
          <cell r="FR55">
            <v>0</v>
          </cell>
          <cell r="FS55">
            <v>0</v>
          </cell>
          <cell r="FT55">
            <v>0</v>
          </cell>
          <cell r="FU55">
            <v>0</v>
          </cell>
          <cell r="FV55">
            <v>0</v>
          </cell>
          <cell r="FW55">
            <v>0</v>
          </cell>
          <cell r="FX55">
            <v>1</v>
          </cell>
          <cell r="FY55">
            <v>0</v>
          </cell>
          <cell r="FZ55">
            <v>0</v>
          </cell>
          <cell r="GA55">
            <v>0</v>
          </cell>
          <cell r="GB55">
            <v>0</v>
          </cell>
          <cell r="GC55">
            <v>0</v>
          </cell>
          <cell r="GD55">
            <v>0</v>
          </cell>
          <cell r="GE55">
            <v>0</v>
          </cell>
          <cell r="GF55">
            <v>0</v>
          </cell>
          <cell r="GG55">
            <v>0</v>
          </cell>
          <cell r="GH55">
            <v>0</v>
          </cell>
          <cell r="GI55">
            <v>0</v>
          </cell>
          <cell r="GJ55">
            <v>0</v>
          </cell>
          <cell r="GK55">
            <v>0</v>
          </cell>
        </row>
        <row r="56">
          <cell r="A56" t="str">
            <v>Irish Traditional Music Archive</v>
          </cell>
          <cell r="B56"/>
          <cell r="C56"/>
          <cell r="D56"/>
          <cell r="E56"/>
          <cell r="F56"/>
          <cell r="G56"/>
          <cell r="H56"/>
          <cell r="I56" t="str">
            <v>Medium</v>
          </cell>
          <cell r="J56"/>
          <cell r="K56"/>
          <cell r="L56"/>
          <cell r="M56"/>
          <cell r="N56" t="str">
            <v>Traditional Arts</v>
          </cell>
          <cell r="O56">
            <v>24</v>
          </cell>
          <cell r="P56">
            <v>5</v>
          </cell>
          <cell r="Q56">
            <v>1</v>
          </cell>
          <cell r="R56">
            <v>0</v>
          </cell>
          <cell r="S56">
            <v>11</v>
          </cell>
          <cell r="T56">
            <v>0</v>
          </cell>
          <cell r="U56">
            <v>0</v>
          </cell>
          <cell r="V56">
            <v>52</v>
          </cell>
          <cell r="W56">
            <v>0</v>
          </cell>
          <cell r="X56">
            <v>263</v>
          </cell>
          <cell r="Y56">
            <v>0</v>
          </cell>
          <cell r="Z56">
            <v>0</v>
          </cell>
          <cell r="AA56">
            <v>0</v>
          </cell>
          <cell r="AB56">
            <v>120021</v>
          </cell>
          <cell r="AC56">
            <v>200000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1</v>
          </cell>
          <cell r="CN56">
            <v>0</v>
          </cell>
          <cell r="CO56">
            <v>0</v>
          </cell>
          <cell r="CP56">
            <v>0</v>
          </cell>
          <cell r="CQ56">
            <v>0</v>
          </cell>
          <cell r="CR56">
            <v>0</v>
          </cell>
          <cell r="CS56">
            <v>0</v>
          </cell>
          <cell r="CT56">
            <v>0</v>
          </cell>
          <cell r="CU56">
            <v>0</v>
          </cell>
          <cell r="CV56">
            <v>0</v>
          </cell>
          <cell r="CW56">
            <v>0</v>
          </cell>
          <cell r="CX56">
            <v>0</v>
          </cell>
          <cell r="CY56">
            <v>0</v>
          </cell>
          <cell r="CZ56">
            <v>1</v>
          </cell>
          <cell r="DA56">
            <v>0</v>
          </cell>
          <cell r="DB56">
            <v>0</v>
          </cell>
          <cell r="DC56">
            <v>1</v>
          </cell>
          <cell r="DD56">
            <v>0</v>
          </cell>
          <cell r="DE56">
            <v>1</v>
          </cell>
          <cell r="DF56">
            <v>0</v>
          </cell>
          <cell r="DG56">
            <v>0</v>
          </cell>
          <cell r="DH56">
            <v>0</v>
          </cell>
          <cell r="DI56">
            <v>0</v>
          </cell>
          <cell r="DJ56"/>
          <cell r="DK56">
            <v>0</v>
          </cell>
          <cell r="DL56">
            <v>0</v>
          </cell>
          <cell r="DM56">
            <v>0</v>
          </cell>
          <cell r="DN56">
            <v>0</v>
          </cell>
          <cell r="DO56">
            <v>0</v>
          </cell>
          <cell r="DP56">
            <v>1</v>
          </cell>
          <cell r="DQ56">
            <v>0</v>
          </cell>
          <cell r="DR56">
            <v>0</v>
          </cell>
          <cell r="DS56">
            <v>0</v>
          </cell>
          <cell r="DT56">
            <v>0</v>
          </cell>
          <cell r="DU56">
            <v>0</v>
          </cell>
          <cell r="DV56">
            <v>1</v>
          </cell>
          <cell r="DW56">
            <v>0</v>
          </cell>
          <cell r="DX56"/>
          <cell r="DY56"/>
          <cell r="DZ56">
            <v>1</v>
          </cell>
          <cell r="EA56">
            <v>0</v>
          </cell>
          <cell r="EB56">
            <v>1</v>
          </cell>
          <cell r="EC56">
            <v>0</v>
          </cell>
          <cell r="ED56">
            <v>0</v>
          </cell>
          <cell r="EE56">
            <v>0</v>
          </cell>
          <cell r="EF56">
            <v>1</v>
          </cell>
          <cell r="EG56">
            <v>0</v>
          </cell>
          <cell r="EH56">
            <v>0</v>
          </cell>
          <cell r="EI56">
            <v>0</v>
          </cell>
          <cell r="EJ56">
            <v>0</v>
          </cell>
          <cell r="EK56">
            <v>0</v>
          </cell>
          <cell r="EL56">
            <v>0</v>
          </cell>
          <cell r="EM56">
            <v>0</v>
          </cell>
          <cell r="EN56"/>
          <cell r="EO56"/>
          <cell r="EP56"/>
          <cell r="EQ56"/>
          <cell r="ER56"/>
          <cell r="ES56"/>
          <cell r="ET56"/>
          <cell r="EU56"/>
          <cell r="EV56"/>
          <cell r="EW56"/>
          <cell r="EX56"/>
          <cell r="EZ56">
            <v>3000</v>
          </cell>
          <cell r="FA56">
            <v>0</v>
          </cell>
          <cell r="FB56">
            <v>0</v>
          </cell>
          <cell r="FC56">
            <v>35</v>
          </cell>
          <cell r="FD56"/>
          <cell r="FE56">
            <v>8</v>
          </cell>
          <cell r="FF56">
            <v>5</v>
          </cell>
          <cell r="FG56">
            <v>0</v>
          </cell>
          <cell r="FH56">
            <v>12</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cell r="FZ56">
            <v>1</v>
          </cell>
          <cell r="GA56">
            <v>3</v>
          </cell>
          <cell r="GB56">
            <v>0</v>
          </cell>
          <cell r="GC56">
            <v>7</v>
          </cell>
          <cell r="GD56">
            <v>0</v>
          </cell>
          <cell r="GE56">
            <v>180000</v>
          </cell>
          <cell r="GF56">
            <v>0</v>
          </cell>
          <cell r="GG56">
            <v>20000</v>
          </cell>
          <cell r="GH56">
            <v>0</v>
          </cell>
          <cell r="GI56">
            <v>0</v>
          </cell>
          <cell r="GJ56">
            <v>120021</v>
          </cell>
          <cell r="GK56">
            <v>0</v>
          </cell>
        </row>
        <row r="57">
          <cell r="A57" t="str">
            <v>The John Hewitt Society</v>
          </cell>
          <cell r="B57"/>
          <cell r="C57"/>
          <cell r="D57"/>
          <cell r="E57"/>
          <cell r="F57"/>
          <cell r="G57"/>
          <cell r="H57"/>
          <cell r="I57" t="str">
            <v>Small</v>
          </cell>
          <cell r="J57"/>
          <cell r="K57"/>
          <cell r="L57"/>
          <cell r="M57"/>
          <cell r="N57" t="str">
            <v>Literature</v>
          </cell>
          <cell r="O57">
            <v>66</v>
          </cell>
          <cell r="P57">
            <v>12</v>
          </cell>
          <cell r="Q57">
            <v>0</v>
          </cell>
          <cell r="R57">
            <v>0</v>
          </cell>
          <cell r="S57">
            <v>0</v>
          </cell>
          <cell r="T57">
            <v>5133</v>
          </cell>
          <cell r="U57">
            <v>0</v>
          </cell>
          <cell r="V57">
            <v>170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5585</v>
          </cell>
          <cell r="BS57">
            <v>3718</v>
          </cell>
          <cell r="BT57">
            <v>63</v>
          </cell>
          <cell r="BU57">
            <v>8</v>
          </cell>
          <cell r="BV57">
            <v>13954</v>
          </cell>
          <cell r="BW57">
            <v>3.6827659012932172</v>
          </cell>
          <cell r="BX57">
            <v>0</v>
          </cell>
          <cell r="BY57">
            <v>0</v>
          </cell>
          <cell r="BZ57">
            <v>0.2</v>
          </cell>
          <cell r="CA57">
            <v>0</v>
          </cell>
          <cell r="CB57">
            <v>0.2</v>
          </cell>
          <cell r="CC57">
            <v>0</v>
          </cell>
          <cell r="CD57">
            <v>0</v>
          </cell>
          <cell r="CE57">
            <v>0</v>
          </cell>
          <cell r="CF57">
            <v>0</v>
          </cell>
          <cell r="CG57">
            <v>0</v>
          </cell>
          <cell r="CH57">
            <v>0</v>
          </cell>
          <cell r="CI57">
            <v>0</v>
          </cell>
          <cell r="CJ57">
            <v>0</v>
          </cell>
          <cell r="CK57">
            <v>0</v>
          </cell>
          <cell r="CL57">
            <v>1</v>
          </cell>
          <cell r="CM57">
            <v>0</v>
          </cell>
          <cell r="CN57">
            <v>0</v>
          </cell>
          <cell r="CO57">
            <v>0</v>
          </cell>
          <cell r="CP57">
            <v>0</v>
          </cell>
          <cell r="CQ57">
            <v>0</v>
          </cell>
          <cell r="CR57">
            <v>0</v>
          </cell>
          <cell r="CS57">
            <v>0</v>
          </cell>
          <cell r="CT57">
            <v>0</v>
          </cell>
          <cell r="CU57">
            <v>0</v>
          </cell>
          <cell r="CV57">
            <v>1</v>
          </cell>
          <cell r="CW57">
            <v>0</v>
          </cell>
          <cell r="CX57">
            <v>0</v>
          </cell>
          <cell r="CY57">
            <v>0</v>
          </cell>
          <cell r="CZ57">
            <v>0</v>
          </cell>
          <cell r="DA57">
            <v>0</v>
          </cell>
          <cell r="DB57">
            <v>1</v>
          </cell>
          <cell r="DC57">
            <v>0</v>
          </cell>
          <cell r="DD57">
            <v>0</v>
          </cell>
          <cell r="DE57">
            <v>0</v>
          </cell>
          <cell r="DF57">
            <v>0</v>
          </cell>
          <cell r="DG57">
            <v>0</v>
          </cell>
          <cell r="DH57">
            <v>0</v>
          </cell>
          <cell r="DI57">
            <v>0</v>
          </cell>
          <cell r="DJ57"/>
          <cell r="DK57">
            <v>0</v>
          </cell>
          <cell r="DL57">
            <v>0</v>
          </cell>
          <cell r="DM57">
            <v>0</v>
          </cell>
          <cell r="DN57">
            <v>0</v>
          </cell>
          <cell r="DO57">
            <v>0</v>
          </cell>
          <cell r="DP57">
            <v>0</v>
          </cell>
          <cell r="DQ57">
            <v>0</v>
          </cell>
          <cell r="DR57">
            <v>0</v>
          </cell>
          <cell r="DS57">
            <v>0</v>
          </cell>
          <cell r="DT57">
            <v>0</v>
          </cell>
          <cell r="DU57">
            <v>0</v>
          </cell>
          <cell r="DV57">
            <v>0</v>
          </cell>
          <cell r="DW57">
            <v>0</v>
          </cell>
          <cell r="DX57"/>
          <cell r="DY57"/>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cell r="EO57"/>
          <cell r="EP57"/>
          <cell r="EQ57"/>
          <cell r="ER57"/>
          <cell r="ES57"/>
          <cell r="ET57"/>
          <cell r="EU57"/>
          <cell r="EV57"/>
          <cell r="EW57"/>
          <cell r="EX57"/>
          <cell r="EZ57">
            <v>0</v>
          </cell>
          <cell r="FA57">
            <v>0</v>
          </cell>
          <cell r="FB57">
            <v>0</v>
          </cell>
          <cell r="FC57">
            <v>0</v>
          </cell>
          <cell r="FD57"/>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cell r="FZ57">
            <v>0</v>
          </cell>
          <cell r="GA57">
            <v>0</v>
          </cell>
          <cell r="GB57">
            <v>0</v>
          </cell>
          <cell r="GC57">
            <v>0</v>
          </cell>
          <cell r="GD57">
            <v>0</v>
          </cell>
          <cell r="GE57">
            <v>0</v>
          </cell>
          <cell r="GF57">
            <v>0</v>
          </cell>
          <cell r="GG57">
            <v>0</v>
          </cell>
          <cell r="GH57">
            <v>0</v>
          </cell>
          <cell r="GI57">
            <v>0</v>
          </cell>
          <cell r="GJ57">
            <v>0</v>
          </cell>
          <cell r="GK57">
            <v>0</v>
          </cell>
        </row>
        <row r="58">
          <cell r="A58" t="str">
            <v>Kabosh Theatre Ltd</v>
          </cell>
          <cell r="B58"/>
          <cell r="C58"/>
          <cell r="D58"/>
          <cell r="E58"/>
          <cell r="F58"/>
          <cell r="G58"/>
          <cell r="H58"/>
          <cell r="I58" t="str">
            <v>Small</v>
          </cell>
          <cell r="J58"/>
          <cell r="K58"/>
          <cell r="L58"/>
          <cell r="M58"/>
          <cell r="N58" t="str">
            <v>Drama</v>
          </cell>
          <cell r="O58">
            <v>146</v>
          </cell>
          <cell r="P58">
            <v>113</v>
          </cell>
          <cell r="Q58">
            <v>0</v>
          </cell>
          <cell r="R58">
            <v>0</v>
          </cell>
          <cell r="S58">
            <v>0</v>
          </cell>
          <cell r="T58">
            <v>4663</v>
          </cell>
          <cell r="U58">
            <v>119</v>
          </cell>
          <cell r="V58">
            <v>2012</v>
          </cell>
          <cell r="W58">
            <v>0</v>
          </cell>
          <cell r="X58">
            <v>0</v>
          </cell>
          <cell r="Y58">
            <v>0</v>
          </cell>
          <cell r="Z58">
            <v>0</v>
          </cell>
          <cell r="AA58">
            <v>0</v>
          </cell>
          <cell r="AB58">
            <v>0</v>
          </cell>
          <cell r="AC58">
            <v>0</v>
          </cell>
          <cell r="AD58">
            <v>0</v>
          </cell>
          <cell r="AE58">
            <v>0</v>
          </cell>
          <cell r="AF58">
            <v>0</v>
          </cell>
          <cell r="AG58">
            <v>0</v>
          </cell>
          <cell r="AH58">
            <v>58</v>
          </cell>
          <cell r="AI58">
            <v>0</v>
          </cell>
          <cell r="AJ58">
            <v>101</v>
          </cell>
          <cell r="AK58">
            <v>0</v>
          </cell>
          <cell r="AL58">
            <v>0</v>
          </cell>
          <cell r="AM58">
            <v>0</v>
          </cell>
          <cell r="AN58">
            <v>0</v>
          </cell>
          <cell r="AO58">
            <v>0</v>
          </cell>
          <cell r="AP58">
            <v>62</v>
          </cell>
          <cell r="AQ58">
            <v>0</v>
          </cell>
          <cell r="AR58">
            <v>93</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4886</v>
          </cell>
          <cell r="BS58">
            <v>2144</v>
          </cell>
          <cell r="BT58">
            <v>715</v>
          </cell>
          <cell r="BU58">
            <v>895</v>
          </cell>
          <cell r="BV58">
            <v>14078.3</v>
          </cell>
          <cell r="BW58">
            <v>4.5999999999999996</v>
          </cell>
          <cell r="BX58">
            <v>0</v>
          </cell>
          <cell r="BY58">
            <v>0.25</v>
          </cell>
          <cell r="BZ58">
            <v>0.15</v>
          </cell>
          <cell r="CA58">
            <v>0.15</v>
          </cell>
          <cell r="CB58">
            <v>0.15</v>
          </cell>
          <cell r="CC58">
            <v>0</v>
          </cell>
          <cell r="CD58">
            <v>0.15</v>
          </cell>
          <cell r="CE58">
            <v>1</v>
          </cell>
          <cell r="CF58">
            <v>0</v>
          </cell>
          <cell r="CG58">
            <v>1</v>
          </cell>
          <cell r="CH58">
            <v>0</v>
          </cell>
          <cell r="CI58">
            <v>0</v>
          </cell>
          <cell r="CJ58">
            <v>1</v>
          </cell>
          <cell r="CK58">
            <v>0</v>
          </cell>
          <cell r="CL58">
            <v>1</v>
          </cell>
          <cell r="CM58">
            <v>1</v>
          </cell>
          <cell r="CN58">
            <v>0</v>
          </cell>
          <cell r="CO58">
            <v>0</v>
          </cell>
          <cell r="CP58">
            <v>1</v>
          </cell>
          <cell r="CQ58">
            <v>0</v>
          </cell>
          <cell r="CR58">
            <v>0</v>
          </cell>
          <cell r="CS58">
            <v>0</v>
          </cell>
          <cell r="CT58">
            <v>1</v>
          </cell>
          <cell r="CU58">
            <v>1</v>
          </cell>
          <cell r="CV58">
            <v>1</v>
          </cell>
          <cell r="CW58">
            <v>0</v>
          </cell>
          <cell r="CX58">
            <v>0</v>
          </cell>
          <cell r="CY58">
            <v>0</v>
          </cell>
          <cell r="CZ58">
            <v>1</v>
          </cell>
          <cell r="DA58">
            <v>1</v>
          </cell>
          <cell r="DB58">
            <v>0</v>
          </cell>
          <cell r="DC58">
            <v>0</v>
          </cell>
          <cell r="DD58">
            <v>0</v>
          </cell>
          <cell r="DE58">
            <v>0</v>
          </cell>
          <cell r="DF58">
            <v>0</v>
          </cell>
          <cell r="DG58">
            <v>0</v>
          </cell>
          <cell r="DH58">
            <v>0</v>
          </cell>
          <cell r="DI58">
            <v>0</v>
          </cell>
          <cell r="DJ58"/>
          <cell r="DK58">
            <v>0</v>
          </cell>
          <cell r="DL58">
            <v>0</v>
          </cell>
          <cell r="DM58">
            <v>0</v>
          </cell>
          <cell r="DN58">
            <v>0</v>
          </cell>
          <cell r="DO58">
            <v>0</v>
          </cell>
          <cell r="DP58">
            <v>0</v>
          </cell>
          <cell r="DQ58">
            <v>0</v>
          </cell>
          <cell r="DR58">
            <v>0</v>
          </cell>
          <cell r="DS58">
            <v>0</v>
          </cell>
          <cell r="DT58">
            <v>0</v>
          </cell>
          <cell r="DU58">
            <v>0</v>
          </cell>
          <cell r="DV58">
            <v>0</v>
          </cell>
          <cell r="DW58">
            <v>0</v>
          </cell>
          <cell r="DX58"/>
          <cell r="DY58"/>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cell r="EO58"/>
          <cell r="EP58"/>
          <cell r="EQ58"/>
          <cell r="ER58"/>
          <cell r="ES58"/>
          <cell r="ET58"/>
          <cell r="EU58"/>
          <cell r="EV58"/>
          <cell r="EW58"/>
          <cell r="EX58"/>
          <cell r="EZ58">
            <v>0</v>
          </cell>
          <cell r="FA58">
            <v>0</v>
          </cell>
          <cell r="FB58">
            <v>0</v>
          </cell>
          <cell r="FC58">
            <v>0</v>
          </cell>
          <cell r="FD58"/>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cell r="FZ58">
            <v>0</v>
          </cell>
          <cell r="GA58">
            <v>0</v>
          </cell>
          <cell r="GB58">
            <v>0</v>
          </cell>
          <cell r="GC58">
            <v>0</v>
          </cell>
          <cell r="GD58">
            <v>0</v>
          </cell>
          <cell r="GE58">
            <v>0</v>
          </cell>
          <cell r="GF58">
            <v>0</v>
          </cell>
          <cell r="GG58">
            <v>0</v>
          </cell>
          <cell r="GH58">
            <v>0</v>
          </cell>
          <cell r="GI58">
            <v>0</v>
          </cell>
          <cell r="GJ58">
            <v>0</v>
          </cell>
          <cell r="GK58">
            <v>0</v>
          </cell>
        </row>
        <row r="59">
          <cell r="A59" t="str">
            <v>Kids in Control</v>
          </cell>
          <cell r="B59"/>
          <cell r="C59"/>
          <cell r="D59"/>
          <cell r="E59"/>
          <cell r="F59"/>
          <cell r="G59"/>
          <cell r="H59"/>
          <cell r="I59" t="str">
            <v>Small</v>
          </cell>
          <cell r="J59"/>
          <cell r="K59"/>
          <cell r="L59"/>
          <cell r="M59"/>
          <cell r="N59" t="str">
            <v>Drama</v>
          </cell>
          <cell r="O59">
            <v>65</v>
          </cell>
          <cell r="P59">
            <v>418</v>
          </cell>
          <cell r="Q59">
            <v>0</v>
          </cell>
          <cell r="R59">
            <v>0</v>
          </cell>
          <cell r="S59">
            <v>11</v>
          </cell>
          <cell r="T59">
            <v>5253</v>
          </cell>
          <cell r="U59">
            <v>8000</v>
          </cell>
          <cell r="V59">
            <v>4110</v>
          </cell>
          <cell r="W59">
            <v>0</v>
          </cell>
          <cell r="X59">
            <v>0</v>
          </cell>
          <cell r="Y59">
            <v>0</v>
          </cell>
          <cell r="Z59">
            <v>0</v>
          </cell>
          <cell r="AA59">
            <v>0</v>
          </cell>
          <cell r="AB59">
            <v>23073</v>
          </cell>
          <cell r="AC59">
            <v>0</v>
          </cell>
          <cell r="AD59">
            <v>0</v>
          </cell>
          <cell r="AE59">
            <v>3</v>
          </cell>
          <cell r="AF59">
            <v>0</v>
          </cell>
          <cell r="AG59">
            <v>3</v>
          </cell>
          <cell r="AH59">
            <v>3</v>
          </cell>
          <cell r="AI59">
            <v>0</v>
          </cell>
          <cell r="AJ59">
            <v>11</v>
          </cell>
          <cell r="AK59">
            <v>1</v>
          </cell>
          <cell r="AL59">
            <v>0</v>
          </cell>
          <cell r="AM59">
            <v>0</v>
          </cell>
          <cell r="AN59">
            <v>0</v>
          </cell>
          <cell r="AO59">
            <v>0</v>
          </cell>
          <cell r="AP59">
            <v>0</v>
          </cell>
          <cell r="AQ59">
            <v>0</v>
          </cell>
          <cell r="AR59">
            <v>24</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0.8</v>
          </cell>
          <cell r="BY59">
            <v>0</v>
          </cell>
          <cell r="BZ59">
            <v>0.7</v>
          </cell>
          <cell r="CA59">
            <v>0</v>
          </cell>
          <cell r="CB59">
            <v>0</v>
          </cell>
          <cell r="CC59">
            <v>1</v>
          </cell>
          <cell r="CD59">
            <v>0.05</v>
          </cell>
          <cell r="CE59">
            <v>1</v>
          </cell>
          <cell r="CF59">
            <v>1</v>
          </cell>
          <cell r="CG59">
            <v>0</v>
          </cell>
          <cell r="CH59">
            <v>1</v>
          </cell>
          <cell r="CI59">
            <v>1</v>
          </cell>
          <cell r="CJ59">
            <v>0</v>
          </cell>
          <cell r="CK59">
            <v>0</v>
          </cell>
          <cell r="CL59">
            <v>1</v>
          </cell>
          <cell r="CM59">
            <v>1</v>
          </cell>
          <cell r="CN59">
            <v>0</v>
          </cell>
          <cell r="CO59">
            <v>0</v>
          </cell>
          <cell r="CP59">
            <v>0</v>
          </cell>
          <cell r="CQ59">
            <v>0</v>
          </cell>
          <cell r="CR59">
            <v>0</v>
          </cell>
          <cell r="CS59">
            <v>0</v>
          </cell>
          <cell r="CT59">
            <v>0</v>
          </cell>
          <cell r="CU59">
            <v>1</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cell r="DK59">
            <v>0</v>
          </cell>
          <cell r="DL59">
            <v>0</v>
          </cell>
          <cell r="DM59">
            <v>0</v>
          </cell>
          <cell r="DN59">
            <v>0</v>
          </cell>
          <cell r="DO59">
            <v>0</v>
          </cell>
          <cell r="DP59">
            <v>0</v>
          </cell>
          <cell r="DQ59">
            <v>0</v>
          </cell>
          <cell r="DR59">
            <v>0</v>
          </cell>
          <cell r="DS59">
            <v>0</v>
          </cell>
          <cell r="DT59">
            <v>0</v>
          </cell>
          <cell r="DU59">
            <v>0</v>
          </cell>
          <cell r="DV59">
            <v>0</v>
          </cell>
          <cell r="DW59">
            <v>0</v>
          </cell>
          <cell r="DX59"/>
          <cell r="DY59"/>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cell r="EO59"/>
          <cell r="EP59"/>
          <cell r="EQ59"/>
          <cell r="ER59"/>
          <cell r="ES59"/>
          <cell r="ET59"/>
          <cell r="EU59"/>
          <cell r="EV59"/>
          <cell r="EW59"/>
          <cell r="EX59"/>
          <cell r="EZ59">
            <v>0</v>
          </cell>
          <cell r="FA59">
            <v>0</v>
          </cell>
          <cell r="FB59">
            <v>0</v>
          </cell>
          <cell r="FC59">
            <v>0</v>
          </cell>
          <cell r="FD59"/>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cell r="FZ59">
            <v>1</v>
          </cell>
          <cell r="GA59">
            <v>0</v>
          </cell>
          <cell r="GB59">
            <v>0</v>
          </cell>
          <cell r="GC59">
            <v>10</v>
          </cell>
          <cell r="GD59">
            <v>0</v>
          </cell>
          <cell r="GE59">
            <v>0</v>
          </cell>
          <cell r="GF59">
            <v>0</v>
          </cell>
          <cell r="GG59">
            <v>0</v>
          </cell>
          <cell r="GH59">
            <v>0</v>
          </cell>
          <cell r="GI59">
            <v>0</v>
          </cell>
          <cell r="GJ59">
            <v>23073</v>
          </cell>
          <cell r="GK59">
            <v>0</v>
          </cell>
        </row>
        <row r="60">
          <cell r="A60" t="str">
            <v>Maiden Voyage (NI) Ltd</v>
          </cell>
          <cell r="B60"/>
          <cell r="C60"/>
          <cell r="D60"/>
          <cell r="E60"/>
          <cell r="F60"/>
          <cell r="G60"/>
          <cell r="H60"/>
          <cell r="I60" t="str">
            <v>Small</v>
          </cell>
          <cell r="J60"/>
          <cell r="K60"/>
          <cell r="L60"/>
          <cell r="M60"/>
          <cell r="N60" t="str">
            <v>Dance</v>
          </cell>
          <cell r="O60">
            <v>14</v>
          </cell>
          <cell r="P60">
            <v>214</v>
          </cell>
          <cell r="Q60">
            <v>0</v>
          </cell>
          <cell r="R60">
            <v>0</v>
          </cell>
          <cell r="S60">
            <v>0</v>
          </cell>
          <cell r="T60">
            <v>1288</v>
          </cell>
          <cell r="U60">
            <v>1657</v>
          </cell>
          <cell r="V60">
            <v>1568</v>
          </cell>
          <cell r="W60">
            <v>0</v>
          </cell>
          <cell r="X60">
            <v>0</v>
          </cell>
          <cell r="Y60">
            <v>0</v>
          </cell>
          <cell r="Z60">
            <v>0</v>
          </cell>
          <cell r="AA60">
            <v>0</v>
          </cell>
          <cell r="AB60">
            <v>0</v>
          </cell>
          <cell r="AC60">
            <v>0</v>
          </cell>
          <cell r="AD60">
            <v>0</v>
          </cell>
          <cell r="AE60">
            <v>0</v>
          </cell>
          <cell r="AF60">
            <v>0</v>
          </cell>
          <cell r="AG60">
            <v>4</v>
          </cell>
          <cell r="AH60">
            <v>0</v>
          </cell>
          <cell r="AI60">
            <v>2</v>
          </cell>
          <cell r="AJ60">
            <v>0</v>
          </cell>
          <cell r="AK60">
            <v>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0.01</v>
          </cell>
          <cell r="BY60">
            <v>5.0000000000000001E-3</v>
          </cell>
          <cell r="BZ60">
            <v>0.8</v>
          </cell>
          <cell r="CA60">
            <v>0</v>
          </cell>
          <cell r="CB60">
            <v>0</v>
          </cell>
          <cell r="CC60">
            <v>0.92</v>
          </cell>
          <cell r="CD60">
            <v>0</v>
          </cell>
          <cell r="CE60">
            <v>0</v>
          </cell>
          <cell r="CF60">
            <v>0</v>
          </cell>
          <cell r="CG60">
            <v>0</v>
          </cell>
          <cell r="CH60">
            <v>0</v>
          </cell>
          <cell r="CI60">
            <v>1</v>
          </cell>
          <cell r="CJ60">
            <v>0</v>
          </cell>
          <cell r="CK60">
            <v>0</v>
          </cell>
          <cell r="CL60">
            <v>0</v>
          </cell>
          <cell r="CM60">
            <v>1</v>
          </cell>
          <cell r="CN60">
            <v>0</v>
          </cell>
          <cell r="CO60">
            <v>0</v>
          </cell>
          <cell r="CP60">
            <v>0</v>
          </cell>
          <cell r="CQ60">
            <v>1</v>
          </cell>
          <cell r="CR60">
            <v>0</v>
          </cell>
          <cell r="CS60">
            <v>1</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cell r="DK60">
            <v>0</v>
          </cell>
          <cell r="DL60">
            <v>0</v>
          </cell>
          <cell r="DM60">
            <v>0</v>
          </cell>
          <cell r="DN60">
            <v>0</v>
          </cell>
          <cell r="DO60">
            <v>0</v>
          </cell>
          <cell r="DP60">
            <v>0</v>
          </cell>
          <cell r="DQ60">
            <v>0</v>
          </cell>
          <cell r="DR60">
            <v>0</v>
          </cell>
          <cell r="DS60">
            <v>0</v>
          </cell>
          <cell r="DT60">
            <v>0</v>
          </cell>
          <cell r="DU60">
            <v>0</v>
          </cell>
          <cell r="DV60">
            <v>0</v>
          </cell>
          <cell r="DW60">
            <v>0</v>
          </cell>
          <cell r="DX60"/>
          <cell r="DY60"/>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cell r="EO60"/>
          <cell r="EP60"/>
          <cell r="EQ60"/>
          <cell r="ER60"/>
          <cell r="ES60"/>
          <cell r="ET60"/>
          <cell r="EU60"/>
          <cell r="EV60"/>
          <cell r="EW60"/>
          <cell r="EX60"/>
          <cell r="EZ60">
            <v>0</v>
          </cell>
          <cell r="FA60">
            <v>0</v>
          </cell>
          <cell r="FB60">
            <v>0</v>
          </cell>
          <cell r="FC60">
            <v>0</v>
          </cell>
          <cell r="FD60"/>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0</v>
          </cell>
          <cell r="FT60">
            <v>0</v>
          </cell>
          <cell r="FU60">
            <v>0</v>
          </cell>
          <cell r="FV60">
            <v>0</v>
          </cell>
          <cell r="FW60">
            <v>0</v>
          </cell>
          <cell r="FX60">
            <v>0</v>
          </cell>
          <cell r="FY60">
            <v>0</v>
          </cell>
          <cell r="FZ60">
            <v>0</v>
          </cell>
          <cell r="GA60">
            <v>0</v>
          </cell>
          <cell r="GB60">
            <v>0</v>
          </cell>
          <cell r="GC60">
            <v>0</v>
          </cell>
          <cell r="GD60">
            <v>0</v>
          </cell>
          <cell r="GE60">
            <v>0</v>
          </cell>
          <cell r="GF60">
            <v>0</v>
          </cell>
          <cell r="GG60">
            <v>0</v>
          </cell>
          <cell r="GH60">
            <v>0</v>
          </cell>
          <cell r="GI60">
            <v>0</v>
          </cell>
          <cell r="GJ60">
            <v>0</v>
          </cell>
          <cell r="GK60">
            <v>0</v>
          </cell>
        </row>
        <row r="61">
          <cell r="A61" t="str">
            <v>Millennium Court Arts Centre (Portadown 2000)</v>
          </cell>
          <cell r="B61"/>
          <cell r="C61"/>
          <cell r="D61"/>
          <cell r="E61"/>
          <cell r="F61"/>
          <cell r="G61"/>
          <cell r="H61"/>
          <cell r="I61" t="str">
            <v>Medium</v>
          </cell>
          <cell r="J61"/>
          <cell r="K61"/>
          <cell r="L61"/>
          <cell r="M61"/>
          <cell r="N61" t="str">
            <v>Visual Arts</v>
          </cell>
          <cell r="O61"/>
          <cell r="P61">
            <v>145</v>
          </cell>
          <cell r="Q61">
            <v>8</v>
          </cell>
          <cell r="R61"/>
          <cell r="S61">
            <v>309</v>
          </cell>
          <cell r="T61">
            <v>0</v>
          </cell>
          <cell r="U61">
            <v>0</v>
          </cell>
          <cell r="V61">
            <v>5751</v>
          </cell>
          <cell r="W61">
            <v>0</v>
          </cell>
          <cell r="X61">
            <v>18319</v>
          </cell>
          <cell r="Y61">
            <v>0</v>
          </cell>
          <cell r="Z61">
            <v>0</v>
          </cell>
          <cell r="AA61">
            <v>0</v>
          </cell>
          <cell r="AB61">
            <v>75701</v>
          </cell>
          <cell r="AC61">
            <v>37400</v>
          </cell>
          <cell r="AD61">
            <v>0</v>
          </cell>
          <cell r="AE61">
            <v>0</v>
          </cell>
          <cell r="AF61">
            <v>0</v>
          </cell>
          <cell r="AG61">
            <v>0</v>
          </cell>
          <cell r="AH61">
            <v>0</v>
          </cell>
          <cell r="AI61">
            <v>0</v>
          </cell>
          <cell r="AJ61">
            <v>0</v>
          </cell>
          <cell r="AK61">
            <v>0</v>
          </cell>
          <cell r="AL61">
            <v>0</v>
          </cell>
          <cell r="AM61">
            <v>0</v>
          </cell>
          <cell r="AN61">
            <v>0</v>
          </cell>
          <cell r="AO61">
            <v>0</v>
          </cell>
          <cell r="AP61">
            <v>95</v>
          </cell>
          <cell r="AQ61">
            <v>0</v>
          </cell>
          <cell r="AR61">
            <v>0</v>
          </cell>
          <cell r="AS61">
            <v>0</v>
          </cell>
          <cell r="AT61">
            <v>0</v>
          </cell>
          <cell r="AU61">
            <v>0</v>
          </cell>
          <cell r="AV61">
            <v>0</v>
          </cell>
          <cell r="AW61">
            <v>0</v>
          </cell>
          <cell r="AX61">
            <v>8</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0.2</v>
          </cell>
          <cell r="BY61">
            <v>0.1</v>
          </cell>
          <cell r="BZ61">
            <v>0.3</v>
          </cell>
          <cell r="CA61">
            <v>0</v>
          </cell>
          <cell r="CB61">
            <v>0.3</v>
          </cell>
          <cell r="CC61">
            <v>0.7</v>
          </cell>
          <cell r="CD61">
            <v>0</v>
          </cell>
          <cell r="CE61">
            <v>0</v>
          </cell>
          <cell r="CF61">
            <v>1</v>
          </cell>
          <cell r="CG61">
            <v>0</v>
          </cell>
          <cell r="CH61">
            <v>0</v>
          </cell>
          <cell r="CI61">
            <v>0</v>
          </cell>
          <cell r="CJ61">
            <v>0</v>
          </cell>
          <cell r="CK61">
            <v>0</v>
          </cell>
          <cell r="CL61">
            <v>0</v>
          </cell>
          <cell r="CM61">
            <v>0</v>
          </cell>
          <cell r="CN61">
            <v>0</v>
          </cell>
          <cell r="CO61">
            <v>1</v>
          </cell>
          <cell r="CP61">
            <v>1</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cell r="DK61">
            <v>0</v>
          </cell>
          <cell r="DL61">
            <v>0</v>
          </cell>
          <cell r="DM61">
            <v>0</v>
          </cell>
          <cell r="DN61">
            <v>0</v>
          </cell>
          <cell r="DO61">
            <v>0</v>
          </cell>
          <cell r="DP61">
            <v>0</v>
          </cell>
          <cell r="DQ61">
            <v>0</v>
          </cell>
          <cell r="DR61">
            <v>0</v>
          </cell>
          <cell r="DS61">
            <v>0</v>
          </cell>
          <cell r="DT61">
            <v>0</v>
          </cell>
          <cell r="DU61">
            <v>0</v>
          </cell>
          <cell r="DV61">
            <v>0</v>
          </cell>
          <cell r="DW61">
            <v>0</v>
          </cell>
          <cell r="DX61"/>
          <cell r="DY61"/>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cell r="EO61"/>
          <cell r="EP61"/>
          <cell r="EQ61"/>
          <cell r="ER61"/>
          <cell r="ES61"/>
          <cell r="ET61"/>
          <cell r="EU61"/>
          <cell r="EV61"/>
          <cell r="EW61"/>
          <cell r="EX61"/>
          <cell r="EZ61">
            <v>0</v>
          </cell>
          <cell r="FA61">
            <v>0</v>
          </cell>
          <cell r="FB61">
            <v>0</v>
          </cell>
          <cell r="FC61">
            <v>0</v>
          </cell>
          <cell r="FD61"/>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2</v>
          </cell>
          <cell r="GB61">
            <v>0</v>
          </cell>
          <cell r="GC61">
            <v>307</v>
          </cell>
          <cell r="GD61">
            <v>0</v>
          </cell>
          <cell r="GE61">
            <v>0</v>
          </cell>
          <cell r="GF61">
            <v>0</v>
          </cell>
          <cell r="GG61">
            <v>37400</v>
          </cell>
          <cell r="GH61">
            <v>0</v>
          </cell>
          <cell r="GI61">
            <v>0</v>
          </cell>
          <cell r="GJ61">
            <v>75701</v>
          </cell>
          <cell r="GK61">
            <v>0</v>
          </cell>
        </row>
        <row r="62">
          <cell r="A62" t="str">
            <v>Moving on Music</v>
          </cell>
          <cell r="B62"/>
          <cell r="C62"/>
          <cell r="D62"/>
          <cell r="E62"/>
          <cell r="F62"/>
          <cell r="G62"/>
          <cell r="H62"/>
          <cell r="I62" t="str">
            <v>Medium</v>
          </cell>
          <cell r="J62"/>
          <cell r="K62"/>
          <cell r="L62"/>
          <cell r="M62"/>
          <cell r="N62" t="str">
            <v>Music</v>
          </cell>
          <cell r="O62">
            <v>88</v>
          </cell>
          <cell r="P62">
            <v>28</v>
          </cell>
          <cell r="Q62">
            <v>0</v>
          </cell>
          <cell r="R62">
            <v>1</v>
          </cell>
          <cell r="S62">
            <v>3</v>
          </cell>
          <cell r="T62">
            <v>8971</v>
          </cell>
          <cell r="U62">
            <v>0</v>
          </cell>
          <cell r="V62">
            <v>1229</v>
          </cell>
          <cell r="W62">
            <v>0</v>
          </cell>
          <cell r="X62">
            <v>0</v>
          </cell>
          <cell r="Y62">
            <v>0</v>
          </cell>
          <cell r="Z62">
            <v>1222</v>
          </cell>
          <cell r="AA62">
            <v>0</v>
          </cell>
          <cell r="AB62">
            <v>0</v>
          </cell>
          <cell r="AC62">
            <v>33000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2640</v>
          </cell>
          <cell r="BS62">
            <v>1500</v>
          </cell>
          <cell r="BT62">
            <v>400</v>
          </cell>
          <cell r="BU62">
            <v>412</v>
          </cell>
          <cell r="BV62">
            <v>20620</v>
          </cell>
          <cell r="BW62">
            <v>7.81</v>
          </cell>
          <cell r="BX62">
            <v>0</v>
          </cell>
          <cell r="BY62">
            <v>0.2</v>
          </cell>
          <cell r="BZ62">
            <v>0.2</v>
          </cell>
          <cell r="CA62">
            <v>0</v>
          </cell>
          <cell r="CB62">
            <v>0.2</v>
          </cell>
          <cell r="CC62">
            <v>0.1</v>
          </cell>
          <cell r="CD62">
            <v>0</v>
          </cell>
          <cell r="CE62">
            <v>1</v>
          </cell>
          <cell r="CF62">
            <v>0</v>
          </cell>
          <cell r="CG62">
            <v>0</v>
          </cell>
          <cell r="CH62">
            <v>0</v>
          </cell>
          <cell r="CI62">
            <v>1</v>
          </cell>
          <cell r="CJ62">
            <v>0</v>
          </cell>
          <cell r="CK62">
            <v>0</v>
          </cell>
          <cell r="CL62">
            <v>0</v>
          </cell>
          <cell r="CM62">
            <v>1</v>
          </cell>
          <cell r="CN62">
            <v>0</v>
          </cell>
          <cell r="CO62">
            <v>0</v>
          </cell>
          <cell r="CP62">
            <v>0</v>
          </cell>
          <cell r="CQ62">
            <v>0</v>
          </cell>
          <cell r="CR62">
            <v>0</v>
          </cell>
          <cell r="CS62">
            <v>1</v>
          </cell>
          <cell r="CT62">
            <v>0</v>
          </cell>
          <cell r="CU62">
            <v>0</v>
          </cell>
          <cell r="CV62">
            <v>0</v>
          </cell>
          <cell r="CW62">
            <v>0</v>
          </cell>
          <cell r="CX62">
            <v>0</v>
          </cell>
          <cell r="CY62">
            <v>0</v>
          </cell>
          <cell r="CZ62">
            <v>0</v>
          </cell>
          <cell r="DA62">
            <v>1</v>
          </cell>
          <cell r="DB62">
            <v>0</v>
          </cell>
          <cell r="DC62">
            <v>0</v>
          </cell>
          <cell r="DD62">
            <v>0</v>
          </cell>
          <cell r="DE62">
            <v>0</v>
          </cell>
          <cell r="DF62">
            <v>0</v>
          </cell>
          <cell r="DG62">
            <v>0</v>
          </cell>
          <cell r="DH62">
            <v>0</v>
          </cell>
          <cell r="DI62">
            <v>0</v>
          </cell>
          <cell r="DJ62"/>
          <cell r="DK62">
            <v>0</v>
          </cell>
          <cell r="DL62">
            <v>0</v>
          </cell>
          <cell r="DM62">
            <v>0</v>
          </cell>
          <cell r="DN62">
            <v>0</v>
          </cell>
          <cell r="DO62">
            <v>0</v>
          </cell>
          <cell r="DP62">
            <v>0</v>
          </cell>
          <cell r="DQ62">
            <v>0</v>
          </cell>
          <cell r="DR62">
            <v>0</v>
          </cell>
          <cell r="DS62">
            <v>0</v>
          </cell>
          <cell r="DT62">
            <v>0</v>
          </cell>
          <cell r="DU62">
            <v>0</v>
          </cell>
          <cell r="DV62">
            <v>0</v>
          </cell>
          <cell r="DW62">
            <v>0</v>
          </cell>
          <cell r="DX62"/>
          <cell r="DY62"/>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cell r="EO62"/>
          <cell r="EP62"/>
          <cell r="EQ62"/>
          <cell r="ER62"/>
          <cell r="ES62"/>
          <cell r="ET62"/>
          <cell r="EU62"/>
          <cell r="EV62"/>
          <cell r="EW62"/>
          <cell r="EX62"/>
          <cell r="EZ62">
            <v>0</v>
          </cell>
          <cell r="FA62">
            <v>0</v>
          </cell>
          <cell r="FB62">
            <v>0</v>
          </cell>
          <cell r="FC62">
            <v>0</v>
          </cell>
          <cell r="FD62"/>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cell r="FZ62">
            <v>0</v>
          </cell>
          <cell r="GA62">
            <v>3</v>
          </cell>
          <cell r="GB62">
            <v>0</v>
          </cell>
          <cell r="GC62">
            <v>0</v>
          </cell>
          <cell r="GD62">
            <v>0</v>
          </cell>
          <cell r="GE62">
            <v>0</v>
          </cell>
          <cell r="GF62">
            <v>0</v>
          </cell>
          <cell r="GG62">
            <v>33000</v>
          </cell>
          <cell r="GH62">
            <v>0</v>
          </cell>
          <cell r="GI62">
            <v>0</v>
          </cell>
          <cell r="GJ62">
            <v>0</v>
          </cell>
          <cell r="GK62">
            <v>0</v>
          </cell>
        </row>
        <row r="63">
          <cell r="A63" t="str">
            <v>New Lodge Arts</v>
          </cell>
          <cell r="B63"/>
          <cell r="C63"/>
          <cell r="D63"/>
          <cell r="E63"/>
          <cell r="F63"/>
          <cell r="G63"/>
          <cell r="H63"/>
          <cell r="I63" t="str">
            <v>Medium</v>
          </cell>
          <cell r="J63"/>
          <cell r="K63"/>
          <cell r="L63"/>
          <cell r="M63"/>
          <cell r="N63" t="str">
            <v>Combined</v>
          </cell>
          <cell r="O63">
            <v>0</v>
          </cell>
          <cell r="P63">
            <v>1249</v>
          </cell>
          <cell r="Q63">
            <v>0</v>
          </cell>
          <cell r="R63">
            <v>0</v>
          </cell>
          <cell r="S63">
            <v>0</v>
          </cell>
          <cell r="T63">
            <v>0</v>
          </cell>
          <cell r="U63">
            <v>0</v>
          </cell>
          <cell r="V63">
            <v>7757</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1</v>
          </cell>
          <cell r="CA63">
            <v>0</v>
          </cell>
          <cell r="CB63">
            <v>0</v>
          </cell>
          <cell r="CC63">
            <v>0.9</v>
          </cell>
          <cell r="CD63">
            <v>0</v>
          </cell>
          <cell r="CE63">
            <v>1</v>
          </cell>
          <cell r="CF63">
            <v>1</v>
          </cell>
          <cell r="CG63">
            <v>0</v>
          </cell>
          <cell r="CH63">
            <v>0</v>
          </cell>
          <cell r="CI63">
            <v>0</v>
          </cell>
          <cell r="CJ63">
            <v>0</v>
          </cell>
          <cell r="CK63">
            <v>0</v>
          </cell>
          <cell r="CL63">
            <v>1</v>
          </cell>
          <cell r="CM63">
            <v>1</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1</v>
          </cell>
          <cell r="DD63">
            <v>0</v>
          </cell>
          <cell r="DE63">
            <v>0</v>
          </cell>
          <cell r="DF63">
            <v>1</v>
          </cell>
          <cell r="DG63">
            <v>1</v>
          </cell>
          <cell r="DH63">
            <v>1</v>
          </cell>
          <cell r="DI63">
            <v>1</v>
          </cell>
          <cell r="DJ63"/>
          <cell r="DK63">
            <v>1</v>
          </cell>
          <cell r="DL63">
            <v>0</v>
          </cell>
          <cell r="DM63">
            <v>1</v>
          </cell>
          <cell r="DN63">
            <v>0</v>
          </cell>
          <cell r="DO63">
            <v>0</v>
          </cell>
          <cell r="DP63">
            <v>0</v>
          </cell>
          <cell r="DQ63">
            <v>1</v>
          </cell>
          <cell r="DR63">
            <v>0</v>
          </cell>
          <cell r="DS63">
            <v>1</v>
          </cell>
          <cell r="DT63">
            <v>0</v>
          </cell>
          <cell r="DU63">
            <v>1</v>
          </cell>
          <cell r="DV63">
            <v>0</v>
          </cell>
          <cell r="DW63">
            <v>1</v>
          </cell>
          <cell r="DX63"/>
          <cell r="DY63"/>
          <cell r="DZ63">
            <v>0</v>
          </cell>
          <cell r="EA63">
            <v>1</v>
          </cell>
          <cell r="EB63">
            <v>1</v>
          </cell>
          <cell r="EC63">
            <v>0</v>
          </cell>
          <cell r="ED63">
            <v>0</v>
          </cell>
          <cell r="EE63">
            <v>1</v>
          </cell>
          <cell r="EF63">
            <v>1</v>
          </cell>
          <cell r="EG63">
            <v>0</v>
          </cell>
          <cell r="EH63">
            <v>1</v>
          </cell>
          <cell r="EI63">
            <v>0</v>
          </cell>
          <cell r="EJ63">
            <v>0</v>
          </cell>
          <cell r="EK63">
            <v>1</v>
          </cell>
          <cell r="EL63">
            <v>0</v>
          </cell>
          <cell r="EM63">
            <v>1</v>
          </cell>
          <cell r="EN63"/>
          <cell r="EO63"/>
          <cell r="EP63"/>
          <cell r="EQ63"/>
          <cell r="ER63"/>
          <cell r="ES63"/>
          <cell r="ET63"/>
          <cell r="EU63"/>
          <cell r="EV63"/>
          <cell r="EW63"/>
          <cell r="EX63"/>
          <cell r="EZ63">
            <v>0</v>
          </cell>
          <cell r="FA63">
            <v>0</v>
          </cell>
          <cell r="FB63">
            <v>0</v>
          </cell>
          <cell r="FC63">
            <v>0</v>
          </cell>
          <cell r="FD63"/>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cell r="FZ63">
            <v>0</v>
          </cell>
          <cell r="GA63">
            <v>0</v>
          </cell>
          <cell r="GB63">
            <v>0</v>
          </cell>
          <cell r="GC63">
            <v>0</v>
          </cell>
          <cell r="GD63">
            <v>0</v>
          </cell>
          <cell r="GE63">
            <v>0</v>
          </cell>
          <cell r="GF63">
            <v>0</v>
          </cell>
          <cell r="GG63">
            <v>0</v>
          </cell>
          <cell r="GH63">
            <v>0</v>
          </cell>
          <cell r="GI63">
            <v>0</v>
          </cell>
          <cell r="GJ63">
            <v>0</v>
          </cell>
          <cell r="GK63">
            <v>0</v>
          </cell>
        </row>
        <row r="64">
          <cell r="A64" t="str">
            <v>NI Opera</v>
          </cell>
          <cell r="B64"/>
          <cell r="C64"/>
          <cell r="D64"/>
          <cell r="E64"/>
          <cell r="F64"/>
          <cell r="G64"/>
          <cell r="H64"/>
          <cell r="I64" t="str">
            <v>Medium</v>
          </cell>
          <cell r="J64"/>
          <cell r="K64"/>
          <cell r="L64"/>
          <cell r="M64"/>
          <cell r="N64" t="str">
            <v>Music</v>
          </cell>
          <cell r="O64">
            <v>11</v>
          </cell>
          <cell r="P64">
            <v>13</v>
          </cell>
          <cell r="Q64">
            <v>0</v>
          </cell>
          <cell r="R64">
            <v>0</v>
          </cell>
          <cell r="S64">
            <v>0</v>
          </cell>
          <cell r="T64">
            <v>0</v>
          </cell>
          <cell r="U64">
            <v>1240</v>
          </cell>
          <cell r="V64">
            <v>0</v>
          </cell>
          <cell r="W64">
            <v>642</v>
          </cell>
          <cell r="X64">
            <v>0</v>
          </cell>
          <cell r="Y64">
            <v>0</v>
          </cell>
          <cell r="Z64">
            <v>0</v>
          </cell>
          <cell r="AA64">
            <v>0</v>
          </cell>
          <cell r="AB64">
            <v>0</v>
          </cell>
          <cell r="AC64">
            <v>0</v>
          </cell>
          <cell r="AD64">
            <v>0</v>
          </cell>
          <cell r="AE64">
            <v>0</v>
          </cell>
          <cell r="AF64">
            <v>0</v>
          </cell>
          <cell r="AG64">
            <v>0</v>
          </cell>
          <cell r="AH64">
            <v>0</v>
          </cell>
          <cell r="AI64">
            <v>0</v>
          </cell>
          <cell r="AJ64">
            <v>11</v>
          </cell>
          <cell r="AK64">
            <v>0</v>
          </cell>
          <cell r="AL64">
            <v>0</v>
          </cell>
          <cell r="AM64">
            <v>0</v>
          </cell>
          <cell r="AN64">
            <v>0</v>
          </cell>
          <cell r="AO64">
            <v>0</v>
          </cell>
          <cell r="AP64">
            <v>0</v>
          </cell>
          <cell r="AQ64">
            <v>0</v>
          </cell>
          <cell r="AR64">
            <v>13</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12590</v>
          </cell>
          <cell r="BS64">
            <v>3971</v>
          </cell>
          <cell r="BT64">
            <v>1298</v>
          </cell>
          <cell r="BU64">
            <v>2453</v>
          </cell>
          <cell r="BV64">
            <v>148011</v>
          </cell>
          <cell r="BW64">
            <v>24.97</v>
          </cell>
          <cell r="BX64">
            <v>0</v>
          </cell>
          <cell r="BY64">
            <v>0</v>
          </cell>
          <cell r="BZ64">
            <v>0</v>
          </cell>
          <cell r="CA64">
            <v>0</v>
          </cell>
          <cell r="CB64">
            <v>0.1</v>
          </cell>
          <cell r="CC64">
            <v>0.2</v>
          </cell>
          <cell r="CD64">
            <v>0</v>
          </cell>
          <cell r="CE64">
            <v>1</v>
          </cell>
          <cell r="CF64">
            <v>0</v>
          </cell>
          <cell r="CG64">
            <v>0</v>
          </cell>
          <cell r="CH64">
            <v>0</v>
          </cell>
          <cell r="CI64">
            <v>0</v>
          </cell>
          <cell r="CJ64">
            <v>0</v>
          </cell>
          <cell r="CK64">
            <v>0</v>
          </cell>
          <cell r="CL64">
            <v>0</v>
          </cell>
          <cell r="CM64">
            <v>1</v>
          </cell>
          <cell r="CN64">
            <v>0</v>
          </cell>
          <cell r="CO64">
            <v>1</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cell r="DK64">
            <v>0</v>
          </cell>
          <cell r="DL64">
            <v>0</v>
          </cell>
          <cell r="DM64">
            <v>0</v>
          </cell>
          <cell r="DN64">
            <v>0</v>
          </cell>
          <cell r="DO64">
            <v>0</v>
          </cell>
          <cell r="DP64">
            <v>0</v>
          </cell>
          <cell r="DQ64">
            <v>0</v>
          </cell>
          <cell r="DR64">
            <v>0</v>
          </cell>
          <cell r="DS64">
            <v>0</v>
          </cell>
          <cell r="DT64">
            <v>0</v>
          </cell>
          <cell r="DU64">
            <v>0</v>
          </cell>
          <cell r="DV64">
            <v>0</v>
          </cell>
          <cell r="DW64">
            <v>0</v>
          </cell>
          <cell r="DX64"/>
          <cell r="DY64"/>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cell r="EO64"/>
          <cell r="EP64"/>
          <cell r="EQ64"/>
          <cell r="ER64"/>
          <cell r="ES64"/>
          <cell r="ET64"/>
          <cell r="EU64"/>
          <cell r="EV64"/>
          <cell r="EW64"/>
          <cell r="EX64"/>
          <cell r="EZ64">
            <v>0</v>
          </cell>
          <cell r="FA64">
            <v>0</v>
          </cell>
          <cell r="FB64">
            <v>0</v>
          </cell>
          <cell r="FC64">
            <v>0</v>
          </cell>
          <cell r="FD64"/>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row>
        <row r="65">
          <cell r="A65" t="str">
            <v>Northern Ireland Piping &amp; Drumming School</v>
          </cell>
          <cell r="B65"/>
          <cell r="C65"/>
          <cell r="D65"/>
          <cell r="E65"/>
          <cell r="F65"/>
          <cell r="G65"/>
          <cell r="H65"/>
          <cell r="I65" t="str">
            <v>Small</v>
          </cell>
          <cell r="J65"/>
          <cell r="K65"/>
          <cell r="L65"/>
          <cell r="M65"/>
          <cell r="N65" t="str">
            <v>Traditional Arts</v>
          </cell>
          <cell r="O65">
            <v>3</v>
          </cell>
          <cell r="P65">
            <v>12</v>
          </cell>
          <cell r="Q65">
            <v>0</v>
          </cell>
          <cell r="R65">
            <v>0</v>
          </cell>
          <cell r="S65">
            <v>0</v>
          </cell>
          <cell r="T65">
            <v>0</v>
          </cell>
          <cell r="U65">
            <v>200</v>
          </cell>
          <cell r="V65">
            <v>0</v>
          </cell>
          <cell r="W65">
            <v>1023</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1</v>
          </cell>
          <cell r="DD65">
            <v>1</v>
          </cell>
          <cell r="DE65">
            <v>1</v>
          </cell>
          <cell r="DF65">
            <v>0</v>
          </cell>
          <cell r="DG65">
            <v>0</v>
          </cell>
          <cell r="DH65">
            <v>0</v>
          </cell>
          <cell r="DI65">
            <v>0</v>
          </cell>
          <cell r="DJ65"/>
          <cell r="DK65">
            <v>0</v>
          </cell>
          <cell r="DL65">
            <v>0</v>
          </cell>
          <cell r="DM65">
            <v>0</v>
          </cell>
          <cell r="DN65">
            <v>0</v>
          </cell>
          <cell r="DO65">
            <v>0</v>
          </cell>
          <cell r="DP65">
            <v>0</v>
          </cell>
          <cell r="DQ65">
            <v>1</v>
          </cell>
          <cell r="DR65">
            <v>0</v>
          </cell>
          <cell r="DS65">
            <v>1</v>
          </cell>
          <cell r="DT65">
            <v>0</v>
          </cell>
          <cell r="DU65">
            <v>1</v>
          </cell>
          <cell r="DV65">
            <v>0</v>
          </cell>
          <cell r="DW65">
            <v>1</v>
          </cell>
          <cell r="DX65"/>
          <cell r="DY65"/>
          <cell r="DZ65">
            <v>0</v>
          </cell>
          <cell r="EA65">
            <v>1</v>
          </cell>
          <cell r="EB65">
            <v>0</v>
          </cell>
          <cell r="EC65">
            <v>1</v>
          </cell>
          <cell r="ED65">
            <v>1</v>
          </cell>
          <cell r="EE65">
            <v>0</v>
          </cell>
          <cell r="EF65">
            <v>0</v>
          </cell>
          <cell r="EG65">
            <v>1</v>
          </cell>
          <cell r="EH65">
            <v>0</v>
          </cell>
          <cell r="EI65">
            <v>1</v>
          </cell>
          <cell r="EJ65">
            <v>0</v>
          </cell>
          <cell r="EK65">
            <v>1</v>
          </cell>
          <cell r="EL65">
            <v>0</v>
          </cell>
          <cell r="EM65">
            <v>1</v>
          </cell>
          <cell r="EN65"/>
          <cell r="EO65"/>
          <cell r="EP65"/>
          <cell r="EQ65"/>
          <cell r="ER65"/>
          <cell r="ES65"/>
          <cell r="ET65"/>
          <cell r="EU65"/>
          <cell r="EV65"/>
          <cell r="EW65"/>
          <cell r="EX65"/>
          <cell r="EZ65">
            <v>0</v>
          </cell>
          <cell r="FA65">
            <v>0</v>
          </cell>
          <cell r="FB65">
            <v>0</v>
          </cell>
          <cell r="FC65">
            <v>0</v>
          </cell>
          <cell r="FD65"/>
          <cell r="FE65">
            <v>0</v>
          </cell>
          <cell r="FF65">
            <v>0</v>
          </cell>
          <cell r="FG65" t="str">
            <v>164 Students &amp; 28 Tutors</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0</v>
          </cell>
          <cell r="GB65">
            <v>0</v>
          </cell>
          <cell r="GC65">
            <v>0</v>
          </cell>
          <cell r="GD65">
            <v>0</v>
          </cell>
          <cell r="GE65">
            <v>0</v>
          </cell>
          <cell r="GF65">
            <v>0</v>
          </cell>
          <cell r="GG65">
            <v>0</v>
          </cell>
          <cell r="GH65">
            <v>0</v>
          </cell>
          <cell r="GI65">
            <v>0</v>
          </cell>
          <cell r="GJ65">
            <v>0</v>
          </cell>
          <cell r="GK65">
            <v>0</v>
          </cell>
        </row>
        <row r="66">
          <cell r="A66" t="str">
            <v>Northern Visions Ltd.</v>
          </cell>
          <cell r="B66"/>
          <cell r="C66"/>
          <cell r="D66"/>
          <cell r="E66"/>
          <cell r="F66"/>
          <cell r="G66"/>
          <cell r="H66"/>
          <cell r="I66" t="str">
            <v>Medium</v>
          </cell>
          <cell r="J66"/>
          <cell r="K66"/>
          <cell r="L66"/>
          <cell r="M66"/>
          <cell r="N66" t="str">
            <v>Combined</v>
          </cell>
          <cell r="O66">
            <v>0</v>
          </cell>
          <cell r="P66">
            <v>473</v>
          </cell>
          <cell r="Q66">
            <v>1</v>
          </cell>
          <cell r="R66">
            <v>0</v>
          </cell>
          <cell r="S66">
            <v>397</v>
          </cell>
          <cell r="T66">
            <v>0</v>
          </cell>
          <cell r="U66">
            <v>0</v>
          </cell>
          <cell r="V66">
            <v>1189</v>
          </cell>
          <cell r="W66">
            <v>517</v>
          </cell>
          <cell r="X66">
            <v>0</v>
          </cell>
          <cell r="Y66">
            <v>200</v>
          </cell>
          <cell r="Z66">
            <v>0</v>
          </cell>
          <cell r="AA66">
            <v>0</v>
          </cell>
          <cell r="AB66">
            <v>109091</v>
          </cell>
          <cell r="AC66">
            <v>1000240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236</v>
          </cell>
          <cell r="AS66">
            <v>0</v>
          </cell>
          <cell r="AT66">
            <v>0</v>
          </cell>
          <cell r="AU66">
            <v>0</v>
          </cell>
          <cell r="AV66">
            <v>0</v>
          </cell>
          <cell r="AW66">
            <v>0</v>
          </cell>
          <cell r="AX66">
            <v>0</v>
          </cell>
          <cell r="AY66">
            <v>0</v>
          </cell>
          <cell r="AZ66">
            <v>0</v>
          </cell>
          <cell r="BA66">
            <v>0</v>
          </cell>
          <cell r="BB66">
            <v>8</v>
          </cell>
          <cell r="BC66">
            <v>2</v>
          </cell>
          <cell r="BD66">
            <v>0</v>
          </cell>
          <cell r="BE66">
            <v>0</v>
          </cell>
          <cell r="BF66">
            <v>0</v>
          </cell>
          <cell r="BG66">
            <v>0</v>
          </cell>
          <cell r="BH66">
            <v>169</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7.0000000000000007E-2</v>
          </cell>
          <cell r="BY66">
            <v>7.0000000000000007E-2</v>
          </cell>
          <cell r="BZ66">
            <v>0.8</v>
          </cell>
          <cell r="CA66">
            <v>0.1</v>
          </cell>
          <cell r="CB66">
            <v>0.2</v>
          </cell>
          <cell r="CC66">
            <v>0.15</v>
          </cell>
          <cell r="CD66">
            <v>0</v>
          </cell>
          <cell r="CE66">
            <v>1</v>
          </cell>
          <cell r="CF66">
            <v>1</v>
          </cell>
          <cell r="CG66">
            <v>1</v>
          </cell>
          <cell r="CH66">
            <v>0</v>
          </cell>
          <cell r="CI66">
            <v>1</v>
          </cell>
          <cell r="CJ66">
            <v>1</v>
          </cell>
          <cell r="CK66">
            <v>0</v>
          </cell>
          <cell r="CL66">
            <v>1</v>
          </cell>
          <cell r="CM66">
            <v>1</v>
          </cell>
          <cell r="CN66">
            <v>1</v>
          </cell>
          <cell r="CO66">
            <v>0</v>
          </cell>
          <cell r="CP66">
            <v>1</v>
          </cell>
          <cell r="CQ66">
            <v>0</v>
          </cell>
          <cell r="CR66">
            <v>1</v>
          </cell>
          <cell r="CS66">
            <v>1</v>
          </cell>
          <cell r="CT66">
            <v>1</v>
          </cell>
          <cell r="CU66">
            <v>1</v>
          </cell>
          <cell r="CV66">
            <v>1</v>
          </cell>
          <cell r="CW66">
            <v>1</v>
          </cell>
          <cell r="CX66">
            <v>1</v>
          </cell>
          <cell r="CY66">
            <v>1</v>
          </cell>
          <cell r="CZ66">
            <v>1</v>
          </cell>
          <cell r="DA66">
            <v>1</v>
          </cell>
          <cell r="DB66">
            <v>0</v>
          </cell>
          <cell r="DC66">
            <v>0</v>
          </cell>
          <cell r="DD66">
            <v>0</v>
          </cell>
          <cell r="DE66">
            <v>0</v>
          </cell>
          <cell r="DF66">
            <v>0</v>
          </cell>
          <cell r="DG66">
            <v>0</v>
          </cell>
          <cell r="DH66">
            <v>0</v>
          </cell>
          <cell r="DI66">
            <v>0</v>
          </cell>
          <cell r="DJ66"/>
          <cell r="DK66">
            <v>0</v>
          </cell>
          <cell r="DL66">
            <v>0</v>
          </cell>
          <cell r="DM66">
            <v>0</v>
          </cell>
          <cell r="DN66">
            <v>0</v>
          </cell>
          <cell r="DO66">
            <v>0</v>
          </cell>
          <cell r="DP66">
            <v>0</v>
          </cell>
          <cell r="DQ66">
            <v>0</v>
          </cell>
          <cell r="DR66">
            <v>0</v>
          </cell>
          <cell r="DS66">
            <v>0</v>
          </cell>
          <cell r="DT66">
            <v>0</v>
          </cell>
          <cell r="DU66">
            <v>0</v>
          </cell>
          <cell r="DV66">
            <v>0</v>
          </cell>
          <cell r="DW66">
            <v>0</v>
          </cell>
          <cell r="DX66"/>
          <cell r="DY66"/>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cell r="EO66"/>
          <cell r="EP66"/>
          <cell r="EQ66"/>
          <cell r="ER66"/>
          <cell r="ES66"/>
          <cell r="ET66"/>
          <cell r="EU66"/>
          <cell r="EV66"/>
          <cell r="EW66"/>
          <cell r="EX66"/>
          <cell r="EZ66">
            <v>0</v>
          </cell>
          <cell r="FA66">
            <v>0</v>
          </cell>
          <cell r="FB66">
            <v>0</v>
          </cell>
          <cell r="FC66">
            <v>0</v>
          </cell>
          <cell r="FD66"/>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cell r="FZ66">
            <v>335</v>
          </cell>
          <cell r="GA66">
            <v>0</v>
          </cell>
          <cell r="GB66">
            <v>2</v>
          </cell>
          <cell r="GC66">
            <v>60</v>
          </cell>
          <cell r="GD66">
            <v>1005</v>
          </cell>
          <cell r="GE66">
            <v>1000000</v>
          </cell>
          <cell r="GF66">
            <v>0</v>
          </cell>
          <cell r="GG66">
            <v>0</v>
          </cell>
          <cell r="GH66">
            <v>0</v>
          </cell>
          <cell r="GI66">
            <v>240</v>
          </cell>
          <cell r="GJ66">
            <v>108086</v>
          </cell>
          <cell r="GK66">
            <v>0</v>
          </cell>
        </row>
        <row r="67">
          <cell r="A67" t="str">
            <v>Oh Yeah Music Centre</v>
          </cell>
          <cell r="B67"/>
          <cell r="C67"/>
          <cell r="D67"/>
          <cell r="E67"/>
          <cell r="F67"/>
          <cell r="G67"/>
          <cell r="H67"/>
          <cell r="I67" t="str">
            <v>Medium</v>
          </cell>
          <cell r="J67"/>
          <cell r="K67"/>
          <cell r="L67"/>
          <cell r="M67"/>
          <cell r="N67" t="str">
            <v>Music</v>
          </cell>
          <cell r="O67">
            <v>384</v>
          </cell>
          <cell r="P67">
            <v>253</v>
          </cell>
          <cell r="Q67">
            <v>2</v>
          </cell>
          <cell r="R67">
            <v>2</v>
          </cell>
          <cell r="S67">
            <v>101</v>
          </cell>
          <cell r="T67">
            <v>0</v>
          </cell>
          <cell r="U67">
            <v>15360</v>
          </cell>
          <cell r="V67">
            <v>0</v>
          </cell>
          <cell r="W67">
            <v>4290</v>
          </cell>
          <cell r="X67">
            <v>0</v>
          </cell>
          <cell r="Y67">
            <v>5600</v>
          </cell>
          <cell r="Z67">
            <v>0</v>
          </cell>
          <cell r="AA67">
            <v>11400</v>
          </cell>
          <cell r="AB67">
            <v>0</v>
          </cell>
          <cell r="AC67">
            <v>2980000</v>
          </cell>
          <cell r="AD67">
            <v>0</v>
          </cell>
          <cell r="AE67">
            <v>0</v>
          </cell>
          <cell r="AF67">
            <v>0</v>
          </cell>
          <cell r="AG67">
            <v>0</v>
          </cell>
          <cell r="AH67">
            <v>0</v>
          </cell>
          <cell r="AI67">
            <v>0</v>
          </cell>
          <cell r="AJ67">
            <v>96</v>
          </cell>
          <cell r="AK67">
            <v>3</v>
          </cell>
          <cell r="AL67">
            <v>0</v>
          </cell>
          <cell r="AM67">
            <v>0</v>
          </cell>
          <cell r="AN67">
            <v>0</v>
          </cell>
          <cell r="AO67">
            <v>0</v>
          </cell>
          <cell r="AP67">
            <v>0</v>
          </cell>
          <cell r="AQ67">
            <v>0</v>
          </cell>
          <cell r="AR67">
            <v>200</v>
          </cell>
          <cell r="AS67">
            <v>50</v>
          </cell>
          <cell r="AT67">
            <v>0</v>
          </cell>
          <cell r="AU67">
            <v>0</v>
          </cell>
          <cell r="AV67">
            <v>0</v>
          </cell>
          <cell r="AW67">
            <v>0</v>
          </cell>
          <cell r="AX67">
            <v>0</v>
          </cell>
          <cell r="AY67">
            <v>0</v>
          </cell>
          <cell r="AZ67">
            <v>2</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2</v>
          </cell>
          <cell r="BQ67">
            <v>0</v>
          </cell>
          <cell r="BR67">
            <v>13500</v>
          </cell>
          <cell r="BS67">
            <v>4500</v>
          </cell>
          <cell r="BT67">
            <v>5000</v>
          </cell>
          <cell r="BU67">
            <v>4000</v>
          </cell>
          <cell r="BV67">
            <v>15000</v>
          </cell>
          <cell r="BW67">
            <v>1.76</v>
          </cell>
          <cell r="BX67">
            <v>0.01</v>
          </cell>
          <cell r="BY67">
            <v>0.01</v>
          </cell>
          <cell r="BZ67">
            <v>0.3</v>
          </cell>
          <cell r="CA67">
            <v>0.05</v>
          </cell>
          <cell r="CB67">
            <v>0.1</v>
          </cell>
          <cell r="CC67">
            <v>0.2</v>
          </cell>
          <cell r="CD67">
            <v>0.02</v>
          </cell>
          <cell r="CE67">
            <v>0</v>
          </cell>
          <cell r="CF67">
            <v>1</v>
          </cell>
          <cell r="CG67">
            <v>0</v>
          </cell>
          <cell r="CH67">
            <v>0</v>
          </cell>
          <cell r="CI67">
            <v>0</v>
          </cell>
          <cell r="CJ67">
            <v>0</v>
          </cell>
          <cell r="CK67">
            <v>0</v>
          </cell>
          <cell r="CL67">
            <v>0</v>
          </cell>
          <cell r="CM67">
            <v>1</v>
          </cell>
          <cell r="CN67">
            <v>0</v>
          </cell>
          <cell r="CO67">
            <v>0</v>
          </cell>
          <cell r="CP67">
            <v>0</v>
          </cell>
          <cell r="CQ67">
            <v>0</v>
          </cell>
          <cell r="CR67">
            <v>0</v>
          </cell>
          <cell r="CS67">
            <v>0</v>
          </cell>
          <cell r="CT67">
            <v>0</v>
          </cell>
          <cell r="CU67">
            <v>1</v>
          </cell>
          <cell r="CV67">
            <v>0</v>
          </cell>
          <cell r="CW67">
            <v>0</v>
          </cell>
          <cell r="CX67">
            <v>0</v>
          </cell>
          <cell r="CY67">
            <v>0</v>
          </cell>
          <cell r="CZ67">
            <v>0</v>
          </cell>
          <cell r="DA67">
            <v>0</v>
          </cell>
          <cell r="DB67">
            <v>1</v>
          </cell>
          <cell r="DC67">
            <v>0</v>
          </cell>
          <cell r="DD67">
            <v>0</v>
          </cell>
          <cell r="DE67">
            <v>0</v>
          </cell>
          <cell r="DF67">
            <v>0</v>
          </cell>
          <cell r="DG67">
            <v>0</v>
          </cell>
          <cell r="DH67">
            <v>0</v>
          </cell>
          <cell r="DI67">
            <v>0</v>
          </cell>
          <cell r="DJ67"/>
          <cell r="DK67">
            <v>0</v>
          </cell>
          <cell r="DL67">
            <v>0</v>
          </cell>
          <cell r="DM67">
            <v>0</v>
          </cell>
          <cell r="DN67">
            <v>0</v>
          </cell>
          <cell r="DO67">
            <v>0</v>
          </cell>
          <cell r="DP67">
            <v>0</v>
          </cell>
          <cell r="DQ67">
            <v>0</v>
          </cell>
          <cell r="DR67">
            <v>0</v>
          </cell>
          <cell r="DS67">
            <v>0</v>
          </cell>
          <cell r="DT67">
            <v>0</v>
          </cell>
          <cell r="DU67">
            <v>0</v>
          </cell>
          <cell r="DV67">
            <v>0</v>
          </cell>
          <cell r="DW67">
            <v>0</v>
          </cell>
          <cell r="DX67"/>
          <cell r="DY67"/>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cell r="EO67"/>
          <cell r="EP67"/>
          <cell r="EQ67"/>
          <cell r="ER67"/>
          <cell r="ES67"/>
          <cell r="ET67"/>
          <cell r="EU67"/>
          <cell r="EV67"/>
          <cell r="EW67"/>
          <cell r="EX67"/>
          <cell r="EZ67">
            <v>0</v>
          </cell>
          <cell r="FA67">
            <v>0</v>
          </cell>
          <cell r="FB67">
            <v>0</v>
          </cell>
          <cell r="FC67">
            <v>0</v>
          </cell>
          <cell r="FD67"/>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cell r="FZ67">
            <v>0</v>
          </cell>
          <cell r="GA67">
            <v>5</v>
          </cell>
          <cell r="GB67">
            <v>0</v>
          </cell>
          <cell r="GC67">
            <v>96</v>
          </cell>
          <cell r="GD67">
            <v>0</v>
          </cell>
          <cell r="GE67">
            <v>0</v>
          </cell>
          <cell r="GF67">
            <v>0</v>
          </cell>
          <cell r="GG67">
            <v>100000</v>
          </cell>
          <cell r="GH67">
            <v>0</v>
          </cell>
          <cell r="GI67">
            <v>0</v>
          </cell>
          <cell r="GJ67">
            <v>0</v>
          </cell>
          <cell r="GK67">
            <v>2880000</v>
          </cell>
        </row>
        <row r="68">
          <cell r="A68" t="str">
            <v>Open Arts</v>
          </cell>
          <cell r="B68"/>
          <cell r="C68"/>
          <cell r="D68"/>
          <cell r="E68"/>
          <cell r="F68"/>
          <cell r="G68"/>
          <cell r="H68"/>
          <cell r="I68" t="str">
            <v>Small</v>
          </cell>
          <cell r="J68"/>
          <cell r="K68"/>
          <cell r="L68"/>
          <cell r="M68"/>
          <cell r="N68" t="str">
            <v>Combined</v>
          </cell>
          <cell r="O68">
            <v>19</v>
          </cell>
          <cell r="P68">
            <v>513</v>
          </cell>
          <cell r="Q68">
            <v>2</v>
          </cell>
          <cell r="R68">
            <v>0</v>
          </cell>
          <cell r="S68">
            <v>0</v>
          </cell>
          <cell r="T68">
            <v>0</v>
          </cell>
          <cell r="U68">
            <v>4250</v>
          </cell>
          <cell r="V68">
            <v>0</v>
          </cell>
          <cell r="W68">
            <v>496</v>
          </cell>
          <cell r="X68">
            <v>0</v>
          </cell>
          <cell r="Y68">
            <v>2000</v>
          </cell>
          <cell r="Z68">
            <v>0</v>
          </cell>
          <cell r="AA68">
            <v>0</v>
          </cell>
          <cell r="AB68">
            <v>0</v>
          </cell>
          <cell r="AC68">
            <v>0</v>
          </cell>
          <cell r="AD68">
            <v>0</v>
          </cell>
          <cell r="AE68">
            <v>0</v>
          </cell>
          <cell r="AF68">
            <v>0</v>
          </cell>
          <cell r="AG68">
            <v>2</v>
          </cell>
          <cell r="AH68">
            <v>0</v>
          </cell>
          <cell r="AI68">
            <v>0</v>
          </cell>
          <cell r="AJ68">
            <v>18</v>
          </cell>
          <cell r="AK68">
            <v>0</v>
          </cell>
          <cell r="AL68">
            <v>0</v>
          </cell>
          <cell r="AM68">
            <v>0</v>
          </cell>
          <cell r="AN68">
            <v>0</v>
          </cell>
          <cell r="AO68">
            <v>513</v>
          </cell>
          <cell r="AP68">
            <v>0</v>
          </cell>
          <cell r="AQ68">
            <v>513</v>
          </cell>
          <cell r="AR68">
            <v>513</v>
          </cell>
          <cell r="AS68">
            <v>0</v>
          </cell>
          <cell r="AT68">
            <v>0</v>
          </cell>
          <cell r="AU68">
            <v>0</v>
          </cell>
          <cell r="AV68">
            <v>0</v>
          </cell>
          <cell r="AW68">
            <v>2</v>
          </cell>
          <cell r="AX68">
            <v>0</v>
          </cell>
          <cell r="AY68">
            <v>0</v>
          </cell>
          <cell r="AZ68">
            <v>2</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1</v>
          </cell>
          <cell r="BY68">
            <v>0</v>
          </cell>
          <cell r="BZ68">
            <v>0</v>
          </cell>
          <cell r="CA68">
            <v>0</v>
          </cell>
          <cell r="CB68">
            <v>0</v>
          </cell>
          <cell r="CC68">
            <v>0.2</v>
          </cell>
          <cell r="CD68">
            <v>0</v>
          </cell>
          <cell r="CE68">
            <v>0</v>
          </cell>
          <cell r="CF68">
            <v>1</v>
          </cell>
          <cell r="CG68">
            <v>0</v>
          </cell>
          <cell r="CH68">
            <v>1</v>
          </cell>
          <cell r="CI68">
            <v>1</v>
          </cell>
          <cell r="CJ68">
            <v>0</v>
          </cell>
          <cell r="CK68">
            <v>0</v>
          </cell>
          <cell r="CL68">
            <v>0</v>
          </cell>
          <cell r="CM68">
            <v>1</v>
          </cell>
          <cell r="CN68">
            <v>0</v>
          </cell>
          <cell r="CO68">
            <v>0</v>
          </cell>
          <cell r="CP68">
            <v>0</v>
          </cell>
          <cell r="CQ68">
            <v>1</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cell r="DK68">
            <v>0</v>
          </cell>
          <cell r="DL68">
            <v>0</v>
          </cell>
          <cell r="DM68">
            <v>0</v>
          </cell>
          <cell r="DN68">
            <v>0</v>
          </cell>
          <cell r="DO68">
            <v>0</v>
          </cell>
          <cell r="DP68">
            <v>0</v>
          </cell>
          <cell r="DQ68">
            <v>0</v>
          </cell>
          <cell r="DR68">
            <v>0</v>
          </cell>
          <cell r="DS68">
            <v>0</v>
          </cell>
          <cell r="DT68">
            <v>0</v>
          </cell>
          <cell r="DU68">
            <v>0</v>
          </cell>
          <cell r="DV68">
            <v>0</v>
          </cell>
          <cell r="DW68">
            <v>0</v>
          </cell>
          <cell r="DX68"/>
          <cell r="DY68"/>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cell r="EO68"/>
          <cell r="EP68"/>
          <cell r="EQ68"/>
          <cell r="ER68"/>
          <cell r="ES68"/>
          <cell r="ET68"/>
          <cell r="EU68"/>
          <cell r="EV68"/>
          <cell r="EW68"/>
          <cell r="EX68"/>
          <cell r="EZ68">
            <v>0</v>
          </cell>
          <cell r="FA68">
            <v>0</v>
          </cell>
          <cell r="FB68">
            <v>0</v>
          </cell>
          <cell r="FC68">
            <v>0</v>
          </cell>
          <cell r="FD68"/>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cell r="FZ68">
            <v>0</v>
          </cell>
          <cell r="GA68">
            <v>0</v>
          </cell>
          <cell r="GB68">
            <v>0</v>
          </cell>
          <cell r="GC68">
            <v>0</v>
          </cell>
          <cell r="GD68">
            <v>0</v>
          </cell>
          <cell r="GE68">
            <v>0</v>
          </cell>
          <cell r="GF68">
            <v>0</v>
          </cell>
          <cell r="GG68">
            <v>0</v>
          </cell>
          <cell r="GH68">
            <v>0</v>
          </cell>
          <cell r="GI68">
            <v>0</v>
          </cell>
          <cell r="GJ68">
            <v>0</v>
          </cell>
          <cell r="GK68">
            <v>0</v>
          </cell>
        </row>
        <row r="69">
          <cell r="A69" t="str">
            <v>Open House Traditional Arts Festival Ltd</v>
          </cell>
          <cell r="B69"/>
          <cell r="C69"/>
          <cell r="D69"/>
          <cell r="E69"/>
          <cell r="F69"/>
          <cell r="G69"/>
          <cell r="H69"/>
          <cell r="I69" t="str">
            <v>Medium</v>
          </cell>
          <cell r="J69"/>
          <cell r="K69"/>
          <cell r="L69"/>
          <cell r="M69"/>
          <cell r="N69" t="str">
            <v>Traditional Arts</v>
          </cell>
          <cell r="O69">
            <v>13</v>
          </cell>
          <cell r="P69">
            <v>0</v>
          </cell>
          <cell r="Q69">
            <v>0</v>
          </cell>
          <cell r="R69">
            <v>1</v>
          </cell>
          <cell r="S69">
            <v>0</v>
          </cell>
          <cell r="T69">
            <v>1607</v>
          </cell>
          <cell r="U69">
            <v>85</v>
          </cell>
          <cell r="V69">
            <v>0</v>
          </cell>
          <cell r="W69">
            <v>0</v>
          </cell>
          <cell r="X69">
            <v>0</v>
          </cell>
          <cell r="Y69">
            <v>0</v>
          </cell>
          <cell r="Z69">
            <v>7997</v>
          </cell>
          <cell r="AA69">
            <v>36413</v>
          </cell>
          <cell r="AB69">
            <v>0</v>
          </cell>
          <cell r="AC69">
            <v>0</v>
          </cell>
          <cell r="AD69">
            <v>0</v>
          </cell>
          <cell r="AE69">
            <v>0</v>
          </cell>
          <cell r="AF69">
            <v>0</v>
          </cell>
          <cell r="AG69">
            <v>0</v>
          </cell>
          <cell r="AH69">
            <v>0</v>
          </cell>
          <cell r="AI69">
            <v>0</v>
          </cell>
          <cell r="AJ69">
            <v>9</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1</v>
          </cell>
          <cell r="BQ69">
            <v>0</v>
          </cell>
          <cell r="BR69">
            <v>10430</v>
          </cell>
          <cell r="BS69">
            <v>9141</v>
          </cell>
          <cell r="BT69">
            <v>450</v>
          </cell>
          <cell r="BU69">
            <v>50</v>
          </cell>
          <cell r="BV69">
            <v>160486</v>
          </cell>
          <cell r="BW69">
            <v>17</v>
          </cell>
          <cell r="BX69">
            <v>0</v>
          </cell>
          <cell r="BY69">
            <v>0</v>
          </cell>
          <cell r="BZ69">
            <v>0</v>
          </cell>
          <cell r="CA69">
            <v>0</v>
          </cell>
          <cell r="CB69">
            <v>0</v>
          </cell>
          <cell r="CC69">
            <v>0</v>
          </cell>
          <cell r="CD69">
            <v>0</v>
          </cell>
          <cell r="CE69">
            <v>0</v>
          </cell>
          <cell r="CF69">
            <v>0</v>
          </cell>
          <cell r="CG69">
            <v>0</v>
          </cell>
          <cell r="CH69">
            <v>0</v>
          </cell>
          <cell r="CI69">
            <v>0</v>
          </cell>
          <cell r="CJ69">
            <v>0</v>
          </cell>
          <cell r="CK69">
            <v>1</v>
          </cell>
          <cell r="CL69">
            <v>0</v>
          </cell>
          <cell r="CM69">
            <v>1</v>
          </cell>
          <cell r="CN69">
            <v>0</v>
          </cell>
          <cell r="CO69">
            <v>0</v>
          </cell>
          <cell r="CP69">
            <v>0</v>
          </cell>
          <cell r="CQ69">
            <v>0</v>
          </cell>
          <cell r="CR69">
            <v>0</v>
          </cell>
          <cell r="CS69">
            <v>0</v>
          </cell>
          <cell r="CT69">
            <v>0</v>
          </cell>
          <cell r="CU69">
            <v>0</v>
          </cell>
          <cell r="CV69">
            <v>0</v>
          </cell>
          <cell r="CW69">
            <v>1</v>
          </cell>
          <cell r="CX69">
            <v>0</v>
          </cell>
          <cell r="CY69">
            <v>0</v>
          </cell>
          <cell r="CZ69">
            <v>1</v>
          </cell>
          <cell r="DA69">
            <v>0</v>
          </cell>
          <cell r="DB69">
            <v>0</v>
          </cell>
          <cell r="DC69">
            <v>0</v>
          </cell>
          <cell r="DD69">
            <v>0</v>
          </cell>
          <cell r="DE69">
            <v>0</v>
          </cell>
          <cell r="DF69">
            <v>0</v>
          </cell>
          <cell r="DG69">
            <v>0</v>
          </cell>
          <cell r="DH69">
            <v>0</v>
          </cell>
          <cell r="DI69">
            <v>0</v>
          </cell>
          <cell r="DJ69"/>
          <cell r="DK69">
            <v>0</v>
          </cell>
          <cell r="DL69">
            <v>0</v>
          </cell>
          <cell r="DM69">
            <v>0</v>
          </cell>
          <cell r="DN69">
            <v>0</v>
          </cell>
          <cell r="DO69">
            <v>0</v>
          </cell>
          <cell r="DP69">
            <v>0</v>
          </cell>
          <cell r="DQ69">
            <v>0</v>
          </cell>
          <cell r="DR69">
            <v>0</v>
          </cell>
          <cell r="DS69">
            <v>0</v>
          </cell>
          <cell r="DT69">
            <v>0</v>
          </cell>
          <cell r="DU69">
            <v>0</v>
          </cell>
          <cell r="DV69">
            <v>0</v>
          </cell>
          <cell r="DW69">
            <v>0</v>
          </cell>
          <cell r="DX69"/>
          <cell r="DY69"/>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cell r="EO69"/>
          <cell r="EP69"/>
          <cell r="EQ69"/>
          <cell r="ER69"/>
          <cell r="ES69"/>
          <cell r="ET69"/>
          <cell r="EU69"/>
          <cell r="EV69"/>
          <cell r="EW69"/>
          <cell r="EX69"/>
          <cell r="EZ69">
            <v>0</v>
          </cell>
          <cell r="FA69">
            <v>0</v>
          </cell>
          <cell r="FB69">
            <v>0</v>
          </cell>
          <cell r="FC69">
            <v>0</v>
          </cell>
          <cell r="FD69"/>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cell r="FZ69">
            <v>0</v>
          </cell>
          <cell r="GA69">
            <v>0</v>
          </cell>
          <cell r="GB69">
            <v>0</v>
          </cell>
          <cell r="GC69">
            <v>0</v>
          </cell>
          <cell r="GD69">
            <v>0</v>
          </cell>
          <cell r="GE69">
            <v>0</v>
          </cell>
          <cell r="GF69">
            <v>0</v>
          </cell>
          <cell r="GG69">
            <v>0</v>
          </cell>
          <cell r="GH69">
            <v>0</v>
          </cell>
          <cell r="GI69">
            <v>0</v>
          </cell>
          <cell r="GJ69">
            <v>0</v>
          </cell>
          <cell r="GK69">
            <v>0</v>
          </cell>
        </row>
        <row r="70">
          <cell r="A70" t="str">
            <v>Panarts</v>
          </cell>
          <cell r="B70"/>
          <cell r="C70"/>
          <cell r="D70"/>
          <cell r="E70"/>
          <cell r="F70"/>
          <cell r="G70"/>
          <cell r="H70"/>
          <cell r="I70" t="str">
            <v>Small</v>
          </cell>
          <cell r="J70"/>
          <cell r="K70"/>
          <cell r="L70"/>
          <cell r="M70"/>
          <cell r="N70" t="str">
            <v>Music</v>
          </cell>
          <cell r="O70">
            <v>12</v>
          </cell>
          <cell r="P70">
            <v>12</v>
          </cell>
          <cell r="Q70">
            <v>0</v>
          </cell>
          <cell r="R70">
            <v>42</v>
          </cell>
          <cell r="S70">
            <v>47</v>
          </cell>
          <cell r="T70">
            <v>0</v>
          </cell>
          <cell r="U70">
            <v>10500</v>
          </cell>
          <cell r="V70">
            <v>480</v>
          </cell>
          <cell r="W70">
            <v>0</v>
          </cell>
          <cell r="X70">
            <v>0</v>
          </cell>
          <cell r="Y70">
            <v>0</v>
          </cell>
          <cell r="Z70">
            <v>2119</v>
          </cell>
          <cell r="AA70">
            <v>5900</v>
          </cell>
          <cell r="AB70">
            <v>0</v>
          </cell>
          <cell r="AC70">
            <v>1040000</v>
          </cell>
          <cell r="AD70">
            <v>0</v>
          </cell>
          <cell r="AE70">
            <v>0</v>
          </cell>
          <cell r="AF70">
            <v>0</v>
          </cell>
          <cell r="AG70">
            <v>0</v>
          </cell>
          <cell r="AH70">
            <v>0</v>
          </cell>
          <cell r="AI70">
            <v>0</v>
          </cell>
          <cell r="AJ70">
            <v>64</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2900</v>
          </cell>
          <cell r="BS70">
            <v>2119</v>
          </cell>
          <cell r="BT70">
            <v>450</v>
          </cell>
          <cell r="BU70">
            <v>0</v>
          </cell>
          <cell r="BV70">
            <v>19627</v>
          </cell>
          <cell r="BW70">
            <v>9.26</v>
          </cell>
          <cell r="BX70">
            <v>0</v>
          </cell>
          <cell r="BY70">
            <v>0.02</v>
          </cell>
          <cell r="BZ70">
            <v>0.2</v>
          </cell>
          <cell r="CA70">
            <v>0</v>
          </cell>
          <cell r="CB70">
            <v>0.02</v>
          </cell>
          <cell r="CC70">
            <v>0.25</v>
          </cell>
          <cell r="CD70">
            <v>0</v>
          </cell>
          <cell r="CE70">
            <v>1</v>
          </cell>
          <cell r="CF70">
            <v>1</v>
          </cell>
          <cell r="CG70">
            <v>0</v>
          </cell>
          <cell r="CH70">
            <v>0</v>
          </cell>
          <cell r="CI70">
            <v>0</v>
          </cell>
          <cell r="CJ70">
            <v>0</v>
          </cell>
          <cell r="CK70">
            <v>0</v>
          </cell>
          <cell r="CL70">
            <v>1</v>
          </cell>
          <cell r="CM70">
            <v>1</v>
          </cell>
          <cell r="CN70">
            <v>0</v>
          </cell>
          <cell r="CO70">
            <v>1</v>
          </cell>
          <cell r="CP70">
            <v>0</v>
          </cell>
          <cell r="CQ70">
            <v>0</v>
          </cell>
          <cell r="CR70">
            <v>0</v>
          </cell>
          <cell r="CS70">
            <v>0</v>
          </cell>
          <cell r="CT70">
            <v>0</v>
          </cell>
          <cell r="CU70">
            <v>0</v>
          </cell>
          <cell r="CV70">
            <v>1</v>
          </cell>
          <cell r="CW70">
            <v>1</v>
          </cell>
          <cell r="CX70">
            <v>0</v>
          </cell>
          <cell r="CY70">
            <v>0</v>
          </cell>
          <cell r="CZ70">
            <v>1</v>
          </cell>
          <cell r="DA70">
            <v>0</v>
          </cell>
          <cell r="DB70">
            <v>0</v>
          </cell>
          <cell r="DC70">
            <v>0</v>
          </cell>
          <cell r="DD70">
            <v>0</v>
          </cell>
          <cell r="DE70">
            <v>0</v>
          </cell>
          <cell r="DF70">
            <v>0</v>
          </cell>
          <cell r="DG70">
            <v>0</v>
          </cell>
          <cell r="DH70">
            <v>0</v>
          </cell>
          <cell r="DI70">
            <v>0</v>
          </cell>
          <cell r="DJ70"/>
          <cell r="DK70">
            <v>0</v>
          </cell>
          <cell r="DL70">
            <v>0</v>
          </cell>
          <cell r="DM70">
            <v>0</v>
          </cell>
          <cell r="DN70">
            <v>0</v>
          </cell>
          <cell r="DO70">
            <v>0</v>
          </cell>
          <cell r="DP70">
            <v>0</v>
          </cell>
          <cell r="DQ70">
            <v>0</v>
          </cell>
          <cell r="DR70">
            <v>0</v>
          </cell>
          <cell r="DS70">
            <v>0</v>
          </cell>
          <cell r="DT70">
            <v>0</v>
          </cell>
          <cell r="DU70">
            <v>0</v>
          </cell>
          <cell r="DV70">
            <v>0</v>
          </cell>
          <cell r="DW70">
            <v>0</v>
          </cell>
          <cell r="DX70"/>
          <cell r="DY70"/>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cell r="EO70"/>
          <cell r="EP70"/>
          <cell r="EQ70"/>
          <cell r="ER70"/>
          <cell r="ES70"/>
          <cell r="ET70"/>
          <cell r="EU70"/>
          <cell r="EV70"/>
          <cell r="EW70"/>
          <cell r="EX70"/>
          <cell r="EZ70">
            <v>0</v>
          </cell>
          <cell r="FA70">
            <v>0</v>
          </cell>
          <cell r="FB70">
            <v>0</v>
          </cell>
          <cell r="FC70">
            <v>0</v>
          </cell>
          <cell r="FD70"/>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cell r="FZ70">
            <v>2</v>
          </cell>
          <cell r="GA70">
            <v>20</v>
          </cell>
          <cell r="GB70">
            <v>0</v>
          </cell>
          <cell r="GC70">
            <v>25</v>
          </cell>
          <cell r="GD70">
            <v>0</v>
          </cell>
          <cell r="GE70">
            <v>140000</v>
          </cell>
          <cell r="GF70">
            <v>0</v>
          </cell>
          <cell r="GG70">
            <v>600000</v>
          </cell>
          <cell r="GH70">
            <v>0</v>
          </cell>
          <cell r="GI70">
            <v>0</v>
          </cell>
          <cell r="GJ70">
            <v>0</v>
          </cell>
          <cell r="GK70">
            <v>300000</v>
          </cell>
        </row>
        <row r="71">
          <cell r="A71" t="str">
            <v>Paragon Studios</v>
          </cell>
          <cell r="B71"/>
          <cell r="C71"/>
          <cell r="D71"/>
          <cell r="E71"/>
          <cell r="F71"/>
          <cell r="G71"/>
          <cell r="H71"/>
          <cell r="I71" t="str">
            <v>Small</v>
          </cell>
          <cell r="J71"/>
          <cell r="K71"/>
          <cell r="L71"/>
          <cell r="M71"/>
          <cell r="N71" t="str">
            <v>Visual Arts</v>
          </cell>
          <cell r="O71">
            <v>0</v>
          </cell>
          <cell r="P71">
            <v>7</v>
          </cell>
          <cell r="Q71">
            <v>17</v>
          </cell>
          <cell r="R71">
            <v>0</v>
          </cell>
          <cell r="S71">
            <v>0</v>
          </cell>
          <cell r="T71">
            <v>0</v>
          </cell>
          <cell r="U71">
            <v>0</v>
          </cell>
          <cell r="V71">
            <v>518</v>
          </cell>
          <cell r="W71">
            <v>0</v>
          </cell>
          <cell r="X71">
            <v>4104</v>
          </cell>
          <cell r="Y71">
            <v>2400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7</v>
          </cell>
          <cell r="AS71">
            <v>0</v>
          </cell>
          <cell r="AT71">
            <v>0</v>
          </cell>
          <cell r="AU71">
            <v>0</v>
          </cell>
          <cell r="AV71">
            <v>0</v>
          </cell>
          <cell r="AW71">
            <v>0</v>
          </cell>
          <cell r="AX71">
            <v>0</v>
          </cell>
          <cell r="AY71">
            <v>0</v>
          </cell>
          <cell r="AZ71">
            <v>17</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0.26</v>
          </cell>
          <cell r="BY71">
            <v>0</v>
          </cell>
          <cell r="BZ71">
            <v>0.48</v>
          </cell>
          <cell r="CA71">
            <v>0.13</v>
          </cell>
          <cell r="CB71">
            <v>0.13</v>
          </cell>
          <cell r="CC71">
            <v>0.13</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cell r="DK71">
            <v>0</v>
          </cell>
          <cell r="DL71">
            <v>8</v>
          </cell>
          <cell r="DM71">
            <v>0</v>
          </cell>
          <cell r="DN71">
            <v>0</v>
          </cell>
          <cell r="DO71">
            <v>0</v>
          </cell>
          <cell r="DP71">
            <v>1</v>
          </cell>
          <cell r="DQ71">
            <v>0</v>
          </cell>
          <cell r="DR71">
            <v>0</v>
          </cell>
          <cell r="DS71">
            <v>0</v>
          </cell>
          <cell r="DT71">
            <v>0</v>
          </cell>
          <cell r="DU71">
            <v>0</v>
          </cell>
          <cell r="DV71">
            <v>1</v>
          </cell>
          <cell r="DW71">
            <v>0</v>
          </cell>
          <cell r="DX71"/>
          <cell r="DY71"/>
          <cell r="DZ71">
            <v>1</v>
          </cell>
          <cell r="EA71">
            <v>0</v>
          </cell>
          <cell r="EB71">
            <v>1</v>
          </cell>
          <cell r="EC71">
            <v>0</v>
          </cell>
          <cell r="ED71">
            <v>0</v>
          </cell>
          <cell r="EE71">
            <v>0</v>
          </cell>
          <cell r="EF71">
            <v>0</v>
          </cell>
          <cell r="EG71">
            <v>0</v>
          </cell>
          <cell r="EH71">
            <v>1</v>
          </cell>
          <cell r="EI71">
            <v>0</v>
          </cell>
          <cell r="EJ71">
            <v>1</v>
          </cell>
          <cell r="EK71">
            <v>0</v>
          </cell>
          <cell r="EL71">
            <v>0</v>
          </cell>
          <cell r="EM71">
            <v>0</v>
          </cell>
          <cell r="EN71"/>
          <cell r="EO71"/>
          <cell r="EP71"/>
          <cell r="EQ71"/>
          <cell r="ER71"/>
          <cell r="ES71"/>
          <cell r="ET71"/>
          <cell r="EU71"/>
          <cell r="EV71"/>
          <cell r="EW71"/>
          <cell r="EX71"/>
          <cell r="EZ71">
            <v>2</v>
          </cell>
          <cell r="FA71">
            <v>0</v>
          </cell>
          <cell r="FB71">
            <v>0</v>
          </cell>
          <cell r="FC71">
            <v>3</v>
          </cell>
          <cell r="FD71"/>
          <cell r="FE71">
            <v>4</v>
          </cell>
          <cell r="FF71">
            <v>2</v>
          </cell>
          <cell r="FG71">
            <v>0</v>
          </cell>
          <cell r="FH71">
            <v>0</v>
          </cell>
          <cell r="FI71">
            <v>1</v>
          </cell>
          <cell r="FJ71">
            <v>5</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row>
        <row r="72">
          <cell r="A72" t="str">
            <v>Partisan Productions</v>
          </cell>
          <cell r="B72"/>
          <cell r="C72"/>
          <cell r="D72"/>
          <cell r="E72"/>
          <cell r="F72"/>
          <cell r="G72"/>
          <cell r="H72"/>
          <cell r="I72" t="str">
            <v>Small</v>
          </cell>
          <cell r="J72"/>
          <cell r="K72"/>
          <cell r="L72"/>
          <cell r="M72"/>
          <cell r="N72" t="str">
            <v>Drama</v>
          </cell>
          <cell r="O72">
            <v>7</v>
          </cell>
          <cell r="P72">
            <v>34</v>
          </cell>
          <cell r="Q72">
            <v>0</v>
          </cell>
          <cell r="R72">
            <v>0</v>
          </cell>
          <cell r="S72">
            <v>0</v>
          </cell>
          <cell r="T72">
            <v>120</v>
          </cell>
          <cell r="U72">
            <v>565</v>
          </cell>
          <cell r="V72">
            <v>245</v>
          </cell>
          <cell r="W72">
            <v>100</v>
          </cell>
          <cell r="X72">
            <v>0</v>
          </cell>
          <cell r="Y72">
            <v>0</v>
          </cell>
          <cell r="Z72">
            <v>0</v>
          </cell>
          <cell r="AA72">
            <v>0</v>
          </cell>
          <cell r="AB72">
            <v>0</v>
          </cell>
          <cell r="AC72">
            <v>0</v>
          </cell>
          <cell r="AD72">
            <v>0</v>
          </cell>
          <cell r="AE72">
            <v>0</v>
          </cell>
          <cell r="AF72">
            <v>0</v>
          </cell>
          <cell r="AG72">
            <v>0</v>
          </cell>
          <cell r="AH72">
            <v>0</v>
          </cell>
          <cell r="AI72">
            <v>0</v>
          </cell>
          <cell r="AJ72">
            <v>7</v>
          </cell>
          <cell r="AK72">
            <v>7</v>
          </cell>
          <cell r="AL72">
            <v>0</v>
          </cell>
          <cell r="AM72">
            <v>0</v>
          </cell>
          <cell r="AN72">
            <v>0</v>
          </cell>
          <cell r="AO72">
            <v>0</v>
          </cell>
          <cell r="AP72">
            <v>0</v>
          </cell>
          <cell r="AQ72">
            <v>0</v>
          </cell>
          <cell r="AR72">
            <v>34</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0.3</v>
          </cell>
          <cell r="BY72">
            <v>0.2</v>
          </cell>
          <cell r="BZ72">
            <v>0.9</v>
          </cell>
          <cell r="CA72">
            <v>0</v>
          </cell>
          <cell r="CB72">
            <v>0.1</v>
          </cell>
          <cell r="CC72">
            <v>0.2</v>
          </cell>
          <cell r="CD72">
            <v>0.2</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cell r="DK72">
            <v>0</v>
          </cell>
          <cell r="DL72">
            <v>0</v>
          </cell>
          <cell r="DM72">
            <v>0</v>
          </cell>
          <cell r="DN72">
            <v>0</v>
          </cell>
          <cell r="DO72">
            <v>0</v>
          </cell>
          <cell r="DP72">
            <v>0</v>
          </cell>
          <cell r="DQ72">
            <v>0</v>
          </cell>
          <cell r="DR72">
            <v>0</v>
          </cell>
          <cell r="DS72">
            <v>0</v>
          </cell>
          <cell r="DT72">
            <v>0</v>
          </cell>
          <cell r="DU72">
            <v>0</v>
          </cell>
          <cell r="DV72">
            <v>0</v>
          </cell>
          <cell r="DW72">
            <v>0</v>
          </cell>
          <cell r="DX72"/>
          <cell r="DY72"/>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cell r="EO72"/>
          <cell r="EP72"/>
          <cell r="EQ72"/>
          <cell r="ER72"/>
          <cell r="ES72"/>
          <cell r="ET72"/>
          <cell r="EU72"/>
          <cell r="EV72"/>
          <cell r="EW72"/>
          <cell r="EX72"/>
          <cell r="EZ72">
            <v>0</v>
          </cell>
          <cell r="FA72">
            <v>0</v>
          </cell>
          <cell r="FB72">
            <v>0</v>
          </cell>
          <cell r="FC72">
            <v>0</v>
          </cell>
          <cell r="FD72"/>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row>
        <row r="73">
          <cell r="A73" t="str">
            <v>Photo Works North / Source Magazine</v>
          </cell>
          <cell r="B73"/>
          <cell r="C73"/>
          <cell r="D73"/>
          <cell r="E73"/>
          <cell r="F73"/>
          <cell r="G73"/>
          <cell r="H73"/>
          <cell r="I73" t="str">
            <v>Small</v>
          </cell>
          <cell r="J73"/>
          <cell r="K73"/>
          <cell r="L73"/>
          <cell r="M73"/>
          <cell r="N73" t="str">
            <v>Visual Arts</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cell r="DK73">
            <v>0</v>
          </cell>
          <cell r="DL73">
            <v>0</v>
          </cell>
          <cell r="DM73">
            <v>0</v>
          </cell>
          <cell r="DN73">
            <v>0</v>
          </cell>
          <cell r="DO73">
            <v>0</v>
          </cell>
          <cell r="DP73">
            <v>0</v>
          </cell>
          <cell r="DQ73">
            <v>0</v>
          </cell>
          <cell r="DR73">
            <v>0</v>
          </cell>
          <cell r="DS73">
            <v>0</v>
          </cell>
          <cell r="DT73">
            <v>0</v>
          </cell>
          <cell r="DU73">
            <v>0</v>
          </cell>
          <cell r="DV73">
            <v>0</v>
          </cell>
          <cell r="DW73">
            <v>0</v>
          </cell>
          <cell r="DX73"/>
          <cell r="DY73"/>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cell r="EO73"/>
          <cell r="EP73"/>
          <cell r="EQ73"/>
          <cell r="ER73"/>
          <cell r="ES73"/>
          <cell r="ET73"/>
          <cell r="EU73"/>
          <cell r="EV73"/>
          <cell r="EW73"/>
          <cell r="EX73"/>
          <cell r="EZ73">
            <v>0</v>
          </cell>
          <cell r="FA73">
            <v>0</v>
          </cell>
          <cell r="FB73">
            <v>0</v>
          </cell>
          <cell r="FC73">
            <v>0</v>
          </cell>
          <cell r="FD73"/>
          <cell r="FE73">
            <v>0</v>
          </cell>
          <cell r="FF73">
            <v>0</v>
          </cell>
          <cell r="FG73">
            <v>0</v>
          </cell>
          <cell r="FH73">
            <v>0</v>
          </cell>
          <cell r="FI73">
            <v>0</v>
          </cell>
          <cell r="FJ73">
            <v>0</v>
          </cell>
          <cell r="FK73">
            <v>0</v>
          </cell>
          <cell r="FL73">
            <v>4</v>
          </cell>
          <cell r="FM73">
            <v>2593</v>
          </cell>
          <cell r="FN73">
            <v>5000</v>
          </cell>
          <cell r="FO73">
            <v>0</v>
          </cell>
          <cell r="FP73">
            <v>0</v>
          </cell>
          <cell r="FQ73">
            <v>0</v>
          </cell>
          <cell r="FR73">
            <v>4</v>
          </cell>
          <cell r="FS73">
            <v>1065</v>
          </cell>
          <cell r="FT73">
            <v>0</v>
          </cell>
          <cell r="FU73">
            <v>0</v>
          </cell>
          <cell r="FV73">
            <v>0</v>
          </cell>
          <cell r="FW73">
            <v>0</v>
          </cell>
          <cell r="FX73">
            <v>1</v>
          </cell>
          <cell r="FY73">
            <v>0</v>
          </cell>
          <cell r="FZ73">
            <v>0</v>
          </cell>
          <cell r="GA73">
            <v>0</v>
          </cell>
          <cell r="GB73">
            <v>0</v>
          </cell>
          <cell r="GC73">
            <v>0</v>
          </cell>
          <cell r="GD73">
            <v>0</v>
          </cell>
          <cell r="GE73">
            <v>0</v>
          </cell>
          <cell r="GF73">
            <v>0</v>
          </cell>
          <cell r="GG73">
            <v>0</v>
          </cell>
          <cell r="GH73">
            <v>0</v>
          </cell>
          <cell r="GI73">
            <v>0</v>
          </cell>
          <cell r="GJ73">
            <v>0</v>
          </cell>
          <cell r="GK73">
            <v>0</v>
          </cell>
        </row>
        <row r="74">
          <cell r="A74" t="str">
            <v>PLACE</v>
          </cell>
          <cell r="B74"/>
          <cell r="C74"/>
          <cell r="D74"/>
          <cell r="E74"/>
          <cell r="F74"/>
          <cell r="G74"/>
          <cell r="H74"/>
          <cell r="I74" t="str">
            <v>Medium</v>
          </cell>
          <cell r="J74"/>
          <cell r="K74"/>
          <cell r="L74"/>
          <cell r="M74"/>
          <cell r="N74" t="str">
            <v>Visual Arts</v>
          </cell>
          <cell r="O74">
            <v>0</v>
          </cell>
          <cell r="P74">
            <v>48</v>
          </cell>
          <cell r="Q74">
            <v>8</v>
          </cell>
          <cell r="R74">
            <v>56</v>
          </cell>
          <cell r="S74">
            <v>0</v>
          </cell>
          <cell r="T74">
            <v>0</v>
          </cell>
          <cell r="U74">
            <v>0</v>
          </cell>
          <cell r="V74">
            <v>706</v>
          </cell>
          <cell r="W74">
            <v>2619</v>
          </cell>
          <cell r="X74">
            <v>0</v>
          </cell>
          <cell r="Y74">
            <v>360</v>
          </cell>
          <cell r="Z74">
            <v>980</v>
          </cell>
          <cell r="AA74">
            <v>1220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0.2</v>
          </cell>
          <cell r="CA74">
            <v>0</v>
          </cell>
          <cell r="CB74">
            <v>0.2</v>
          </cell>
          <cell r="CC74">
            <v>0.2</v>
          </cell>
          <cell r="CD74">
            <v>0</v>
          </cell>
          <cell r="CE74">
            <v>1</v>
          </cell>
          <cell r="CF74">
            <v>0</v>
          </cell>
          <cell r="CG74">
            <v>0</v>
          </cell>
          <cell r="CH74">
            <v>0</v>
          </cell>
          <cell r="CI74">
            <v>0</v>
          </cell>
          <cell r="CJ74">
            <v>0</v>
          </cell>
          <cell r="CK74">
            <v>0</v>
          </cell>
          <cell r="CL74">
            <v>1</v>
          </cell>
          <cell r="CM74">
            <v>0</v>
          </cell>
          <cell r="CN74">
            <v>0</v>
          </cell>
          <cell r="CO74">
            <v>0</v>
          </cell>
          <cell r="CP74">
            <v>0</v>
          </cell>
          <cell r="CQ74">
            <v>0</v>
          </cell>
          <cell r="CR74">
            <v>0</v>
          </cell>
          <cell r="CS74">
            <v>0</v>
          </cell>
          <cell r="CT74">
            <v>0</v>
          </cell>
          <cell r="CU74">
            <v>0</v>
          </cell>
          <cell r="CV74">
            <v>0</v>
          </cell>
          <cell r="CW74">
            <v>0</v>
          </cell>
          <cell r="CX74">
            <v>0</v>
          </cell>
          <cell r="CY74">
            <v>0</v>
          </cell>
          <cell r="CZ74">
            <v>1</v>
          </cell>
          <cell r="DA74">
            <v>1</v>
          </cell>
          <cell r="DB74">
            <v>0</v>
          </cell>
          <cell r="DC74">
            <v>0</v>
          </cell>
          <cell r="DD74">
            <v>0</v>
          </cell>
          <cell r="DE74">
            <v>0</v>
          </cell>
          <cell r="DF74">
            <v>0</v>
          </cell>
          <cell r="DG74">
            <v>0</v>
          </cell>
          <cell r="DH74">
            <v>0</v>
          </cell>
          <cell r="DI74">
            <v>0</v>
          </cell>
          <cell r="DJ74"/>
          <cell r="DK74">
            <v>0</v>
          </cell>
          <cell r="DL74">
            <v>0</v>
          </cell>
          <cell r="DM74">
            <v>0</v>
          </cell>
          <cell r="DN74">
            <v>0</v>
          </cell>
          <cell r="DO74">
            <v>0</v>
          </cell>
          <cell r="DP74">
            <v>0</v>
          </cell>
          <cell r="DQ74">
            <v>0</v>
          </cell>
          <cell r="DR74">
            <v>0</v>
          </cell>
          <cell r="DS74">
            <v>0</v>
          </cell>
          <cell r="DT74">
            <v>0</v>
          </cell>
          <cell r="DU74">
            <v>0</v>
          </cell>
          <cell r="DV74">
            <v>0</v>
          </cell>
          <cell r="DW74">
            <v>0</v>
          </cell>
          <cell r="DX74"/>
          <cell r="DY74"/>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cell r="EO74"/>
          <cell r="EP74"/>
          <cell r="EQ74"/>
          <cell r="ER74"/>
          <cell r="ES74"/>
          <cell r="ET74"/>
          <cell r="EU74"/>
          <cell r="EV74"/>
          <cell r="EW74"/>
          <cell r="EX74"/>
          <cell r="EZ74">
            <v>0</v>
          </cell>
          <cell r="FA74">
            <v>0</v>
          </cell>
          <cell r="FB74">
            <v>0</v>
          </cell>
          <cell r="FC74">
            <v>0</v>
          </cell>
          <cell r="FD74"/>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cell r="FZ74">
            <v>0</v>
          </cell>
          <cell r="GA74">
            <v>0</v>
          </cell>
          <cell r="GB74">
            <v>0</v>
          </cell>
          <cell r="GC74">
            <v>0</v>
          </cell>
          <cell r="GD74">
            <v>0</v>
          </cell>
          <cell r="GE74">
            <v>0</v>
          </cell>
          <cell r="GF74">
            <v>0</v>
          </cell>
          <cell r="GG74">
            <v>0</v>
          </cell>
          <cell r="GH74">
            <v>0</v>
          </cell>
          <cell r="GI74">
            <v>0</v>
          </cell>
          <cell r="GJ74">
            <v>0</v>
          </cell>
          <cell r="GK74">
            <v>0</v>
          </cell>
        </row>
        <row r="75">
          <cell r="A75" t="str">
            <v>Play Resource Warehouse</v>
          </cell>
          <cell r="B75"/>
          <cell r="C75"/>
          <cell r="D75"/>
          <cell r="E75"/>
          <cell r="F75"/>
          <cell r="G75"/>
          <cell r="H75"/>
          <cell r="I75" t="str">
            <v>Medium</v>
          </cell>
          <cell r="J75"/>
          <cell r="K75"/>
          <cell r="L75"/>
          <cell r="M75"/>
          <cell r="N75" t="str">
            <v>Visual Arts</v>
          </cell>
          <cell r="O75">
            <v>0</v>
          </cell>
          <cell r="P75">
            <v>59</v>
          </cell>
          <cell r="Q75">
            <v>0</v>
          </cell>
          <cell r="R75">
            <v>5</v>
          </cell>
          <cell r="S75">
            <v>0</v>
          </cell>
          <cell r="T75">
            <v>0</v>
          </cell>
          <cell r="U75">
            <v>0</v>
          </cell>
          <cell r="V75">
            <v>2697</v>
          </cell>
          <cell r="W75">
            <v>0</v>
          </cell>
          <cell r="X75">
            <v>0</v>
          </cell>
          <cell r="Y75">
            <v>0</v>
          </cell>
          <cell r="Z75">
            <v>0</v>
          </cell>
          <cell r="AA75">
            <v>40000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0.05</v>
          </cell>
          <cell r="CC75">
            <v>0.95</v>
          </cell>
          <cell r="CD75">
            <v>0</v>
          </cell>
          <cell r="CE75">
            <v>0</v>
          </cell>
          <cell r="CF75">
            <v>1</v>
          </cell>
          <cell r="CG75">
            <v>0</v>
          </cell>
          <cell r="CH75">
            <v>0</v>
          </cell>
          <cell r="CI75">
            <v>0</v>
          </cell>
          <cell r="CJ75">
            <v>0</v>
          </cell>
          <cell r="CK75">
            <v>1</v>
          </cell>
          <cell r="CL75">
            <v>0</v>
          </cell>
          <cell r="CM75">
            <v>1</v>
          </cell>
          <cell r="CN75">
            <v>0</v>
          </cell>
          <cell r="CO75">
            <v>0</v>
          </cell>
          <cell r="CP75">
            <v>1</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cell r="DK75">
            <v>0</v>
          </cell>
          <cell r="DL75">
            <v>0</v>
          </cell>
          <cell r="DM75">
            <v>0</v>
          </cell>
          <cell r="DN75">
            <v>0</v>
          </cell>
          <cell r="DO75">
            <v>0</v>
          </cell>
          <cell r="DP75">
            <v>0</v>
          </cell>
          <cell r="DQ75">
            <v>0</v>
          </cell>
          <cell r="DR75">
            <v>0</v>
          </cell>
          <cell r="DS75">
            <v>0</v>
          </cell>
          <cell r="DT75">
            <v>0</v>
          </cell>
          <cell r="DU75">
            <v>0</v>
          </cell>
          <cell r="DV75">
            <v>0</v>
          </cell>
          <cell r="DW75">
            <v>0</v>
          </cell>
          <cell r="DX75"/>
          <cell r="DY75"/>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cell r="EO75"/>
          <cell r="EP75"/>
          <cell r="EQ75"/>
          <cell r="ER75"/>
          <cell r="ES75"/>
          <cell r="ET75"/>
          <cell r="EU75"/>
          <cell r="EV75"/>
          <cell r="EW75"/>
          <cell r="EX75"/>
          <cell r="EZ75">
            <v>0</v>
          </cell>
          <cell r="FA75">
            <v>0</v>
          </cell>
          <cell r="FB75">
            <v>0</v>
          </cell>
          <cell r="FC75">
            <v>0</v>
          </cell>
          <cell r="FD75"/>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cell r="GH75">
            <v>0</v>
          </cell>
          <cell r="GI75">
            <v>0</v>
          </cell>
          <cell r="GJ75">
            <v>0</v>
          </cell>
          <cell r="GK75">
            <v>0</v>
          </cell>
        </row>
        <row r="76">
          <cell r="A76" t="str">
            <v>North West Play Resource Centre (The Playhouse)</v>
          </cell>
          <cell r="B76"/>
          <cell r="C76"/>
          <cell r="D76"/>
          <cell r="E76"/>
          <cell r="F76"/>
          <cell r="G76"/>
          <cell r="H76"/>
          <cell r="I76" t="str">
            <v>Medium</v>
          </cell>
          <cell r="J76"/>
          <cell r="K76"/>
          <cell r="L76"/>
          <cell r="M76"/>
          <cell r="N76" t="str">
            <v>Combined</v>
          </cell>
          <cell r="O76">
            <v>148</v>
          </cell>
          <cell r="P76">
            <v>1310</v>
          </cell>
          <cell r="Q76">
            <v>18</v>
          </cell>
          <cell r="R76">
            <v>6</v>
          </cell>
          <cell r="S76">
            <v>21</v>
          </cell>
          <cell r="T76">
            <v>0</v>
          </cell>
          <cell r="U76">
            <v>12056</v>
          </cell>
          <cell r="V76">
            <v>0</v>
          </cell>
          <cell r="W76">
            <v>3200</v>
          </cell>
          <cell r="X76">
            <v>0</v>
          </cell>
          <cell r="Y76">
            <v>5000</v>
          </cell>
          <cell r="Z76">
            <v>0</v>
          </cell>
          <cell r="AA76">
            <v>2400</v>
          </cell>
          <cell r="AB76">
            <v>0</v>
          </cell>
          <cell r="AC76">
            <v>630</v>
          </cell>
          <cell r="AD76">
            <v>2</v>
          </cell>
          <cell r="AE76">
            <v>0</v>
          </cell>
          <cell r="AF76">
            <v>0</v>
          </cell>
          <cell r="AG76">
            <v>0</v>
          </cell>
          <cell r="AH76">
            <v>131</v>
          </cell>
          <cell r="AI76">
            <v>0</v>
          </cell>
          <cell r="AJ76">
            <v>131</v>
          </cell>
          <cell r="AK76">
            <v>0</v>
          </cell>
          <cell r="AL76">
            <v>0</v>
          </cell>
          <cell r="AM76">
            <v>0</v>
          </cell>
          <cell r="AN76">
            <v>0</v>
          </cell>
          <cell r="AO76">
            <v>0</v>
          </cell>
          <cell r="AP76">
            <v>0</v>
          </cell>
          <cell r="AQ76">
            <v>0</v>
          </cell>
          <cell r="AR76">
            <v>0</v>
          </cell>
          <cell r="AS76">
            <v>0</v>
          </cell>
          <cell r="AT76">
            <v>0</v>
          </cell>
          <cell r="AU76">
            <v>0</v>
          </cell>
          <cell r="AV76">
            <v>0</v>
          </cell>
          <cell r="AW76">
            <v>0</v>
          </cell>
          <cell r="AX76">
            <v>18</v>
          </cell>
          <cell r="AY76">
            <v>0</v>
          </cell>
          <cell r="AZ76">
            <v>18</v>
          </cell>
          <cell r="BA76">
            <v>0</v>
          </cell>
          <cell r="BB76">
            <v>20</v>
          </cell>
          <cell r="BC76">
            <v>0</v>
          </cell>
          <cell r="BD76">
            <v>0</v>
          </cell>
          <cell r="BE76">
            <v>0</v>
          </cell>
          <cell r="BF76">
            <v>0</v>
          </cell>
          <cell r="BG76">
            <v>0</v>
          </cell>
          <cell r="BH76">
            <v>0</v>
          </cell>
          <cell r="BI76">
            <v>0</v>
          </cell>
          <cell r="BJ76">
            <v>0</v>
          </cell>
          <cell r="BK76">
            <v>0</v>
          </cell>
          <cell r="BL76">
            <v>0</v>
          </cell>
          <cell r="BM76">
            <v>0</v>
          </cell>
          <cell r="BN76">
            <v>6</v>
          </cell>
          <cell r="BO76">
            <v>0</v>
          </cell>
          <cell r="BP76">
            <v>6</v>
          </cell>
          <cell r="BQ76">
            <v>0</v>
          </cell>
          <cell r="BR76">
            <v>15674</v>
          </cell>
          <cell r="BS76">
            <v>7535</v>
          </cell>
          <cell r="BT76">
            <v>835</v>
          </cell>
          <cell r="BU76">
            <v>1046</v>
          </cell>
          <cell r="BV76">
            <v>67095</v>
          </cell>
          <cell r="BW76">
            <v>7.13</v>
          </cell>
          <cell r="BX76">
            <v>0.15</v>
          </cell>
          <cell r="BY76">
            <v>0.05</v>
          </cell>
          <cell r="BZ76">
            <v>0.55000000000000004</v>
          </cell>
          <cell r="CA76">
            <v>0.1</v>
          </cell>
          <cell r="CB76">
            <v>0.35</v>
          </cell>
          <cell r="CC76">
            <v>0.45</v>
          </cell>
          <cell r="CD76">
            <v>0.05</v>
          </cell>
          <cell r="CE76">
            <v>0</v>
          </cell>
          <cell r="CF76">
            <v>0</v>
          </cell>
          <cell r="CG76">
            <v>0</v>
          </cell>
          <cell r="CH76">
            <v>0</v>
          </cell>
          <cell r="CI76">
            <v>1</v>
          </cell>
          <cell r="CJ76">
            <v>0</v>
          </cell>
          <cell r="CK76">
            <v>0</v>
          </cell>
          <cell r="CL76">
            <v>0</v>
          </cell>
          <cell r="CM76">
            <v>1</v>
          </cell>
          <cell r="CN76">
            <v>1</v>
          </cell>
          <cell r="CO76">
            <v>0</v>
          </cell>
          <cell r="CP76">
            <v>0</v>
          </cell>
          <cell r="CQ76">
            <v>0</v>
          </cell>
          <cell r="CR76">
            <v>0</v>
          </cell>
          <cell r="CS76">
            <v>0</v>
          </cell>
          <cell r="CT76">
            <v>0</v>
          </cell>
          <cell r="CU76">
            <v>0</v>
          </cell>
          <cell r="CV76">
            <v>1</v>
          </cell>
          <cell r="CW76">
            <v>0</v>
          </cell>
          <cell r="CX76">
            <v>0</v>
          </cell>
          <cell r="CY76">
            <v>0</v>
          </cell>
          <cell r="CZ76">
            <v>0</v>
          </cell>
          <cell r="DA76">
            <v>0</v>
          </cell>
          <cell r="DB76">
            <v>0</v>
          </cell>
          <cell r="DC76">
            <v>0</v>
          </cell>
          <cell r="DD76">
            <v>0</v>
          </cell>
          <cell r="DE76">
            <v>0</v>
          </cell>
          <cell r="DF76">
            <v>0</v>
          </cell>
          <cell r="DG76">
            <v>0</v>
          </cell>
          <cell r="DH76">
            <v>0</v>
          </cell>
          <cell r="DI76">
            <v>0</v>
          </cell>
          <cell r="DJ76"/>
          <cell r="DK76">
            <v>0</v>
          </cell>
          <cell r="DL76">
            <v>0</v>
          </cell>
          <cell r="DM76">
            <v>0</v>
          </cell>
          <cell r="DN76">
            <v>0</v>
          </cell>
          <cell r="DO76">
            <v>0</v>
          </cell>
          <cell r="DP76">
            <v>0</v>
          </cell>
          <cell r="DQ76">
            <v>0</v>
          </cell>
          <cell r="DR76">
            <v>0</v>
          </cell>
          <cell r="DS76">
            <v>0</v>
          </cell>
          <cell r="DT76">
            <v>0</v>
          </cell>
          <cell r="DU76">
            <v>0</v>
          </cell>
          <cell r="DV76">
            <v>0</v>
          </cell>
          <cell r="DW76">
            <v>0</v>
          </cell>
          <cell r="DX76"/>
          <cell r="DY76"/>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cell r="EO76"/>
          <cell r="EP76"/>
          <cell r="EQ76"/>
          <cell r="ER76"/>
          <cell r="ES76"/>
          <cell r="ET76"/>
          <cell r="EU76"/>
          <cell r="EV76"/>
          <cell r="EW76"/>
          <cell r="EX76"/>
          <cell r="EZ76">
            <v>0</v>
          </cell>
          <cell r="FA76">
            <v>0</v>
          </cell>
          <cell r="FB76">
            <v>0</v>
          </cell>
          <cell r="FC76">
            <v>0</v>
          </cell>
          <cell r="FD76"/>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20</v>
          </cell>
          <cell r="GC76">
            <v>1</v>
          </cell>
          <cell r="GD76">
            <v>0</v>
          </cell>
          <cell r="GE76">
            <v>0</v>
          </cell>
          <cell r="GF76">
            <v>0</v>
          </cell>
          <cell r="GG76">
            <v>0</v>
          </cell>
          <cell r="GH76">
            <v>0</v>
          </cell>
          <cell r="GI76">
            <v>630</v>
          </cell>
          <cell r="GJ76">
            <v>0</v>
          </cell>
          <cell r="GK76">
            <v>1200000</v>
          </cell>
        </row>
        <row r="77">
          <cell r="A77" t="str">
            <v>Poetry ireland</v>
          </cell>
          <cell r="B77"/>
          <cell r="C77"/>
          <cell r="D77"/>
          <cell r="E77"/>
          <cell r="F77"/>
          <cell r="G77"/>
          <cell r="H77"/>
          <cell r="I77" t="str">
            <v>Medium</v>
          </cell>
          <cell r="J77"/>
          <cell r="K77"/>
          <cell r="L77"/>
          <cell r="M77"/>
          <cell r="N77" t="str">
            <v>Literature</v>
          </cell>
          <cell r="O77">
            <v>150</v>
          </cell>
          <cell r="P77">
            <v>322</v>
          </cell>
          <cell r="Q77">
            <v>0</v>
          </cell>
          <cell r="R77">
            <v>0</v>
          </cell>
          <cell r="S77">
            <v>4</v>
          </cell>
          <cell r="T77">
            <v>15600</v>
          </cell>
          <cell r="U77">
            <v>130000</v>
          </cell>
          <cell r="V77">
            <v>29910</v>
          </cell>
          <cell r="W77">
            <v>0</v>
          </cell>
          <cell r="X77">
            <v>0</v>
          </cell>
          <cell r="Y77">
            <v>0</v>
          </cell>
          <cell r="Z77">
            <v>0</v>
          </cell>
          <cell r="AA77">
            <v>0</v>
          </cell>
          <cell r="AB77">
            <v>35000</v>
          </cell>
          <cell r="AC77">
            <v>84500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2</v>
          </cell>
          <cell r="AS77">
            <v>2</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0.05</v>
          </cell>
          <cell r="BY77">
            <v>0.05</v>
          </cell>
          <cell r="BZ77">
            <v>0.05</v>
          </cell>
          <cell r="CA77">
            <v>0.01</v>
          </cell>
          <cell r="CB77">
            <v>0.05</v>
          </cell>
          <cell r="CC77">
            <v>0.33</v>
          </cell>
          <cell r="CD77">
            <v>0.01</v>
          </cell>
          <cell r="CE77">
            <v>1</v>
          </cell>
          <cell r="CF77">
            <v>1</v>
          </cell>
          <cell r="CG77">
            <v>1</v>
          </cell>
          <cell r="CH77">
            <v>0</v>
          </cell>
          <cell r="CI77">
            <v>1</v>
          </cell>
          <cell r="CJ77">
            <v>0</v>
          </cell>
          <cell r="CK77">
            <v>0</v>
          </cell>
          <cell r="CL77">
            <v>1</v>
          </cell>
          <cell r="CM77">
            <v>1</v>
          </cell>
          <cell r="CN77">
            <v>1</v>
          </cell>
          <cell r="CO77">
            <v>1</v>
          </cell>
          <cell r="CP77">
            <v>0</v>
          </cell>
          <cell r="CQ77">
            <v>0</v>
          </cell>
          <cell r="CR77">
            <v>1</v>
          </cell>
          <cell r="CS77">
            <v>0</v>
          </cell>
          <cell r="CT77">
            <v>1</v>
          </cell>
          <cell r="CU77">
            <v>0</v>
          </cell>
          <cell r="CV77">
            <v>1</v>
          </cell>
          <cell r="CW77">
            <v>0</v>
          </cell>
          <cell r="CX77">
            <v>0</v>
          </cell>
          <cell r="CY77">
            <v>0</v>
          </cell>
          <cell r="CZ77">
            <v>1</v>
          </cell>
          <cell r="DA77">
            <v>0</v>
          </cell>
          <cell r="DB77">
            <v>0</v>
          </cell>
          <cell r="DC77">
            <v>0</v>
          </cell>
          <cell r="DD77">
            <v>0</v>
          </cell>
          <cell r="DE77">
            <v>0</v>
          </cell>
          <cell r="DF77">
            <v>0</v>
          </cell>
          <cell r="DG77">
            <v>0</v>
          </cell>
          <cell r="DH77">
            <v>0</v>
          </cell>
          <cell r="DI77">
            <v>0</v>
          </cell>
          <cell r="DJ77"/>
          <cell r="DK77">
            <v>0</v>
          </cell>
          <cell r="DL77">
            <v>0</v>
          </cell>
          <cell r="DM77">
            <v>0</v>
          </cell>
          <cell r="DN77">
            <v>0</v>
          </cell>
          <cell r="DO77">
            <v>0</v>
          </cell>
          <cell r="DP77">
            <v>0</v>
          </cell>
          <cell r="DQ77">
            <v>0</v>
          </cell>
          <cell r="DR77">
            <v>0</v>
          </cell>
          <cell r="DS77">
            <v>0</v>
          </cell>
          <cell r="DT77">
            <v>0</v>
          </cell>
          <cell r="DU77">
            <v>0</v>
          </cell>
          <cell r="DV77">
            <v>0</v>
          </cell>
          <cell r="DW77">
            <v>0</v>
          </cell>
          <cell r="DX77"/>
          <cell r="DY77"/>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cell r="EO77"/>
          <cell r="EP77"/>
          <cell r="EQ77"/>
          <cell r="ER77"/>
          <cell r="ES77"/>
          <cell r="ET77"/>
          <cell r="EU77"/>
          <cell r="EV77"/>
          <cell r="EW77"/>
          <cell r="EX77"/>
          <cell r="EZ77">
            <v>0</v>
          </cell>
          <cell r="FA77">
            <v>0</v>
          </cell>
          <cell r="FB77">
            <v>0</v>
          </cell>
          <cell r="FC77">
            <v>0</v>
          </cell>
          <cell r="FD77"/>
          <cell r="FE77">
            <v>0</v>
          </cell>
          <cell r="FF77">
            <v>0</v>
          </cell>
          <cell r="FG77">
            <v>0</v>
          </cell>
          <cell r="FH77">
            <v>0</v>
          </cell>
          <cell r="FI77">
            <v>0</v>
          </cell>
          <cell r="FJ77">
            <v>0</v>
          </cell>
          <cell r="FK77">
            <v>0</v>
          </cell>
          <cell r="FL77">
            <v>7</v>
          </cell>
          <cell r="FM77">
            <v>4500</v>
          </cell>
          <cell r="FN77">
            <v>6000</v>
          </cell>
          <cell r="FO77">
            <v>0</v>
          </cell>
          <cell r="FP77">
            <v>0</v>
          </cell>
          <cell r="FQ77">
            <v>0</v>
          </cell>
          <cell r="FR77">
            <v>1</v>
          </cell>
          <cell r="FS77">
            <v>465</v>
          </cell>
          <cell r="FT77">
            <v>0</v>
          </cell>
          <cell r="FU77">
            <v>0</v>
          </cell>
          <cell r="FV77">
            <v>0</v>
          </cell>
          <cell r="FW77">
            <v>0</v>
          </cell>
          <cell r="FX77">
            <v>0</v>
          </cell>
          <cell r="FY77">
            <v>0</v>
          </cell>
          <cell r="FZ77">
            <v>0</v>
          </cell>
          <cell r="GA77">
            <v>1</v>
          </cell>
          <cell r="GB77">
            <v>0</v>
          </cell>
          <cell r="GC77">
            <v>3</v>
          </cell>
          <cell r="GD77">
            <v>0</v>
          </cell>
          <cell r="GE77">
            <v>0</v>
          </cell>
          <cell r="GF77">
            <v>35000</v>
          </cell>
          <cell r="GG77">
            <v>0</v>
          </cell>
          <cell r="GH77">
            <v>0</v>
          </cell>
          <cell r="GI77">
            <v>0</v>
          </cell>
          <cell r="GJ77">
            <v>0</v>
          </cell>
          <cell r="GK77">
            <v>84500</v>
          </cell>
        </row>
        <row r="78">
          <cell r="A78" t="str">
            <v>Prime Cut Productions Ltd</v>
          </cell>
          <cell r="B78"/>
          <cell r="C78"/>
          <cell r="D78"/>
          <cell r="E78"/>
          <cell r="F78"/>
          <cell r="G78"/>
          <cell r="H78"/>
          <cell r="I78" t="str">
            <v>Medium</v>
          </cell>
          <cell r="J78"/>
          <cell r="K78"/>
          <cell r="L78"/>
          <cell r="M78"/>
          <cell r="N78" t="str">
            <v>Drama</v>
          </cell>
          <cell r="O78">
            <v>89</v>
          </cell>
          <cell r="P78">
            <v>118</v>
          </cell>
          <cell r="Q78">
            <v>0</v>
          </cell>
          <cell r="R78">
            <v>0</v>
          </cell>
          <cell r="S78">
            <v>0</v>
          </cell>
          <cell r="T78">
            <v>6422</v>
          </cell>
          <cell r="U78">
            <v>0</v>
          </cell>
          <cell r="V78">
            <v>1272</v>
          </cell>
          <cell r="W78">
            <v>0</v>
          </cell>
          <cell r="X78">
            <v>0</v>
          </cell>
          <cell r="Y78">
            <v>0</v>
          </cell>
          <cell r="Z78">
            <v>0</v>
          </cell>
          <cell r="AA78">
            <v>0</v>
          </cell>
          <cell r="AB78">
            <v>0</v>
          </cell>
          <cell r="AC78">
            <v>0</v>
          </cell>
          <cell r="AD78">
            <v>0</v>
          </cell>
          <cell r="AE78">
            <v>0</v>
          </cell>
          <cell r="AF78">
            <v>0</v>
          </cell>
          <cell r="AG78">
            <v>0</v>
          </cell>
          <cell r="AH78">
            <v>0</v>
          </cell>
          <cell r="AI78">
            <v>0</v>
          </cell>
          <cell r="AJ78">
            <v>5</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11882</v>
          </cell>
          <cell r="BS78">
            <v>2019</v>
          </cell>
          <cell r="BT78">
            <v>1594</v>
          </cell>
          <cell r="BU78">
            <v>2405</v>
          </cell>
          <cell r="BV78">
            <v>67304</v>
          </cell>
          <cell r="BW78">
            <v>12</v>
          </cell>
          <cell r="BX78">
            <v>0.1</v>
          </cell>
          <cell r="BY78">
            <v>0.05</v>
          </cell>
          <cell r="BZ78">
            <v>0.6</v>
          </cell>
          <cell r="CA78">
            <v>0.4</v>
          </cell>
          <cell r="CB78">
            <v>0.2</v>
          </cell>
          <cell r="CC78">
            <v>0.5</v>
          </cell>
          <cell r="CD78">
            <v>0.2</v>
          </cell>
          <cell r="CE78">
            <v>0</v>
          </cell>
          <cell r="CF78">
            <v>1</v>
          </cell>
          <cell r="CG78">
            <v>1</v>
          </cell>
          <cell r="CH78">
            <v>0</v>
          </cell>
          <cell r="CI78">
            <v>0</v>
          </cell>
          <cell r="CJ78">
            <v>0</v>
          </cell>
          <cell r="CK78">
            <v>0</v>
          </cell>
          <cell r="CL78">
            <v>1</v>
          </cell>
          <cell r="CM78">
            <v>1</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cell r="DK78">
            <v>0</v>
          </cell>
          <cell r="DL78">
            <v>0</v>
          </cell>
          <cell r="DM78">
            <v>0</v>
          </cell>
          <cell r="DN78">
            <v>0</v>
          </cell>
          <cell r="DO78">
            <v>0</v>
          </cell>
          <cell r="DP78">
            <v>0</v>
          </cell>
          <cell r="DQ78">
            <v>0</v>
          </cell>
          <cell r="DR78">
            <v>0</v>
          </cell>
          <cell r="DS78">
            <v>0</v>
          </cell>
          <cell r="DT78">
            <v>0</v>
          </cell>
          <cell r="DU78">
            <v>0</v>
          </cell>
          <cell r="DV78">
            <v>0</v>
          </cell>
          <cell r="DW78">
            <v>0</v>
          </cell>
          <cell r="DX78"/>
          <cell r="DY78"/>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cell r="EO78"/>
          <cell r="EP78"/>
          <cell r="EQ78"/>
          <cell r="ER78"/>
          <cell r="ES78"/>
          <cell r="ET78"/>
          <cell r="EU78"/>
          <cell r="EV78"/>
          <cell r="EW78"/>
          <cell r="EX78"/>
          <cell r="EZ78">
            <v>0</v>
          </cell>
          <cell r="FA78">
            <v>0</v>
          </cell>
          <cell r="FB78">
            <v>0</v>
          </cell>
          <cell r="FC78">
            <v>0</v>
          </cell>
          <cell r="FD78"/>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cell r="FZ78">
            <v>0</v>
          </cell>
          <cell r="GA78">
            <v>0</v>
          </cell>
          <cell r="GB78">
            <v>0</v>
          </cell>
          <cell r="GC78">
            <v>0</v>
          </cell>
          <cell r="GD78">
            <v>0</v>
          </cell>
          <cell r="GE78">
            <v>0</v>
          </cell>
          <cell r="GF78">
            <v>0</v>
          </cell>
          <cell r="GG78">
            <v>0</v>
          </cell>
          <cell r="GH78">
            <v>0</v>
          </cell>
          <cell r="GI78">
            <v>0</v>
          </cell>
          <cell r="GJ78">
            <v>0</v>
          </cell>
          <cell r="GK78">
            <v>0</v>
          </cell>
        </row>
        <row r="79">
          <cell r="A79" t="str">
            <v>Prison Arts Foundation</v>
          </cell>
          <cell r="B79"/>
          <cell r="C79"/>
          <cell r="D79"/>
          <cell r="E79"/>
          <cell r="F79"/>
          <cell r="G79"/>
          <cell r="H79"/>
          <cell r="I79" t="str">
            <v>Small</v>
          </cell>
          <cell r="J79"/>
          <cell r="K79"/>
          <cell r="L79"/>
          <cell r="M79"/>
          <cell r="N79" t="str">
            <v>Combined</v>
          </cell>
          <cell r="O79">
            <v>4</v>
          </cell>
          <cell r="P79">
            <v>1106</v>
          </cell>
          <cell r="Q79">
            <v>13</v>
          </cell>
          <cell r="R79">
            <v>0</v>
          </cell>
          <cell r="S79">
            <v>0</v>
          </cell>
          <cell r="T79">
            <v>750</v>
          </cell>
          <cell r="U79">
            <v>0</v>
          </cell>
          <cell r="V79">
            <v>5420</v>
          </cell>
          <cell r="W79">
            <v>0</v>
          </cell>
          <cell r="X79">
            <v>270</v>
          </cell>
          <cell r="Y79">
            <v>4750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1</v>
          </cell>
          <cell r="CE79">
            <v>0</v>
          </cell>
          <cell r="CF79">
            <v>0</v>
          </cell>
          <cell r="CG79">
            <v>0</v>
          </cell>
          <cell r="CH79">
            <v>1</v>
          </cell>
          <cell r="CI79">
            <v>0</v>
          </cell>
          <cell r="CJ79">
            <v>1</v>
          </cell>
          <cell r="CK79">
            <v>0</v>
          </cell>
          <cell r="CL79">
            <v>0</v>
          </cell>
          <cell r="CM79">
            <v>1</v>
          </cell>
          <cell r="CN79">
            <v>1</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1</v>
          </cell>
          <cell r="DE79">
            <v>1</v>
          </cell>
          <cell r="DF79">
            <v>1</v>
          </cell>
          <cell r="DG79">
            <v>1</v>
          </cell>
          <cell r="DH79">
            <v>0</v>
          </cell>
          <cell r="DI79">
            <v>0</v>
          </cell>
          <cell r="DJ79"/>
          <cell r="DK79">
            <v>0</v>
          </cell>
          <cell r="DL79">
            <v>0</v>
          </cell>
          <cell r="DM79">
            <v>0</v>
          </cell>
          <cell r="DN79">
            <v>0</v>
          </cell>
          <cell r="DO79">
            <v>0</v>
          </cell>
          <cell r="DP79">
            <v>1</v>
          </cell>
          <cell r="DQ79">
            <v>0</v>
          </cell>
          <cell r="DR79">
            <v>1</v>
          </cell>
          <cell r="DS79">
            <v>0</v>
          </cell>
          <cell r="DT79">
            <v>0</v>
          </cell>
          <cell r="DU79">
            <v>1</v>
          </cell>
          <cell r="DV79">
            <v>0</v>
          </cell>
          <cell r="DW79">
            <v>1</v>
          </cell>
          <cell r="DX79"/>
          <cell r="DY79"/>
          <cell r="DZ79">
            <v>1</v>
          </cell>
          <cell r="EA79">
            <v>0</v>
          </cell>
          <cell r="EB79">
            <v>1</v>
          </cell>
          <cell r="EC79">
            <v>0</v>
          </cell>
          <cell r="ED79">
            <v>0</v>
          </cell>
          <cell r="EE79">
            <v>1</v>
          </cell>
          <cell r="EF79">
            <v>0</v>
          </cell>
          <cell r="EG79">
            <v>1</v>
          </cell>
          <cell r="EH79">
            <v>1</v>
          </cell>
          <cell r="EI79">
            <v>0</v>
          </cell>
          <cell r="EJ79">
            <v>0</v>
          </cell>
          <cell r="EK79">
            <v>1</v>
          </cell>
          <cell r="EL79">
            <v>0</v>
          </cell>
          <cell r="EM79">
            <v>0</v>
          </cell>
          <cell r="EN79"/>
          <cell r="EO79"/>
          <cell r="EP79"/>
          <cell r="EQ79"/>
          <cell r="ER79"/>
          <cell r="ES79"/>
          <cell r="ET79"/>
          <cell r="EU79"/>
          <cell r="EV79"/>
          <cell r="EW79"/>
          <cell r="EX79"/>
          <cell r="EZ79">
            <v>31</v>
          </cell>
          <cell r="FA79">
            <v>31</v>
          </cell>
          <cell r="FB79">
            <v>0</v>
          </cell>
          <cell r="FC79">
            <v>0</v>
          </cell>
          <cell r="FD79"/>
          <cell r="FE79">
            <v>5</v>
          </cell>
          <cell r="FF79">
            <v>27</v>
          </cell>
          <cell r="FG79">
            <v>0</v>
          </cell>
          <cell r="FH79">
            <v>0</v>
          </cell>
          <cell r="FI79">
            <v>27</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row>
        <row r="80">
          <cell r="A80" t="str">
            <v>QSS @ Bedford Street</v>
          </cell>
          <cell r="B80"/>
          <cell r="C80"/>
          <cell r="D80"/>
          <cell r="E80"/>
          <cell r="F80"/>
          <cell r="G80"/>
          <cell r="H80"/>
          <cell r="I80" t="str">
            <v>Small</v>
          </cell>
          <cell r="J80"/>
          <cell r="K80"/>
          <cell r="L80"/>
          <cell r="M80"/>
          <cell r="N80" t="str">
            <v>Visual Arts</v>
          </cell>
          <cell r="O80">
            <v>2</v>
          </cell>
          <cell r="P80">
            <v>1</v>
          </cell>
          <cell r="Q80">
            <v>11</v>
          </cell>
          <cell r="R80">
            <v>1</v>
          </cell>
          <cell r="S80">
            <v>0</v>
          </cell>
          <cell r="T80">
            <v>35</v>
          </cell>
          <cell r="U80">
            <v>0</v>
          </cell>
          <cell r="V80">
            <v>96</v>
          </cell>
          <cell r="W80">
            <v>0</v>
          </cell>
          <cell r="X80">
            <v>1472</v>
          </cell>
          <cell r="Y80">
            <v>0</v>
          </cell>
          <cell r="Z80">
            <v>158</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0.1</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cell r="DK80">
            <v>0</v>
          </cell>
          <cell r="DL80">
            <v>0</v>
          </cell>
          <cell r="DM80">
            <v>0</v>
          </cell>
          <cell r="DN80">
            <v>0</v>
          </cell>
          <cell r="DO80">
            <v>0</v>
          </cell>
          <cell r="DP80">
            <v>0</v>
          </cell>
          <cell r="DQ80">
            <v>0</v>
          </cell>
          <cell r="DR80">
            <v>0</v>
          </cell>
          <cell r="DS80">
            <v>0</v>
          </cell>
          <cell r="DT80">
            <v>0</v>
          </cell>
          <cell r="DU80">
            <v>0</v>
          </cell>
          <cell r="DV80">
            <v>0</v>
          </cell>
          <cell r="DW80">
            <v>0</v>
          </cell>
          <cell r="DX80"/>
          <cell r="DY80"/>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cell r="EO80"/>
          <cell r="EP80"/>
          <cell r="EQ80"/>
          <cell r="ER80"/>
          <cell r="ES80"/>
          <cell r="ET80"/>
          <cell r="EU80"/>
          <cell r="EV80"/>
          <cell r="EW80"/>
          <cell r="EX80"/>
          <cell r="EZ80">
            <v>0</v>
          </cell>
          <cell r="FA80">
            <v>0</v>
          </cell>
          <cell r="FB80">
            <v>0</v>
          </cell>
          <cell r="FC80">
            <v>0</v>
          </cell>
          <cell r="FD80"/>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cell r="FZ80">
            <v>0</v>
          </cell>
          <cell r="GA80">
            <v>0</v>
          </cell>
          <cell r="GB80">
            <v>0</v>
          </cell>
          <cell r="GC80">
            <v>0</v>
          </cell>
          <cell r="GD80">
            <v>0</v>
          </cell>
          <cell r="GE80">
            <v>0</v>
          </cell>
          <cell r="GF80">
            <v>0</v>
          </cell>
          <cell r="GG80">
            <v>0</v>
          </cell>
          <cell r="GH80">
            <v>0</v>
          </cell>
          <cell r="GI80">
            <v>0</v>
          </cell>
          <cell r="GJ80">
            <v>0</v>
          </cell>
          <cell r="GK80">
            <v>0</v>
          </cell>
        </row>
        <row r="81">
          <cell r="A81" t="str">
            <v>Replay Productions Limited</v>
          </cell>
          <cell r="B81"/>
          <cell r="C81"/>
          <cell r="D81"/>
          <cell r="E81"/>
          <cell r="F81"/>
          <cell r="G81"/>
          <cell r="H81"/>
          <cell r="I81" t="str">
            <v>Medium</v>
          </cell>
          <cell r="J81"/>
          <cell r="K81"/>
          <cell r="L81"/>
          <cell r="M81"/>
          <cell r="N81" t="str">
            <v>Drama</v>
          </cell>
          <cell r="O81">
            <v>138</v>
          </cell>
          <cell r="P81">
            <v>25</v>
          </cell>
          <cell r="Q81">
            <v>0</v>
          </cell>
          <cell r="R81">
            <v>2</v>
          </cell>
          <cell r="S81">
            <v>7</v>
          </cell>
          <cell r="T81">
            <v>3389</v>
          </cell>
          <cell r="U81">
            <v>0</v>
          </cell>
          <cell r="V81">
            <v>496</v>
          </cell>
          <cell r="W81">
            <v>50</v>
          </cell>
          <cell r="X81">
            <v>0</v>
          </cell>
          <cell r="Y81">
            <v>0</v>
          </cell>
          <cell r="Z81">
            <v>0</v>
          </cell>
          <cell r="AA81">
            <v>136</v>
          </cell>
          <cell r="AB81">
            <v>16636</v>
          </cell>
          <cell r="AC81">
            <v>0</v>
          </cell>
          <cell r="AD81">
            <v>0</v>
          </cell>
          <cell r="AE81">
            <v>0</v>
          </cell>
          <cell r="AF81">
            <v>0</v>
          </cell>
          <cell r="AG81">
            <v>0</v>
          </cell>
          <cell r="AH81">
            <v>0</v>
          </cell>
          <cell r="AI81">
            <v>0</v>
          </cell>
          <cell r="AJ81">
            <v>141</v>
          </cell>
          <cell r="AK81">
            <v>0</v>
          </cell>
          <cell r="AL81">
            <v>0</v>
          </cell>
          <cell r="AM81">
            <v>0</v>
          </cell>
          <cell r="AN81">
            <v>0</v>
          </cell>
          <cell r="AO81">
            <v>0</v>
          </cell>
          <cell r="AP81">
            <v>0</v>
          </cell>
          <cell r="AQ81">
            <v>0</v>
          </cell>
          <cell r="AR81">
            <v>24</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0.4</v>
          </cell>
          <cell r="BY81">
            <v>0</v>
          </cell>
          <cell r="BZ81">
            <v>0</v>
          </cell>
          <cell r="CA81">
            <v>0</v>
          </cell>
          <cell r="CB81">
            <v>0</v>
          </cell>
          <cell r="CC81">
            <v>1</v>
          </cell>
          <cell r="CD81">
            <v>0</v>
          </cell>
          <cell r="CE81">
            <v>0</v>
          </cell>
          <cell r="CF81">
            <v>1</v>
          </cell>
          <cell r="CG81">
            <v>0</v>
          </cell>
          <cell r="CH81">
            <v>0</v>
          </cell>
          <cell r="CI81">
            <v>1</v>
          </cell>
          <cell r="CJ81">
            <v>0</v>
          </cell>
          <cell r="CK81">
            <v>0</v>
          </cell>
          <cell r="CL81">
            <v>0</v>
          </cell>
          <cell r="CM81">
            <v>1</v>
          </cell>
          <cell r="CN81">
            <v>0</v>
          </cell>
          <cell r="CO81">
            <v>0</v>
          </cell>
          <cell r="CP81">
            <v>0</v>
          </cell>
          <cell r="CQ81">
            <v>1</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cell r="DK81">
            <v>0</v>
          </cell>
          <cell r="DL81">
            <v>0</v>
          </cell>
          <cell r="DM81">
            <v>0</v>
          </cell>
          <cell r="DN81">
            <v>0</v>
          </cell>
          <cell r="DO81">
            <v>0</v>
          </cell>
          <cell r="DP81">
            <v>0</v>
          </cell>
          <cell r="DQ81">
            <v>0</v>
          </cell>
          <cell r="DR81">
            <v>0</v>
          </cell>
          <cell r="DS81">
            <v>0</v>
          </cell>
          <cell r="DT81">
            <v>0</v>
          </cell>
          <cell r="DU81">
            <v>0</v>
          </cell>
          <cell r="DV81">
            <v>0</v>
          </cell>
          <cell r="DW81">
            <v>0</v>
          </cell>
          <cell r="DX81"/>
          <cell r="DY81"/>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cell r="EO81"/>
          <cell r="EP81"/>
          <cell r="EQ81"/>
          <cell r="ER81"/>
          <cell r="ES81"/>
          <cell r="ET81"/>
          <cell r="EU81"/>
          <cell r="EV81"/>
          <cell r="EW81"/>
          <cell r="EX81"/>
          <cell r="EZ81">
            <v>0</v>
          </cell>
          <cell r="FA81">
            <v>0</v>
          </cell>
          <cell r="FB81">
            <v>0</v>
          </cell>
          <cell r="FC81">
            <v>0</v>
          </cell>
          <cell r="FD81"/>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7</v>
          </cell>
          <cell r="GD81">
            <v>0</v>
          </cell>
          <cell r="GE81">
            <v>0</v>
          </cell>
          <cell r="GF81">
            <v>0</v>
          </cell>
          <cell r="GG81">
            <v>0</v>
          </cell>
          <cell r="GH81">
            <v>0</v>
          </cell>
          <cell r="GI81">
            <v>0</v>
          </cell>
          <cell r="GJ81">
            <v>16636</v>
          </cell>
          <cell r="GK81">
            <v>0</v>
          </cell>
        </row>
        <row r="82">
          <cell r="A82" t="str">
            <v>The Royal Scottish Pipe Band Association</v>
          </cell>
          <cell r="B82"/>
          <cell r="C82"/>
          <cell r="D82"/>
          <cell r="E82"/>
          <cell r="F82"/>
          <cell r="G82"/>
          <cell r="H82"/>
          <cell r="I82" t="str">
            <v>Small</v>
          </cell>
          <cell r="J82"/>
          <cell r="K82"/>
          <cell r="L82"/>
          <cell r="M82"/>
          <cell r="N82" t="str">
            <v>Traditional Arts</v>
          </cell>
          <cell r="O82">
            <v>581</v>
          </cell>
          <cell r="P82">
            <v>16</v>
          </cell>
          <cell r="Q82">
            <v>0</v>
          </cell>
          <cell r="R82">
            <v>0</v>
          </cell>
          <cell r="S82">
            <v>0</v>
          </cell>
          <cell r="T82">
            <v>0</v>
          </cell>
          <cell r="U82">
            <v>32000</v>
          </cell>
          <cell r="V82">
            <v>0</v>
          </cell>
          <cell r="W82">
            <v>32000</v>
          </cell>
          <cell r="X82">
            <v>0</v>
          </cell>
          <cell r="Y82">
            <v>0</v>
          </cell>
          <cell r="Z82">
            <v>0</v>
          </cell>
          <cell r="AA82">
            <v>0</v>
          </cell>
          <cell r="AB82">
            <v>0</v>
          </cell>
          <cell r="AC82">
            <v>0</v>
          </cell>
          <cell r="AD82">
            <v>0</v>
          </cell>
          <cell r="AE82">
            <v>0</v>
          </cell>
          <cell r="AF82">
            <v>0</v>
          </cell>
          <cell r="AG82">
            <v>0</v>
          </cell>
          <cell r="AH82">
            <v>0</v>
          </cell>
          <cell r="AI82">
            <v>0</v>
          </cell>
          <cell r="AJ82">
            <v>16</v>
          </cell>
          <cell r="AK82">
            <v>0</v>
          </cell>
          <cell r="AL82">
            <v>0</v>
          </cell>
          <cell r="AM82">
            <v>0</v>
          </cell>
          <cell r="AN82">
            <v>0</v>
          </cell>
          <cell r="AO82">
            <v>0</v>
          </cell>
          <cell r="AP82">
            <v>0</v>
          </cell>
          <cell r="AQ82">
            <v>0</v>
          </cell>
          <cell r="AR82">
            <v>50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0.1</v>
          </cell>
          <cell r="BY82">
            <v>0</v>
          </cell>
          <cell r="BZ82">
            <v>0</v>
          </cell>
          <cell r="CA82">
            <v>0</v>
          </cell>
          <cell r="CB82">
            <v>0.2</v>
          </cell>
          <cell r="CC82">
            <v>0.4</v>
          </cell>
          <cell r="CD82">
            <v>0.02</v>
          </cell>
          <cell r="CE82">
            <v>1</v>
          </cell>
          <cell r="CF82">
            <v>1</v>
          </cell>
          <cell r="CG82">
            <v>0</v>
          </cell>
          <cell r="CH82">
            <v>0</v>
          </cell>
          <cell r="CI82">
            <v>0</v>
          </cell>
          <cell r="CJ82">
            <v>0</v>
          </cell>
          <cell r="CK82">
            <v>1</v>
          </cell>
          <cell r="CL82">
            <v>1</v>
          </cell>
          <cell r="CM82">
            <v>1</v>
          </cell>
          <cell r="CN82">
            <v>0</v>
          </cell>
          <cell r="CO82">
            <v>0</v>
          </cell>
          <cell r="CP82">
            <v>0</v>
          </cell>
          <cell r="CQ82">
            <v>0</v>
          </cell>
          <cell r="CR82">
            <v>0</v>
          </cell>
          <cell r="CS82">
            <v>0</v>
          </cell>
          <cell r="CT82">
            <v>0</v>
          </cell>
          <cell r="CU82">
            <v>0</v>
          </cell>
          <cell r="CV82">
            <v>1</v>
          </cell>
          <cell r="CW82">
            <v>1</v>
          </cell>
          <cell r="CX82">
            <v>0</v>
          </cell>
          <cell r="CY82">
            <v>0</v>
          </cell>
          <cell r="CZ82">
            <v>0</v>
          </cell>
          <cell r="DA82">
            <v>1</v>
          </cell>
          <cell r="DB82">
            <v>0</v>
          </cell>
          <cell r="DC82">
            <v>0</v>
          </cell>
          <cell r="DD82">
            <v>0</v>
          </cell>
          <cell r="DE82">
            <v>0</v>
          </cell>
          <cell r="DF82">
            <v>0</v>
          </cell>
          <cell r="DG82">
            <v>0</v>
          </cell>
          <cell r="DH82">
            <v>0</v>
          </cell>
          <cell r="DI82">
            <v>0</v>
          </cell>
          <cell r="DJ82"/>
          <cell r="DK82">
            <v>0</v>
          </cell>
          <cell r="DL82">
            <v>120</v>
          </cell>
          <cell r="DM82">
            <v>0</v>
          </cell>
          <cell r="DN82">
            <v>58</v>
          </cell>
          <cell r="DO82">
            <v>0</v>
          </cell>
          <cell r="DP82">
            <v>0</v>
          </cell>
          <cell r="DQ82">
            <v>0</v>
          </cell>
          <cell r="DR82">
            <v>0</v>
          </cell>
          <cell r="DS82">
            <v>0</v>
          </cell>
          <cell r="DT82">
            <v>0</v>
          </cell>
          <cell r="DU82">
            <v>0</v>
          </cell>
          <cell r="DV82">
            <v>0</v>
          </cell>
          <cell r="DW82">
            <v>0</v>
          </cell>
          <cell r="DX82"/>
          <cell r="DY82"/>
          <cell r="DZ82">
            <v>0</v>
          </cell>
          <cell r="EA82">
            <v>0</v>
          </cell>
          <cell r="EB82">
            <v>0</v>
          </cell>
          <cell r="EC82">
            <v>0</v>
          </cell>
          <cell r="ED82">
            <v>0</v>
          </cell>
          <cell r="EE82">
            <v>0</v>
          </cell>
          <cell r="EF82">
            <v>0</v>
          </cell>
          <cell r="EG82">
            <v>0</v>
          </cell>
          <cell r="EH82">
            <v>0</v>
          </cell>
          <cell r="EI82">
            <v>0</v>
          </cell>
          <cell r="EJ82">
            <v>0</v>
          </cell>
          <cell r="EK82">
            <v>0</v>
          </cell>
          <cell r="EL82">
            <v>1</v>
          </cell>
          <cell r="EM82">
            <v>0</v>
          </cell>
          <cell r="EN82"/>
          <cell r="EO82"/>
          <cell r="EP82"/>
          <cell r="EQ82"/>
          <cell r="ER82"/>
          <cell r="ES82"/>
          <cell r="ET82"/>
          <cell r="EU82"/>
          <cell r="EV82"/>
          <cell r="EW82"/>
          <cell r="EX82"/>
          <cell r="EZ82">
            <v>0</v>
          </cell>
          <cell r="FA82">
            <v>0</v>
          </cell>
          <cell r="FB82">
            <v>0</v>
          </cell>
          <cell r="FC82">
            <v>0</v>
          </cell>
          <cell r="FD82"/>
          <cell r="FE82">
            <v>0</v>
          </cell>
          <cell r="FF82">
            <v>0</v>
          </cell>
          <cell r="FG82">
            <v>0</v>
          </cell>
          <cell r="FH82">
            <v>0</v>
          </cell>
          <cell r="FI82">
            <v>0</v>
          </cell>
          <cell r="FJ82">
            <v>0</v>
          </cell>
          <cell r="FK82">
            <v>120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cell r="GH82">
            <v>0</v>
          </cell>
          <cell r="GI82">
            <v>0</v>
          </cell>
          <cell r="GJ82">
            <v>0</v>
          </cell>
          <cell r="GK82">
            <v>0</v>
          </cell>
        </row>
        <row r="83">
          <cell r="A83" t="str">
            <v>Seacourt Print Workshop Limited</v>
          </cell>
          <cell r="B83"/>
          <cell r="C83"/>
          <cell r="D83"/>
          <cell r="E83"/>
          <cell r="F83"/>
          <cell r="G83"/>
          <cell r="H83"/>
          <cell r="I83" t="str">
            <v>Small</v>
          </cell>
          <cell r="J83"/>
          <cell r="K83"/>
          <cell r="L83"/>
          <cell r="M83"/>
          <cell r="N83" t="str">
            <v>Visual Arts</v>
          </cell>
          <cell r="O83">
            <v>0</v>
          </cell>
          <cell r="P83">
            <v>142</v>
          </cell>
          <cell r="Q83">
            <v>29</v>
          </cell>
          <cell r="R83">
            <v>0</v>
          </cell>
          <cell r="S83">
            <v>0</v>
          </cell>
          <cell r="T83">
            <v>0</v>
          </cell>
          <cell r="U83">
            <v>0</v>
          </cell>
          <cell r="V83">
            <v>3282</v>
          </cell>
          <cell r="W83">
            <v>0</v>
          </cell>
          <cell r="X83">
            <v>783</v>
          </cell>
          <cell r="Y83">
            <v>74498</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129</v>
          </cell>
          <cell r="AS83">
            <v>0</v>
          </cell>
          <cell r="AT83">
            <v>0</v>
          </cell>
          <cell r="AU83">
            <v>0</v>
          </cell>
          <cell r="AV83">
            <v>0</v>
          </cell>
          <cell r="AW83">
            <v>0</v>
          </cell>
          <cell r="AX83">
            <v>0</v>
          </cell>
          <cell r="AY83">
            <v>0</v>
          </cell>
          <cell r="AZ83">
            <v>21</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0.33</v>
          </cell>
          <cell r="BY83">
            <v>0</v>
          </cell>
          <cell r="BZ83">
            <v>0</v>
          </cell>
          <cell r="CA83">
            <v>0</v>
          </cell>
          <cell r="CB83">
            <v>0.1</v>
          </cell>
          <cell r="CC83">
            <v>0.5</v>
          </cell>
          <cell r="CD83">
            <v>0</v>
          </cell>
          <cell r="CE83">
            <v>0</v>
          </cell>
          <cell r="CF83">
            <v>0</v>
          </cell>
          <cell r="CG83">
            <v>0</v>
          </cell>
          <cell r="CH83">
            <v>0</v>
          </cell>
          <cell r="CI83">
            <v>1</v>
          </cell>
          <cell r="CJ83">
            <v>0</v>
          </cell>
          <cell r="CK83">
            <v>0</v>
          </cell>
          <cell r="CL83">
            <v>0</v>
          </cell>
          <cell r="CM83">
            <v>1</v>
          </cell>
          <cell r="CN83">
            <v>0</v>
          </cell>
          <cell r="CO83">
            <v>0</v>
          </cell>
          <cell r="CP83">
            <v>0</v>
          </cell>
          <cell r="CQ83">
            <v>0</v>
          </cell>
          <cell r="CR83">
            <v>0</v>
          </cell>
          <cell r="CS83">
            <v>0</v>
          </cell>
          <cell r="CT83">
            <v>0</v>
          </cell>
          <cell r="CU83">
            <v>1</v>
          </cell>
          <cell r="CV83">
            <v>0</v>
          </cell>
          <cell r="CW83">
            <v>0</v>
          </cell>
          <cell r="CX83">
            <v>0</v>
          </cell>
          <cell r="CY83">
            <v>0</v>
          </cell>
          <cell r="CZ83">
            <v>1</v>
          </cell>
          <cell r="DA83">
            <v>0</v>
          </cell>
          <cell r="DB83">
            <v>0</v>
          </cell>
          <cell r="DC83">
            <v>0</v>
          </cell>
          <cell r="DD83">
            <v>0</v>
          </cell>
          <cell r="DE83">
            <v>0</v>
          </cell>
          <cell r="DF83">
            <v>0</v>
          </cell>
          <cell r="DG83">
            <v>0</v>
          </cell>
          <cell r="DH83">
            <v>0</v>
          </cell>
          <cell r="DI83">
            <v>0</v>
          </cell>
          <cell r="DJ83"/>
          <cell r="DK83">
            <v>0</v>
          </cell>
          <cell r="DL83">
            <v>0</v>
          </cell>
          <cell r="DM83">
            <v>0</v>
          </cell>
          <cell r="DN83">
            <v>0</v>
          </cell>
          <cell r="DO83">
            <v>0</v>
          </cell>
          <cell r="DP83">
            <v>0</v>
          </cell>
          <cell r="DQ83">
            <v>0</v>
          </cell>
          <cell r="DR83">
            <v>0</v>
          </cell>
          <cell r="DS83">
            <v>0</v>
          </cell>
          <cell r="DT83">
            <v>0</v>
          </cell>
          <cell r="DU83">
            <v>0</v>
          </cell>
          <cell r="DV83">
            <v>0</v>
          </cell>
          <cell r="DW83">
            <v>0</v>
          </cell>
          <cell r="DX83"/>
          <cell r="DY83"/>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cell r="EO83"/>
          <cell r="EP83"/>
          <cell r="EQ83"/>
          <cell r="ER83"/>
          <cell r="ES83"/>
          <cell r="ET83"/>
          <cell r="EU83"/>
          <cell r="EV83"/>
          <cell r="EW83"/>
          <cell r="EX83"/>
          <cell r="EZ83">
            <v>0</v>
          </cell>
          <cell r="FA83">
            <v>0</v>
          </cell>
          <cell r="FB83">
            <v>0</v>
          </cell>
          <cell r="FC83">
            <v>0</v>
          </cell>
          <cell r="FD83"/>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row>
        <row r="84">
          <cell r="A84" t="str">
            <v>Sole Purpose Productions</v>
          </cell>
          <cell r="B84"/>
          <cell r="C84"/>
          <cell r="D84"/>
          <cell r="E84"/>
          <cell r="F84"/>
          <cell r="G84"/>
          <cell r="H84"/>
          <cell r="I84" t="str">
            <v>Small</v>
          </cell>
          <cell r="J84"/>
          <cell r="K84"/>
          <cell r="L84"/>
          <cell r="M84"/>
          <cell r="N84" t="str">
            <v>Drama</v>
          </cell>
          <cell r="O84">
            <v>14</v>
          </cell>
          <cell r="P84">
            <v>40</v>
          </cell>
          <cell r="Q84">
            <v>1</v>
          </cell>
          <cell r="R84">
            <v>1</v>
          </cell>
          <cell r="S84">
            <v>122</v>
          </cell>
          <cell r="T84">
            <v>1134</v>
          </cell>
          <cell r="U84">
            <v>0</v>
          </cell>
          <cell r="V84">
            <v>236</v>
          </cell>
          <cell r="W84">
            <v>0</v>
          </cell>
          <cell r="X84">
            <v>80</v>
          </cell>
          <cell r="Y84">
            <v>0</v>
          </cell>
          <cell r="Z84" t="str">
            <v>Numbers above</v>
          </cell>
          <cell r="AA84">
            <v>0</v>
          </cell>
          <cell r="AB84">
            <v>82587</v>
          </cell>
          <cell r="AC84">
            <v>1923000</v>
          </cell>
          <cell r="AD84">
            <v>0</v>
          </cell>
          <cell r="AE84">
            <v>1</v>
          </cell>
          <cell r="AF84">
            <v>1</v>
          </cell>
          <cell r="AG84">
            <v>0</v>
          </cell>
          <cell r="AH84">
            <v>0</v>
          </cell>
          <cell r="AI84">
            <v>0</v>
          </cell>
          <cell r="AJ84">
            <v>14</v>
          </cell>
          <cell r="AK84">
            <v>0</v>
          </cell>
          <cell r="AL84">
            <v>0</v>
          </cell>
          <cell r="AM84">
            <v>10</v>
          </cell>
          <cell r="AN84">
            <v>0</v>
          </cell>
          <cell r="AO84">
            <v>0</v>
          </cell>
          <cell r="AP84">
            <v>0</v>
          </cell>
          <cell r="AQ84">
            <v>0</v>
          </cell>
          <cell r="AR84">
            <v>40</v>
          </cell>
          <cell r="AS84">
            <v>0</v>
          </cell>
          <cell r="AT84">
            <v>0</v>
          </cell>
          <cell r="AU84">
            <v>0</v>
          </cell>
          <cell r="AV84">
            <v>0</v>
          </cell>
          <cell r="AW84">
            <v>0</v>
          </cell>
          <cell r="AX84">
            <v>0</v>
          </cell>
          <cell r="AY84">
            <v>0</v>
          </cell>
          <cell r="AZ84">
            <v>1</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1</v>
          </cell>
          <cell r="BQ84">
            <v>0</v>
          </cell>
          <cell r="BR84">
            <v>564</v>
          </cell>
          <cell r="BS84">
            <v>149</v>
          </cell>
          <cell r="BT84">
            <v>73</v>
          </cell>
          <cell r="BU84">
            <v>0</v>
          </cell>
          <cell r="BV84">
            <v>1260</v>
          </cell>
          <cell r="BW84">
            <v>5.67</v>
          </cell>
          <cell r="BX84">
            <v>0.25</v>
          </cell>
          <cell r="BY84">
            <v>0.1</v>
          </cell>
          <cell r="BZ84">
            <v>0.75</v>
          </cell>
          <cell r="CA84">
            <v>0.1</v>
          </cell>
          <cell r="CB84">
            <v>0.1</v>
          </cell>
          <cell r="CC84">
            <v>0.5</v>
          </cell>
          <cell r="CD84">
            <v>0</v>
          </cell>
          <cell r="CE84">
            <v>1</v>
          </cell>
          <cell r="CF84">
            <v>0</v>
          </cell>
          <cell r="CG84">
            <v>0</v>
          </cell>
          <cell r="CH84">
            <v>1</v>
          </cell>
          <cell r="CI84">
            <v>1</v>
          </cell>
          <cell r="CJ84">
            <v>1</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cell r="DK84">
            <v>0</v>
          </cell>
          <cell r="DL84">
            <v>0</v>
          </cell>
          <cell r="DM84">
            <v>0</v>
          </cell>
          <cell r="DN84">
            <v>0</v>
          </cell>
          <cell r="DO84">
            <v>0</v>
          </cell>
          <cell r="DP84">
            <v>0</v>
          </cell>
          <cell r="DQ84">
            <v>0</v>
          </cell>
          <cell r="DR84">
            <v>0</v>
          </cell>
          <cell r="DS84">
            <v>0</v>
          </cell>
          <cell r="DT84">
            <v>0</v>
          </cell>
          <cell r="DU84">
            <v>0</v>
          </cell>
          <cell r="DV84">
            <v>0</v>
          </cell>
          <cell r="DW84">
            <v>0</v>
          </cell>
          <cell r="DX84"/>
          <cell r="DY84"/>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cell r="EO84"/>
          <cell r="EP84"/>
          <cell r="EQ84"/>
          <cell r="ER84"/>
          <cell r="ES84"/>
          <cell r="ET84"/>
          <cell r="EU84"/>
          <cell r="EV84"/>
          <cell r="EW84"/>
          <cell r="EX84"/>
          <cell r="EZ84">
            <v>0</v>
          </cell>
          <cell r="FA84">
            <v>0</v>
          </cell>
          <cell r="FB84">
            <v>0</v>
          </cell>
          <cell r="FC84">
            <v>0</v>
          </cell>
          <cell r="FD84"/>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cell r="FZ84">
            <v>0</v>
          </cell>
          <cell r="GA84">
            <v>17</v>
          </cell>
          <cell r="GB84">
            <v>0</v>
          </cell>
          <cell r="GC84">
            <v>105</v>
          </cell>
          <cell r="GD84">
            <v>0</v>
          </cell>
          <cell r="GE84">
            <v>0</v>
          </cell>
          <cell r="GF84">
            <v>0</v>
          </cell>
          <cell r="GG84">
            <v>1573000</v>
          </cell>
          <cell r="GH84">
            <v>0</v>
          </cell>
          <cell r="GI84">
            <v>0</v>
          </cell>
          <cell r="GJ84">
            <v>82587</v>
          </cell>
          <cell r="GK84">
            <v>350000</v>
          </cell>
        </row>
        <row r="85">
          <cell r="A85" t="str">
            <v>Spanner in the Works</v>
          </cell>
          <cell r="B85"/>
          <cell r="C85"/>
          <cell r="D85"/>
          <cell r="E85"/>
          <cell r="F85"/>
          <cell r="G85"/>
          <cell r="H85"/>
          <cell r="I85" t="str">
            <v>Small</v>
          </cell>
          <cell r="J85"/>
          <cell r="K85"/>
          <cell r="L85"/>
          <cell r="M85"/>
          <cell r="N85" t="str">
            <v>Drama</v>
          </cell>
          <cell r="O85">
            <v>87</v>
          </cell>
          <cell r="P85">
            <v>156</v>
          </cell>
          <cell r="Q85">
            <v>0</v>
          </cell>
          <cell r="R85">
            <v>0</v>
          </cell>
          <cell r="S85">
            <v>0</v>
          </cell>
          <cell r="T85">
            <v>14361</v>
          </cell>
          <cell r="U85">
            <v>0</v>
          </cell>
          <cell r="V85">
            <v>14581</v>
          </cell>
          <cell r="W85">
            <v>0</v>
          </cell>
          <cell r="X85">
            <v>0</v>
          </cell>
          <cell r="Y85">
            <v>0</v>
          </cell>
          <cell r="Z85">
            <v>0</v>
          </cell>
          <cell r="AA85">
            <v>0</v>
          </cell>
          <cell r="AB85">
            <v>0</v>
          </cell>
          <cell r="AC85">
            <v>0</v>
          </cell>
          <cell r="AD85">
            <v>0</v>
          </cell>
          <cell r="AE85">
            <v>0</v>
          </cell>
          <cell r="AF85">
            <v>0</v>
          </cell>
          <cell r="AG85">
            <v>0</v>
          </cell>
          <cell r="AH85">
            <v>0</v>
          </cell>
          <cell r="AI85">
            <v>0</v>
          </cell>
          <cell r="AJ85">
            <v>87</v>
          </cell>
          <cell r="AK85">
            <v>0</v>
          </cell>
          <cell r="AL85">
            <v>0</v>
          </cell>
          <cell r="AM85">
            <v>0</v>
          </cell>
          <cell r="AN85">
            <v>0</v>
          </cell>
          <cell r="AO85">
            <v>0</v>
          </cell>
          <cell r="AP85">
            <v>0</v>
          </cell>
          <cell r="AQ85">
            <v>0</v>
          </cell>
          <cell r="AR85">
            <v>156</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0.3</v>
          </cell>
          <cell r="BY85">
            <v>0.1</v>
          </cell>
          <cell r="BZ85">
            <v>0.9</v>
          </cell>
          <cell r="CA85">
            <v>0.1</v>
          </cell>
          <cell r="CB85">
            <v>0.2</v>
          </cell>
          <cell r="CC85">
            <v>0.4</v>
          </cell>
          <cell r="CD85">
            <v>0.1</v>
          </cell>
          <cell r="CE85">
            <v>1</v>
          </cell>
          <cell r="CF85">
            <v>1</v>
          </cell>
          <cell r="CG85">
            <v>1</v>
          </cell>
          <cell r="CH85">
            <v>1</v>
          </cell>
          <cell r="CI85">
            <v>1</v>
          </cell>
          <cell r="CJ85">
            <v>1</v>
          </cell>
          <cell r="CK85">
            <v>1</v>
          </cell>
          <cell r="CL85">
            <v>1</v>
          </cell>
          <cell r="CM85">
            <v>1</v>
          </cell>
          <cell r="CN85">
            <v>1</v>
          </cell>
          <cell r="CO85">
            <v>1</v>
          </cell>
          <cell r="CP85">
            <v>0</v>
          </cell>
          <cell r="CQ85">
            <v>0</v>
          </cell>
          <cell r="CR85">
            <v>0</v>
          </cell>
          <cell r="CS85">
            <v>0</v>
          </cell>
          <cell r="CT85">
            <v>1</v>
          </cell>
          <cell r="CU85">
            <v>1</v>
          </cell>
          <cell r="CV85">
            <v>1</v>
          </cell>
          <cell r="CW85">
            <v>1</v>
          </cell>
          <cell r="CX85">
            <v>1</v>
          </cell>
          <cell r="CY85">
            <v>0</v>
          </cell>
          <cell r="CZ85">
            <v>0</v>
          </cell>
          <cell r="DA85">
            <v>1</v>
          </cell>
          <cell r="DB85">
            <v>1</v>
          </cell>
          <cell r="DC85">
            <v>0</v>
          </cell>
          <cell r="DD85">
            <v>0</v>
          </cell>
          <cell r="DE85">
            <v>0</v>
          </cell>
          <cell r="DF85">
            <v>0</v>
          </cell>
          <cell r="DG85">
            <v>0</v>
          </cell>
          <cell r="DH85">
            <v>0</v>
          </cell>
          <cell r="DI85">
            <v>0</v>
          </cell>
          <cell r="DJ85"/>
          <cell r="DK85">
            <v>0</v>
          </cell>
          <cell r="DL85">
            <v>0</v>
          </cell>
          <cell r="DM85">
            <v>0</v>
          </cell>
          <cell r="DN85">
            <v>0</v>
          </cell>
          <cell r="DO85">
            <v>0</v>
          </cell>
          <cell r="DP85">
            <v>0</v>
          </cell>
          <cell r="DQ85">
            <v>0</v>
          </cell>
          <cell r="DR85">
            <v>0</v>
          </cell>
          <cell r="DS85">
            <v>0</v>
          </cell>
          <cell r="DT85">
            <v>0</v>
          </cell>
          <cell r="DU85">
            <v>0</v>
          </cell>
          <cell r="DV85">
            <v>0</v>
          </cell>
          <cell r="DW85">
            <v>0</v>
          </cell>
          <cell r="DX85"/>
          <cell r="DY85"/>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cell r="EO85"/>
          <cell r="EP85"/>
          <cell r="EQ85"/>
          <cell r="ER85"/>
          <cell r="ES85"/>
          <cell r="ET85"/>
          <cell r="EU85"/>
          <cell r="EV85"/>
          <cell r="EW85"/>
          <cell r="EX85"/>
          <cell r="EZ85">
            <v>0</v>
          </cell>
          <cell r="FA85">
            <v>0</v>
          </cell>
          <cell r="FB85">
            <v>0</v>
          </cell>
          <cell r="FC85">
            <v>0</v>
          </cell>
          <cell r="FD85"/>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cell r="GH85">
            <v>0</v>
          </cell>
          <cell r="GI85">
            <v>0</v>
          </cell>
          <cell r="GJ85">
            <v>0</v>
          </cell>
          <cell r="GK85">
            <v>0</v>
          </cell>
        </row>
        <row r="86">
          <cell r="A86" t="str">
            <v>Sticky Fingers Arts</v>
          </cell>
          <cell r="B86"/>
          <cell r="C86"/>
          <cell r="D86"/>
          <cell r="E86"/>
          <cell r="F86"/>
          <cell r="G86"/>
          <cell r="H86"/>
          <cell r="I86" t="str">
            <v>Medium</v>
          </cell>
          <cell r="J86"/>
          <cell r="K86"/>
          <cell r="L86"/>
          <cell r="M86"/>
          <cell r="N86" t="str">
            <v>Combined</v>
          </cell>
          <cell r="O86">
            <v>70</v>
          </cell>
          <cell r="P86">
            <v>1680</v>
          </cell>
          <cell r="Q86">
            <v>2</v>
          </cell>
          <cell r="R86">
            <v>2</v>
          </cell>
          <cell r="S86">
            <v>0</v>
          </cell>
          <cell r="T86">
            <v>8960</v>
          </cell>
          <cell r="U86">
            <v>10500</v>
          </cell>
          <cell r="V86">
            <v>0</v>
          </cell>
          <cell r="W86">
            <v>20160</v>
          </cell>
          <cell r="X86">
            <v>0</v>
          </cell>
          <cell r="Y86">
            <v>6000</v>
          </cell>
          <cell r="Z86">
            <v>0</v>
          </cell>
          <cell r="AA86">
            <v>1200</v>
          </cell>
          <cell r="AB86">
            <v>0</v>
          </cell>
          <cell r="AC86">
            <v>0</v>
          </cell>
          <cell r="AD86">
            <v>0</v>
          </cell>
          <cell r="AE86">
            <v>0</v>
          </cell>
          <cell r="AF86">
            <v>0</v>
          </cell>
          <cell r="AG86">
            <v>0</v>
          </cell>
          <cell r="AH86">
            <v>0</v>
          </cell>
          <cell r="AI86">
            <v>0</v>
          </cell>
          <cell r="AJ86">
            <v>70</v>
          </cell>
          <cell r="AK86">
            <v>0</v>
          </cell>
          <cell r="AL86">
            <v>0</v>
          </cell>
          <cell r="AM86">
            <v>0</v>
          </cell>
          <cell r="AN86">
            <v>0</v>
          </cell>
          <cell r="AO86">
            <v>0</v>
          </cell>
          <cell r="AP86">
            <v>0</v>
          </cell>
          <cell r="AQ86">
            <v>0</v>
          </cell>
          <cell r="AR86">
            <v>1680</v>
          </cell>
          <cell r="AS86">
            <v>0</v>
          </cell>
          <cell r="AT86">
            <v>0</v>
          </cell>
          <cell r="AU86">
            <v>0</v>
          </cell>
          <cell r="AV86">
            <v>0</v>
          </cell>
          <cell r="AW86">
            <v>0</v>
          </cell>
          <cell r="AX86">
            <v>0</v>
          </cell>
          <cell r="AY86">
            <v>0</v>
          </cell>
          <cell r="AZ86">
            <v>2</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2</v>
          </cell>
          <cell r="BQ86">
            <v>0</v>
          </cell>
          <cell r="BR86">
            <v>7200</v>
          </cell>
          <cell r="BS86">
            <v>5500</v>
          </cell>
          <cell r="BT86">
            <v>200</v>
          </cell>
          <cell r="BU86">
            <v>0</v>
          </cell>
          <cell r="BV86">
            <v>23000</v>
          </cell>
          <cell r="BW86">
            <v>5</v>
          </cell>
          <cell r="BX86">
            <v>0.2</v>
          </cell>
          <cell r="BY86">
            <v>0.6</v>
          </cell>
          <cell r="BZ86">
            <v>0</v>
          </cell>
          <cell r="CA86">
            <v>0.1</v>
          </cell>
          <cell r="CB86">
            <v>0.9</v>
          </cell>
          <cell r="CC86">
            <v>0</v>
          </cell>
          <cell r="CD86">
            <v>0</v>
          </cell>
          <cell r="CE86">
            <v>1</v>
          </cell>
          <cell r="CF86">
            <v>0</v>
          </cell>
          <cell r="CG86">
            <v>1</v>
          </cell>
          <cell r="CH86">
            <v>0</v>
          </cell>
          <cell r="CI86">
            <v>1</v>
          </cell>
          <cell r="CJ86">
            <v>0</v>
          </cell>
          <cell r="CK86">
            <v>1</v>
          </cell>
          <cell r="CL86">
            <v>1</v>
          </cell>
          <cell r="CM86">
            <v>1</v>
          </cell>
          <cell r="CN86">
            <v>1</v>
          </cell>
          <cell r="CO86">
            <v>1</v>
          </cell>
          <cell r="CP86">
            <v>1</v>
          </cell>
          <cell r="CQ86">
            <v>1</v>
          </cell>
          <cell r="CR86">
            <v>1</v>
          </cell>
          <cell r="CS86">
            <v>1</v>
          </cell>
          <cell r="CT86">
            <v>1</v>
          </cell>
          <cell r="CU86">
            <v>1</v>
          </cell>
          <cell r="CV86">
            <v>1</v>
          </cell>
          <cell r="CW86">
            <v>1</v>
          </cell>
          <cell r="CX86">
            <v>0</v>
          </cell>
          <cell r="CY86">
            <v>0</v>
          </cell>
          <cell r="CZ86">
            <v>0</v>
          </cell>
          <cell r="DA86">
            <v>0</v>
          </cell>
          <cell r="DB86">
            <v>0</v>
          </cell>
          <cell r="DC86">
            <v>1</v>
          </cell>
          <cell r="DD86">
            <v>0</v>
          </cell>
          <cell r="DE86">
            <v>1</v>
          </cell>
          <cell r="DF86">
            <v>1</v>
          </cell>
          <cell r="DG86">
            <v>1</v>
          </cell>
          <cell r="DH86">
            <v>1</v>
          </cell>
          <cell r="DI86">
            <v>0</v>
          </cell>
          <cell r="DJ86"/>
          <cell r="DK86">
            <v>1</v>
          </cell>
          <cell r="DL86">
            <v>0</v>
          </cell>
          <cell r="DM86">
            <v>0</v>
          </cell>
          <cell r="DN86">
            <v>0</v>
          </cell>
          <cell r="DO86">
            <v>0</v>
          </cell>
          <cell r="DP86">
            <v>1</v>
          </cell>
          <cell r="DQ86">
            <v>0</v>
          </cell>
          <cell r="DR86">
            <v>0</v>
          </cell>
          <cell r="DS86">
            <v>0</v>
          </cell>
          <cell r="DT86">
            <v>0</v>
          </cell>
          <cell r="DU86">
            <v>0</v>
          </cell>
          <cell r="DV86">
            <v>0</v>
          </cell>
          <cell r="DW86">
            <v>0</v>
          </cell>
          <cell r="DX86"/>
          <cell r="DY86"/>
          <cell r="DZ86">
            <v>1</v>
          </cell>
          <cell r="EA86">
            <v>0</v>
          </cell>
          <cell r="EB86">
            <v>1</v>
          </cell>
          <cell r="EC86">
            <v>0</v>
          </cell>
          <cell r="ED86">
            <v>0</v>
          </cell>
          <cell r="EE86">
            <v>0</v>
          </cell>
          <cell r="EF86">
            <v>1</v>
          </cell>
          <cell r="EG86">
            <v>0</v>
          </cell>
          <cell r="EH86">
            <v>0</v>
          </cell>
          <cell r="EI86">
            <v>0</v>
          </cell>
          <cell r="EJ86">
            <v>0</v>
          </cell>
          <cell r="EK86">
            <v>0</v>
          </cell>
          <cell r="EL86">
            <v>1</v>
          </cell>
          <cell r="EM86">
            <v>0</v>
          </cell>
          <cell r="EN86"/>
          <cell r="EO86"/>
          <cell r="EP86"/>
          <cell r="EQ86"/>
          <cell r="ER86"/>
          <cell r="ES86"/>
          <cell r="ET86"/>
          <cell r="EU86"/>
          <cell r="EV86"/>
          <cell r="EW86"/>
          <cell r="EX86"/>
          <cell r="EZ86">
            <v>6</v>
          </cell>
          <cell r="FA86">
            <v>0</v>
          </cell>
          <cell r="FB86">
            <v>1</v>
          </cell>
          <cell r="FC86">
            <v>0</v>
          </cell>
          <cell r="FD86"/>
          <cell r="FE86">
            <v>15</v>
          </cell>
          <cell r="FF86">
            <v>12</v>
          </cell>
          <cell r="FG86">
            <v>0</v>
          </cell>
          <cell r="FH86">
            <v>17</v>
          </cell>
          <cell r="FI86">
            <v>0</v>
          </cell>
          <cell r="FJ86">
            <v>0</v>
          </cell>
          <cell r="FK86">
            <v>4</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cell r="GH86">
            <v>0</v>
          </cell>
          <cell r="GI86">
            <v>0</v>
          </cell>
          <cell r="GJ86">
            <v>0</v>
          </cell>
          <cell r="GK86">
            <v>0</v>
          </cell>
        </row>
        <row r="87">
          <cell r="A87" t="str">
            <v>Streetwise Community Circus Workshops</v>
          </cell>
          <cell r="B87"/>
          <cell r="C87"/>
          <cell r="D87"/>
          <cell r="E87"/>
          <cell r="F87"/>
          <cell r="G87"/>
          <cell r="H87"/>
          <cell r="I87" t="str">
            <v>Small</v>
          </cell>
          <cell r="J87"/>
          <cell r="K87"/>
          <cell r="L87"/>
          <cell r="M87"/>
          <cell r="N87" t="str">
            <v>Combined</v>
          </cell>
          <cell r="O87">
            <v>27</v>
          </cell>
          <cell r="P87">
            <v>728</v>
          </cell>
          <cell r="Q87">
            <v>0</v>
          </cell>
          <cell r="R87">
            <v>0</v>
          </cell>
          <cell r="S87">
            <v>0</v>
          </cell>
          <cell r="T87">
            <v>0</v>
          </cell>
          <cell r="U87">
            <v>246720</v>
          </cell>
          <cell r="V87">
            <v>3850</v>
          </cell>
          <cell r="W87">
            <v>0</v>
          </cell>
          <cell r="X87">
            <v>0</v>
          </cell>
          <cell r="Y87">
            <v>0</v>
          </cell>
          <cell r="Z87">
            <v>0</v>
          </cell>
          <cell r="AA87">
            <v>0</v>
          </cell>
          <cell r="AB87">
            <v>0</v>
          </cell>
          <cell r="AC87">
            <v>0</v>
          </cell>
          <cell r="AD87">
            <v>0</v>
          </cell>
          <cell r="AE87">
            <v>0</v>
          </cell>
          <cell r="AF87">
            <v>0</v>
          </cell>
          <cell r="AG87">
            <v>0</v>
          </cell>
          <cell r="AH87">
            <v>0</v>
          </cell>
          <cell r="AI87">
            <v>0</v>
          </cell>
          <cell r="AJ87">
            <v>27</v>
          </cell>
          <cell r="AK87">
            <v>27</v>
          </cell>
          <cell r="AL87">
            <v>0</v>
          </cell>
          <cell r="AM87">
            <v>0</v>
          </cell>
          <cell r="AN87">
            <v>0</v>
          </cell>
          <cell r="AO87">
            <v>0</v>
          </cell>
          <cell r="AP87">
            <v>0</v>
          </cell>
          <cell r="AQ87">
            <v>0</v>
          </cell>
          <cell r="AR87">
            <v>728</v>
          </cell>
          <cell r="AS87">
            <v>728</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0.41</v>
          </cell>
          <cell r="BY87">
            <v>0</v>
          </cell>
          <cell r="BZ87">
            <v>0.5</v>
          </cell>
          <cell r="CA87">
            <v>0</v>
          </cell>
          <cell r="CB87">
            <v>0.19</v>
          </cell>
          <cell r="CC87">
            <v>0.33</v>
          </cell>
          <cell r="CD87">
            <v>7.0000000000000007E-2</v>
          </cell>
          <cell r="CE87">
            <v>0</v>
          </cell>
          <cell r="CF87">
            <v>1</v>
          </cell>
          <cell r="CG87">
            <v>0</v>
          </cell>
          <cell r="CH87">
            <v>0</v>
          </cell>
          <cell r="CI87">
            <v>1</v>
          </cell>
          <cell r="CJ87">
            <v>0</v>
          </cell>
          <cell r="CK87">
            <v>0</v>
          </cell>
          <cell r="CL87">
            <v>0</v>
          </cell>
          <cell r="CM87">
            <v>0</v>
          </cell>
          <cell r="CN87">
            <v>1</v>
          </cell>
          <cell r="CO87">
            <v>0</v>
          </cell>
          <cell r="CP87">
            <v>0</v>
          </cell>
          <cell r="CQ87">
            <v>0</v>
          </cell>
          <cell r="CR87">
            <v>0</v>
          </cell>
          <cell r="CS87">
            <v>0</v>
          </cell>
          <cell r="CT87">
            <v>0</v>
          </cell>
          <cell r="CU87">
            <v>0</v>
          </cell>
          <cell r="CV87">
            <v>1</v>
          </cell>
          <cell r="CW87">
            <v>0</v>
          </cell>
          <cell r="CX87">
            <v>0</v>
          </cell>
          <cell r="CY87">
            <v>0</v>
          </cell>
          <cell r="CZ87">
            <v>0</v>
          </cell>
          <cell r="DA87">
            <v>0</v>
          </cell>
          <cell r="DB87">
            <v>0</v>
          </cell>
          <cell r="DC87">
            <v>0</v>
          </cell>
          <cell r="DD87">
            <v>0</v>
          </cell>
          <cell r="DE87">
            <v>0</v>
          </cell>
          <cell r="DF87">
            <v>0</v>
          </cell>
          <cell r="DG87">
            <v>0</v>
          </cell>
          <cell r="DH87">
            <v>0</v>
          </cell>
          <cell r="DI87">
            <v>0</v>
          </cell>
          <cell r="DJ87"/>
          <cell r="DK87">
            <v>0</v>
          </cell>
          <cell r="DL87">
            <v>0</v>
          </cell>
          <cell r="DM87">
            <v>0</v>
          </cell>
          <cell r="DN87">
            <v>0</v>
          </cell>
          <cell r="DO87">
            <v>0</v>
          </cell>
          <cell r="DP87">
            <v>0</v>
          </cell>
          <cell r="DQ87">
            <v>0</v>
          </cell>
          <cell r="DR87">
            <v>0</v>
          </cell>
          <cell r="DS87">
            <v>0</v>
          </cell>
          <cell r="DT87">
            <v>0</v>
          </cell>
          <cell r="DU87">
            <v>0</v>
          </cell>
          <cell r="DV87">
            <v>0</v>
          </cell>
          <cell r="DW87">
            <v>0</v>
          </cell>
          <cell r="DX87"/>
          <cell r="DY87"/>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cell r="EO87"/>
          <cell r="EP87"/>
          <cell r="EQ87"/>
          <cell r="ER87"/>
          <cell r="ES87"/>
          <cell r="ET87"/>
          <cell r="EU87"/>
          <cell r="EV87"/>
          <cell r="EW87"/>
          <cell r="EX87"/>
          <cell r="EZ87">
            <v>0</v>
          </cell>
          <cell r="FA87">
            <v>0</v>
          </cell>
          <cell r="FB87">
            <v>0</v>
          </cell>
          <cell r="FC87">
            <v>0</v>
          </cell>
          <cell r="FD87"/>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cell r="GH87">
            <v>0</v>
          </cell>
          <cell r="GI87">
            <v>0</v>
          </cell>
          <cell r="GJ87">
            <v>0</v>
          </cell>
          <cell r="GK87">
            <v>0</v>
          </cell>
        </row>
        <row r="88">
          <cell r="A88" t="str">
            <v>Terra Nova Productions</v>
          </cell>
          <cell r="B88"/>
          <cell r="C88"/>
          <cell r="D88"/>
          <cell r="E88"/>
          <cell r="F88"/>
          <cell r="G88"/>
          <cell r="H88"/>
          <cell r="I88" t="str">
            <v>Small</v>
          </cell>
          <cell r="J88"/>
          <cell r="K88"/>
          <cell r="L88"/>
          <cell r="M88"/>
          <cell r="N88" t="str">
            <v>Drama</v>
          </cell>
          <cell r="O88">
            <v>37</v>
          </cell>
          <cell r="P88">
            <v>105</v>
          </cell>
          <cell r="Q88">
            <v>0</v>
          </cell>
          <cell r="R88">
            <v>0</v>
          </cell>
          <cell r="S88">
            <v>11</v>
          </cell>
          <cell r="T88">
            <v>1642</v>
          </cell>
          <cell r="U88">
            <v>0</v>
          </cell>
          <cell r="V88">
            <v>1205</v>
          </cell>
          <cell r="W88">
            <v>0</v>
          </cell>
          <cell r="X88">
            <v>0</v>
          </cell>
          <cell r="Y88">
            <v>0</v>
          </cell>
          <cell r="Z88">
            <v>0</v>
          </cell>
          <cell r="AA88">
            <v>0</v>
          </cell>
          <cell r="AB88">
            <v>0</v>
          </cell>
          <cell r="AC88">
            <v>2496000</v>
          </cell>
          <cell r="AD88">
            <v>0</v>
          </cell>
          <cell r="AE88">
            <v>0</v>
          </cell>
          <cell r="AF88">
            <v>0</v>
          </cell>
          <cell r="AG88">
            <v>0</v>
          </cell>
          <cell r="AH88">
            <v>0</v>
          </cell>
          <cell r="AI88">
            <v>0</v>
          </cell>
          <cell r="AJ88">
            <v>33</v>
          </cell>
          <cell r="AK88">
            <v>0</v>
          </cell>
          <cell r="AL88">
            <v>0</v>
          </cell>
          <cell r="AM88">
            <v>0</v>
          </cell>
          <cell r="AN88">
            <v>0</v>
          </cell>
          <cell r="AO88">
            <v>0</v>
          </cell>
          <cell r="AP88">
            <v>0</v>
          </cell>
          <cell r="AQ88">
            <v>0</v>
          </cell>
          <cell r="AR88">
            <v>85</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0.03</v>
          </cell>
          <cell r="BY88">
            <v>0.7</v>
          </cell>
          <cell r="BZ88">
            <v>0.3</v>
          </cell>
          <cell r="CA88">
            <v>0.02</v>
          </cell>
          <cell r="CB88">
            <v>0.03</v>
          </cell>
          <cell r="CC88">
            <v>0.45</v>
          </cell>
          <cell r="CD88">
            <v>0</v>
          </cell>
          <cell r="CE88">
            <v>1</v>
          </cell>
          <cell r="CF88">
            <v>0</v>
          </cell>
          <cell r="CG88">
            <v>0</v>
          </cell>
          <cell r="CH88">
            <v>0</v>
          </cell>
          <cell r="CI88">
            <v>0</v>
          </cell>
          <cell r="CJ88">
            <v>0</v>
          </cell>
          <cell r="CK88">
            <v>0</v>
          </cell>
          <cell r="CL88">
            <v>0</v>
          </cell>
          <cell r="CM88">
            <v>0</v>
          </cell>
          <cell r="CN88">
            <v>0</v>
          </cell>
          <cell r="CO88">
            <v>1</v>
          </cell>
          <cell r="CP88">
            <v>0</v>
          </cell>
          <cell r="CQ88">
            <v>0</v>
          </cell>
          <cell r="CR88">
            <v>1</v>
          </cell>
          <cell r="CS88">
            <v>0</v>
          </cell>
          <cell r="CT88">
            <v>0</v>
          </cell>
          <cell r="CU88">
            <v>0</v>
          </cell>
          <cell r="CV88">
            <v>0</v>
          </cell>
          <cell r="CW88">
            <v>0</v>
          </cell>
          <cell r="CX88">
            <v>0</v>
          </cell>
          <cell r="CY88">
            <v>0</v>
          </cell>
          <cell r="CZ88">
            <v>0</v>
          </cell>
          <cell r="DA88">
            <v>0</v>
          </cell>
          <cell r="DB88">
            <v>1</v>
          </cell>
          <cell r="DC88">
            <v>0</v>
          </cell>
          <cell r="DD88">
            <v>0</v>
          </cell>
          <cell r="DE88">
            <v>0</v>
          </cell>
          <cell r="DF88">
            <v>0</v>
          </cell>
          <cell r="DG88">
            <v>0</v>
          </cell>
          <cell r="DH88">
            <v>0</v>
          </cell>
          <cell r="DI88">
            <v>0</v>
          </cell>
          <cell r="DJ88"/>
          <cell r="DK88">
            <v>0</v>
          </cell>
          <cell r="DL88">
            <v>0</v>
          </cell>
          <cell r="DM88">
            <v>0</v>
          </cell>
          <cell r="DN88">
            <v>0</v>
          </cell>
          <cell r="DO88">
            <v>0</v>
          </cell>
          <cell r="DP88">
            <v>0</v>
          </cell>
          <cell r="DQ88">
            <v>0</v>
          </cell>
          <cell r="DR88">
            <v>0</v>
          </cell>
          <cell r="DS88">
            <v>0</v>
          </cell>
          <cell r="DT88">
            <v>0</v>
          </cell>
          <cell r="DU88">
            <v>0</v>
          </cell>
          <cell r="DV88">
            <v>0</v>
          </cell>
          <cell r="DW88">
            <v>0</v>
          </cell>
          <cell r="DX88"/>
          <cell r="DY88"/>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cell r="EO88"/>
          <cell r="EP88"/>
          <cell r="EQ88"/>
          <cell r="ER88"/>
          <cell r="ES88"/>
          <cell r="ET88"/>
          <cell r="EU88"/>
          <cell r="EV88"/>
          <cell r="EW88"/>
          <cell r="EX88"/>
          <cell r="EZ88">
            <v>0</v>
          </cell>
          <cell r="FA88">
            <v>0</v>
          </cell>
          <cell r="FB88">
            <v>0</v>
          </cell>
          <cell r="FC88">
            <v>0</v>
          </cell>
          <cell r="FD88"/>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2</v>
          </cell>
          <cell r="GA88">
            <v>5</v>
          </cell>
          <cell r="GB88">
            <v>0</v>
          </cell>
          <cell r="GC88">
            <v>4</v>
          </cell>
          <cell r="GD88">
            <v>0</v>
          </cell>
          <cell r="GE88">
            <v>371000</v>
          </cell>
          <cell r="GF88">
            <v>0</v>
          </cell>
          <cell r="GG88">
            <v>2125000</v>
          </cell>
          <cell r="GH88">
            <v>0</v>
          </cell>
          <cell r="GI88">
            <v>0</v>
          </cell>
          <cell r="GJ88">
            <v>0</v>
          </cell>
          <cell r="GK88">
            <v>0</v>
          </cell>
        </row>
        <row r="89">
          <cell r="A89" t="str">
            <v>The Contemporary Music Centre Ltd</v>
          </cell>
          <cell r="B89"/>
          <cell r="C89"/>
          <cell r="D89"/>
          <cell r="E89"/>
          <cell r="F89"/>
          <cell r="G89"/>
          <cell r="H89"/>
          <cell r="I89" t="str">
            <v>Medium</v>
          </cell>
          <cell r="J89"/>
          <cell r="K89"/>
          <cell r="L89"/>
          <cell r="M89"/>
          <cell r="N89" t="str">
            <v>Music</v>
          </cell>
          <cell r="O89">
            <v>7</v>
          </cell>
          <cell r="P89">
            <v>14</v>
          </cell>
          <cell r="Q89">
            <v>0</v>
          </cell>
          <cell r="R89">
            <v>1</v>
          </cell>
          <cell r="S89">
            <v>3</v>
          </cell>
          <cell r="T89">
            <v>650</v>
          </cell>
          <cell r="U89">
            <v>350</v>
          </cell>
          <cell r="V89">
            <v>3238</v>
          </cell>
          <cell r="W89">
            <v>3288</v>
          </cell>
          <cell r="X89">
            <v>0</v>
          </cell>
          <cell r="Y89">
            <v>0</v>
          </cell>
          <cell r="Z89">
            <v>5</v>
          </cell>
          <cell r="AA89">
            <v>0</v>
          </cell>
          <cell r="AB89">
            <v>0</v>
          </cell>
          <cell r="AC89">
            <v>810000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0.01</v>
          </cell>
          <cell r="CA89">
            <v>0</v>
          </cell>
          <cell r="CB89">
            <v>0.01</v>
          </cell>
          <cell r="CC89">
            <v>0.01</v>
          </cell>
          <cell r="CD89">
            <v>0</v>
          </cell>
          <cell r="CE89">
            <v>1</v>
          </cell>
          <cell r="CF89">
            <v>0</v>
          </cell>
          <cell r="CG89">
            <v>0</v>
          </cell>
          <cell r="CH89">
            <v>0</v>
          </cell>
          <cell r="CI89">
            <v>0</v>
          </cell>
          <cell r="CJ89">
            <v>1</v>
          </cell>
          <cell r="CK89">
            <v>1</v>
          </cell>
          <cell r="CL89">
            <v>0</v>
          </cell>
          <cell r="CM89">
            <v>1</v>
          </cell>
          <cell r="CN89">
            <v>0</v>
          </cell>
          <cell r="CO89">
            <v>0</v>
          </cell>
          <cell r="CP89">
            <v>0</v>
          </cell>
          <cell r="CQ89">
            <v>0</v>
          </cell>
          <cell r="CR89">
            <v>0</v>
          </cell>
          <cell r="CS89">
            <v>0</v>
          </cell>
          <cell r="CT89">
            <v>0</v>
          </cell>
          <cell r="CU89">
            <v>0</v>
          </cell>
          <cell r="CV89">
            <v>0</v>
          </cell>
          <cell r="CW89">
            <v>0</v>
          </cell>
          <cell r="CX89">
            <v>0</v>
          </cell>
          <cell r="CY89">
            <v>0</v>
          </cell>
          <cell r="CZ89">
            <v>1</v>
          </cell>
          <cell r="DA89">
            <v>0</v>
          </cell>
          <cell r="DB89">
            <v>0</v>
          </cell>
          <cell r="DC89">
            <v>0</v>
          </cell>
          <cell r="DD89">
            <v>0</v>
          </cell>
          <cell r="DE89">
            <v>1</v>
          </cell>
          <cell r="DF89">
            <v>0</v>
          </cell>
          <cell r="DG89">
            <v>0</v>
          </cell>
          <cell r="DH89">
            <v>0</v>
          </cell>
          <cell r="DI89">
            <v>0</v>
          </cell>
          <cell r="DJ89"/>
          <cell r="DK89">
            <v>0</v>
          </cell>
          <cell r="DL89">
            <v>0</v>
          </cell>
          <cell r="DM89">
            <v>190</v>
          </cell>
          <cell r="DN89">
            <v>0</v>
          </cell>
          <cell r="DO89">
            <v>0</v>
          </cell>
          <cell r="DP89">
            <v>1</v>
          </cell>
          <cell r="DQ89">
            <v>0</v>
          </cell>
          <cell r="DR89">
            <v>1</v>
          </cell>
          <cell r="DS89">
            <v>0</v>
          </cell>
          <cell r="DT89">
            <v>1</v>
          </cell>
          <cell r="DU89">
            <v>0</v>
          </cell>
          <cell r="DV89">
            <v>1</v>
          </cell>
          <cell r="DW89">
            <v>0</v>
          </cell>
          <cell r="DX89"/>
          <cell r="DY89"/>
          <cell r="DZ89">
            <v>1</v>
          </cell>
          <cell r="EA89">
            <v>0</v>
          </cell>
          <cell r="EB89">
            <v>1</v>
          </cell>
          <cell r="EC89">
            <v>0</v>
          </cell>
          <cell r="ED89">
            <v>0</v>
          </cell>
          <cell r="EE89">
            <v>1</v>
          </cell>
          <cell r="EF89">
            <v>1</v>
          </cell>
          <cell r="EG89">
            <v>0</v>
          </cell>
          <cell r="EH89">
            <v>1</v>
          </cell>
          <cell r="EI89">
            <v>0</v>
          </cell>
          <cell r="EJ89">
            <v>1</v>
          </cell>
          <cell r="EK89">
            <v>0</v>
          </cell>
          <cell r="EL89">
            <v>1</v>
          </cell>
          <cell r="EM89">
            <v>0</v>
          </cell>
          <cell r="EN89"/>
          <cell r="EO89"/>
          <cell r="EP89"/>
          <cell r="EQ89"/>
          <cell r="ER89"/>
          <cell r="ES89"/>
          <cell r="ET89"/>
          <cell r="EU89"/>
          <cell r="EV89"/>
          <cell r="EW89"/>
          <cell r="EX89"/>
          <cell r="EZ89">
            <v>180</v>
          </cell>
          <cell r="FA89">
            <v>5</v>
          </cell>
          <cell r="FB89">
            <v>180</v>
          </cell>
          <cell r="FC89">
            <v>180</v>
          </cell>
          <cell r="FD89"/>
          <cell r="FE89">
            <v>20</v>
          </cell>
          <cell r="FF89">
            <v>20</v>
          </cell>
          <cell r="FG89">
            <v>0</v>
          </cell>
          <cell r="FH89">
            <v>5</v>
          </cell>
          <cell r="FI89">
            <v>3</v>
          </cell>
          <cell r="FJ89">
            <v>5</v>
          </cell>
          <cell r="FK89">
            <v>180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cell r="GA89">
            <v>3</v>
          </cell>
          <cell r="GB89">
            <v>0</v>
          </cell>
          <cell r="GC89">
            <v>0</v>
          </cell>
          <cell r="GD89">
            <v>0</v>
          </cell>
          <cell r="GE89">
            <v>0</v>
          </cell>
          <cell r="GF89">
            <v>0</v>
          </cell>
          <cell r="GG89">
            <v>810000</v>
          </cell>
          <cell r="GH89">
            <v>0</v>
          </cell>
          <cell r="GI89">
            <v>0</v>
          </cell>
          <cell r="GJ89">
            <v>4900</v>
          </cell>
          <cell r="GK89">
            <v>0</v>
          </cell>
        </row>
        <row r="90">
          <cell r="A90" t="str">
            <v>The Lyric Theatre (NI)</v>
          </cell>
          <cell r="B90"/>
          <cell r="C90"/>
          <cell r="D90"/>
          <cell r="E90"/>
          <cell r="F90"/>
          <cell r="G90"/>
          <cell r="H90"/>
          <cell r="I90" t="str">
            <v>Large</v>
          </cell>
          <cell r="J90"/>
          <cell r="K90"/>
          <cell r="L90"/>
          <cell r="M90"/>
          <cell r="N90" t="str">
            <v>Drama</v>
          </cell>
          <cell r="O90">
            <v>60</v>
          </cell>
          <cell r="P90">
            <v>0</v>
          </cell>
          <cell r="Q90">
            <v>0</v>
          </cell>
          <cell r="R90">
            <v>12</v>
          </cell>
          <cell r="S90">
            <v>72</v>
          </cell>
          <cell r="T90">
            <v>72245</v>
          </cell>
          <cell r="U90">
            <v>0</v>
          </cell>
          <cell r="V90">
            <v>0</v>
          </cell>
          <cell r="W90">
            <v>0</v>
          </cell>
          <cell r="X90">
            <v>0</v>
          </cell>
          <cell r="Y90">
            <v>0</v>
          </cell>
          <cell r="Z90">
            <v>3979</v>
          </cell>
          <cell r="AA90">
            <v>0</v>
          </cell>
          <cell r="AB90">
            <v>0</v>
          </cell>
          <cell r="AC90">
            <v>9821808</v>
          </cell>
          <cell r="AD90">
            <v>8</v>
          </cell>
          <cell r="AE90">
            <v>0</v>
          </cell>
          <cell r="AF90">
            <v>0</v>
          </cell>
          <cell r="AG90">
            <v>8</v>
          </cell>
          <cell r="AH90">
            <v>72</v>
          </cell>
          <cell r="AI90">
            <v>0</v>
          </cell>
          <cell r="AJ90">
            <v>0</v>
          </cell>
          <cell r="AK90">
            <v>2</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124824</v>
          </cell>
          <cell r="BS90">
            <v>51007</v>
          </cell>
          <cell r="BT90">
            <v>6635</v>
          </cell>
          <cell r="BU90">
            <v>18256</v>
          </cell>
          <cell r="BV90">
            <v>1061553</v>
          </cell>
          <cell r="BW90">
            <v>13.93</v>
          </cell>
          <cell r="BX90">
            <v>0.08</v>
          </cell>
          <cell r="BY90">
            <v>0.05</v>
          </cell>
          <cell r="BZ90">
            <v>0.1</v>
          </cell>
          <cell r="CA90">
            <v>0.1</v>
          </cell>
          <cell r="CB90">
            <v>0.1</v>
          </cell>
          <cell r="CC90">
            <v>0.25</v>
          </cell>
          <cell r="CD90">
            <v>0.08</v>
          </cell>
          <cell r="CE90">
            <v>0</v>
          </cell>
          <cell r="CF90">
            <v>1</v>
          </cell>
          <cell r="CG90">
            <v>0</v>
          </cell>
          <cell r="CH90">
            <v>0</v>
          </cell>
          <cell r="CI90">
            <v>0</v>
          </cell>
          <cell r="CJ90">
            <v>0</v>
          </cell>
          <cell r="CK90">
            <v>0</v>
          </cell>
          <cell r="CL90">
            <v>0</v>
          </cell>
          <cell r="CM90">
            <v>1</v>
          </cell>
          <cell r="CN90">
            <v>1</v>
          </cell>
          <cell r="CO90">
            <v>0</v>
          </cell>
          <cell r="CP90">
            <v>0</v>
          </cell>
          <cell r="CQ90">
            <v>1</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cell r="DK90">
            <v>0</v>
          </cell>
          <cell r="DL90">
            <v>0</v>
          </cell>
          <cell r="DM90">
            <v>0</v>
          </cell>
          <cell r="DN90">
            <v>0</v>
          </cell>
          <cell r="DO90">
            <v>0</v>
          </cell>
          <cell r="DP90">
            <v>0</v>
          </cell>
          <cell r="DQ90">
            <v>0</v>
          </cell>
          <cell r="DR90">
            <v>0</v>
          </cell>
          <cell r="DS90">
            <v>0</v>
          </cell>
          <cell r="DT90">
            <v>0</v>
          </cell>
          <cell r="DU90">
            <v>0</v>
          </cell>
          <cell r="DV90">
            <v>0</v>
          </cell>
          <cell r="DW90">
            <v>0</v>
          </cell>
          <cell r="DX90"/>
          <cell r="DY90"/>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cell r="EO90"/>
          <cell r="EP90"/>
          <cell r="EQ90"/>
          <cell r="ER90"/>
          <cell r="ES90"/>
          <cell r="ET90"/>
          <cell r="EU90"/>
          <cell r="EV90"/>
          <cell r="EW90"/>
          <cell r="EX90"/>
          <cell r="EZ90">
            <v>0</v>
          </cell>
          <cell r="FA90">
            <v>0</v>
          </cell>
          <cell r="FB90">
            <v>0</v>
          </cell>
          <cell r="FC90">
            <v>0</v>
          </cell>
          <cell r="FD90"/>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72</v>
          </cell>
          <cell r="GD90">
            <v>0</v>
          </cell>
          <cell r="GE90">
            <v>0</v>
          </cell>
          <cell r="GF90">
            <v>0</v>
          </cell>
          <cell r="GG90">
            <v>8991000</v>
          </cell>
          <cell r="GH90">
            <v>0</v>
          </cell>
          <cell r="GI90">
            <v>0</v>
          </cell>
          <cell r="GJ90">
            <v>0</v>
          </cell>
          <cell r="GK90">
            <v>830808</v>
          </cell>
        </row>
        <row r="91">
          <cell r="A91" t="str">
            <v>The MAC</v>
          </cell>
          <cell r="B91"/>
          <cell r="C91"/>
          <cell r="D91"/>
          <cell r="E91"/>
          <cell r="F91"/>
          <cell r="G91"/>
          <cell r="H91"/>
          <cell r="I91" t="str">
            <v>Large</v>
          </cell>
          <cell r="J91"/>
          <cell r="K91"/>
          <cell r="L91"/>
          <cell r="M91"/>
          <cell r="N91" t="str">
            <v>Combined</v>
          </cell>
          <cell r="O91">
            <v>168</v>
          </cell>
          <cell r="P91">
            <v>258</v>
          </cell>
          <cell r="Q91">
            <v>7</v>
          </cell>
          <cell r="R91">
            <v>58</v>
          </cell>
          <cell r="S91">
            <v>10</v>
          </cell>
          <cell r="T91">
            <v>68636</v>
          </cell>
          <cell r="U91">
            <v>0</v>
          </cell>
          <cell r="V91">
            <v>22861</v>
          </cell>
          <cell r="W91">
            <v>0</v>
          </cell>
          <cell r="X91">
            <v>63883</v>
          </cell>
          <cell r="Y91">
            <v>0</v>
          </cell>
          <cell r="Z91">
            <v>7053</v>
          </cell>
          <cell r="AA91">
            <v>0</v>
          </cell>
          <cell r="AB91">
            <v>696</v>
          </cell>
          <cell r="AC91">
            <v>70</v>
          </cell>
          <cell r="AD91">
            <v>3</v>
          </cell>
          <cell r="AE91">
            <v>2</v>
          </cell>
          <cell r="AF91">
            <v>0</v>
          </cell>
          <cell r="AG91">
            <v>5</v>
          </cell>
          <cell r="AH91">
            <v>168</v>
          </cell>
          <cell r="AI91">
            <v>168</v>
          </cell>
          <cell r="AJ91">
            <v>168</v>
          </cell>
          <cell r="AK91">
            <v>7</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1</v>
          </cell>
          <cell r="BR91">
            <v>115158</v>
          </cell>
          <cell r="BS91">
            <v>68644</v>
          </cell>
          <cell r="BT91">
            <v>18460</v>
          </cell>
          <cell r="BU91">
            <v>6148</v>
          </cell>
          <cell r="BV91">
            <v>794159</v>
          </cell>
          <cell r="BW91">
            <v>14.7</v>
          </cell>
          <cell r="BX91">
            <v>0.15</v>
          </cell>
          <cell r="BY91">
            <v>0.05</v>
          </cell>
          <cell r="BZ91">
            <v>0.4</v>
          </cell>
          <cell r="CA91">
            <v>0.25</v>
          </cell>
          <cell r="CB91">
            <v>0.15</v>
          </cell>
          <cell r="CC91">
            <v>0.45</v>
          </cell>
          <cell r="CD91">
            <v>0.05</v>
          </cell>
          <cell r="CE91">
            <v>1</v>
          </cell>
          <cell r="CF91">
            <v>1</v>
          </cell>
          <cell r="CG91">
            <v>0</v>
          </cell>
          <cell r="CH91">
            <v>0</v>
          </cell>
          <cell r="CI91">
            <v>0</v>
          </cell>
          <cell r="CJ91">
            <v>0</v>
          </cell>
          <cell r="CK91">
            <v>1</v>
          </cell>
          <cell r="CL91">
            <v>0</v>
          </cell>
          <cell r="CM91">
            <v>1</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cell r="DK91">
            <v>0</v>
          </cell>
          <cell r="DL91">
            <v>0</v>
          </cell>
          <cell r="DM91">
            <v>0</v>
          </cell>
          <cell r="DN91">
            <v>0</v>
          </cell>
          <cell r="DO91">
            <v>0</v>
          </cell>
          <cell r="DP91">
            <v>0</v>
          </cell>
          <cell r="DQ91">
            <v>0</v>
          </cell>
          <cell r="DR91">
            <v>0</v>
          </cell>
          <cell r="DS91">
            <v>0</v>
          </cell>
          <cell r="DT91">
            <v>0</v>
          </cell>
          <cell r="DU91">
            <v>0</v>
          </cell>
          <cell r="DV91">
            <v>0</v>
          </cell>
          <cell r="DW91">
            <v>0</v>
          </cell>
          <cell r="DX91"/>
          <cell r="DY91"/>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cell r="EO91"/>
          <cell r="EP91"/>
          <cell r="EQ91"/>
          <cell r="ER91"/>
          <cell r="ES91"/>
          <cell r="ET91"/>
          <cell r="EU91"/>
          <cell r="EV91"/>
          <cell r="EW91"/>
          <cell r="EX91"/>
          <cell r="EZ91">
            <v>0</v>
          </cell>
          <cell r="FA91">
            <v>0</v>
          </cell>
          <cell r="FB91">
            <v>0</v>
          </cell>
          <cell r="FC91">
            <v>0</v>
          </cell>
          <cell r="FD91"/>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cell r="FZ91">
            <v>0</v>
          </cell>
          <cell r="GA91">
            <v>5</v>
          </cell>
          <cell r="GB91">
            <v>5</v>
          </cell>
          <cell r="GC91">
            <v>0</v>
          </cell>
          <cell r="GD91">
            <v>0</v>
          </cell>
          <cell r="GE91">
            <v>0</v>
          </cell>
          <cell r="GF91">
            <v>600</v>
          </cell>
          <cell r="GG91">
            <v>0</v>
          </cell>
          <cell r="GH91">
            <v>96</v>
          </cell>
          <cell r="GI91">
            <v>70</v>
          </cell>
          <cell r="GJ91">
            <v>0</v>
          </cell>
          <cell r="GK91">
            <v>0</v>
          </cell>
        </row>
        <row r="92">
          <cell r="A92" t="str">
            <v>The Nerve Centre</v>
          </cell>
          <cell r="B92"/>
          <cell r="C92"/>
          <cell r="D92"/>
          <cell r="E92"/>
          <cell r="F92"/>
          <cell r="G92"/>
          <cell r="H92"/>
          <cell r="I92" t="str">
            <v>Large</v>
          </cell>
          <cell r="J92"/>
          <cell r="K92"/>
          <cell r="L92"/>
          <cell r="M92"/>
          <cell r="N92" t="str">
            <v>Music</v>
          </cell>
          <cell r="O92">
            <v>88</v>
          </cell>
          <cell r="P92">
            <v>350</v>
          </cell>
          <cell r="Q92">
            <v>0</v>
          </cell>
          <cell r="R92">
            <v>4</v>
          </cell>
          <cell r="S92">
            <v>35887</v>
          </cell>
          <cell r="T92">
            <v>0</v>
          </cell>
          <cell r="U92">
            <v>26400</v>
          </cell>
          <cell r="V92">
            <v>0</v>
          </cell>
          <cell r="W92">
            <v>6500</v>
          </cell>
          <cell r="X92">
            <v>0</v>
          </cell>
          <cell r="Y92">
            <v>0</v>
          </cell>
          <cell r="Z92">
            <v>20000</v>
          </cell>
          <cell r="AA92">
            <v>0</v>
          </cell>
          <cell r="AB92">
            <v>1268740</v>
          </cell>
          <cell r="AC92">
            <v>2340000</v>
          </cell>
          <cell r="AD92">
            <v>0</v>
          </cell>
          <cell r="AE92">
            <v>0</v>
          </cell>
          <cell r="AF92">
            <v>0</v>
          </cell>
          <cell r="AG92">
            <v>0</v>
          </cell>
          <cell r="AH92">
            <v>0</v>
          </cell>
          <cell r="AI92">
            <v>0</v>
          </cell>
          <cell r="AJ92">
            <v>88</v>
          </cell>
          <cell r="AK92">
            <v>0</v>
          </cell>
          <cell r="AL92">
            <v>0</v>
          </cell>
          <cell r="AM92">
            <v>0</v>
          </cell>
          <cell r="AN92">
            <v>0</v>
          </cell>
          <cell r="AO92">
            <v>0</v>
          </cell>
          <cell r="AP92">
            <v>0</v>
          </cell>
          <cell r="AQ92">
            <v>0</v>
          </cell>
          <cell r="AR92">
            <v>0</v>
          </cell>
          <cell r="AS92">
            <v>0</v>
          </cell>
          <cell r="AT92">
            <v>0</v>
          </cell>
          <cell r="AU92">
            <v>0</v>
          </cell>
          <cell r="AV92">
            <v>0</v>
          </cell>
          <cell r="AW92">
            <v>0</v>
          </cell>
          <cell r="AX92">
            <v>467</v>
          </cell>
          <cell r="AY92">
            <v>0</v>
          </cell>
          <cell r="AZ92">
            <v>467</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4</v>
          </cell>
          <cell r="BQ92">
            <v>0</v>
          </cell>
          <cell r="BR92">
            <v>9856</v>
          </cell>
          <cell r="BS92">
            <v>7689</v>
          </cell>
          <cell r="BT92">
            <v>168</v>
          </cell>
          <cell r="BU92">
            <v>890</v>
          </cell>
          <cell r="BV92" t="str">
            <v>#######</v>
          </cell>
          <cell r="BW92">
            <v>8.75</v>
          </cell>
          <cell r="BX92">
            <v>0.05</v>
          </cell>
          <cell r="BY92">
            <v>0.05</v>
          </cell>
          <cell r="BZ92">
            <v>0.3</v>
          </cell>
          <cell r="CA92">
            <v>0.05</v>
          </cell>
          <cell r="CB92">
            <v>0.05</v>
          </cell>
          <cell r="CC92">
            <v>0.5</v>
          </cell>
          <cell r="CD92">
            <v>0</v>
          </cell>
          <cell r="CE92">
            <v>1</v>
          </cell>
          <cell r="CF92">
            <v>1</v>
          </cell>
          <cell r="CG92">
            <v>0</v>
          </cell>
          <cell r="CH92">
            <v>0</v>
          </cell>
          <cell r="CI92">
            <v>0</v>
          </cell>
          <cell r="CJ92">
            <v>0</v>
          </cell>
          <cell r="CK92">
            <v>0</v>
          </cell>
          <cell r="CL92">
            <v>0</v>
          </cell>
          <cell r="CM92">
            <v>1</v>
          </cell>
          <cell r="CN92">
            <v>0</v>
          </cell>
          <cell r="CO92">
            <v>0</v>
          </cell>
          <cell r="CP92">
            <v>0</v>
          </cell>
          <cell r="CQ92">
            <v>0</v>
          </cell>
          <cell r="CR92">
            <v>0</v>
          </cell>
          <cell r="CS92">
            <v>0</v>
          </cell>
          <cell r="CT92">
            <v>0</v>
          </cell>
          <cell r="CU92">
            <v>0</v>
          </cell>
          <cell r="CV92">
            <v>1</v>
          </cell>
          <cell r="CW92">
            <v>0</v>
          </cell>
          <cell r="CX92">
            <v>0</v>
          </cell>
          <cell r="CY92">
            <v>0</v>
          </cell>
          <cell r="CZ92">
            <v>0</v>
          </cell>
          <cell r="DA92">
            <v>0</v>
          </cell>
          <cell r="DB92">
            <v>0</v>
          </cell>
          <cell r="DC92">
            <v>0</v>
          </cell>
          <cell r="DD92">
            <v>0</v>
          </cell>
          <cell r="DE92">
            <v>0</v>
          </cell>
          <cell r="DF92">
            <v>0</v>
          </cell>
          <cell r="DG92">
            <v>0</v>
          </cell>
          <cell r="DH92">
            <v>0</v>
          </cell>
          <cell r="DI92">
            <v>0</v>
          </cell>
          <cell r="DJ92"/>
          <cell r="DK92">
            <v>0</v>
          </cell>
          <cell r="DL92">
            <v>0</v>
          </cell>
          <cell r="DM92">
            <v>0</v>
          </cell>
          <cell r="DN92">
            <v>0</v>
          </cell>
          <cell r="DO92">
            <v>0</v>
          </cell>
          <cell r="DP92">
            <v>0</v>
          </cell>
          <cell r="DQ92">
            <v>0</v>
          </cell>
          <cell r="DR92">
            <v>0</v>
          </cell>
          <cell r="DS92">
            <v>0</v>
          </cell>
          <cell r="DT92">
            <v>0</v>
          </cell>
          <cell r="DU92">
            <v>0</v>
          </cell>
          <cell r="DV92">
            <v>0</v>
          </cell>
          <cell r="DW92">
            <v>0</v>
          </cell>
          <cell r="DX92"/>
          <cell r="DY92"/>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cell r="EO92"/>
          <cell r="EP92"/>
          <cell r="EQ92"/>
          <cell r="ER92"/>
          <cell r="ES92"/>
          <cell r="ET92"/>
          <cell r="EU92"/>
          <cell r="EV92"/>
          <cell r="EW92"/>
          <cell r="EX92"/>
          <cell r="EZ92">
            <v>400</v>
          </cell>
          <cell r="FA92">
            <v>0</v>
          </cell>
          <cell r="FB92">
            <v>0</v>
          </cell>
          <cell r="FC92">
            <v>0</v>
          </cell>
          <cell r="FD92"/>
          <cell r="FE92">
            <v>1000</v>
          </cell>
          <cell r="FF92">
            <v>300</v>
          </cell>
          <cell r="FG92">
            <v>0</v>
          </cell>
          <cell r="FH92">
            <v>1500</v>
          </cell>
          <cell r="FI92">
            <v>0</v>
          </cell>
          <cell r="FJ92">
            <v>150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cell r="FZ92">
            <v>0</v>
          </cell>
          <cell r="GA92">
            <v>30</v>
          </cell>
          <cell r="GB92">
            <v>467</v>
          </cell>
          <cell r="GC92">
            <v>35390</v>
          </cell>
          <cell r="GD92">
            <v>0</v>
          </cell>
          <cell r="GE92">
            <v>0</v>
          </cell>
          <cell r="GF92">
            <v>0</v>
          </cell>
          <cell r="GG92">
            <v>2340000</v>
          </cell>
          <cell r="GH92">
            <v>12000</v>
          </cell>
          <cell r="GI92">
            <v>0</v>
          </cell>
          <cell r="GJ92">
            <v>1256740</v>
          </cell>
          <cell r="GK92">
            <v>0</v>
          </cell>
        </row>
        <row r="93">
          <cell r="A93" t="str">
            <v>The Void Art Centre</v>
          </cell>
          <cell r="B93"/>
          <cell r="C93"/>
          <cell r="D93"/>
          <cell r="E93"/>
          <cell r="F93"/>
          <cell r="G93"/>
          <cell r="H93"/>
          <cell r="I93" t="str">
            <v>Medium</v>
          </cell>
          <cell r="J93"/>
          <cell r="K93"/>
          <cell r="L93"/>
          <cell r="M93"/>
          <cell r="N93" t="str">
            <v>Visual Arts</v>
          </cell>
          <cell r="O93">
            <v>3</v>
          </cell>
          <cell r="P93">
            <v>6</v>
          </cell>
          <cell r="Q93">
            <v>5</v>
          </cell>
          <cell r="R93">
            <v>0</v>
          </cell>
          <cell r="S93">
            <v>259</v>
          </cell>
          <cell r="T93">
            <v>63</v>
          </cell>
          <cell r="U93">
            <v>0</v>
          </cell>
          <cell r="V93">
            <v>1800</v>
          </cell>
          <cell r="W93">
            <v>0</v>
          </cell>
          <cell r="X93">
            <v>2300</v>
          </cell>
          <cell r="Y93">
            <v>0</v>
          </cell>
          <cell r="Z93">
            <v>0</v>
          </cell>
          <cell r="AA93">
            <v>0</v>
          </cell>
          <cell r="AB93">
            <v>1957</v>
          </cell>
          <cell r="AC93">
            <v>517943</v>
          </cell>
          <cell r="AD93">
            <v>0</v>
          </cell>
          <cell r="AE93">
            <v>0</v>
          </cell>
          <cell r="AF93">
            <v>0</v>
          </cell>
          <cell r="AG93">
            <v>0</v>
          </cell>
          <cell r="AH93">
            <v>0</v>
          </cell>
          <cell r="AI93">
            <v>0</v>
          </cell>
          <cell r="AJ93">
            <v>1</v>
          </cell>
          <cell r="AK93">
            <v>0</v>
          </cell>
          <cell r="AL93">
            <v>0</v>
          </cell>
          <cell r="AM93">
            <v>0</v>
          </cell>
          <cell r="AN93">
            <v>0</v>
          </cell>
          <cell r="AO93">
            <v>0</v>
          </cell>
          <cell r="AP93">
            <v>0</v>
          </cell>
          <cell r="AQ93">
            <v>0</v>
          </cell>
          <cell r="AR93">
            <v>1</v>
          </cell>
          <cell r="AS93">
            <v>0</v>
          </cell>
          <cell r="AT93">
            <v>1</v>
          </cell>
          <cell r="AU93">
            <v>0</v>
          </cell>
          <cell r="AV93">
            <v>0</v>
          </cell>
          <cell r="AW93">
            <v>0</v>
          </cell>
          <cell r="AX93">
            <v>0</v>
          </cell>
          <cell r="AY93">
            <v>0</v>
          </cell>
          <cell r="AZ93">
            <v>1</v>
          </cell>
          <cell r="BA93">
            <v>0</v>
          </cell>
          <cell r="BB93">
            <v>1</v>
          </cell>
          <cell r="BC93">
            <v>0</v>
          </cell>
          <cell r="BD93">
            <v>0</v>
          </cell>
          <cell r="BE93">
            <v>0</v>
          </cell>
          <cell r="BF93">
            <v>0</v>
          </cell>
          <cell r="BG93">
            <v>0</v>
          </cell>
          <cell r="BH93">
            <v>1</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0.2</v>
          </cell>
          <cell r="BY93">
            <v>0.15</v>
          </cell>
          <cell r="BZ93">
            <v>0.7</v>
          </cell>
          <cell r="CA93">
            <v>0.25</v>
          </cell>
          <cell r="CB93">
            <v>0.6</v>
          </cell>
          <cell r="CC93">
            <v>0.5</v>
          </cell>
          <cell r="CD93">
            <v>0.05</v>
          </cell>
          <cell r="CE93">
            <v>1</v>
          </cell>
          <cell r="CF93">
            <v>1</v>
          </cell>
          <cell r="CG93">
            <v>1</v>
          </cell>
          <cell r="CH93">
            <v>0</v>
          </cell>
          <cell r="CI93">
            <v>1</v>
          </cell>
          <cell r="CJ93">
            <v>1</v>
          </cell>
          <cell r="CK93">
            <v>1</v>
          </cell>
          <cell r="CL93">
            <v>1</v>
          </cell>
          <cell r="CM93">
            <v>1</v>
          </cell>
          <cell r="CN93">
            <v>0</v>
          </cell>
          <cell r="CO93">
            <v>0</v>
          </cell>
          <cell r="CP93">
            <v>1</v>
          </cell>
          <cell r="CQ93">
            <v>0</v>
          </cell>
          <cell r="CR93">
            <v>0</v>
          </cell>
          <cell r="CS93">
            <v>1</v>
          </cell>
          <cell r="CT93">
            <v>1</v>
          </cell>
          <cell r="CU93">
            <v>1</v>
          </cell>
          <cell r="CV93">
            <v>1</v>
          </cell>
          <cell r="CW93">
            <v>1</v>
          </cell>
          <cell r="CX93">
            <v>0</v>
          </cell>
          <cell r="CY93">
            <v>0</v>
          </cell>
          <cell r="CZ93">
            <v>1</v>
          </cell>
          <cell r="DA93">
            <v>1</v>
          </cell>
          <cell r="DB93">
            <v>0</v>
          </cell>
          <cell r="DC93">
            <v>0</v>
          </cell>
          <cell r="DD93">
            <v>0</v>
          </cell>
          <cell r="DE93">
            <v>0</v>
          </cell>
          <cell r="DF93">
            <v>0</v>
          </cell>
          <cell r="DG93">
            <v>1</v>
          </cell>
          <cell r="DH93">
            <v>0</v>
          </cell>
          <cell r="DI93">
            <v>0</v>
          </cell>
          <cell r="DJ93"/>
          <cell r="DK93">
            <v>0</v>
          </cell>
          <cell r="DL93">
            <v>0</v>
          </cell>
          <cell r="DM93">
            <v>0</v>
          </cell>
          <cell r="DN93">
            <v>0</v>
          </cell>
          <cell r="DO93">
            <v>0</v>
          </cell>
          <cell r="DP93">
            <v>1</v>
          </cell>
          <cell r="DQ93">
            <v>0</v>
          </cell>
          <cell r="DR93">
            <v>0</v>
          </cell>
          <cell r="DS93">
            <v>1</v>
          </cell>
          <cell r="DT93">
            <v>0</v>
          </cell>
          <cell r="DU93">
            <v>0</v>
          </cell>
          <cell r="DV93">
            <v>1</v>
          </cell>
          <cell r="DW93">
            <v>0</v>
          </cell>
          <cell r="DX93"/>
          <cell r="DY93"/>
          <cell r="DZ93">
            <v>0</v>
          </cell>
          <cell r="EA93">
            <v>0</v>
          </cell>
          <cell r="EB93">
            <v>0</v>
          </cell>
          <cell r="EC93">
            <v>0</v>
          </cell>
          <cell r="ED93">
            <v>0</v>
          </cell>
          <cell r="EE93">
            <v>0</v>
          </cell>
          <cell r="EF93">
            <v>0</v>
          </cell>
          <cell r="EG93">
            <v>0</v>
          </cell>
          <cell r="EH93">
            <v>0</v>
          </cell>
          <cell r="EI93">
            <v>0</v>
          </cell>
          <cell r="EJ93">
            <v>1</v>
          </cell>
          <cell r="EK93">
            <v>0</v>
          </cell>
          <cell r="EL93">
            <v>0</v>
          </cell>
          <cell r="EM93">
            <v>0</v>
          </cell>
          <cell r="EN93"/>
          <cell r="EO93"/>
          <cell r="EP93"/>
          <cell r="EQ93"/>
          <cell r="ER93"/>
          <cell r="ES93"/>
          <cell r="ET93"/>
          <cell r="EU93"/>
          <cell r="EV93"/>
          <cell r="EW93"/>
          <cell r="EX93"/>
          <cell r="EZ93">
            <v>20</v>
          </cell>
          <cell r="FA93">
            <v>0</v>
          </cell>
          <cell r="FB93">
            <v>0</v>
          </cell>
          <cell r="FC93">
            <v>2</v>
          </cell>
          <cell r="FD93"/>
          <cell r="FE93">
            <v>0</v>
          </cell>
          <cell r="FF93">
            <v>0</v>
          </cell>
          <cell r="FG93">
            <v>0</v>
          </cell>
          <cell r="FH93">
            <v>0</v>
          </cell>
          <cell r="FI93">
            <v>0</v>
          </cell>
          <cell r="FJ93">
            <v>4</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cell r="FZ93">
            <v>0</v>
          </cell>
          <cell r="GA93">
            <v>12</v>
          </cell>
          <cell r="GB93">
            <v>7</v>
          </cell>
          <cell r="GC93">
            <v>240</v>
          </cell>
          <cell r="GD93">
            <v>0</v>
          </cell>
          <cell r="GE93">
            <v>0</v>
          </cell>
          <cell r="GF93">
            <v>0</v>
          </cell>
          <cell r="GG93">
            <v>512000</v>
          </cell>
          <cell r="GH93">
            <v>114</v>
          </cell>
          <cell r="GI93">
            <v>0</v>
          </cell>
          <cell r="GJ93">
            <v>1843</v>
          </cell>
          <cell r="GK93">
            <v>5943</v>
          </cell>
        </row>
        <row r="94">
          <cell r="A94" t="str">
            <v>TheatreNI</v>
          </cell>
          <cell r="B94"/>
          <cell r="C94"/>
          <cell r="D94"/>
          <cell r="E94"/>
          <cell r="F94"/>
          <cell r="G94"/>
          <cell r="H94"/>
          <cell r="I94" t="str">
            <v>Small</v>
          </cell>
          <cell r="J94"/>
          <cell r="K94"/>
          <cell r="L94"/>
          <cell r="M94"/>
          <cell r="N94" t="str">
            <v>Drama</v>
          </cell>
          <cell r="O94">
            <v>14</v>
          </cell>
          <cell r="P94">
            <v>40</v>
          </cell>
          <cell r="Q94">
            <v>3</v>
          </cell>
          <cell r="R94">
            <v>4</v>
          </cell>
          <cell r="S94">
            <v>11</v>
          </cell>
          <cell r="T94">
            <v>4696</v>
          </cell>
          <cell r="U94">
            <v>0</v>
          </cell>
          <cell r="V94">
            <v>475</v>
          </cell>
          <cell r="W94">
            <v>604</v>
          </cell>
          <cell r="X94">
            <v>96</v>
          </cell>
          <cell r="Y94">
            <v>350</v>
          </cell>
          <cell r="Z94">
            <v>243</v>
          </cell>
          <cell r="AA94">
            <v>0</v>
          </cell>
          <cell r="AB94">
            <v>6860</v>
          </cell>
          <cell r="AC94">
            <v>11789</v>
          </cell>
          <cell r="AD94">
            <v>13</v>
          </cell>
          <cell r="AE94">
            <v>0</v>
          </cell>
          <cell r="AF94">
            <v>0</v>
          </cell>
          <cell r="AG94">
            <v>0</v>
          </cell>
          <cell r="AH94">
            <v>0</v>
          </cell>
          <cell r="AI94">
            <v>0</v>
          </cell>
          <cell r="AJ94">
            <v>0</v>
          </cell>
          <cell r="AK94">
            <v>0</v>
          </cell>
          <cell r="AL94">
            <v>4671</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0.28000000000000003</v>
          </cell>
          <cell r="BY94">
            <v>0</v>
          </cell>
          <cell r="BZ94">
            <v>0.32</v>
          </cell>
          <cell r="CA94">
            <v>0.04</v>
          </cell>
          <cell r="CB94">
            <v>0.04</v>
          </cell>
          <cell r="CC94">
            <v>0.26</v>
          </cell>
          <cell r="CD94">
            <v>0</v>
          </cell>
          <cell r="CE94">
            <v>0</v>
          </cell>
          <cell r="CF94">
            <v>1</v>
          </cell>
          <cell r="CG94">
            <v>0</v>
          </cell>
          <cell r="CH94">
            <v>1</v>
          </cell>
          <cell r="CI94">
            <v>0</v>
          </cell>
          <cell r="CJ94">
            <v>0</v>
          </cell>
          <cell r="CK94">
            <v>0</v>
          </cell>
          <cell r="CL94">
            <v>0</v>
          </cell>
          <cell r="CM94">
            <v>1</v>
          </cell>
          <cell r="CN94">
            <v>0</v>
          </cell>
          <cell r="CO94">
            <v>0</v>
          </cell>
          <cell r="CP94">
            <v>0</v>
          </cell>
          <cell r="CQ94">
            <v>0</v>
          </cell>
          <cell r="CR94">
            <v>0</v>
          </cell>
          <cell r="CS94">
            <v>0</v>
          </cell>
          <cell r="CT94">
            <v>1</v>
          </cell>
          <cell r="CU94">
            <v>0</v>
          </cell>
          <cell r="CV94">
            <v>0</v>
          </cell>
          <cell r="CW94">
            <v>0</v>
          </cell>
          <cell r="CX94">
            <v>0</v>
          </cell>
          <cell r="CY94">
            <v>0</v>
          </cell>
          <cell r="CZ94">
            <v>0</v>
          </cell>
          <cell r="DA94">
            <v>0</v>
          </cell>
          <cell r="DB94">
            <v>0</v>
          </cell>
          <cell r="DC94">
            <v>0</v>
          </cell>
          <cell r="DD94">
            <v>0</v>
          </cell>
          <cell r="DE94">
            <v>0</v>
          </cell>
          <cell r="DF94">
            <v>1</v>
          </cell>
          <cell r="DG94">
            <v>0</v>
          </cell>
          <cell r="DH94">
            <v>0</v>
          </cell>
          <cell r="DI94">
            <v>0</v>
          </cell>
          <cell r="DJ94"/>
          <cell r="DK94">
            <v>0</v>
          </cell>
          <cell r="DL94">
            <v>97</v>
          </cell>
          <cell r="DM94">
            <v>940</v>
          </cell>
          <cell r="DN94">
            <v>49</v>
          </cell>
          <cell r="DO94">
            <v>0</v>
          </cell>
          <cell r="DP94">
            <v>0</v>
          </cell>
          <cell r="DQ94">
            <v>0</v>
          </cell>
          <cell r="DR94">
            <v>0</v>
          </cell>
          <cell r="DS94">
            <v>0</v>
          </cell>
          <cell r="DT94">
            <v>0</v>
          </cell>
          <cell r="DU94">
            <v>0</v>
          </cell>
          <cell r="DV94">
            <v>0</v>
          </cell>
          <cell r="DW94">
            <v>0</v>
          </cell>
          <cell r="DX94"/>
          <cell r="DY94"/>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cell r="EO94"/>
          <cell r="EP94"/>
          <cell r="EQ94"/>
          <cell r="ER94"/>
          <cell r="ES94"/>
          <cell r="ET94"/>
          <cell r="EU94"/>
          <cell r="EV94"/>
          <cell r="EW94"/>
          <cell r="EX94"/>
          <cell r="EZ94">
            <v>721</v>
          </cell>
          <cell r="FA94">
            <v>4</v>
          </cell>
          <cell r="FB94">
            <v>6860</v>
          </cell>
          <cell r="FC94">
            <v>0</v>
          </cell>
          <cell r="FD94"/>
          <cell r="FE94">
            <v>623</v>
          </cell>
          <cell r="FF94">
            <v>199</v>
          </cell>
          <cell r="FG94">
            <v>0</v>
          </cell>
          <cell r="FH94">
            <v>0</v>
          </cell>
          <cell r="FI94">
            <v>0</v>
          </cell>
          <cell r="FJ94">
            <v>4671</v>
          </cell>
          <cell r="FK94">
            <v>131</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cell r="FZ94">
            <v>0</v>
          </cell>
          <cell r="GA94">
            <v>2</v>
          </cell>
          <cell r="GB94">
            <v>0</v>
          </cell>
          <cell r="GC94">
            <v>9</v>
          </cell>
          <cell r="GD94">
            <v>0</v>
          </cell>
          <cell r="GE94">
            <v>0</v>
          </cell>
          <cell r="GF94">
            <v>0</v>
          </cell>
          <cell r="GG94">
            <v>11789</v>
          </cell>
          <cell r="GH94">
            <v>0</v>
          </cell>
          <cell r="GI94">
            <v>0</v>
          </cell>
          <cell r="GJ94">
            <v>6860</v>
          </cell>
          <cell r="GK94">
            <v>0</v>
          </cell>
        </row>
        <row r="95">
          <cell r="A95" t="str">
            <v>Tinderbox Theatre Company</v>
          </cell>
          <cell r="B95"/>
          <cell r="C95"/>
          <cell r="D95"/>
          <cell r="E95"/>
          <cell r="F95"/>
          <cell r="G95"/>
          <cell r="H95"/>
          <cell r="I95" t="str">
            <v>Small</v>
          </cell>
          <cell r="J95"/>
          <cell r="K95"/>
          <cell r="L95"/>
          <cell r="M95"/>
          <cell r="N95" t="str">
            <v>Drama</v>
          </cell>
          <cell r="O95">
            <v>18</v>
          </cell>
          <cell r="P95">
            <v>56</v>
          </cell>
          <cell r="Q95">
            <v>0</v>
          </cell>
          <cell r="R95">
            <v>0</v>
          </cell>
          <cell r="S95">
            <v>237</v>
          </cell>
          <cell r="T95">
            <v>1801</v>
          </cell>
          <cell r="U95">
            <v>0</v>
          </cell>
          <cell r="V95">
            <v>233</v>
          </cell>
          <cell r="W95">
            <v>0</v>
          </cell>
          <cell r="X95">
            <v>0</v>
          </cell>
          <cell r="Y95">
            <v>0</v>
          </cell>
          <cell r="Z95">
            <v>0</v>
          </cell>
          <cell r="AA95">
            <v>0</v>
          </cell>
          <cell r="AB95">
            <v>0</v>
          </cell>
          <cell r="AC95">
            <v>40000</v>
          </cell>
          <cell r="AD95">
            <v>0</v>
          </cell>
          <cell r="AE95">
            <v>0</v>
          </cell>
          <cell r="AF95">
            <v>0</v>
          </cell>
          <cell r="AG95">
            <v>0</v>
          </cell>
          <cell r="AH95">
            <v>7</v>
          </cell>
          <cell r="AI95">
            <v>0</v>
          </cell>
          <cell r="AJ95">
            <v>18</v>
          </cell>
          <cell r="AK95">
            <v>0</v>
          </cell>
          <cell r="AL95">
            <v>0</v>
          </cell>
          <cell r="AM95">
            <v>0</v>
          </cell>
          <cell r="AN95">
            <v>0</v>
          </cell>
          <cell r="AO95">
            <v>0</v>
          </cell>
          <cell r="AP95">
            <v>0</v>
          </cell>
          <cell r="AQ95">
            <v>0</v>
          </cell>
          <cell r="AR95">
            <v>55</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1926</v>
          </cell>
          <cell r="BS95">
            <v>402</v>
          </cell>
          <cell r="BT95">
            <v>159</v>
          </cell>
          <cell r="BU95">
            <v>583</v>
          </cell>
          <cell r="BV95">
            <v>11037</v>
          </cell>
          <cell r="BW95">
            <v>11.2</v>
          </cell>
          <cell r="BX95">
            <v>0</v>
          </cell>
          <cell r="BY95">
            <v>0.03</v>
          </cell>
          <cell r="BZ95">
            <v>0.2</v>
          </cell>
          <cell r="CA95">
            <v>0.1</v>
          </cell>
          <cell r="CB95">
            <v>0</v>
          </cell>
          <cell r="CC95">
            <v>0</v>
          </cell>
          <cell r="CD95">
            <v>0.05</v>
          </cell>
          <cell r="CE95">
            <v>1</v>
          </cell>
          <cell r="CF95">
            <v>0</v>
          </cell>
          <cell r="CG95">
            <v>1</v>
          </cell>
          <cell r="CH95">
            <v>1</v>
          </cell>
          <cell r="CI95">
            <v>0</v>
          </cell>
          <cell r="CJ95">
            <v>0</v>
          </cell>
          <cell r="CK95">
            <v>0</v>
          </cell>
          <cell r="CL95">
            <v>0</v>
          </cell>
          <cell r="CM95">
            <v>1</v>
          </cell>
          <cell r="CN95">
            <v>1</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cell r="DK95">
            <v>0</v>
          </cell>
          <cell r="DL95">
            <v>0</v>
          </cell>
          <cell r="DM95">
            <v>0</v>
          </cell>
          <cell r="DN95">
            <v>0</v>
          </cell>
          <cell r="DO95">
            <v>0</v>
          </cell>
          <cell r="DP95">
            <v>0</v>
          </cell>
          <cell r="DQ95">
            <v>0</v>
          </cell>
          <cell r="DR95">
            <v>0</v>
          </cell>
          <cell r="DS95">
            <v>0</v>
          </cell>
          <cell r="DT95">
            <v>0</v>
          </cell>
          <cell r="DU95">
            <v>0</v>
          </cell>
          <cell r="DV95">
            <v>0</v>
          </cell>
          <cell r="DW95">
            <v>0</v>
          </cell>
          <cell r="DX95"/>
          <cell r="DY95"/>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cell r="EO95"/>
          <cell r="EP95"/>
          <cell r="EQ95"/>
          <cell r="ER95"/>
          <cell r="ES95"/>
          <cell r="ET95"/>
          <cell r="EU95"/>
          <cell r="EV95"/>
          <cell r="EW95"/>
          <cell r="EX95"/>
          <cell r="EZ95">
            <v>0</v>
          </cell>
          <cell r="FA95">
            <v>0</v>
          </cell>
          <cell r="FB95">
            <v>0</v>
          </cell>
          <cell r="FC95">
            <v>0</v>
          </cell>
          <cell r="FD95"/>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1</v>
          </cell>
          <cell r="GA95">
            <v>1</v>
          </cell>
          <cell r="GB95">
            <v>0</v>
          </cell>
          <cell r="GC95">
            <v>235</v>
          </cell>
          <cell r="GD95">
            <v>0</v>
          </cell>
          <cell r="GE95">
            <v>0</v>
          </cell>
          <cell r="GF95">
            <v>0</v>
          </cell>
          <cell r="GG95">
            <v>0</v>
          </cell>
          <cell r="GH95">
            <v>0</v>
          </cell>
          <cell r="GI95">
            <v>0</v>
          </cell>
          <cell r="GJ95">
            <v>0</v>
          </cell>
          <cell r="GK95">
            <v>40000</v>
          </cell>
        </row>
        <row r="96">
          <cell r="A96" t="str">
            <v>Tyrone Guthrie Centre at Annaghmakerrig</v>
          </cell>
          <cell r="B96"/>
          <cell r="C96"/>
          <cell r="D96"/>
          <cell r="E96"/>
          <cell r="F96"/>
          <cell r="G96"/>
          <cell r="H96"/>
          <cell r="I96" t="str">
            <v>Medium</v>
          </cell>
          <cell r="J96"/>
          <cell r="K96"/>
          <cell r="L96"/>
          <cell r="M96"/>
          <cell r="N96" t="str">
            <v>Combined</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1</v>
          </cell>
          <cell r="DD96">
            <v>1</v>
          </cell>
          <cell r="DE96">
            <v>1</v>
          </cell>
          <cell r="DF96">
            <v>1</v>
          </cell>
          <cell r="DG96">
            <v>1</v>
          </cell>
          <cell r="DH96">
            <v>1</v>
          </cell>
          <cell r="DI96">
            <v>1</v>
          </cell>
          <cell r="DJ96"/>
          <cell r="DK96">
            <v>1</v>
          </cell>
          <cell r="DL96">
            <v>0</v>
          </cell>
          <cell r="DM96">
            <v>0</v>
          </cell>
          <cell r="DN96">
            <v>0</v>
          </cell>
          <cell r="DO96">
            <v>0</v>
          </cell>
          <cell r="DP96">
            <v>0</v>
          </cell>
          <cell r="DQ96">
            <v>1</v>
          </cell>
          <cell r="DR96">
            <v>1</v>
          </cell>
          <cell r="DS96">
            <v>0</v>
          </cell>
          <cell r="DT96">
            <v>0</v>
          </cell>
          <cell r="DU96">
            <v>1</v>
          </cell>
          <cell r="DV96">
            <v>0</v>
          </cell>
          <cell r="DW96">
            <v>1</v>
          </cell>
          <cell r="DX96"/>
          <cell r="DY96"/>
          <cell r="DZ96">
            <v>0</v>
          </cell>
          <cell r="EA96">
            <v>1</v>
          </cell>
          <cell r="EB96">
            <v>0</v>
          </cell>
          <cell r="EC96">
            <v>1</v>
          </cell>
          <cell r="ED96">
            <v>0</v>
          </cell>
          <cell r="EE96">
            <v>1</v>
          </cell>
          <cell r="EF96">
            <v>0</v>
          </cell>
          <cell r="EG96">
            <v>1</v>
          </cell>
          <cell r="EH96">
            <v>1</v>
          </cell>
          <cell r="EI96">
            <v>0</v>
          </cell>
          <cell r="EJ96">
            <v>0</v>
          </cell>
          <cell r="EK96">
            <v>1</v>
          </cell>
          <cell r="EL96">
            <v>0</v>
          </cell>
          <cell r="EM96">
            <v>0</v>
          </cell>
          <cell r="EN96"/>
          <cell r="EO96"/>
          <cell r="EP96"/>
          <cell r="EQ96"/>
          <cell r="ER96"/>
          <cell r="ES96"/>
          <cell r="ET96"/>
          <cell r="EU96"/>
          <cell r="EV96"/>
          <cell r="EW96"/>
          <cell r="EX96"/>
          <cell r="EZ96">
            <v>0</v>
          </cell>
          <cell r="FA96">
            <v>4</v>
          </cell>
          <cell r="FB96">
            <v>0</v>
          </cell>
          <cell r="FC96">
            <v>0</v>
          </cell>
          <cell r="FD96"/>
          <cell r="FE96">
            <v>0</v>
          </cell>
          <cell r="FF96">
            <v>0</v>
          </cell>
          <cell r="FG96">
            <v>0</v>
          </cell>
          <cell r="FH96">
            <v>0</v>
          </cell>
          <cell r="FI96">
            <v>707</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cell r="GH96">
            <v>0</v>
          </cell>
          <cell r="GI96">
            <v>0</v>
          </cell>
          <cell r="GJ96">
            <v>0</v>
          </cell>
          <cell r="GK96">
            <v>0</v>
          </cell>
        </row>
        <row r="97">
          <cell r="A97" t="str">
            <v>Ulster Orchestra Society Ltd</v>
          </cell>
          <cell r="B97"/>
          <cell r="C97"/>
          <cell r="D97"/>
          <cell r="E97"/>
          <cell r="F97"/>
          <cell r="G97"/>
          <cell r="H97"/>
          <cell r="I97" t="str">
            <v>Large</v>
          </cell>
          <cell r="J97"/>
          <cell r="K97"/>
          <cell r="L97"/>
          <cell r="M97"/>
          <cell r="N97" t="str">
            <v>Music</v>
          </cell>
          <cell r="O97">
            <v>114</v>
          </cell>
          <cell r="P97">
            <v>198</v>
          </cell>
          <cell r="Q97">
            <v>0</v>
          </cell>
          <cell r="R97">
            <v>0</v>
          </cell>
          <cell r="S97">
            <v>32</v>
          </cell>
          <cell r="T97">
            <v>76207</v>
          </cell>
          <cell r="U97">
            <v>10355</v>
          </cell>
          <cell r="V97">
            <v>2580</v>
          </cell>
          <cell r="W97">
            <v>0</v>
          </cell>
          <cell r="X97">
            <v>0</v>
          </cell>
          <cell r="Y97">
            <v>0</v>
          </cell>
          <cell r="Z97">
            <v>0</v>
          </cell>
          <cell r="AA97">
            <v>0</v>
          </cell>
          <cell r="AB97">
            <v>0</v>
          </cell>
          <cell r="AC97">
            <v>213300</v>
          </cell>
          <cell r="AD97">
            <v>0</v>
          </cell>
          <cell r="AE97">
            <v>0</v>
          </cell>
          <cell r="AF97">
            <v>0</v>
          </cell>
          <cell r="AG97">
            <v>0</v>
          </cell>
          <cell r="AH97">
            <v>87</v>
          </cell>
          <cell r="AI97">
            <v>0</v>
          </cell>
          <cell r="AJ97">
            <v>114</v>
          </cell>
          <cell r="AK97">
            <v>4</v>
          </cell>
          <cell r="AL97">
            <v>0</v>
          </cell>
          <cell r="AM97">
            <v>0</v>
          </cell>
          <cell r="AN97">
            <v>0</v>
          </cell>
          <cell r="AO97">
            <v>0</v>
          </cell>
          <cell r="AP97">
            <v>0</v>
          </cell>
          <cell r="AQ97">
            <v>0</v>
          </cell>
          <cell r="AR97">
            <v>0</v>
          </cell>
          <cell r="AS97">
            <v>15</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85911</v>
          </cell>
          <cell r="BS97">
            <v>47583</v>
          </cell>
          <cell r="BT97">
            <v>17593</v>
          </cell>
          <cell r="BU97">
            <v>6733</v>
          </cell>
          <cell r="BV97">
            <v>560860</v>
          </cell>
          <cell r="BW97">
            <v>15.99</v>
          </cell>
          <cell r="BX97">
            <v>0.25</v>
          </cell>
          <cell r="BY97">
            <v>0.1</v>
          </cell>
          <cell r="BZ97">
            <v>0.55000000000000004</v>
          </cell>
          <cell r="CA97">
            <v>0</v>
          </cell>
          <cell r="CB97">
            <v>0.38</v>
          </cell>
          <cell r="CC97">
            <v>0.59</v>
          </cell>
          <cell r="CD97">
            <v>0.02</v>
          </cell>
          <cell r="CE97">
            <v>1</v>
          </cell>
          <cell r="CF97">
            <v>0</v>
          </cell>
          <cell r="CG97">
            <v>0</v>
          </cell>
          <cell r="CH97">
            <v>0</v>
          </cell>
          <cell r="CI97">
            <v>1</v>
          </cell>
          <cell r="CJ97">
            <v>0</v>
          </cell>
          <cell r="CK97">
            <v>0</v>
          </cell>
          <cell r="CL97">
            <v>0</v>
          </cell>
          <cell r="CM97">
            <v>1</v>
          </cell>
          <cell r="CN97">
            <v>1</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cell r="DK97">
            <v>0</v>
          </cell>
          <cell r="DL97">
            <v>0</v>
          </cell>
          <cell r="DM97">
            <v>0</v>
          </cell>
          <cell r="DN97">
            <v>0</v>
          </cell>
          <cell r="DO97">
            <v>0</v>
          </cell>
          <cell r="DP97">
            <v>0</v>
          </cell>
          <cell r="DQ97">
            <v>0</v>
          </cell>
          <cell r="DR97">
            <v>0</v>
          </cell>
          <cell r="DS97">
            <v>0</v>
          </cell>
          <cell r="DT97">
            <v>0</v>
          </cell>
          <cell r="DU97">
            <v>0</v>
          </cell>
          <cell r="DV97">
            <v>0</v>
          </cell>
          <cell r="DW97">
            <v>0</v>
          </cell>
          <cell r="DX97"/>
          <cell r="DY97"/>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cell r="EO97"/>
          <cell r="EP97"/>
          <cell r="EQ97"/>
          <cell r="ER97"/>
          <cell r="ES97"/>
          <cell r="ET97"/>
          <cell r="EU97"/>
          <cell r="EV97"/>
          <cell r="EW97"/>
          <cell r="EX97"/>
          <cell r="EZ97">
            <v>0</v>
          </cell>
          <cell r="FA97">
            <v>0</v>
          </cell>
          <cell r="FB97">
            <v>0</v>
          </cell>
          <cell r="FC97">
            <v>0</v>
          </cell>
          <cell r="FD97"/>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cell r="FZ97">
            <v>2</v>
          </cell>
          <cell r="GA97">
            <v>30</v>
          </cell>
          <cell r="GB97">
            <v>0</v>
          </cell>
          <cell r="GC97">
            <v>0</v>
          </cell>
          <cell r="GD97">
            <v>0</v>
          </cell>
          <cell r="GE97">
            <v>13300</v>
          </cell>
          <cell r="GF97">
            <v>0</v>
          </cell>
          <cell r="GG97">
            <v>200000</v>
          </cell>
          <cell r="GH97">
            <v>0</v>
          </cell>
          <cell r="GI97">
            <v>0</v>
          </cell>
          <cell r="GJ97">
            <v>0</v>
          </cell>
          <cell r="GK97">
            <v>0</v>
          </cell>
        </row>
        <row r="98">
          <cell r="A98" t="str">
            <v>Ulster-Scots Community Network</v>
          </cell>
          <cell r="B98"/>
          <cell r="C98"/>
          <cell r="D98"/>
          <cell r="E98"/>
          <cell r="F98"/>
          <cell r="G98"/>
          <cell r="H98"/>
          <cell r="I98" t="str">
            <v>Medium</v>
          </cell>
          <cell r="J98"/>
          <cell r="K98"/>
          <cell r="L98"/>
          <cell r="M98"/>
          <cell r="N98" t="str">
            <v>Traditional Arts</v>
          </cell>
          <cell r="O98">
            <v>19</v>
          </cell>
          <cell r="P98">
            <v>13</v>
          </cell>
          <cell r="Q98">
            <v>0</v>
          </cell>
          <cell r="R98">
            <v>0</v>
          </cell>
          <cell r="S98">
            <v>0</v>
          </cell>
          <cell r="T98">
            <v>0</v>
          </cell>
          <cell r="U98">
            <v>150</v>
          </cell>
          <cell r="V98">
            <v>0</v>
          </cell>
          <cell r="W98">
            <v>230</v>
          </cell>
          <cell r="X98">
            <v>0</v>
          </cell>
          <cell r="Y98">
            <v>0</v>
          </cell>
          <cell r="Z98">
            <v>0</v>
          </cell>
          <cell r="AA98">
            <v>0</v>
          </cell>
          <cell r="AB98">
            <v>0</v>
          </cell>
          <cell r="AC98">
            <v>0</v>
          </cell>
          <cell r="AD98">
            <v>0</v>
          </cell>
          <cell r="AE98">
            <v>0</v>
          </cell>
          <cell r="AF98">
            <v>0</v>
          </cell>
          <cell r="AG98">
            <v>0</v>
          </cell>
          <cell r="AH98">
            <v>19</v>
          </cell>
          <cell r="AI98">
            <v>0</v>
          </cell>
          <cell r="AJ98">
            <v>19</v>
          </cell>
          <cell r="AK98">
            <v>0</v>
          </cell>
          <cell r="AL98">
            <v>0</v>
          </cell>
          <cell r="AM98">
            <v>0</v>
          </cell>
          <cell r="AN98">
            <v>0</v>
          </cell>
          <cell r="AO98">
            <v>0</v>
          </cell>
          <cell r="AP98">
            <v>13</v>
          </cell>
          <cell r="AQ98">
            <v>0</v>
          </cell>
          <cell r="AR98">
            <v>13</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0.02</v>
          </cell>
          <cell r="BY98">
            <v>0.02</v>
          </cell>
          <cell r="BZ98">
            <v>0.15</v>
          </cell>
          <cell r="CA98">
            <v>0</v>
          </cell>
          <cell r="CB98">
            <v>0.2</v>
          </cell>
          <cell r="CC98">
            <v>0.1</v>
          </cell>
          <cell r="CD98">
            <v>0</v>
          </cell>
          <cell r="CE98">
            <v>1</v>
          </cell>
          <cell r="CF98">
            <v>1</v>
          </cell>
          <cell r="CG98">
            <v>0</v>
          </cell>
          <cell r="CH98">
            <v>0</v>
          </cell>
          <cell r="CI98">
            <v>0</v>
          </cell>
          <cell r="CJ98">
            <v>0</v>
          </cell>
          <cell r="CK98">
            <v>0</v>
          </cell>
          <cell r="CL98">
            <v>1</v>
          </cell>
          <cell r="CM98">
            <v>1</v>
          </cell>
          <cell r="CN98">
            <v>0</v>
          </cell>
          <cell r="CO98">
            <v>1</v>
          </cell>
          <cell r="CP98">
            <v>0</v>
          </cell>
          <cell r="CQ98">
            <v>0</v>
          </cell>
          <cell r="CR98">
            <v>0</v>
          </cell>
          <cell r="CS98">
            <v>0</v>
          </cell>
          <cell r="CT98">
            <v>0</v>
          </cell>
          <cell r="CU98">
            <v>0</v>
          </cell>
          <cell r="CV98">
            <v>1</v>
          </cell>
          <cell r="CW98">
            <v>0</v>
          </cell>
          <cell r="CX98">
            <v>0</v>
          </cell>
          <cell r="CY98">
            <v>0</v>
          </cell>
          <cell r="CZ98">
            <v>1</v>
          </cell>
          <cell r="DA98">
            <v>0</v>
          </cell>
          <cell r="DB98">
            <v>0</v>
          </cell>
          <cell r="DC98">
            <v>1</v>
          </cell>
          <cell r="DD98">
            <v>1</v>
          </cell>
          <cell r="DE98">
            <v>1</v>
          </cell>
          <cell r="DF98">
            <v>0</v>
          </cell>
          <cell r="DG98">
            <v>0</v>
          </cell>
          <cell r="DH98">
            <v>0</v>
          </cell>
          <cell r="DI98">
            <v>0</v>
          </cell>
          <cell r="DJ98"/>
          <cell r="DK98">
            <v>0</v>
          </cell>
          <cell r="DL98">
            <v>0</v>
          </cell>
          <cell r="DM98">
            <v>50</v>
          </cell>
          <cell r="DN98">
            <v>0</v>
          </cell>
          <cell r="DO98">
            <v>500</v>
          </cell>
          <cell r="DP98">
            <v>1</v>
          </cell>
          <cell r="DQ98">
            <v>0</v>
          </cell>
          <cell r="DR98">
            <v>0</v>
          </cell>
          <cell r="DS98">
            <v>1</v>
          </cell>
          <cell r="DT98">
            <v>1</v>
          </cell>
          <cell r="DU98">
            <v>0</v>
          </cell>
          <cell r="DV98">
            <v>0</v>
          </cell>
          <cell r="DW98">
            <v>0</v>
          </cell>
          <cell r="DX98"/>
          <cell r="DY98"/>
          <cell r="DZ98">
            <v>1</v>
          </cell>
          <cell r="EA98">
            <v>0</v>
          </cell>
          <cell r="EB98">
            <v>1</v>
          </cell>
          <cell r="EC98">
            <v>0</v>
          </cell>
          <cell r="ED98">
            <v>0</v>
          </cell>
          <cell r="EE98">
            <v>1</v>
          </cell>
          <cell r="EF98">
            <v>1</v>
          </cell>
          <cell r="EG98">
            <v>0</v>
          </cell>
          <cell r="EH98">
            <v>0</v>
          </cell>
          <cell r="EI98">
            <v>1</v>
          </cell>
          <cell r="EJ98">
            <v>1</v>
          </cell>
          <cell r="EK98">
            <v>0</v>
          </cell>
          <cell r="EL98">
            <v>0</v>
          </cell>
          <cell r="EM98">
            <v>0</v>
          </cell>
          <cell r="EN98"/>
          <cell r="EO98"/>
          <cell r="EP98"/>
          <cell r="EQ98"/>
          <cell r="ER98"/>
          <cell r="ES98"/>
          <cell r="ET98"/>
          <cell r="EU98"/>
          <cell r="EV98"/>
          <cell r="EW98"/>
          <cell r="EX98"/>
          <cell r="EZ98">
            <v>50</v>
          </cell>
          <cell r="FA98">
            <v>0</v>
          </cell>
          <cell r="FB98">
            <v>25</v>
          </cell>
          <cell r="FC98">
            <v>0</v>
          </cell>
          <cell r="FD98"/>
          <cell r="FE98">
            <v>20</v>
          </cell>
          <cell r="FF98">
            <v>40</v>
          </cell>
          <cell r="FG98">
            <v>0</v>
          </cell>
          <cell r="FH98">
            <v>0</v>
          </cell>
          <cell r="FI98">
            <v>0</v>
          </cell>
          <cell r="FJ98">
            <v>10</v>
          </cell>
          <cell r="FK98">
            <v>0</v>
          </cell>
          <cell r="FL98">
            <v>0</v>
          </cell>
          <cell r="FM98">
            <v>0</v>
          </cell>
          <cell r="FN98">
            <v>0</v>
          </cell>
          <cell r="FO98">
            <v>5</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row>
        <row r="99">
          <cell r="A99" t="str">
            <v>Ulster Youth Choir</v>
          </cell>
          <cell r="B99"/>
          <cell r="C99"/>
          <cell r="D99"/>
          <cell r="E99"/>
          <cell r="F99"/>
          <cell r="G99"/>
          <cell r="H99"/>
          <cell r="I99" t="str">
            <v>Small</v>
          </cell>
          <cell r="J99"/>
          <cell r="K99"/>
          <cell r="L99"/>
          <cell r="M99"/>
          <cell r="N99" t="str">
            <v>Music</v>
          </cell>
          <cell r="O99">
            <v>5</v>
          </cell>
          <cell r="P99">
            <v>41</v>
          </cell>
          <cell r="Q99">
            <v>0</v>
          </cell>
          <cell r="R99">
            <v>1</v>
          </cell>
          <cell r="S99">
            <v>0</v>
          </cell>
          <cell r="T99">
            <v>0</v>
          </cell>
          <cell r="U99">
            <v>1100</v>
          </cell>
          <cell r="V99">
            <v>0</v>
          </cell>
          <cell r="W99">
            <v>2000</v>
          </cell>
          <cell r="X99">
            <v>0</v>
          </cell>
          <cell r="Y99">
            <v>0</v>
          </cell>
          <cell r="Z99">
            <v>0</v>
          </cell>
          <cell r="AA99">
            <v>500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1600</v>
          </cell>
          <cell r="BS99">
            <v>700</v>
          </cell>
          <cell r="BT99">
            <v>30</v>
          </cell>
          <cell r="BU99">
            <v>400</v>
          </cell>
          <cell r="BV99">
            <v>6749</v>
          </cell>
          <cell r="BW99">
            <v>6.1</v>
          </cell>
          <cell r="BX99">
            <v>0</v>
          </cell>
          <cell r="BY99">
            <v>0</v>
          </cell>
          <cell r="BZ99">
            <v>0</v>
          </cell>
          <cell r="CA99">
            <v>0</v>
          </cell>
          <cell r="CB99">
            <v>0</v>
          </cell>
          <cell r="CC99">
            <v>1</v>
          </cell>
          <cell r="CD99">
            <v>0</v>
          </cell>
          <cell r="CE99">
            <v>0</v>
          </cell>
          <cell r="CF99">
            <v>1</v>
          </cell>
          <cell r="CG99">
            <v>0</v>
          </cell>
          <cell r="CH99">
            <v>1</v>
          </cell>
          <cell r="CI99">
            <v>0</v>
          </cell>
          <cell r="CJ99">
            <v>0</v>
          </cell>
          <cell r="CK99">
            <v>0</v>
          </cell>
          <cell r="CL99">
            <v>0</v>
          </cell>
          <cell r="CM99">
            <v>1</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1</v>
          </cell>
          <cell r="DF99">
            <v>0</v>
          </cell>
          <cell r="DG99">
            <v>0</v>
          </cell>
          <cell r="DH99">
            <v>0</v>
          </cell>
          <cell r="DI99">
            <v>0</v>
          </cell>
          <cell r="DJ99"/>
          <cell r="DK99">
            <v>0</v>
          </cell>
          <cell r="DL99">
            <v>240</v>
          </cell>
          <cell r="DM99">
            <v>0</v>
          </cell>
          <cell r="DN99">
            <v>0</v>
          </cell>
          <cell r="DO99">
            <v>0</v>
          </cell>
          <cell r="DP99">
            <v>0</v>
          </cell>
          <cell r="DQ99">
            <v>0</v>
          </cell>
          <cell r="DR99">
            <v>1</v>
          </cell>
          <cell r="DS99">
            <v>0</v>
          </cell>
          <cell r="DT99">
            <v>0</v>
          </cell>
          <cell r="DU99">
            <v>0</v>
          </cell>
          <cell r="DV99">
            <v>0</v>
          </cell>
          <cell r="DW99">
            <v>0</v>
          </cell>
          <cell r="DX99"/>
          <cell r="DY99"/>
          <cell r="DZ99">
            <v>0</v>
          </cell>
          <cell r="EA99">
            <v>0</v>
          </cell>
          <cell r="EB99">
            <v>0</v>
          </cell>
          <cell r="EC99">
            <v>0</v>
          </cell>
          <cell r="ED99">
            <v>0</v>
          </cell>
          <cell r="EE99">
            <v>0</v>
          </cell>
          <cell r="EF99">
            <v>0</v>
          </cell>
          <cell r="EG99">
            <v>0</v>
          </cell>
          <cell r="EH99">
            <v>1</v>
          </cell>
          <cell r="EI99">
            <v>0</v>
          </cell>
          <cell r="EJ99">
            <v>0</v>
          </cell>
          <cell r="EK99">
            <v>0</v>
          </cell>
          <cell r="EL99">
            <v>0</v>
          </cell>
          <cell r="EM99">
            <v>0</v>
          </cell>
          <cell r="EN99"/>
          <cell r="EO99"/>
          <cell r="EP99"/>
          <cell r="EQ99"/>
          <cell r="ER99"/>
          <cell r="ES99"/>
          <cell r="ET99"/>
          <cell r="EU99"/>
          <cell r="EV99"/>
          <cell r="EW99"/>
          <cell r="EX99"/>
          <cell r="EZ99">
            <v>0</v>
          </cell>
          <cell r="FA99">
            <v>13</v>
          </cell>
          <cell r="FB99">
            <v>0</v>
          </cell>
          <cell r="FC99">
            <v>0</v>
          </cell>
          <cell r="FD99"/>
          <cell r="FE99">
            <v>0</v>
          </cell>
          <cell r="FF99">
            <v>0</v>
          </cell>
          <cell r="FG99">
            <v>0</v>
          </cell>
          <cell r="FH99">
            <v>0</v>
          </cell>
          <cell r="FI99">
            <v>160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cell r="FZ99">
            <v>0</v>
          </cell>
          <cell r="GA99">
            <v>0</v>
          </cell>
          <cell r="GB99">
            <v>0</v>
          </cell>
          <cell r="GC99">
            <v>0</v>
          </cell>
          <cell r="GD99">
            <v>0</v>
          </cell>
          <cell r="GE99">
            <v>0</v>
          </cell>
          <cell r="GF99">
            <v>0</v>
          </cell>
          <cell r="GG99">
            <v>0</v>
          </cell>
          <cell r="GH99">
            <v>0</v>
          </cell>
          <cell r="GI99">
            <v>0</v>
          </cell>
          <cell r="GJ99">
            <v>0</v>
          </cell>
          <cell r="GK99">
            <v>0</v>
          </cell>
        </row>
        <row r="100">
          <cell r="A100" t="str">
            <v>Ulster Youth Orchestra</v>
          </cell>
          <cell r="B100"/>
          <cell r="C100"/>
          <cell r="D100"/>
          <cell r="E100"/>
          <cell r="F100"/>
          <cell r="G100"/>
          <cell r="H100"/>
          <cell r="I100" t="str">
            <v>Small</v>
          </cell>
          <cell r="J100"/>
          <cell r="K100"/>
          <cell r="L100"/>
          <cell r="M100"/>
          <cell r="N100" t="str">
            <v>Music</v>
          </cell>
          <cell r="O100">
            <v>28</v>
          </cell>
          <cell r="P100">
            <v>85</v>
          </cell>
          <cell r="Q100">
            <v>0</v>
          </cell>
          <cell r="R100">
            <v>2</v>
          </cell>
          <cell r="S100">
            <v>4</v>
          </cell>
          <cell r="T100">
            <v>1925</v>
          </cell>
          <cell r="U100">
            <v>4850</v>
          </cell>
          <cell r="V100">
            <v>467</v>
          </cell>
          <cell r="W100">
            <v>300</v>
          </cell>
          <cell r="X100">
            <v>0</v>
          </cell>
          <cell r="Y100">
            <v>0</v>
          </cell>
          <cell r="Z100">
            <v>1200</v>
          </cell>
          <cell r="AA100">
            <v>0</v>
          </cell>
          <cell r="AB100">
            <v>0</v>
          </cell>
          <cell r="AC100">
            <v>26000</v>
          </cell>
          <cell r="AD100">
            <v>0</v>
          </cell>
          <cell r="AE100">
            <v>0</v>
          </cell>
          <cell r="AF100">
            <v>0</v>
          </cell>
          <cell r="AG100">
            <v>0</v>
          </cell>
          <cell r="AH100">
            <v>0</v>
          </cell>
          <cell r="AI100">
            <v>5</v>
          </cell>
          <cell r="AJ100">
            <v>24</v>
          </cell>
          <cell r="AK100">
            <v>0</v>
          </cell>
          <cell r="AL100">
            <v>0</v>
          </cell>
          <cell r="AM100">
            <v>0</v>
          </cell>
          <cell r="AN100">
            <v>0</v>
          </cell>
          <cell r="AO100">
            <v>0</v>
          </cell>
          <cell r="AP100">
            <v>0</v>
          </cell>
          <cell r="AQ100">
            <v>60</v>
          </cell>
          <cell r="AR100">
            <v>60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2</v>
          </cell>
          <cell r="BP100">
            <v>2</v>
          </cell>
          <cell r="BQ100">
            <v>0</v>
          </cell>
          <cell r="BR100">
            <v>1142</v>
          </cell>
          <cell r="BS100">
            <v>306</v>
          </cell>
          <cell r="BT100">
            <v>180</v>
          </cell>
          <cell r="BU100">
            <v>330</v>
          </cell>
          <cell r="BV100">
            <v>6761</v>
          </cell>
          <cell r="BW100">
            <v>8.3000000000000007</v>
          </cell>
          <cell r="BX100">
            <v>0</v>
          </cell>
          <cell r="BY100">
            <v>0</v>
          </cell>
          <cell r="BZ100">
            <v>0.33</v>
          </cell>
          <cell r="CA100">
            <v>0</v>
          </cell>
          <cell r="CB100">
            <v>0</v>
          </cell>
          <cell r="CC100">
            <v>1</v>
          </cell>
          <cell r="CD100">
            <v>0</v>
          </cell>
          <cell r="CE100">
            <v>1</v>
          </cell>
          <cell r="CF100">
            <v>1</v>
          </cell>
          <cell r="CG100">
            <v>0</v>
          </cell>
          <cell r="CH100">
            <v>0</v>
          </cell>
          <cell r="CI100">
            <v>0</v>
          </cell>
          <cell r="CJ100">
            <v>0</v>
          </cell>
          <cell r="CK100">
            <v>0</v>
          </cell>
          <cell r="CL100">
            <v>0</v>
          </cell>
          <cell r="CM100">
            <v>1</v>
          </cell>
          <cell r="CN100">
            <v>0</v>
          </cell>
          <cell r="CO100">
            <v>0</v>
          </cell>
          <cell r="CP100">
            <v>1</v>
          </cell>
          <cell r="CQ100">
            <v>0</v>
          </cell>
          <cell r="CR100">
            <v>0</v>
          </cell>
          <cell r="CS100">
            <v>0</v>
          </cell>
          <cell r="CT100">
            <v>0</v>
          </cell>
          <cell r="CU100">
            <v>0</v>
          </cell>
          <cell r="CV100">
            <v>0</v>
          </cell>
          <cell r="CW100">
            <v>0</v>
          </cell>
          <cell r="CX100">
            <v>0</v>
          </cell>
          <cell r="CY100">
            <v>0</v>
          </cell>
          <cell r="CZ100">
            <v>1</v>
          </cell>
          <cell r="DA100">
            <v>0</v>
          </cell>
          <cell r="DB100">
            <v>1</v>
          </cell>
          <cell r="DC100">
            <v>0</v>
          </cell>
          <cell r="DD100">
            <v>0</v>
          </cell>
          <cell r="DE100">
            <v>0</v>
          </cell>
          <cell r="DF100">
            <v>0</v>
          </cell>
          <cell r="DG100">
            <v>0</v>
          </cell>
          <cell r="DH100">
            <v>0</v>
          </cell>
          <cell r="DI100">
            <v>0</v>
          </cell>
          <cell r="DJ100"/>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cell r="DY100"/>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cell r="EO100"/>
          <cell r="EP100"/>
          <cell r="EQ100"/>
          <cell r="ER100"/>
          <cell r="ES100"/>
          <cell r="ET100"/>
          <cell r="EU100"/>
          <cell r="EV100"/>
          <cell r="EW100"/>
          <cell r="EX100"/>
          <cell r="EZ100">
            <v>0</v>
          </cell>
          <cell r="FA100">
            <v>0</v>
          </cell>
          <cell r="FB100">
            <v>0</v>
          </cell>
          <cell r="FC100">
            <v>0</v>
          </cell>
          <cell r="FD100"/>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4</v>
          </cell>
          <cell r="GB100">
            <v>0</v>
          </cell>
          <cell r="GC100">
            <v>0</v>
          </cell>
          <cell r="GD100">
            <v>0</v>
          </cell>
          <cell r="GE100">
            <v>0</v>
          </cell>
          <cell r="GF100">
            <v>0</v>
          </cell>
          <cell r="GG100">
            <v>26000</v>
          </cell>
          <cell r="GH100">
            <v>0</v>
          </cell>
          <cell r="GI100">
            <v>0</v>
          </cell>
          <cell r="GJ100">
            <v>0</v>
          </cell>
          <cell r="GK100">
            <v>0</v>
          </cell>
        </row>
        <row r="101">
          <cell r="A101" t="str">
            <v>Verbal Arts Centre</v>
          </cell>
          <cell r="B101"/>
          <cell r="C101"/>
          <cell r="D101"/>
          <cell r="E101"/>
          <cell r="F101"/>
          <cell r="G101"/>
          <cell r="H101"/>
          <cell r="I101" t="str">
            <v>Medium</v>
          </cell>
          <cell r="J101"/>
          <cell r="K101"/>
          <cell r="L101"/>
          <cell r="M101"/>
          <cell r="N101" t="str">
            <v>Literature</v>
          </cell>
          <cell r="O101">
            <v>42</v>
          </cell>
          <cell r="P101">
            <v>2311</v>
          </cell>
          <cell r="Q101">
            <v>6</v>
          </cell>
          <cell r="R101">
            <v>8</v>
          </cell>
          <cell r="S101">
            <v>0</v>
          </cell>
          <cell r="T101">
            <v>1527</v>
          </cell>
          <cell r="U101">
            <v>0</v>
          </cell>
          <cell r="V101">
            <v>24272</v>
          </cell>
          <cell r="W101">
            <v>0</v>
          </cell>
          <cell r="X101">
            <v>0</v>
          </cell>
          <cell r="Y101">
            <v>19515</v>
          </cell>
          <cell r="Z101">
            <v>10407</v>
          </cell>
          <cell r="AA101">
            <v>0</v>
          </cell>
          <cell r="AB101">
            <v>477455</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0.6</v>
          </cell>
          <cell r="BY101">
            <v>0.1</v>
          </cell>
          <cell r="BZ101">
            <v>1</v>
          </cell>
          <cell r="CA101">
            <v>0.2</v>
          </cell>
          <cell r="CB101">
            <v>0.5</v>
          </cell>
          <cell r="CC101">
            <v>0.5</v>
          </cell>
          <cell r="CD101">
            <v>0.25</v>
          </cell>
          <cell r="CE101">
            <v>0</v>
          </cell>
          <cell r="CF101">
            <v>1</v>
          </cell>
          <cell r="CG101">
            <v>0</v>
          </cell>
          <cell r="CH101">
            <v>0</v>
          </cell>
          <cell r="CI101">
            <v>0</v>
          </cell>
          <cell r="CJ101">
            <v>0</v>
          </cell>
          <cell r="CK101">
            <v>0</v>
          </cell>
          <cell r="CL101">
            <v>0</v>
          </cell>
          <cell r="CM101">
            <v>0</v>
          </cell>
          <cell r="CN101">
            <v>1</v>
          </cell>
          <cell r="CO101">
            <v>0</v>
          </cell>
          <cell r="CP101">
            <v>0</v>
          </cell>
          <cell r="CQ101">
            <v>0</v>
          </cell>
          <cell r="CR101">
            <v>0</v>
          </cell>
          <cell r="CS101">
            <v>0</v>
          </cell>
          <cell r="CT101">
            <v>0</v>
          </cell>
          <cell r="CU101">
            <v>1</v>
          </cell>
          <cell r="CV101">
            <v>1</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cell r="DY101"/>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cell r="EO101"/>
          <cell r="EP101"/>
          <cell r="EQ101"/>
          <cell r="ER101"/>
          <cell r="ES101"/>
          <cell r="ET101"/>
          <cell r="EU101"/>
          <cell r="EV101"/>
          <cell r="EW101"/>
          <cell r="EX101"/>
          <cell r="EZ101">
            <v>0</v>
          </cell>
          <cell r="FA101">
            <v>0</v>
          </cell>
          <cell r="FB101">
            <v>0</v>
          </cell>
          <cell r="FC101">
            <v>0</v>
          </cell>
          <cell r="FD101"/>
          <cell r="FE101">
            <v>0</v>
          </cell>
          <cell r="FF101">
            <v>0</v>
          </cell>
          <cell r="FG101">
            <v>0</v>
          </cell>
          <cell r="FH101">
            <v>0</v>
          </cell>
          <cell r="FI101">
            <v>0</v>
          </cell>
          <cell r="FJ101">
            <v>0</v>
          </cell>
          <cell r="FK101">
            <v>0</v>
          </cell>
          <cell r="FL101">
            <v>0</v>
          </cell>
          <cell r="FM101">
            <v>0</v>
          </cell>
          <cell r="FN101">
            <v>0</v>
          </cell>
          <cell r="FO101">
            <v>188</v>
          </cell>
          <cell r="FP101">
            <v>66</v>
          </cell>
          <cell r="FQ101">
            <v>1</v>
          </cell>
          <cell r="FR101">
            <v>3</v>
          </cell>
          <cell r="FS101">
            <v>0</v>
          </cell>
          <cell r="FT101">
            <v>0</v>
          </cell>
          <cell r="FU101">
            <v>0</v>
          </cell>
          <cell r="FV101">
            <v>0</v>
          </cell>
          <cell r="FW101">
            <v>0</v>
          </cell>
          <cell r="FX101">
            <v>0</v>
          </cell>
          <cell r="FY101">
            <v>0</v>
          </cell>
          <cell r="FZ101">
            <v>0</v>
          </cell>
          <cell r="GA101">
            <v>0</v>
          </cell>
          <cell r="GB101">
            <v>0</v>
          </cell>
          <cell r="GC101">
            <v>0</v>
          </cell>
          <cell r="GD101">
            <v>0</v>
          </cell>
          <cell r="GE101">
            <v>0</v>
          </cell>
          <cell r="GF101">
            <v>0</v>
          </cell>
          <cell r="GG101">
            <v>0</v>
          </cell>
          <cell r="GH101">
            <v>0</v>
          </cell>
          <cell r="GI101">
            <v>0</v>
          </cell>
          <cell r="GJ101">
            <v>477455</v>
          </cell>
          <cell r="GK101">
            <v>0</v>
          </cell>
        </row>
        <row r="102">
          <cell r="A102" t="str">
            <v>The Sculptors Society of Ireland T/A Visual Artists Ireland</v>
          </cell>
          <cell r="B102"/>
          <cell r="C102"/>
          <cell r="D102"/>
          <cell r="E102"/>
          <cell r="F102"/>
          <cell r="G102"/>
          <cell r="H102"/>
          <cell r="I102" t="str">
            <v>Medium</v>
          </cell>
          <cell r="J102"/>
          <cell r="K102"/>
          <cell r="L102"/>
          <cell r="M102"/>
          <cell r="N102" t="str">
            <v>Visual Arts</v>
          </cell>
          <cell r="O102">
            <v>0</v>
          </cell>
          <cell r="P102">
            <v>33</v>
          </cell>
          <cell r="Q102">
            <v>0</v>
          </cell>
          <cell r="R102">
            <v>1</v>
          </cell>
          <cell r="S102">
            <v>0</v>
          </cell>
          <cell r="T102">
            <v>0</v>
          </cell>
          <cell r="U102">
            <v>0</v>
          </cell>
          <cell r="V102">
            <v>561</v>
          </cell>
          <cell r="W102">
            <v>0</v>
          </cell>
          <cell r="X102">
            <v>0</v>
          </cell>
          <cell r="Y102">
            <v>0</v>
          </cell>
          <cell r="Z102">
            <v>0</v>
          </cell>
          <cell r="AA102">
            <v>700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33</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570</v>
          </cell>
          <cell r="BS102">
            <v>0</v>
          </cell>
          <cell r="BT102">
            <v>0</v>
          </cell>
          <cell r="BU102">
            <v>561</v>
          </cell>
          <cell r="BV102">
            <v>852</v>
          </cell>
          <cell r="BW102">
            <v>1.52</v>
          </cell>
          <cell r="BX102">
            <v>0</v>
          </cell>
          <cell r="BY102">
            <v>0</v>
          </cell>
          <cell r="BZ102">
            <v>0</v>
          </cell>
          <cell r="CA102">
            <v>0</v>
          </cell>
          <cell r="CB102">
            <v>0</v>
          </cell>
          <cell r="CC102">
            <v>0</v>
          </cell>
          <cell r="CD102">
            <v>0</v>
          </cell>
          <cell r="CE102">
            <v>0</v>
          </cell>
          <cell r="CF102">
            <v>0</v>
          </cell>
          <cell r="CG102">
            <v>0</v>
          </cell>
          <cell r="CH102">
            <v>0</v>
          </cell>
          <cell r="CI102">
            <v>1</v>
          </cell>
          <cell r="CJ102">
            <v>0</v>
          </cell>
          <cell r="CK102">
            <v>0</v>
          </cell>
          <cell r="CL102">
            <v>0</v>
          </cell>
          <cell r="CM102">
            <v>0</v>
          </cell>
          <cell r="CN102">
            <v>0</v>
          </cell>
          <cell r="CO102">
            <v>0</v>
          </cell>
          <cell r="CP102">
            <v>0</v>
          </cell>
          <cell r="CQ102">
            <v>0</v>
          </cell>
          <cell r="CR102">
            <v>0</v>
          </cell>
          <cell r="CS102">
            <v>0</v>
          </cell>
          <cell r="CT102">
            <v>0</v>
          </cell>
          <cell r="CU102">
            <v>0</v>
          </cell>
          <cell r="CV102">
            <v>1</v>
          </cell>
          <cell r="CW102">
            <v>0</v>
          </cell>
          <cell r="CX102">
            <v>0</v>
          </cell>
          <cell r="CY102">
            <v>0</v>
          </cell>
          <cell r="CZ102">
            <v>0</v>
          </cell>
          <cell r="DA102">
            <v>1</v>
          </cell>
          <cell r="DB102">
            <v>1</v>
          </cell>
          <cell r="DC102">
            <v>0</v>
          </cell>
          <cell r="DD102">
            <v>0</v>
          </cell>
          <cell r="DE102">
            <v>0</v>
          </cell>
          <cell r="DF102">
            <v>0</v>
          </cell>
          <cell r="DG102">
            <v>1</v>
          </cell>
          <cell r="DH102">
            <v>0</v>
          </cell>
          <cell r="DI102">
            <v>0</v>
          </cell>
          <cell r="DJ102"/>
          <cell r="DK102">
            <v>0</v>
          </cell>
          <cell r="DL102">
            <v>1460</v>
          </cell>
          <cell r="DM102">
            <v>6</v>
          </cell>
          <cell r="DN102">
            <v>41</v>
          </cell>
          <cell r="DO102">
            <v>0</v>
          </cell>
          <cell r="DP102">
            <v>1</v>
          </cell>
          <cell r="DQ102">
            <v>0</v>
          </cell>
          <cell r="DR102">
            <v>0</v>
          </cell>
          <cell r="DS102">
            <v>0</v>
          </cell>
          <cell r="DT102">
            <v>0</v>
          </cell>
          <cell r="DU102">
            <v>0</v>
          </cell>
          <cell r="DV102">
            <v>0</v>
          </cell>
          <cell r="DW102">
            <v>0</v>
          </cell>
          <cell r="DX102"/>
          <cell r="DY102"/>
          <cell r="DZ102">
            <v>1</v>
          </cell>
          <cell r="EA102">
            <v>0</v>
          </cell>
          <cell r="EB102">
            <v>1</v>
          </cell>
          <cell r="EC102">
            <v>0</v>
          </cell>
          <cell r="ED102">
            <v>1</v>
          </cell>
          <cell r="EE102">
            <v>0</v>
          </cell>
          <cell r="EF102">
            <v>1</v>
          </cell>
          <cell r="EG102">
            <v>0</v>
          </cell>
          <cell r="EH102">
            <v>1</v>
          </cell>
          <cell r="EI102">
            <v>0</v>
          </cell>
          <cell r="EJ102">
            <v>1</v>
          </cell>
          <cell r="EK102">
            <v>0</v>
          </cell>
          <cell r="EL102">
            <v>0</v>
          </cell>
          <cell r="EM102">
            <v>0</v>
          </cell>
          <cell r="EN102"/>
          <cell r="EO102"/>
          <cell r="EP102"/>
          <cell r="EQ102"/>
          <cell r="ER102"/>
          <cell r="ES102"/>
          <cell r="ET102"/>
          <cell r="EU102"/>
          <cell r="EV102"/>
          <cell r="EW102"/>
          <cell r="EX102"/>
          <cell r="EZ102">
            <v>1460</v>
          </cell>
          <cell r="FA102">
            <v>0</v>
          </cell>
          <cell r="FB102">
            <v>0</v>
          </cell>
          <cell r="FC102">
            <v>0</v>
          </cell>
          <cell r="FD102"/>
          <cell r="FE102">
            <v>400</v>
          </cell>
          <cell r="FF102">
            <v>558</v>
          </cell>
          <cell r="FG102">
            <v>5000</v>
          </cell>
          <cell r="FH102">
            <v>20</v>
          </cell>
          <cell r="FI102">
            <v>2</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cell r="FZ102">
            <v>0</v>
          </cell>
          <cell r="GA102">
            <v>0</v>
          </cell>
          <cell r="GB102">
            <v>0</v>
          </cell>
          <cell r="GC102">
            <v>0</v>
          </cell>
          <cell r="GD102">
            <v>0</v>
          </cell>
          <cell r="GE102">
            <v>0</v>
          </cell>
          <cell r="GF102">
            <v>0</v>
          </cell>
          <cell r="GG102">
            <v>0</v>
          </cell>
          <cell r="GH102">
            <v>0</v>
          </cell>
          <cell r="GI102">
            <v>0</v>
          </cell>
          <cell r="GJ102">
            <v>0</v>
          </cell>
          <cell r="GK102">
            <v>0</v>
          </cell>
        </row>
        <row r="103">
          <cell r="A103" t="str">
            <v>Voluntary Arts Network (for Voluntary Arts Ireland)</v>
          </cell>
          <cell r="B103"/>
          <cell r="C103"/>
          <cell r="D103"/>
          <cell r="E103"/>
          <cell r="F103"/>
          <cell r="G103"/>
          <cell r="H103"/>
          <cell r="I103" t="str">
            <v>Small</v>
          </cell>
          <cell r="J103"/>
          <cell r="K103"/>
          <cell r="L103"/>
          <cell r="M103"/>
          <cell r="N103" t="str">
            <v>Combined</v>
          </cell>
          <cell r="O103">
            <v>3</v>
          </cell>
          <cell r="P103">
            <v>58</v>
          </cell>
          <cell r="Q103">
            <v>0</v>
          </cell>
          <cell r="R103">
            <v>2</v>
          </cell>
          <cell r="S103">
            <v>5</v>
          </cell>
          <cell r="T103">
            <v>0</v>
          </cell>
          <cell r="U103">
            <v>1328</v>
          </cell>
          <cell r="V103">
            <v>0</v>
          </cell>
          <cell r="W103">
            <v>6558</v>
          </cell>
          <cell r="X103">
            <v>0</v>
          </cell>
          <cell r="Y103">
            <v>0</v>
          </cell>
          <cell r="Z103">
            <v>0</v>
          </cell>
          <cell r="AA103">
            <v>25050</v>
          </cell>
          <cell r="AB103">
            <v>18406</v>
          </cell>
          <cell r="AC103">
            <v>279954</v>
          </cell>
          <cell r="AD103">
            <v>0</v>
          </cell>
          <cell r="AE103">
            <v>0</v>
          </cell>
          <cell r="AF103">
            <v>0</v>
          </cell>
          <cell r="AG103">
            <v>0</v>
          </cell>
          <cell r="AH103">
            <v>0</v>
          </cell>
          <cell r="AI103">
            <v>0</v>
          </cell>
          <cell r="AJ103">
            <v>0</v>
          </cell>
          <cell r="AK103">
            <v>3</v>
          </cell>
          <cell r="AL103">
            <v>0</v>
          </cell>
          <cell r="AM103">
            <v>0</v>
          </cell>
          <cell r="AN103">
            <v>0</v>
          </cell>
          <cell r="AO103">
            <v>0</v>
          </cell>
          <cell r="AP103">
            <v>0</v>
          </cell>
          <cell r="AQ103">
            <v>0</v>
          </cell>
          <cell r="AR103">
            <v>50</v>
          </cell>
          <cell r="AS103">
            <v>0</v>
          </cell>
          <cell r="AT103">
            <v>0</v>
          </cell>
          <cell r="AU103">
            <v>0</v>
          </cell>
          <cell r="AV103">
            <v>0</v>
          </cell>
          <cell r="AW103">
            <v>0</v>
          </cell>
          <cell r="AX103">
            <v>0</v>
          </cell>
          <cell r="AY103">
            <v>0</v>
          </cell>
          <cell r="AZ103">
            <v>0</v>
          </cell>
          <cell r="BA103">
            <v>0</v>
          </cell>
          <cell r="BB103">
            <v>0</v>
          </cell>
          <cell r="BC103">
            <v>0</v>
          </cell>
          <cell r="BD103">
            <v>0</v>
          </cell>
          <cell r="BE103">
            <v>2</v>
          </cell>
          <cell r="BF103">
            <v>0</v>
          </cell>
          <cell r="BG103">
            <v>0</v>
          </cell>
          <cell r="BH103">
            <v>0</v>
          </cell>
          <cell r="BI103">
            <v>0</v>
          </cell>
          <cell r="BJ103">
            <v>0</v>
          </cell>
          <cell r="BK103">
            <v>0</v>
          </cell>
          <cell r="BL103">
            <v>0</v>
          </cell>
          <cell r="BM103">
            <v>0</v>
          </cell>
          <cell r="BN103">
            <v>0</v>
          </cell>
          <cell r="BO103">
            <v>0</v>
          </cell>
          <cell r="BP103">
            <v>2</v>
          </cell>
          <cell r="BQ103">
            <v>0</v>
          </cell>
          <cell r="BR103">
            <v>0</v>
          </cell>
          <cell r="BS103">
            <v>0</v>
          </cell>
          <cell r="BT103">
            <v>0</v>
          </cell>
          <cell r="BU103">
            <v>0</v>
          </cell>
          <cell r="BV103">
            <v>0</v>
          </cell>
          <cell r="BW103">
            <v>0</v>
          </cell>
          <cell r="BX103">
            <v>0</v>
          </cell>
          <cell r="BY103">
            <v>0.15</v>
          </cell>
          <cell r="BZ103">
            <v>0</v>
          </cell>
          <cell r="CA103">
            <v>0</v>
          </cell>
          <cell r="CB103">
            <v>0</v>
          </cell>
          <cell r="CC103">
            <v>0</v>
          </cell>
          <cell r="CD103">
            <v>0</v>
          </cell>
          <cell r="CE103">
            <v>1</v>
          </cell>
          <cell r="CF103">
            <v>0</v>
          </cell>
          <cell r="CG103">
            <v>0</v>
          </cell>
          <cell r="CH103">
            <v>0</v>
          </cell>
          <cell r="CI103">
            <v>0</v>
          </cell>
          <cell r="CJ103">
            <v>0</v>
          </cell>
          <cell r="CK103">
            <v>1</v>
          </cell>
          <cell r="CL103">
            <v>0</v>
          </cell>
          <cell r="CM103">
            <v>0</v>
          </cell>
          <cell r="CN103">
            <v>0</v>
          </cell>
          <cell r="CO103">
            <v>0</v>
          </cell>
          <cell r="CP103">
            <v>0</v>
          </cell>
          <cell r="CQ103">
            <v>0</v>
          </cell>
          <cell r="CR103">
            <v>0</v>
          </cell>
          <cell r="CS103">
            <v>0</v>
          </cell>
          <cell r="CT103">
            <v>0</v>
          </cell>
          <cell r="CU103">
            <v>0</v>
          </cell>
          <cell r="CV103">
            <v>1</v>
          </cell>
          <cell r="CW103">
            <v>1</v>
          </cell>
          <cell r="CX103">
            <v>0</v>
          </cell>
          <cell r="CY103">
            <v>0</v>
          </cell>
          <cell r="CZ103">
            <v>0</v>
          </cell>
          <cell r="DA103">
            <v>1</v>
          </cell>
          <cell r="DB103">
            <v>0</v>
          </cell>
          <cell r="DC103">
            <v>0</v>
          </cell>
          <cell r="DD103">
            <v>0</v>
          </cell>
          <cell r="DE103">
            <v>0</v>
          </cell>
          <cell r="DF103">
            <v>0</v>
          </cell>
          <cell r="DG103">
            <v>0</v>
          </cell>
          <cell r="DH103">
            <v>0</v>
          </cell>
          <cell r="DI103">
            <v>0</v>
          </cell>
          <cell r="DJ103"/>
          <cell r="DK103">
            <v>0</v>
          </cell>
          <cell r="DL103">
            <v>0</v>
          </cell>
          <cell r="DM103">
            <v>0</v>
          </cell>
          <cell r="DN103">
            <v>0</v>
          </cell>
          <cell r="DO103">
            <v>0</v>
          </cell>
          <cell r="DP103">
            <v>0</v>
          </cell>
          <cell r="DQ103">
            <v>0</v>
          </cell>
          <cell r="DR103">
            <v>0</v>
          </cell>
          <cell r="DS103">
            <v>1</v>
          </cell>
          <cell r="DT103">
            <v>0</v>
          </cell>
          <cell r="DU103">
            <v>0</v>
          </cell>
          <cell r="DV103">
            <v>0</v>
          </cell>
          <cell r="DW103">
            <v>0</v>
          </cell>
          <cell r="DX103"/>
          <cell r="DY103"/>
          <cell r="DZ103">
            <v>1</v>
          </cell>
          <cell r="EA103">
            <v>0</v>
          </cell>
          <cell r="EB103">
            <v>0</v>
          </cell>
          <cell r="EC103">
            <v>0</v>
          </cell>
          <cell r="ED103">
            <v>1</v>
          </cell>
          <cell r="EE103">
            <v>0</v>
          </cell>
          <cell r="EF103">
            <v>0</v>
          </cell>
          <cell r="EG103">
            <v>0</v>
          </cell>
          <cell r="EH103">
            <v>0</v>
          </cell>
          <cell r="EI103">
            <v>0</v>
          </cell>
          <cell r="EJ103">
            <v>1</v>
          </cell>
          <cell r="EK103">
            <v>0</v>
          </cell>
          <cell r="EL103">
            <v>0</v>
          </cell>
          <cell r="EM103">
            <v>0</v>
          </cell>
          <cell r="EN103"/>
          <cell r="EO103"/>
          <cell r="EP103"/>
          <cell r="EQ103"/>
          <cell r="ER103"/>
          <cell r="ES103"/>
          <cell r="ET103"/>
          <cell r="EU103"/>
          <cell r="EV103"/>
          <cell r="EW103"/>
          <cell r="EX103"/>
          <cell r="EZ103">
            <v>0</v>
          </cell>
          <cell r="FA103">
            <v>0</v>
          </cell>
          <cell r="FB103">
            <v>0</v>
          </cell>
          <cell r="FC103">
            <v>0</v>
          </cell>
          <cell r="FD103"/>
          <cell r="FE103">
            <v>250</v>
          </cell>
          <cell r="FF103">
            <v>0</v>
          </cell>
          <cell r="FG103">
            <v>2000</v>
          </cell>
          <cell r="FH103">
            <v>0</v>
          </cell>
          <cell r="FI103">
            <v>0</v>
          </cell>
          <cell r="FJ103">
            <v>5</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2</v>
          </cell>
          <cell r="GB103">
            <v>0</v>
          </cell>
          <cell r="GC103">
            <v>3</v>
          </cell>
          <cell r="GD103">
            <v>0</v>
          </cell>
          <cell r="GE103">
            <v>0</v>
          </cell>
          <cell r="GF103">
            <v>0</v>
          </cell>
          <cell r="GG103">
            <v>279954</v>
          </cell>
          <cell r="GH103">
            <v>0</v>
          </cell>
          <cell r="GI103">
            <v>0</v>
          </cell>
          <cell r="GJ103">
            <v>18406</v>
          </cell>
          <cell r="GK103">
            <v>0</v>
          </cell>
        </row>
        <row r="104">
          <cell r="A104" t="str">
            <v>Walled City Music Trust</v>
          </cell>
          <cell r="B104"/>
          <cell r="C104"/>
          <cell r="D104"/>
          <cell r="E104"/>
          <cell r="F104"/>
          <cell r="G104"/>
          <cell r="H104"/>
          <cell r="I104" t="str">
            <v>Medium</v>
          </cell>
          <cell r="J104"/>
          <cell r="K104"/>
          <cell r="L104"/>
          <cell r="M104"/>
          <cell r="N104" t="str">
            <v>Music</v>
          </cell>
          <cell r="O104">
            <v>15</v>
          </cell>
          <cell r="P104">
            <v>14</v>
          </cell>
          <cell r="Q104">
            <v>0</v>
          </cell>
          <cell r="R104">
            <v>1</v>
          </cell>
          <cell r="S104">
            <v>28</v>
          </cell>
          <cell r="T104">
            <v>2405</v>
          </cell>
          <cell r="U104">
            <v>0</v>
          </cell>
          <cell r="V104">
            <v>685</v>
          </cell>
          <cell r="W104">
            <v>0</v>
          </cell>
          <cell r="X104">
            <v>0</v>
          </cell>
          <cell r="Y104">
            <v>0</v>
          </cell>
          <cell r="Z104">
            <v>0</v>
          </cell>
          <cell r="AA104">
            <v>10556</v>
          </cell>
          <cell r="AB104">
            <v>0</v>
          </cell>
          <cell r="AC104">
            <v>549300</v>
          </cell>
          <cell r="AD104">
            <v>0</v>
          </cell>
          <cell r="AE104">
            <v>0</v>
          </cell>
          <cell r="AF104">
            <v>0</v>
          </cell>
          <cell r="AG104">
            <v>0</v>
          </cell>
          <cell r="AH104">
            <v>0</v>
          </cell>
          <cell r="AI104">
            <v>0</v>
          </cell>
          <cell r="AJ104">
            <v>15</v>
          </cell>
          <cell r="AK104">
            <v>0</v>
          </cell>
          <cell r="AL104">
            <v>0</v>
          </cell>
          <cell r="AM104">
            <v>0</v>
          </cell>
          <cell r="AN104">
            <v>0</v>
          </cell>
          <cell r="AO104">
            <v>0</v>
          </cell>
          <cell r="AP104">
            <v>0</v>
          </cell>
          <cell r="AQ104">
            <v>0</v>
          </cell>
          <cell r="AR104">
            <v>14</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1</v>
          </cell>
          <cell r="BQ104">
            <v>0</v>
          </cell>
          <cell r="BR104">
            <v>3750</v>
          </cell>
          <cell r="BS104">
            <v>1683</v>
          </cell>
          <cell r="BT104">
            <v>192</v>
          </cell>
          <cell r="BU104">
            <v>529</v>
          </cell>
          <cell r="BV104">
            <v>21799</v>
          </cell>
          <cell r="BW104">
            <v>0</v>
          </cell>
          <cell r="BX104">
            <v>0.25</v>
          </cell>
          <cell r="BY104">
            <v>0</v>
          </cell>
          <cell r="BZ104">
            <v>0</v>
          </cell>
          <cell r="CA104">
            <v>0</v>
          </cell>
          <cell r="CB104">
            <v>0</v>
          </cell>
          <cell r="CC104">
            <v>0</v>
          </cell>
          <cell r="CD104">
            <v>0</v>
          </cell>
          <cell r="CE104">
            <v>1</v>
          </cell>
          <cell r="CF104">
            <v>0</v>
          </cell>
          <cell r="CG104">
            <v>0</v>
          </cell>
          <cell r="CH104">
            <v>0</v>
          </cell>
          <cell r="CI104">
            <v>1</v>
          </cell>
          <cell r="CJ104">
            <v>0</v>
          </cell>
          <cell r="CK104">
            <v>0</v>
          </cell>
          <cell r="CL104">
            <v>1</v>
          </cell>
          <cell r="CM104">
            <v>1</v>
          </cell>
          <cell r="CN104">
            <v>0</v>
          </cell>
          <cell r="CO104">
            <v>0</v>
          </cell>
          <cell r="CP104">
            <v>0</v>
          </cell>
          <cell r="CQ104">
            <v>0</v>
          </cell>
          <cell r="CR104">
            <v>0</v>
          </cell>
          <cell r="CS104">
            <v>0</v>
          </cell>
          <cell r="CT104">
            <v>0</v>
          </cell>
          <cell r="CU104">
            <v>1</v>
          </cell>
          <cell r="CV104">
            <v>0</v>
          </cell>
          <cell r="CW104">
            <v>0</v>
          </cell>
          <cell r="CX104">
            <v>0</v>
          </cell>
          <cell r="CY104">
            <v>0</v>
          </cell>
          <cell r="CZ104">
            <v>1</v>
          </cell>
          <cell r="DA104">
            <v>1</v>
          </cell>
          <cell r="DB104">
            <v>0</v>
          </cell>
          <cell r="DC104">
            <v>0</v>
          </cell>
          <cell r="DD104">
            <v>0</v>
          </cell>
          <cell r="DE104">
            <v>0</v>
          </cell>
          <cell r="DF104">
            <v>0</v>
          </cell>
          <cell r="DG104">
            <v>0</v>
          </cell>
          <cell r="DH104">
            <v>0</v>
          </cell>
          <cell r="DI104">
            <v>0</v>
          </cell>
          <cell r="DJ104"/>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cell r="DY104"/>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cell r="EO104"/>
          <cell r="EP104"/>
          <cell r="EQ104"/>
          <cell r="ER104"/>
          <cell r="ES104"/>
          <cell r="ET104"/>
          <cell r="EU104"/>
          <cell r="EV104"/>
          <cell r="EW104"/>
          <cell r="EX104"/>
          <cell r="EZ104">
            <v>0</v>
          </cell>
          <cell r="FA104">
            <v>0</v>
          </cell>
          <cell r="FB104">
            <v>0</v>
          </cell>
          <cell r="FC104">
            <v>0</v>
          </cell>
          <cell r="FD104"/>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13</v>
          </cell>
          <cell r="GB104">
            <v>0</v>
          </cell>
          <cell r="GC104">
            <v>15</v>
          </cell>
          <cell r="GD104">
            <v>0</v>
          </cell>
          <cell r="GE104">
            <v>0</v>
          </cell>
          <cell r="GF104">
            <v>0</v>
          </cell>
          <cell r="GG104">
            <v>258000</v>
          </cell>
          <cell r="GH104">
            <v>0</v>
          </cell>
          <cell r="GI104">
            <v>0</v>
          </cell>
          <cell r="GJ104">
            <v>0</v>
          </cell>
          <cell r="GK104">
            <v>291300</v>
          </cell>
        </row>
        <row r="105">
          <cell r="A105" t="str">
            <v>Waterside Theatre Company Ltd</v>
          </cell>
          <cell r="B105"/>
          <cell r="C105"/>
          <cell r="D105"/>
          <cell r="E105"/>
          <cell r="F105"/>
          <cell r="G105"/>
          <cell r="H105"/>
          <cell r="I105" t="str">
            <v>Medium</v>
          </cell>
          <cell r="J105"/>
          <cell r="K105"/>
          <cell r="L105"/>
          <cell r="M105"/>
          <cell r="N105" t="str">
            <v>Combined</v>
          </cell>
          <cell r="O105">
            <v>149</v>
          </cell>
          <cell r="P105">
            <v>373</v>
          </cell>
          <cell r="Q105">
            <v>3</v>
          </cell>
          <cell r="R105">
            <v>16</v>
          </cell>
          <cell r="S105">
            <v>26</v>
          </cell>
          <cell r="T105">
            <v>19405</v>
          </cell>
          <cell r="U105">
            <v>1534</v>
          </cell>
          <cell r="V105">
            <v>7999</v>
          </cell>
          <cell r="W105">
            <v>0</v>
          </cell>
          <cell r="X105">
            <v>2546</v>
          </cell>
          <cell r="Y105">
            <v>1000</v>
          </cell>
          <cell r="Z105">
            <v>1885</v>
          </cell>
          <cell r="AA105">
            <v>780</v>
          </cell>
          <cell r="AB105">
            <v>1638</v>
          </cell>
          <cell r="AC105">
            <v>0</v>
          </cell>
          <cell r="AD105">
            <v>0</v>
          </cell>
          <cell r="AE105">
            <v>1</v>
          </cell>
          <cell r="AF105">
            <v>0</v>
          </cell>
          <cell r="AG105">
            <v>149</v>
          </cell>
          <cell r="AH105">
            <v>149</v>
          </cell>
          <cell r="AI105">
            <v>149</v>
          </cell>
          <cell r="AJ105">
            <v>149</v>
          </cell>
          <cell r="AK105">
            <v>17</v>
          </cell>
          <cell r="AL105">
            <v>0</v>
          </cell>
          <cell r="AM105">
            <v>6</v>
          </cell>
          <cell r="AN105">
            <v>0</v>
          </cell>
          <cell r="AO105">
            <v>0</v>
          </cell>
          <cell r="AP105">
            <v>373</v>
          </cell>
          <cell r="AQ105">
            <v>373</v>
          </cell>
          <cell r="AR105">
            <v>373</v>
          </cell>
          <cell r="AS105">
            <v>373</v>
          </cell>
          <cell r="AT105">
            <v>0</v>
          </cell>
          <cell r="AU105">
            <v>0</v>
          </cell>
          <cell r="AV105">
            <v>0</v>
          </cell>
          <cell r="AW105">
            <v>0</v>
          </cell>
          <cell r="AX105">
            <v>3</v>
          </cell>
          <cell r="AY105">
            <v>3</v>
          </cell>
          <cell r="AZ105">
            <v>3</v>
          </cell>
          <cell r="BA105">
            <v>3</v>
          </cell>
          <cell r="BB105">
            <v>0</v>
          </cell>
          <cell r="BC105">
            <v>0</v>
          </cell>
          <cell r="BD105">
            <v>0</v>
          </cell>
          <cell r="BE105">
            <v>0</v>
          </cell>
          <cell r="BF105">
            <v>0</v>
          </cell>
          <cell r="BG105">
            <v>0</v>
          </cell>
          <cell r="BH105">
            <v>0</v>
          </cell>
          <cell r="BI105">
            <v>0</v>
          </cell>
          <cell r="BJ105">
            <v>0</v>
          </cell>
          <cell r="BK105">
            <v>1</v>
          </cell>
          <cell r="BL105">
            <v>0</v>
          </cell>
          <cell r="BM105">
            <v>0</v>
          </cell>
          <cell r="BN105">
            <v>16</v>
          </cell>
          <cell r="BO105">
            <v>16</v>
          </cell>
          <cell r="BP105">
            <v>16</v>
          </cell>
          <cell r="BQ105">
            <v>16</v>
          </cell>
          <cell r="BR105">
            <v>43552</v>
          </cell>
          <cell r="BS105">
            <v>3971</v>
          </cell>
          <cell r="BT105">
            <v>15280</v>
          </cell>
          <cell r="BU105">
            <v>4353</v>
          </cell>
          <cell r="BV105">
            <v>53036</v>
          </cell>
          <cell r="BW105">
            <v>6.37</v>
          </cell>
          <cell r="BX105">
            <v>0.15</v>
          </cell>
          <cell r="BY105">
            <v>0.1</v>
          </cell>
          <cell r="BZ105">
            <v>0.75</v>
          </cell>
          <cell r="CA105">
            <v>0</v>
          </cell>
          <cell r="CB105">
            <v>0.3</v>
          </cell>
          <cell r="CC105">
            <v>0.75</v>
          </cell>
          <cell r="CD105">
            <v>0</v>
          </cell>
          <cell r="CE105">
            <v>1</v>
          </cell>
          <cell r="CF105">
            <v>1</v>
          </cell>
          <cell r="CG105">
            <v>0</v>
          </cell>
          <cell r="CH105">
            <v>0</v>
          </cell>
          <cell r="CI105">
            <v>1</v>
          </cell>
          <cell r="CJ105">
            <v>0</v>
          </cell>
          <cell r="CK105">
            <v>0</v>
          </cell>
          <cell r="CL105">
            <v>0</v>
          </cell>
          <cell r="CM105">
            <v>0</v>
          </cell>
          <cell r="CN105">
            <v>0</v>
          </cell>
          <cell r="CO105">
            <v>0</v>
          </cell>
          <cell r="CP105">
            <v>0</v>
          </cell>
          <cell r="CQ105">
            <v>0</v>
          </cell>
          <cell r="CR105">
            <v>0</v>
          </cell>
          <cell r="CS105">
            <v>0</v>
          </cell>
          <cell r="CT105">
            <v>0</v>
          </cell>
          <cell r="CU105">
            <v>1</v>
          </cell>
          <cell r="CV105">
            <v>1</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cell r="DY105"/>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cell r="EO105"/>
          <cell r="EP105"/>
          <cell r="EQ105"/>
          <cell r="ER105"/>
          <cell r="ES105"/>
          <cell r="ET105"/>
          <cell r="EU105"/>
          <cell r="EV105"/>
          <cell r="EW105"/>
          <cell r="EX105"/>
          <cell r="EZ105">
            <v>0</v>
          </cell>
          <cell r="FA105">
            <v>0</v>
          </cell>
          <cell r="FB105">
            <v>0</v>
          </cell>
          <cell r="FC105">
            <v>0</v>
          </cell>
          <cell r="FD105"/>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26</v>
          </cell>
          <cell r="GC105">
            <v>0</v>
          </cell>
          <cell r="GD105">
            <v>0</v>
          </cell>
          <cell r="GE105">
            <v>0</v>
          </cell>
          <cell r="GF105">
            <v>0</v>
          </cell>
          <cell r="GG105">
            <v>0</v>
          </cell>
          <cell r="GH105">
            <v>1638</v>
          </cell>
          <cell r="GI105">
            <v>0</v>
          </cell>
          <cell r="GJ105">
            <v>0</v>
          </cell>
          <cell r="GK105">
            <v>0</v>
          </cell>
        </row>
        <row r="106">
          <cell r="A106" t="str">
            <v>Wheelworks</v>
          </cell>
          <cell r="B106"/>
          <cell r="C106"/>
          <cell r="D106"/>
          <cell r="E106"/>
          <cell r="F106"/>
          <cell r="G106"/>
          <cell r="H106"/>
          <cell r="I106" t="str">
            <v>Medium</v>
          </cell>
          <cell r="J106"/>
          <cell r="K106"/>
          <cell r="L106"/>
          <cell r="M106"/>
          <cell r="N106" t="str">
            <v>Combined</v>
          </cell>
          <cell r="O106">
            <v>1</v>
          </cell>
          <cell r="P106">
            <v>216</v>
          </cell>
          <cell r="Q106">
            <v>16</v>
          </cell>
          <cell r="R106">
            <v>6</v>
          </cell>
          <cell r="S106">
            <v>0</v>
          </cell>
          <cell r="T106">
            <v>150</v>
          </cell>
          <cell r="U106">
            <v>450</v>
          </cell>
          <cell r="V106">
            <v>3576</v>
          </cell>
          <cell r="W106">
            <v>0</v>
          </cell>
          <cell r="X106">
            <v>5701</v>
          </cell>
          <cell r="Y106">
            <v>5720</v>
          </cell>
          <cell r="Z106">
            <v>8552</v>
          </cell>
          <cell r="AA106">
            <v>8552</v>
          </cell>
          <cell r="AB106">
            <v>0</v>
          </cell>
          <cell r="AC106">
            <v>0</v>
          </cell>
          <cell r="AD106">
            <v>0</v>
          </cell>
          <cell r="AE106">
            <v>0</v>
          </cell>
          <cell r="AF106">
            <v>0</v>
          </cell>
          <cell r="AG106">
            <v>0</v>
          </cell>
          <cell r="AH106">
            <v>0</v>
          </cell>
          <cell r="AI106">
            <v>0</v>
          </cell>
          <cell r="AJ106">
            <v>1</v>
          </cell>
          <cell r="AK106">
            <v>1</v>
          </cell>
          <cell r="AL106">
            <v>0</v>
          </cell>
          <cell r="AM106">
            <v>0</v>
          </cell>
          <cell r="AN106">
            <v>0</v>
          </cell>
          <cell r="AO106">
            <v>0</v>
          </cell>
          <cell r="AP106">
            <v>0</v>
          </cell>
          <cell r="AQ106">
            <v>0</v>
          </cell>
          <cell r="AR106">
            <v>175</v>
          </cell>
          <cell r="AS106">
            <v>0</v>
          </cell>
          <cell r="AT106">
            <v>0</v>
          </cell>
          <cell r="AU106">
            <v>0</v>
          </cell>
          <cell r="AV106">
            <v>0</v>
          </cell>
          <cell r="AW106">
            <v>0</v>
          </cell>
          <cell r="AX106">
            <v>0</v>
          </cell>
          <cell r="AY106">
            <v>0</v>
          </cell>
          <cell r="AZ106">
            <v>15</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6</v>
          </cell>
          <cell r="BQ106">
            <v>0</v>
          </cell>
          <cell r="BR106">
            <v>0</v>
          </cell>
          <cell r="BS106">
            <v>0</v>
          </cell>
          <cell r="BT106">
            <v>0</v>
          </cell>
          <cell r="BU106">
            <v>0</v>
          </cell>
          <cell r="BV106">
            <v>0</v>
          </cell>
          <cell r="BW106">
            <v>0</v>
          </cell>
          <cell r="BX106">
            <v>0.35</v>
          </cell>
          <cell r="BY106">
            <v>0.2</v>
          </cell>
          <cell r="BZ106">
            <v>0.85</v>
          </cell>
          <cell r="CA106">
            <v>0</v>
          </cell>
          <cell r="CB106">
            <v>0.05</v>
          </cell>
          <cell r="CC106">
            <v>0.95</v>
          </cell>
          <cell r="CD106">
            <v>0.1</v>
          </cell>
          <cell r="CE106">
            <v>0</v>
          </cell>
          <cell r="CF106">
            <v>1</v>
          </cell>
          <cell r="CG106">
            <v>0</v>
          </cell>
          <cell r="CH106">
            <v>0</v>
          </cell>
          <cell r="CI106">
            <v>1</v>
          </cell>
          <cell r="CJ106">
            <v>0</v>
          </cell>
          <cell r="CK106">
            <v>1</v>
          </cell>
          <cell r="CL106">
            <v>1</v>
          </cell>
          <cell r="CM106">
            <v>1</v>
          </cell>
          <cell r="CN106">
            <v>0</v>
          </cell>
          <cell r="CO106">
            <v>0</v>
          </cell>
          <cell r="CP106">
            <v>0</v>
          </cell>
          <cell r="CQ106">
            <v>0</v>
          </cell>
          <cell r="CR106">
            <v>0</v>
          </cell>
          <cell r="CS106">
            <v>0</v>
          </cell>
          <cell r="CT106">
            <v>0</v>
          </cell>
          <cell r="CU106">
            <v>1</v>
          </cell>
          <cell r="CV106">
            <v>1</v>
          </cell>
          <cell r="CW106">
            <v>0</v>
          </cell>
          <cell r="CX106">
            <v>0</v>
          </cell>
          <cell r="CY106">
            <v>0</v>
          </cell>
          <cell r="CZ106">
            <v>1</v>
          </cell>
          <cell r="DA106">
            <v>0</v>
          </cell>
          <cell r="DB106">
            <v>0</v>
          </cell>
          <cell r="DC106">
            <v>0</v>
          </cell>
          <cell r="DD106">
            <v>0</v>
          </cell>
          <cell r="DE106">
            <v>0</v>
          </cell>
          <cell r="DF106">
            <v>0</v>
          </cell>
          <cell r="DG106">
            <v>0</v>
          </cell>
          <cell r="DH106">
            <v>0</v>
          </cell>
          <cell r="DI106">
            <v>0</v>
          </cell>
          <cell r="DJ106"/>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cell r="DY106"/>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cell r="EO106"/>
          <cell r="EP106"/>
          <cell r="EQ106"/>
          <cell r="ER106"/>
          <cell r="ES106"/>
          <cell r="ET106"/>
          <cell r="EU106"/>
          <cell r="EV106"/>
          <cell r="EW106"/>
          <cell r="EX106"/>
          <cell r="EZ106">
            <v>0</v>
          </cell>
          <cell r="FA106">
            <v>0</v>
          </cell>
          <cell r="FB106">
            <v>0</v>
          </cell>
          <cell r="FC106">
            <v>0</v>
          </cell>
          <cell r="FD106"/>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cell r="FZ106">
            <v>0</v>
          </cell>
          <cell r="GA106">
            <v>0</v>
          </cell>
          <cell r="GB106">
            <v>0</v>
          </cell>
          <cell r="GC106">
            <v>0</v>
          </cell>
          <cell r="GD106">
            <v>0</v>
          </cell>
          <cell r="GE106">
            <v>0</v>
          </cell>
          <cell r="GF106">
            <v>0</v>
          </cell>
          <cell r="GG106">
            <v>0</v>
          </cell>
          <cell r="GH106">
            <v>0</v>
          </cell>
          <cell r="GI106">
            <v>0</v>
          </cell>
          <cell r="GJ106">
            <v>0</v>
          </cell>
          <cell r="GK106">
            <v>0</v>
          </cell>
        </row>
        <row r="107">
          <cell r="A107" t="str">
            <v>Young at Art</v>
          </cell>
          <cell r="B107"/>
          <cell r="C107"/>
          <cell r="D107"/>
          <cell r="E107"/>
          <cell r="F107"/>
          <cell r="G107"/>
          <cell r="H107"/>
          <cell r="I107" t="str">
            <v>Medium</v>
          </cell>
          <cell r="J107"/>
          <cell r="K107"/>
          <cell r="L107"/>
          <cell r="M107"/>
          <cell r="N107" t="str">
            <v>Combined</v>
          </cell>
          <cell r="O107">
            <v>111</v>
          </cell>
          <cell r="P107">
            <v>581</v>
          </cell>
          <cell r="Q107">
            <v>18</v>
          </cell>
          <cell r="R107">
            <v>1</v>
          </cell>
          <cell r="S107">
            <v>0</v>
          </cell>
          <cell r="T107">
            <v>8672</v>
          </cell>
          <cell r="U107">
            <v>2100</v>
          </cell>
          <cell r="V107">
            <v>42318</v>
          </cell>
          <cell r="W107">
            <v>9730</v>
          </cell>
          <cell r="X107">
            <v>5965</v>
          </cell>
          <cell r="Y107">
            <v>2200</v>
          </cell>
          <cell r="Z107" t="str">
            <v>included above</v>
          </cell>
          <cell r="AA107">
            <v>0</v>
          </cell>
          <cell r="AB107">
            <v>0</v>
          </cell>
          <cell r="AC107">
            <v>0</v>
          </cell>
          <cell r="AD107">
            <v>0</v>
          </cell>
          <cell r="AE107">
            <v>0</v>
          </cell>
          <cell r="AF107">
            <v>2</v>
          </cell>
          <cell r="AG107">
            <v>0</v>
          </cell>
          <cell r="AH107">
            <v>31</v>
          </cell>
          <cell r="AI107">
            <v>0</v>
          </cell>
          <cell r="AJ107">
            <v>110</v>
          </cell>
          <cell r="AK107">
            <v>4</v>
          </cell>
          <cell r="AL107">
            <v>0</v>
          </cell>
          <cell r="AM107">
            <v>0</v>
          </cell>
          <cell r="AN107">
            <v>0</v>
          </cell>
          <cell r="AO107">
            <v>0</v>
          </cell>
          <cell r="AP107">
            <v>0</v>
          </cell>
          <cell r="AQ107">
            <v>0</v>
          </cell>
          <cell r="AR107">
            <v>581</v>
          </cell>
          <cell r="AS107">
            <v>0</v>
          </cell>
          <cell r="AT107">
            <v>0</v>
          </cell>
          <cell r="AU107">
            <v>0</v>
          </cell>
          <cell r="AV107">
            <v>0</v>
          </cell>
          <cell r="AW107">
            <v>0</v>
          </cell>
          <cell r="AX107">
            <v>0</v>
          </cell>
          <cell r="AY107">
            <v>0</v>
          </cell>
          <cell r="AZ107">
            <v>18</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12252</v>
          </cell>
          <cell r="BS107">
            <v>7644</v>
          </cell>
          <cell r="BT107">
            <v>553</v>
          </cell>
          <cell r="BU107">
            <v>1870</v>
          </cell>
          <cell r="BV107">
            <v>47598.5</v>
          </cell>
          <cell r="BW107">
            <v>4.7300000000000004</v>
          </cell>
          <cell r="BX107">
            <v>0.05</v>
          </cell>
          <cell r="BY107">
            <v>0</v>
          </cell>
          <cell r="BZ107">
            <v>0.3</v>
          </cell>
          <cell r="CA107">
            <v>0.1</v>
          </cell>
          <cell r="CB107">
            <v>0</v>
          </cell>
          <cell r="CC107">
            <v>0.94</v>
          </cell>
          <cell r="CD107">
            <v>0</v>
          </cell>
          <cell r="CE107">
            <v>1</v>
          </cell>
          <cell r="CF107">
            <v>1</v>
          </cell>
          <cell r="CG107">
            <v>0</v>
          </cell>
          <cell r="CH107">
            <v>0</v>
          </cell>
          <cell r="CI107">
            <v>0</v>
          </cell>
          <cell r="CJ107">
            <v>0</v>
          </cell>
          <cell r="CK107">
            <v>1</v>
          </cell>
          <cell r="CL107">
            <v>0</v>
          </cell>
          <cell r="CM107">
            <v>0</v>
          </cell>
          <cell r="CN107">
            <v>0</v>
          </cell>
          <cell r="CO107">
            <v>0</v>
          </cell>
          <cell r="CP107">
            <v>0</v>
          </cell>
          <cell r="CQ107">
            <v>1</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cell r="DY107"/>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cell r="EO107"/>
          <cell r="EP107"/>
          <cell r="EQ107"/>
          <cell r="ER107"/>
          <cell r="ES107"/>
          <cell r="ET107"/>
          <cell r="EU107"/>
          <cell r="EV107"/>
          <cell r="EW107"/>
          <cell r="EX107"/>
          <cell r="EZ107">
            <v>0</v>
          </cell>
          <cell r="FA107">
            <v>0</v>
          </cell>
          <cell r="FB107">
            <v>0</v>
          </cell>
          <cell r="FC107">
            <v>0</v>
          </cell>
          <cell r="FD107"/>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cell r="FZ107">
            <v>0</v>
          </cell>
          <cell r="GA107">
            <v>0</v>
          </cell>
          <cell r="GB107">
            <v>0</v>
          </cell>
          <cell r="GC107">
            <v>0</v>
          </cell>
          <cell r="GD107">
            <v>0</v>
          </cell>
          <cell r="GE107">
            <v>0</v>
          </cell>
          <cell r="GF107">
            <v>0</v>
          </cell>
          <cell r="GG107">
            <v>0</v>
          </cell>
          <cell r="GH107">
            <v>0</v>
          </cell>
          <cell r="GI107">
            <v>0</v>
          </cell>
          <cell r="GJ107">
            <v>0</v>
          </cell>
          <cell r="GK107">
            <v>0</v>
          </cell>
        </row>
        <row r="108">
          <cell r="A108" t="str">
            <v>Youth Action Northern Ireland</v>
          </cell>
          <cell r="B108"/>
          <cell r="C108"/>
          <cell r="D108"/>
          <cell r="E108"/>
          <cell r="F108"/>
          <cell r="G108"/>
          <cell r="H108"/>
          <cell r="I108" t="str">
            <v>Medium</v>
          </cell>
          <cell r="J108"/>
          <cell r="K108"/>
          <cell r="L108"/>
          <cell r="M108"/>
          <cell r="N108" t="str">
            <v>Drama</v>
          </cell>
          <cell r="O108">
            <v>256</v>
          </cell>
          <cell r="P108">
            <v>3220</v>
          </cell>
          <cell r="Q108">
            <v>0</v>
          </cell>
          <cell r="R108">
            <v>6</v>
          </cell>
          <cell r="S108">
            <v>402</v>
          </cell>
          <cell r="T108">
            <v>10870</v>
          </cell>
          <cell r="U108">
            <v>1000</v>
          </cell>
          <cell r="V108">
            <v>8790</v>
          </cell>
          <cell r="W108">
            <v>0</v>
          </cell>
          <cell r="X108">
            <v>0</v>
          </cell>
          <cell r="Y108">
            <v>0</v>
          </cell>
          <cell r="Z108">
            <v>654</v>
          </cell>
          <cell r="AA108">
            <v>300</v>
          </cell>
          <cell r="AB108">
            <v>8</v>
          </cell>
          <cell r="AC108">
            <v>10000</v>
          </cell>
          <cell r="AD108">
            <v>0</v>
          </cell>
          <cell r="AE108">
            <v>8</v>
          </cell>
          <cell r="AF108">
            <v>0</v>
          </cell>
          <cell r="AG108">
            <v>0</v>
          </cell>
          <cell r="AH108">
            <v>0</v>
          </cell>
          <cell r="AI108">
            <v>0</v>
          </cell>
          <cell r="AJ108">
            <v>256</v>
          </cell>
          <cell r="AK108">
            <v>4</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2</v>
          </cell>
          <cell r="BL108">
            <v>0</v>
          </cell>
          <cell r="BM108">
            <v>0</v>
          </cell>
          <cell r="BN108">
            <v>0</v>
          </cell>
          <cell r="BO108">
            <v>0</v>
          </cell>
          <cell r="BP108">
            <v>6</v>
          </cell>
          <cell r="BQ108">
            <v>0</v>
          </cell>
          <cell r="BR108">
            <v>2000</v>
          </cell>
          <cell r="BS108">
            <v>0</v>
          </cell>
          <cell r="BT108">
            <v>100</v>
          </cell>
          <cell r="BU108">
            <v>1000</v>
          </cell>
          <cell r="BV108">
            <v>11784.8</v>
          </cell>
          <cell r="BW108">
            <v>5.89</v>
          </cell>
          <cell r="BX108">
            <v>0.35</v>
          </cell>
          <cell r="BY108">
            <v>0.1</v>
          </cell>
          <cell r="BZ108">
            <v>0.7</v>
          </cell>
          <cell r="CA108">
            <v>0.05</v>
          </cell>
          <cell r="CB108">
            <v>0</v>
          </cell>
          <cell r="CC108">
            <v>1</v>
          </cell>
          <cell r="CD108">
            <v>0</v>
          </cell>
          <cell r="CE108">
            <v>1</v>
          </cell>
          <cell r="CF108">
            <v>1</v>
          </cell>
          <cell r="CG108">
            <v>1</v>
          </cell>
          <cell r="CH108">
            <v>0</v>
          </cell>
          <cell r="CI108">
            <v>0</v>
          </cell>
          <cell r="CJ108">
            <v>0</v>
          </cell>
          <cell r="CK108">
            <v>1</v>
          </cell>
          <cell r="CL108">
            <v>0</v>
          </cell>
          <cell r="CM108">
            <v>1</v>
          </cell>
          <cell r="CN108">
            <v>0</v>
          </cell>
          <cell r="CO108">
            <v>1</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cell r="DY108"/>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cell r="EO108"/>
          <cell r="EP108"/>
          <cell r="EQ108"/>
          <cell r="ER108"/>
          <cell r="ES108"/>
          <cell r="ET108"/>
          <cell r="EU108"/>
          <cell r="EV108"/>
          <cell r="EW108"/>
          <cell r="EX108"/>
          <cell r="EZ108">
            <v>0</v>
          </cell>
          <cell r="FA108">
            <v>0</v>
          </cell>
          <cell r="FB108">
            <v>0</v>
          </cell>
          <cell r="FC108">
            <v>0</v>
          </cell>
          <cell r="FD108"/>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2</v>
          </cell>
          <cell r="GB108">
            <v>0</v>
          </cell>
          <cell r="GC108">
            <v>400</v>
          </cell>
          <cell r="GD108">
            <v>0</v>
          </cell>
          <cell r="GE108">
            <v>0</v>
          </cell>
          <cell r="GF108">
            <v>8</v>
          </cell>
          <cell r="GG108">
            <v>0</v>
          </cell>
          <cell r="GH108">
            <v>0</v>
          </cell>
          <cell r="GI108">
            <v>0</v>
          </cell>
          <cell r="GJ108">
            <v>0</v>
          </cell>
          <cell r="GK108">
            <v>10000</v>
          </cell>
        </row>
        <row r="109">
          <cell r="A109" t="str">
            <v>All Organisations</v>
          </cell>
          <cell r="O109">
            <v>7723</v>
          </cell>
          <cell r="P109">
            <v>43324</v>
          </cell>
          <cell r="Q109">
            <v>652</v>
          </cell>
          <cell r="R109">
            <v>1137</v>
          </cell>
          <cell r="S109">
            <v>275673</v>
          </cell>
          <cell r="T109">
            <v>888705</v>
          </cell>
          <cell r="U109">
            <v>1808017</v>
          </cell>
          <cell r="V109">
            <v>592477</v>
          </cell>
          <cell r="W109">
            <v>315236</v>
          </cell>
          <cell r="X109">
            <v>142384</v>
          </cell>
          <cell r="Y109">
            <v>469483</v>
          </cell>
          <cell r="Z109">
            <v>285228</v>
          </cell>
          <cell r="AA109">
            <v>530248</v>
          </cell>
          <cell r="AB109">
            <v>854826185</v>
          </cell>
          <cell r="AC109">
            <v>45917878</v>
          </cell>
          <cell r="AD109">
            <v>181</v>
          </cell>
          <cell r="AE109">
            <v>43</v>
          </cell>
          <cell r="AF109">
            <v>24</v>
          </cell>
          <cell r="AG109">
            <v>319</v>
          </cell>
          <cell r="AH109">
            <v>1835</v>
          </cell>
          <cell r="AI109">
            <v>821</v>
          </cell>
          <cell r="AJ109">
            <v>4561</v>
          </cell>
          <cell r="AK109">
            <v>549</v>
          </cell>
          <cell r="AL109">
            <v>6671</v>
          </cell>
          <cell r="AM109">
            <v>92</v>
          </cell>
          <cell r="AN109">
            <v>65</v>
          </cell>
          <cell r="AO109">
            <v>563</v>
          </cell>
          <cell r="AP109">
            <v>788</v>
          </cell>
          <cell r="AQ109">
            <v>1100</v>
          </cell>
          <cell r="AR109">
            <v>22088</v>
          </cell>
          <cell r="AS109">
            <v>13715</v>
          </cell>
          <cell r="AT109">
            <v>37</v>
          </cell>
          <cell r="AU109">
            <v>9</v>
          </cell>
          <cell r="AV109">
            <v>8</v>
          </cell>
          <cell r="AW109">
            <v>10</v>
          </cell>
          <cell r="AX109">
            <v>518</v>
          </cell>
          <cell r="AY109">
            <v>49</v>
          </cell>
          <cell r="AZ109">
            <v>682</v>
          </cell>
          <cell r="BA109">
            <v>103</v>
          </cell>
          <cell r="BB109">
            <v>29</v>
          </cell>
          <cell r="BC109">
            <v>2</v>
          </cell>
          <cell r="BD109">
            <v>0</v>
          </cell>
          <cell r="BE109">
            <v>2</v>
          </cell>
          <cell r="BF109">
            <v>2</v>
          </cell>
          <cell r="BG109">
            <v>0</v>
          </cell>
          <cell r="BH109">
            <v>173</v>
          </cell>
          <cell r="BI109">
            <v>7</v>
          </cell>
          <cell r="BJ109">
            <v>8</v>
          </cell>
          <cell r="BK109">
            <v>10</v>
          </cell>
          <cell r="BL109">
            <v>5</v>
          </cell>
          <cell r="BM109">
            <v>3</v>
          </cell>
          <cell r="BN109">
            <v>26</v>
          </cell>
          <cell r="BO109">
            <v>21</v>
          </cell>
          <cell r="BP109">
            <v>486</v>
          </cell>
          <cell r="BQ109">
            <v>169</v>
          </cell>
          <cell r="BR109">
            <v>1135077</v>
          </cell>
          <cell r="BS109">
            <v>592732</v>
          </cell>
          <cell r="BT109">
            <v>114549</v>
          </cell>
          <cell r="BU109">
            <v>183158</v>
          </cell>
          <cell r="BV109">
            <v>13177191.780000001</v>
          </cell>
          <cell r="BW109">
            <v>5.0838278576818903</v>
          </cell>
          <cell r="BX109">
            <v>0.14374339622641508</v>
          </cell>
          <cell r="BY109">
            <v>8.1556603773584854E-2</v>
          </cell>
          <cell r="BZ109">
            <v>0.27800000000000002</v>
          </cell>
          <cell r="CA109">
            <v>4.7971698113207541E-2</v>
          </cell>
          <cell r="CB109">
            <v>0.13776698113207542</v>
          </cell>
          <cell r="CC109">
            <v>0.36999999999999983</v>
          </cell>
          <cell r="CD109">
            <v>3.141509433962264E-2</v>
          </cell>
          <cell r="CE109">
            <v>59</v>
          </cell>
          <cell r="CF109">
            <v>50</v>
          </cell>
          <cell r="CG109">
            <v>22</v>
          </cell>
          <cell r="CH109">
            <v>13</v>
          </cell>
          <cell r="CI109">
            <v>37</v>
          </cell>
          <cell r="CJ109">
            <v>13</v>
          </cell>
          <cell r="CK109">
            <v>25</v>
          </cell>
          <cell r="CL109">
            <v>28</v>
          </cell>
          <cell r="CM109">
            <v>68</v>
          </cell>
          <cell r="CN109">
            <v>12</v>
          </cell>
          <cell r="CO109">
            <v>14</v>
          </cell>
          <cell r="CP109">
            <v>11</v>
          </cell>
          <cell r="CQ109">
            <v>17</v>
          </cell>
          <cell r="CR109">
            <v>9</v>
          </cell>
          <cell r="CS109">
            <v>9</v>
          </cell>
          <cell r="CT109">
            <v>16</v>
          </cell>
          <cell r="CU109">
            <v>26</v>
          </cell>
          <cell r="CV109">
            <v>38</v>
          </cell>
          <cell r="CW109">
            <v>14</v>
          </cell>
          <cell r="CX109">
            <v>4</v>
          </cell>
          <cell r="CY109">
            <v>3</v>
          </cell>
          <cell r="CZ109">
            <v>26</v>
          </cell>
          <cell r="DA109">
            <v>15</v>
          </cell>
          <cell r="DB109">
            <v>10</v>
          </cell>
          <cell r="DC109">
            <v>11</v>
          </cell>
          <cell r="DD109">
            <v>9</v>
          </cell>
          <cell r="DE109">
            <v>13</v>
          </cell>
          <cell r="DF109">
            <v>9</v>
          </cell>
          <cell r="DG109">
            <v>15</v>
          </cell>
          <cell r="DH109">
            <v>6</v>
          </cell>
          <cell r="DI109">
            <v>6</v>
          </cell>
          <cell r="DJ109">
            <v>0</v>
          </cell>
          <cell r="DK109">
            <v>6</v>
          </cell>
          <cell r="DL109">
            <v>2514</v>
          </cell>
          <cell r="DM109">
            <v>1568</v>
          </cell>
          <cell r="DN109">
            <v>353</v>
          </cell>
          <cell r="DO109">
            <v>530</v>
          </cell>
          <cell r="DP109">
            <v>19</v>
          </cell>
          <cell r="DQ109">
            <v>4</v>
          </cell>
          <cell r="DR109">
            <v>9</v>
          </cell>
          <cell r="DS109">
            <v>10</v>
          </cell>
          <cell r="DT109">
            <v>6</v>
          </cell>
          <cell r="DU109">
            <v>10</v>
          </cell>
          <cell r="DV109">
            <v>7</v>
          </cell>
          <cell r="DW109">
            <v>10</v>
          </cell>
          <cell r="DX109">
            <v>0</v>
          </cell>
          <cell r="DY109">
            <v>0</v>
          </cell>
          <cell r="DZ109">
            <v>19</v>
          </cell>
          <cell r="EA109">
            <v>5</v>
          </cell>
          <cell r="EB109">
            <v>21</v>
          </cell>
          <cell r="EC109">
            <v>2</v>
          </cell>
          <cell r="ED109">
            <v>7</v>
          </cell>
          <cell r="EE109">
            <v>12</v>
          </cell>
          <cell r="EF109">
            <v>16</v>
          </cell>
          <cell r="EG109">
            <v>5</v>
          </cell>
          <cell r="EH109">
            <v>11</v>
          </cell>
          <cell r="EI109">
            <v>9</v>
          </cell>
          <cell r="EJ109">
            <v>11</v>
          </cell>
          <cell r="EK109">
            <v>8</v>
          </cell>
          <cell r="EL109">
            <v>8</v>
          </cell>
          <cell r="EM109">
            <v>2</v>
          </cell>
          <cell r="EN109">
            <v>0</v>
          </cell>
          <cell r="EO109">
            <v>0</v>
          </cell>
          <cell r="EP109">
            <v>0</v>
          </cell>
          <cell r="EQ109">
            <v>0</v>
          </cell>
          <cell r="ER109">
            <v>0</v>
          </cell>
          <cell r="ES109">
            <v>0</v>
          </cell>
          <cell r="ET109">
            <v>0</v>
          </cell>
          <cell r="EU109">
            <v>0</v>
          </cell>
          <cell r="EV109">
            <v>0</v>
          </cell>
          <cell r="EW109">
            <v>0</v>
          </cell>
          <cell r="EX109">
            <v>0</v>
          </cell>
          <cell r="EY109">
            <v>0</v>
          </cell>
          <cell r="EZ109">
            <v>11668</v>
          </cell>
          <cell r="FA109">
            <v>75</v>
          </cell>
          <cell r="FB109">
            <v>8065</v>
          </cell>
          <cell r="FC109">
            <v>247</v>
          </cell>
          <cell r="FD109">
            <v>0</v>
          </cell>
          <cell r="FE109">
            <v>2674</v>
          </cell>
          <cell r="FF109">
            <v>2420</v>
          </cell>
          <cell r="FG109">
            <v>7059</v>
          </cell>
          <cell r="FH109">
            <v>3052</v>
          </cell>
          <cell r="FI109">
            <v>1110</v>
          </cell>
          <cell r="FJ109">
            <v>5013</v>
          </cell>
          <cell r="FK109">
            <v>7623</v>
          </cell>
          <cell r="FL109">
            <v>15</v>
          </cell>
          <cell r="FM109">
            <v>9593</v>
          </cell>
          <cell r="FN109">
            <v>15300</v>
          </cell>
          <cell r="FO109">
            <v>215</v>
          </cell>
          <cell r="FP109">
            <v>66</v>
          </cell>
          <cell r="FQ109">
            <v>1</v>
          </cell>
          <cell r="FR109">
            <v>8</v>
          </cell>
          <cell r="FS109">
            <v>1530</v>
          </cell>
          <cell r="FT109">
            <v>0</v>
          </cell>
          <cell r="FU109">
            <v>0</v>
          </cell>
          <cell r="FV109">
            <v>0</v>
          </cell>
          <cell r="FW109">
            <v>0</v>
          </cell>
          <cell r="FX109">
            <v>2</v>
          </cell>
          <cell r="FY109">
            <v>0</v>
          </cell>
          <cell r="FZ109">
            <v>395</v>
          </cell>
          <cell r="GA109">
            <v>346</v>
          </cell>
          <cell r="GB109">
            <v>581</v>
          </cell>
          <cell r="GC109">
            <v>274351</v>
          </cell>
          <cell r="GD109">
            <v>9151</v>
          </cell>
          <cell r="GE109">
            <v>13195500</v>
          </cell>
          <cell r="GF109">
            <v>35708</v>
          </cell>
          <cell r="GG109">
            <v>23754837</v>
          </cell>
          <cell r="GH109">
            <v>15195</v>
          </cell>
          <cell r="GI109">
            <v>3190</v>
          </cell>
          <cell r="GJ109">
            <v>4771082</v>
          </cell>
          <cell r="GK109">
            <v>12164551</v>
          </cell>
        </row>
        <row r="110">
          <cell r="A110" t="str">
            <v>Small</v>
          </cell>
          <cell r="O110">
            <v>1897</v>
          </cell>
          <cell r="P110">
            <v>13835</v>
          </cell>
          <cell r="Q110">
            <v>211</v>
          </cell>
          <cell r="R110">
            <v>85</v>
          </cell>
          <cell r="S110">
            <v>925</v>
          </cell>
          <cell r="T110">
            <v>60363</v>
          </cell>
          <cell r="U110">
            <v>333651</v>
          </cell>
          <cell r="V110">
            <v>370104</v>
          </cell>
          <cell r="W110">
            <v>47056</v>
          </cell>
          <cell r="X110">
            <v>16451</v>
          </cell>
          <cell r="Y110">
            <v>121681</v>
          </cell>
          <cell r="Z110">
            <v>6914</v>
          </cell>
          <cell r="AA110">
            <v>56095</v>
          </cell>
          <cell r="AB110">
            <v>786415</v>
          </cell>
          <cell r="AC110">
            <v>6533229</v>
          </cell>
          <cell r="AD110">
            <v>16</v>
          </cell>
          <cell r="AE110">
            <v>4</v>
          </cell>
          <cell r="AF110">
            <v>1</v>
          </cell>
          <cell r="AG110">
            <v>12</v>
          </cell>
          <cell r="AH110">
            <v>179</v>
          </cell>
          <cell r="AI110">
            <v>7</v>
          </cell>
          <cell r="AJ110">
            <v>575</v>
          </cell>
          <cell r="AK110">
            <v>93</v>
          </cell>
          <cell r="AL110">
            <v>4671</v>
          </cell>
          <cell r="AM110">
            <v>15</v>
          </cell>
          <cell r="AN110">
            <v>5</v>
          </cell>
          <cell r="AO110">
            <v>513</v>
          </cell>
          <cell r="AP110">
            <v>66</v>
          </cell>
          <cell r="AQ110">
            <v>577</v>
          </cell>
          <cell r="AR110">
            <v>8117</v>
          </cell>
          <cell r="AS110">
            <v>4013</v>
          </cell>
          <cell r="AT110">
            <v>0</v>
          </cell>
          <cell r="AU110">
            <v>0</v>
          </cell>
          <cell r="AV110">
            <v>0</v>
          </cell>
          <cell r="AW110">
            <v>2</v>
          </cell>
          <cell r="AX110">
            <v>0</v>
          </cell>
          <cell r="AY110">
            <v>2</v>
          </cell>
          <cell r="AZ110">
            <v>64</v>
          </cell>
          <cell r="BA110">
            <v>12</v>
          </cell>
          <cell r="BB110">
            <v>0</v>
          </cell>
          <cell r="BC110">
            <v>0</v>
          </cell>
          <cell r="BD110">
            <v>0</v>
          </cell>
          <cell r="BE110">
            <v>2</v>
          </cell>
          <cell r="BF110">
            <v>0</v>
          </cell>
          <cell r="BG110">
            <v>0</v>
          </cell>
          <cell r="BH110">
            <v>0</v>
          </cell>
          <cell r="BI110">
            <v>7</v>
          </cell>
          <cell r="BJ110">
            <v>0</v>
          </cell>
          <cell r="BK110">
            <v>0</v>
          </cell>
          <cell r="BL110">
            <v>0</v>
          </cell>
          <cell r="BM110">
            <v>0</v>
          </cell>
          <cell r="BN110">
            <v>0</v>
          </cell>
          <cell r="BO110">
            <v>2</v>
          </cell>
          <cell r="BP110">
            <v>18</v>
          </cell>
          <cell r="BQ110">
            <v>1</v>
          </cell>
          <cell r="BR110">
            <v>24086</v>
          </cell>
          <cell r="BS110">
            <v>12216</v>
          </cell>
          <cell r="BT110">
            <v>1995</v>
          </cell>
          <cell r="BU110">
            <v>2666</v>
          </cell>
          <cell r="BV110">
            <v>99494.080000000002</v>
          </cell>
          <cell r="BW110">
            <v>1.9854742896102753</v>
          </cell>
          <cell r="BX110">
            <v>0.148475</v>
          </cell>
          <cell r="BY110">
            <v>8.4895833333333337E-2</v>
          </cell>
          <cell r="BZ110">
            <v>0.26954166666666673</v>
          </cell>
          <cell r="CA110">
            <v>3.7812500000000006E-2</v>
          </cell>
          <cell r="CB110">
            <v>9.548541666666667E-2</v>
          </cell>
          <cell r="CC110">
            <v>0.36145833333333338</v>
          </cell>
          <cell r="CD110">
            <v>4.0000000000000008E-2</v>
          </cell>
          <cell r="CE110">
            <v>27</v>
          </cell>
          <cell r="CF110">
            <v>21</v>
          </cell>
          <cell r="CG110">
            <v>9</v>
          </cell>
          <cell r="CH110">
            <v>12</v>
          </cell>
          <cell r="CI110">
            <v>16</v>
          </cell>
          <cell r="CJ110">
            <v>7</v>
          </cell>
          <cell r="CK110">
            <v>10</v>
          </cell>
          <cell r="CL110">
            <v>11</v>
          </cell>
          <cell r="CM110">
            <v>30</v>
          </cell>
          <cell r="CN110">
            <v>4</v>
          </cell>
          <cell r="CO110">
            <v>7</v>
          </cell>
          <cell r="CP110">
            <v>3</v>
          </cell>
          <cell r="CQ110">
            <v>10</v>
          </cell>
          <cell r="CR110">
            <v>4</v>
          </cell>
          <cell r="CS110">
            <v>3</v>
          </cell>
          <cell r="CT110">
            <v>8</v>
          </cell>
          <cell r="CU110">
            <v>8</v>
          </cell>
          <cell r="CV110">
            <v>17</v>
          </cell>
          <cell r="CW110">
            <v>7</v>
          </cell>
          <cell r="CX110">
            <v>2</v>
          </cell>
          <cell r="CY110">
            <v>0</v>
          </cell>
          <cell r="CZ110">
            <v>11</v>
          </cell>
          <cell r="DA110">
            <v>7</v>
          </cell>
          <cell r="DB110">
            <v>7</v>
          </cell>
          <cell r="DC110">
            <v>2</v>
          </cell>
          <cell r="DD110">
            <v>3</v>
          </cell>
          <cell r="DE110">
            <v>4</v>
          </cell>
          <cell r="DF110">
            <v>2</v>
          </cell>
          <cell r="DG110">
            <v>5</v>
          </cell>
          <cell r="DH110">
            <v>0</v>
          </cell>
          <cell r="DI110">
            <v>0</v>
          </cell>
          <cell r="DJ110">
            <v>0</v>
          </cell>
          <cell r="DK110">
            <v>0</v>
          </cell>
          <cell r="DL110">
            <v>673</v>
          </cell>
          <cell r="DM110">
            <v>941</v>
          </cell>
          <cell r="DN110">
            <v>138</v>
          </cell>
          <cell r="DO110">
            <v>8</v>
          </cell>
          <cell r="DP110">
            <v>8</v>
          </cell>
          <cell r="DQ110">
            <v>1</v>
          </cell>
          <cell r="DR110">
            <v>4</v>
          </cell>
          <cell r="DS110">
            <v>3</v>
          </cell>
          <cell r="DT110">
            <v>2</v>
          </cell>
          <cell r="DU110">
            <v>5</v>
          </cell>
          <cell r="DV110">
            <v>2</v>
          </cell>
          <cell r="DW110">
            <v>4</v>
          </cell>
          <cell r="DX110">
            <v>0</v>
          </cell>
          <cell r="DY110">
            <v>0</v>
          </cell>
          <cell r="DZ110">
            <v>8</v>
          </cell>
          <cell r="EA110">
            <v>2</v>
          </cell>
          <cell r="EB110">
            <v>7</v>
          </cell>
          <cell r="EC110">
            <v>1</v>
          </cell>
          <cell r="ED110">
            <v>3</v>
          </cell>
          <cell r="EE110">
            <v>4</v>
          </cell>
          <cell r="EF110">
            <v>4</v>
          </cell>
          <cell r="EG110">
            <v>3</v>
          </cell>
          <cell r="EH110">
            <v>4</v>
          </cell>
          <cell r="EI110">
            <v>4</v>
          </cell>
          <cell r="EJ110">
            <v>4</v>
          </cell>
          <cell r="EK110">
            <v>4</v>
          </cell>
          <cell r="EL110">
            <v>3</v>
          </cell>
          <cell r="EM110">
            <v>1</v>
          </cell>
          <cell r="EN110">
            <v>0</v>
          </cell>
          <cell r="EO110">
            <v>0</v>
          </cell>
          <cell r="EP110">
            <v>0</v>
          </cell>
          <cell r="EQ110">
            <v>0</v>
          </cell>
          <cell r="ER110">
            <v>0</v>
          </cell>
          <cell r="ES110">
            <v>0</v>
          </cell>
          <cell r="ET110">
            <v>0</v>
          </cell>
          <cell r="EU110">
            <v>0</v>
          </cell>
          <cell r="EV110">
            <v>0</v>
          </cell>
          <cell r="EW110">
            <v>0</v>
          </cell>
          <cell r="EX110">
            <v>0</v>
          </cell>
          <cell r="EY110">
            <v>0</v>
          </cell>
          <cell r="EZ110">
            <v>6165</v>
          </cell>
          <cell r="FA110">
            <v>54</v>
          </cell>
          <cell r="FB110">
            <v>7332</v>
          </cell>
          <cell r="FC110">
            <v>4</v>
          </cell>
          <cell r="FD110">
            <v>0</v>
          </cell>
          <cell r="FE110">
            <v>917</v>
          </cell>
          <cell r="FF110">
            <v>692</v>
          </cell>
          <cell r="FG110">
            <v>2000</v>
          </cell>
          <cell r="FH110">
            <v>144</v>
          </cell>
          <cell r="FI110">
            <v>191</v>
          </cell>
          <cell r="FJ110">
            <v>4690</v>
          </cell>
          <cell r="FK110">
            <v>7381</v>
          </cell>
          <cell r="FL110">
            <v>6</v>
          </cell>
          <cell r="FM110">
            <v>5093</v>
          </cell>
          <cell r="FN110">
            <v>7800</v>
          </cell>
          <cell r="FO110">
            <v>0</v>
          </cell>
          <cell r="FP110">
            <v>0</v>
          </cell>
          <cell r="FQ110">
            <v>0</v>
          </cell>
          <cell r="FR110">
            <v>4</v>
          </cell>
          <cell r="FS110">
            <v>1065</v>
          </cell>
          <cell r="FT110">
            <v>0</v>
          </cell>
          <cell r="FU110">
            <v>0</v>
          </cell>
          <cell r="FV110">
            <v>0</v>
          </cell>
          <cell r="FW110">
            <v>0</v>
          </cell>
          <cell r="FX110">
            <v>2</v>
          </cell>
          <cell r="FY110">
            <v>0</v>
          </cell>
          <cell r="FZ110">
            <v>16</v>
          </cell>
          <cell r="GA110">
            <v>87</v>
          </cell>
          <cell r="GB110">
            <v>8</v>
          </cell>
          <cell r="GC110">
            <v>814</v>
          </cell>
          <cell r="GD110">
            <v>0</v>
          </cell>
          <cell r="GE110">
            <v>907200</v>
          </cell>
          <cell r="GF110">
            <v>0</v>
          </cell>
          <cell r="GG110">
            <v>6783979</v>
          </cell>
          <cell r="GH110">
            <v>1046</v>
          </cell>
          <cell r="GI110">
            <v>50</v>
          </cell>
          <cell r="GJ110">
            <v>785369</v>
          </cell>
          <cell r="GK110">
            <v>842000</v>
          </cell>
        </row>
        <row r="111">
          <cell r="A111" t="str">
            <v>Medium</v>
          </cell>
          <cell r="O111">
            <v>4039</v>
          </cell>
          <cell r="P111">
            <v>27598</v>
          </cell>
          <cell r="Q111">
            <v>336</v>
          </cell>
          <cell r="R111">
            <v>546</v>
          </cell>
          <cell r="S111">
            <v>236612</v>
          </cell>
          <cell r="T111">
            <v>192311</v>
          </cell>
          <cell r="U111">
            <v>1408876</v>
          </cell>
          <cell r="V111">
            <v>192042</v>
          </cell>
          <cell r="W111">
            <v>185280</v>
          </cell>
          <cell r="X111">
            <v>62050</v>
          </cell>
          <cell r="Y111">
            <v>300052</v>
          </cell>
          <cell r="Z111">
            <v>65085</v>
          </cell>
          <cell r="AA111">
            <v>452003</v>
          </cell>
          <cell r="AB111">
            <v>852761998</v>
          </cell>
          <cell r="AC111">
            <v>7008871</v>
          </cell>
          <cell r="AD111">
            <v>144</v>
          </cell>
          <cell r="AE111">
            <v>24</v>
          </cell>
          <cell r="AF111">
            <v>17</v>
          </cell>
          <cell r="AG111">
            <v>281</v>
          </cell>
          <cell r="AH111">
            <v>479</v>
          </cell>
          <cell r="AI111">
            <v>196</v>
          </cell>
          <cell r="AJ111">
            <v>2264</v>
          </cell>
          <cell r="AK111">
            <v>435</v>
          </cell>
          <cell r="AL111">
            <v>2000</v>
          </cell>
          <cell r="AM111">
            <v>67</v>
          </cell>
          <cell r="AN111">
            <v>50</v>
          </cell>
          <cell r="AO111">
            <v>50</v>
          </cell>
          <cell r="AP111">
            <v>682</v>
          </cell>
          <cell r="AQ111">
            <v>523</v>
          </cell>
          <cell r="AR111">
            <v>13878</v>
          </cell>
          <cell r="AS111">
            <v>9687</v>
          </cell>
          <cell r="AT111">
            <v>37</v>
          </cell>
          <cell r="AU111">
            <v>9</v>
          </cell>
          <cell r="AV111">
            <v>8</v>
          </cell>
          <cell r="AW111">
            <v>8</v>
          </cell>
          <cell r="AX111">
            <v>51</v>
          </cell>
          <cell r="AY111">
            <v>47</v>
          </cell>
          <cell r="AZ111">
            <v>146</v>
          </cell>
          <cell r="BA111">
            <v>91</v>
          </cell>
          <cell r="BB111">
            <v>29</v>
          </cell>
          <cell r="BC111">
            <v>2</v>
          </cell>
          <cell r="BD111">
            <v>0</v>
          </cell>
          <cell r="BE111">
            <v>0</v>
          </cell>
          <cell r="BF111">
            <v>0</v>
          </cell>
          <cell r="BG111">
            <v>0</v>
          </cell>
          <cell r="BH111">
            <v>171</v>
          </cell>
          <cell r="BI111">
            <v>0</v>
          </cell>
          <cell r="BJ111">
            <v>6</v>
          </cell>
          <cell r="BK111">
            <v>5</v>
          </cell>
          <cell r="BL111">
            <v>0</v>
          </cell>
          <cell r="BM111">
            <v>0</v>
          </cell>
          <cell r="BN111">
            <v>24</v>
          </cell>
          <cell r="BO111">
            <v>19</v>
          </cell>
          <cell r="BP111">
            <v>259</v>
          </cell>
          <cell r="BQ111">
            <v>166</v>
          </cell>
          <cell r="BR111">
            <v>202825</v>
          </cell>
          <cell r="BS111">
            <v>98402</v>
          </cell>
          <cell r="BT111">
            <v>33311</v>
          </cell>
          <cell r="BU111">
            <v>32560</v>
          </cell>
          <cell r="BV111">
            <v>1005921.7000000001</v>
          </cell>
          <cell r="BW111">
            <v>6.2361038961038959</v>
          </cell>
          <cell r="BX111">
            <v>0.1427083333333333</v>
          </cell>
          <cell r="BY111">
            <v>8.2708333333333342E-2</v>
          </cell>
          <cell r="BZ111">
            <v>0.28291666666666665</v>
          </cell>
          <cell r="CA111">
            <v>5.4583333333333345E-2</v>
          </cell>
          <cell r="CB111">
            <v>0.17541666666666667</v>
          </cell>
          <cell r="CC111">
            <v>0.38499999999999995</v>
          </cell>
          <cell r="CD111">
            <v>2.416666666666667E-2</v>
          </cell>
          <cell r="CE111">
            <v>25</v>
          </cell>
          <cell r="CF111">
            <v>23</v>
          </cell>
          <cell r="CG111">
            <v>12</v>
          </cell>
          <cell r="CH111">
            <v>0</v>
          </cell>
          <cell r="CI111">
            <v>18</v>
          </cell>
          <cell r="CJ111">
            <v>4</v>
          </cell>
          <cell r="CK111">
            <v>11</v>
          </cell>
          <cell r="CL111">
            <v>13</v>
          </cell>
          <cell r="CM111">
            <v>30</v>
          </cell>
          <cell r="CN111">
            <v>5</v>
          </cell>
          <cell r="CO111">
            <v>6</v>
          </cell>
          <cell r="CP111">
            <v>6</v>
          </cell>
          <cell r="CQ111">
            <v>4</v>
          </cell>
          <cell r="CR111">
            <v>3</v>
          </cell>
          <cell r="CS111">
            <v>5</v>
          </cell>
          <cell r="CT111">
            <v>6</v>
          </cell>
          <cell r="CU111">
            <v>17</v>
          </cell>
          <cell r="CV111">
            <v>19</v>
          </cell>
          <cell r="CW111">
            <v>5</v>
          </cell>
          <cell r="CX111">
            <v>2</v>
          </cell>
          <cell r="CY111">
            <v>3</v>
          </cell>
          <cell r="CZ111">
            <v>13</v>
          </cell>
          <cell r="DA111">
            <v>7</v>
          </cell>
          <cell r="DB111">
            <v>3</v>
          </cell>
          <cell r="DC111">
            <v>9</v>
          </cell>
          <cell r="DD111">
            <v>6</v>
          </cell>
          <cell r="DE111">
            <v>9</v>
          </cell>
          <cell r="DF111">
            <v>7</v>
          </cell>
          <cell r="DG111">
            <v>10</v>
          </cell>
          <cell r="DH111">
            <v>6</v>
          </cell>
          <cell r="DI111">
            <v>6</v>
          </cell>
          <cell r="DJ111">
            <v>0</v>
          </cell>
          <cell r="DK111">
            <v>6</v>
          </cell>
          <cell r="DL111">
            <v>1841</v>
          </cell>
          <cell r="DM111">
            <v>627</v>
          </cell>
          <cell r="DN111">
            <v>215</v>
          </cell>
          <cell r="DO111">
            <v>522</v>
          </cell>
          <cell r="DP111">
            <v>11</v>
          </cell>
          <cell r="DQ111">
            <v>2</v>
          </cell>
          <cell r="DR111">
            <v>5</v>
          </cell>
          <cell r="DS111">
            <v>6</v>
          </cell>
          <cell r="DT111">
            <v>4</v>
          </cell>
          <cell r="DU111">
            <v>4</v>
          </cell>
          <cell r="DV111">
            <v>5</v>
          </cell>
          <cell r="DW111">
            <v>5</v>
          </cell>
          <cell r="DX111">
            <v>0</v>
          </cell>
          <cell r="DY111">
            <v>0</v>
          </cell>
          <cell r="DZ111">
            <v>10</v>
          </cell>
          <cell r="EA111">
            <v>3</v>
          </cell>
          <cell r="EB111">
            <v>13</v>
          </cell>
          <cell r="EC111">
            <v>1</v>
          </cell>
          <cell r="ED111">
            <v>4</v>
          </cell>
          <cell r="EE111">
            <v>7</v>
          </cell>
          <cell r="EF111">
            <v>11</v>
          </cell>
          <cell r="EG111">
            <v>2</v>
          </cell>
          <cell r="EH111">
            <v>7</v>
          </cell>
          <cell r="EI111">
            <v>4</v>
          </cell>
          <cell r="EJ111">
            <v>6</v>
          </cell>
          <cell r="EK111">
            <v>4</v>
          </cell>
          <cell r="EL111">
            <v>5</v>
          </cell>
          <cell r="EM111">
            <v>1</v>
          </cell>
          <cell r="EN111">
            <v>0</v>
          </cell>
          <cell r="EO111">
            <v>0</v>
          </cell>
          <cell r="EP111">
            <v>0</v>
          </cell>
          <cell r="EQ111">
            <v>0</v>
          </cell>
          <cell r="ER111">
            <v>0</v>
          </cell>
          <cell r="ES111">
            <v>0</v>
          </cell>
          <cell r="ET111">
            <v>0</v>
          </cell>
          <cell r="EU111">
            <v>0</v>
          </cell>
          <cell r="EV111">
            <v>0</v>
          </cell>
          <cell r="EW111">
            <v>0</v>
          </cell>
          <cell r="EX111">
            <v>0</v>
          </cell>
          <cell r="EY111">
            <v>0</v>
          </cell>
          <cell r="EZ111">
            <v>5103</v>
          </cell>
          <cell r="FA111">
            <v>21</v>
          </cell>
          <cell r="FB111">
            <v>733</v>
          </cell>
          <cell r="FC111">
            <v>243</v>
          </cell>
          <cell r="FD111">
            <v>0</v>
          </cell>
          <cell r="FE111">
            <v>657</v>
          </cell>
          <cell r="FF111">
            <v>1278</v>
          </cell>
          <cell r="FG111">
            <v>5059</v>
          </cell>
          <cell r="FH111">
            <v>1378</v>
          </cell>
          <cell r="FI111">
            <v>919</v>
          </cell>
          <cell r="FJ111">
            <v>43</v>
          </cell>
          <cell r="FK111">
            <v>242</v>
          </cell>
          <cell r="FL111">
            <v>9</v>
          </cell>
          <cell r="FM111">
            <v>4500</v>
          </cell>
          <cell r="FN111">
            <v>7500</v>
          </cell>
          <cell r="FO111">
            <v>215</v>
          </cell>
          <cell r="FP111">
            <v>66</v>
          </cell>
          <cell r="FQ111">
            <v>1</v>
          </cell>
          <cell r="FR111">
            <v>4</v>
          </cell>
          <cell r="FS111">
            <v>465</v>
          </cell>
          <cell r="FT111">
            <v>0</v>
          </cell>
          <cell r="FU111">
            <v>0</v>
          </cell>
          <cell r="FV111">
            <v>0</v>
          </cell>
          <cell r="FW111">
            <v>0</v>
          </cell>
          <cell r="FX111">
            <v>0</v>
          </cell>
          <cell r="FY111">
            <v>0</v>
          </cell>
          <cell r="FZ111">
            <v>361</v>
          </cell>
          <cell r="GA111">
            <v>80</v>
          </cell>
          <cell r="GB111">
            <v>96</v>
          </cell>
          <cell r="GC111">
            <v>236075</v>
          </cell>
          <cell r="GD111">
            <v>1015</v>
          </cell>
          <cell r="GE111">
            <v>1275000</v>
          </cell>
          <cell r="GF111">
            <v>35108</v>
          </cell>
          <cell r="GG111">
            <v>2439258</v>
          </cell>
          <cell r="GH111">
            <v>1853</v>
          </cell>
          <cell r="GI111">
            <v>2870</v>
          </cell>
          <cell r="GJ111">
            <v>2728973</v>
          </cell>
          <cell r="GK111">
            <v>4491743</v>
          </cell>
        </row>
        <row r="112">
          <cell r="A112" t="str">
            <v>Large</v>
          </cell>
          <cell r="O112">
            <v>1787</v>
          </cell>
          <cell r="P112">
            <v>1891</v>
          </cell>
          <cell r="Q112">
            <v>105</v>
          </cell>
          <cell r="R112">
            <v>506</v>
          </cell>
          <cell r="S112">
            <v>38136</v>
          </cell>
          <cell r="T112">
            <v>636031</v>
          </cell>
          <cell r="U112">
            <v>65490</v>
          </cell>
          <cell r="V112">
            <v>30331</v>
          </cell>
          <cell r="W112">
            <v>82900</v>
          </cell>
          <cell r="X112">
            <v>63883</v>
          </cell>
          <cell r="Y112">
            <v>47750</v>
          </cell>
          <cell r="Z112">
            <v>213229</v>
          </cell>
          <cell r="AA112">
            <v>22150</v>
          </cell>
          <cell r="AB112">
            <v>1277772</v>
          </cell>
          <cell r="AC112">
            <v>32375778</v>
          </cell>
          <cell r="AD112">
            <v>21</v>
          </cell>
          <cell r="AE112">
            <v>15</v>
          </cell>
          <cell r="AF112">
            <v>6</v>
          </cell>
          <cell r="AG112">
            <v>26</v>
          </cell>
          <cell r="AH112">
            <v>1177</v>
          </cell>
          <cell r="AI112">
            <v>618</v>
          </cell>
          <cell r="AJ112">
            <v>1722</v>
          </cell>
          <cell r="AK112">
            <v>21</v>
          </cell>
          <cell r="AL112">
            <v>0</v>
          </cell>
          <cell r="AM112">
            <v>10</v>
          </cell>
          <cell r="AN112">
            <v>10</v>
          </cell>
          <cell r="AO112">
            <v>0</v>
          </cell>
          <cell r="AP112">
            <v>40</v>
          </cell>
          <cell r="AQ112">
            <v>0</v>
          </cell>
          <cell r="AR112">
            <v>93</v>
          </cell>
          <cell r="AS112">
            <v>15</v>
          </cell>
          <cell r="AT112">
            <v>0</v>
          </cell>
          <cell r="AU112">
            <v>0</v>
          </cell>
          <cell r="AV112">
            <v>0</v>
          </cell>
          <cell r="AW112">
            <v>0</v>
          </cell>
          <cell r="AX112">
            <v>467</v>
          </cell>
          <cell r="AY112">
            <v>0</v>
          </cell>
          <cell r="AZ112">
            <v>472</v>
          </cell>
          <cell r="BA112">
            <v>0</v>
          </cell>
          <cell r="BB112">
            <v>0</v>
          </cell>
          <cell r="BC112">
            <v>0</v>
          </cell>
          <cell r="BD112">
            <v>0</v>
          </cell>
          <cell r="BE112">
            <v>0</v>
          </cell>
          <cell r="BF112">
            <v>2</v>
          </cell>
          <cell r="BG112">
            <v>0</v>
          </cell>
          <cell r="BH112">
            <v>2</v>
          </cell>
          <cell r="BI112">
            <v>0</v>
          </cell>
          <cell r="BJ112">
            <v>2</v>
          </cell>
          <cell r="BK112">
            <v>5</v>
          </cell>
          <cell r="BL112">
            <v>5</v>
          </cell>
          <cell r="BM112">
            <v>3</v>
          </cell>
          <cell r="BN112">
            <v>2</v>
          </cell>
          <cell r="BO112">
            <v>0</v>
          </cell>
          <cell r="BP112">
            <v>209</v>
          </cell>
          <cell r="BQ112">
            <v>2</v>
          </cell>
          <cell r="BR112">
            <v>908166</v>
          </cell>
          <cell r="BS112">
            <v>482114</v>
          </cell>
          <cell r="BT112">
            <v>79243</v>
          </cell>
          <cell r="BU112">
            <v>147932</v>
          </cell>
          <cell r="BV112">
            <v>12071776</v>
          </cell>
          <cell r="BW112">
            <v>14.425000000000001</v>
          </cell>
          <cell r="BX112">
            <v>0.12600000000000003</v>
          </cell>
          <cell r="BY112">
            <v>0.06</v>
          </cell>
          <cell r="BZ112">
            <v>0.29500000000000004</v>
          </cell>
          <cell r="CA112">
            <v>6.5000000000000002E-2</v>
          </cell>
          <cell r="CB112">
            <v>0.16</v>
          </cell>
          <cell r="CC112">
            <v>0.33900000000000002</v>
          </cell>
          <cell r="CD112">
            <v>2.4999999999999998E-2</v>
          </cell>
          <cell r="CE112">
            <v>7</v>
          </cell>
          <cell r="CF112">
            <v>6</v>
          </cell>
          <cell r="CG112">
            <v>1</v>
          </cell>
          <cell r="CH112">
            <v>1</v>
          </cell>
          <cell r="CI112">
            <v>3</v>
          </cell>
          <cell r="CJ112">
            <v>2</v>
          </cell>
          <cell r="CK112">
            <v>4</v>
          </cell>
          <cell r="CL112">
            <v>4</v>
          </cell>
          <cell r="CM112">
            <v>8</v>
          </cell>
          <cell r="CN112">
            <v>3</v>
          </cell>
          <cell r="CO112">
            <v>1</v>
          </cell>
          <cell r="CP112">
            <v>2</v>
          </cell>
          <cell r="CQ112">
            <v>3</v>
          </cell>
          <cell r="CR112">
            <v>2</v>
          </cell>
          <cell r="CS112">
            <v>1</v>
          </cell>
          <cell r="CT112">
            <v>2</v>
          </cell>
          <cell r="CU112">
            <v>1</v>
          </cell>
          <cell r="CV112">
            <v>2</v>
          </cell>
          <cell r="CW112">
            <v>2</v>
          </cell>
          <cell r="CX112">
            <v>0</v>
          </cell>
          <cell r="CY112">
            <v>0</v>
          </cell>
          <cell r="CZ112">
            <v>2</v>
          </cell>
          <cell r="DA112">
            <v>1</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1</v>
          </cell>
          <cell r="DR112">
            <v>0</v>
          </cell>
          <cell r="DS112">
            <v>1</v>
          </cell>
          <cell r="DT112">
            <v>0</v>
          </cell>
          <cell r="DU112">
            <v>1</v>
          </cell>
          <cell r="DV112">
            <v>0</v>
          </cell>
          <cell r="DW112">
            <v>1</v>
          </cell>
          <cell r="DX112">
            <v>0</v>
          </cell>
          <cell r="DY112">
            <v>0</v>
          </cell>
          <cell r="DZ112">
            <v>1</v>
          </cell>
          <cell r="EA112">
            <v>0</v>
          </cell>
          <cell r="EB112">
            <v>1</v>
          </cell>
          <cell r="EC112">
            <v>0</v>
          </cell>
          <cell r="ED112">
            <v>0</v>
          </cell>
          <cell r="EE112">
            <v>1</v>
          </cell>
          <cell r="EF112">
            <v>1</v>
          </cell>
          <cell r="EG112">
            <v>0</v>
          </cell>
          <cell r="EH112">
            <v>0</v>
          </cell>
          <cell r="EI112">
            <v>1</v>
          </cell>
          <cell r="EJ112">
            <v>1</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400</v>
          </cell>
          <cell r="FA112">
            <v>0</v>
          </cell>
          <cell r="FB112">
            <v>0</v>
          </cell>
          <cell r="FC112">
            <v>0</v>
          </cell>
          <cell r="FD112">
            <v>0</v>
          </cell>
          <cell r="FE112">
            <v>1100</v>
          </cell>
          <cell r="FF112">
            <v>450</v>
          </cell>
          <cell r="FG112">
            <v>0</v>
          </cell>
          <cell r="FH112">
            <v>1530</v>
          </cell>
          <cell r="FI112">
            <v>0</v>
          </cell>
          <cell r="FJ112">
            <v>280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18</v>
          </cell>
          <cell r="GA112">
            <v>179</v>
          </cell>
          <cell r="GB112">
            <v>477</v>
          </cell>
          <cell r="GC112">
            <v>37462</v>
          </cell>
          <cell r="GD112">
            <v>8136</v>
          </cell>
          <cell r="GE112">
            <v>11013300</v>
          </cell>
          <cell r="GF112">
            <v>600</v>
          </cell>
          <cell r="GG112">
            <v>14531600</v>
          </cell>
          <cell r="GH112">
            <v>12296</v>
          </cell>
          <cell r="GI112">
            <v>270</v>
          </cell>
          <cell r="GJ112">
            <v>1256740</v>
          </cell>
          <cell r="GK112">
            <v>6830808</v>
          </cell>
        </row>
        <row r="113">
          <cell r="A113" t="str">
            <v>Drama</v>
          </cell>
          <cell r="O113">
            <v>1364</v>
          </cell>
          <cell r="P113">
            <v>4560</v>
          </cell>
          <cell r="Q113">
            <v>16</v>
          </cell>
          <cell r="R113">
            <v>49</v>
          </cell>
          <cell r="S113">
            <v>22305</v>
          </cell>
          <cell r="T113">
            <v>161514</v>
          </cell>
          <cell r="U113">
            <v>32383</v>
          </cell>
          <cell r="V113">
            <v>42520</v>
          </cell>
          <cell r="W113">
            <v>2291</v>
          </cell>
          <cell r="X113">
            <v>176</v>
          </cell>
          <cell r="Y113">
            <v>5060</v>
          </cell>
          <cell r="Z113">
            <v>5153</v>
          </cell>
          <cell r="AA113">
            <v>3636</v>
          </cell>
          <cell r="AB113">
            <v>165365</v>
          </cell>
          <cell r="AC113">
            <v>14655333</v>
          </cell>
          <cell r="AD113">
            <v>141</v>
          </cell>
          <cell r="AE113">
            <v>12</v>
          </cell>
          <cell r="AF113">
            <v>1</v>
          </cell>
          <cell r="AG113">
            <v>131</v>
          </cell>
          <cell r="AH113">
            <v>358</v>
          </cell>
          <cell r="AI113">
            <v>0</v>
          </cell>
          <cell r="AJ113">
            <v>898</v>
          </cell>
          <cell r="AK113">
            <v>24</v>
          </cell>
          <cell r="AL113">
            <v>4671</v>
          </cell>
          <cell r="AM113">
            <v>10</v>
          </cell>
          <cell r="AN113">
            <v>0</v>
          </cell>
          <cell r="AO113">
            <v>0</v>
          </cell>
          <cell r="AP113">
            <v>62</v>
          </cell>
          <cell r="AQ113">
            <v>0</v>
          </cell>
          <cell r="AR113">
            <v>522</v>
          </cell>
          <cell r="AS113">
            <v>0</v>
          </cell>
          <cell r="AT113">
            <v>0</v>
          </cell>
          <cell r="AU113">
            <v>0</v>
          </cell>
          <cell r="AV113">
            <v>0</v>
          </cell>
          <cell r="AW113">
            <v>0</v>
          </cell>
          <cell r="AX113">
            <v>0</v>
          </cell>
          <cell r="AY113">
            <v>0</v>
          </cell>
          <cell r="AZ113">
            <v>13</v>
          </cell>
          <cell r="BA113">
            <v>0</v>
          </cell>
          <cell r="BB113">
            <v>0</v>
          </cell>
          <cell r="BC113">
            <v>0</v>
          </cell>
          <cell r="BD113">
            <v>0</v>
          </cell>
          <cell r="BE113">
            <v>0</v>
          </cell>
          <cell r="BF113">
            <v>0</v>
          </cell>
          <cell r="BG113">
            <v>0</v>
          </cell>
          <cell r="BH113">
            <v>0</v>
          </cell>
          <cell r="BI113">
            <v>0</v>
          </cell>
          <cell r="BJ113">
            <v>0</v>
          </cell>
          <cell r="BK113">
            <v>2</v>
          </cell>
          <cell r="BL113">
            <v>0</v>
          </cell>
          <cell r="BM113">
            <v>0</v>
          </cell>
          <cell r="BN113">
            <v>0</v>
          </cell>
          <cell r="BO113">
            <v>0</v>
          </cell>
          <cell r="BP113">
            <v>16</v>
          </cell>
          <cell r="BQ113">
            <v>0</v>
          </cell>
          <cell r="BR113">
            <v>153957</v>
          </cell>
          <cell r="BS113">
            <v>58695</v>
          </cell>
          <cell r="BT113">
            <v>9376</v>
          </cell>
          <cell r="BU113">
            <v>23519</v>
          </cell>
          <cell r="BV113">
            <v>1199945.1000000001</v>
          </cell>
          <cell r="BW113">
            <v>4.6681249999999999</v>
          </cell>
          <cell r="BX113">
            <v>0.18168749999999997</v>
          </cell>
          <cell r="BY113">
            <v>9.8750000000000004E-2</v>
          </cell>
          <cell r="BZ113">
            <v>0.38737500000000002</v>
          </cell>
          <cell r="CA113">
            <v>7.03125E-2</v>
          </cell>
          <cell r="CB113">
            <v>8.9437500000000017E-2</v>
          </cell>
          <cell r="CC113">
            <v>0.45593750000000005</v>
          </cell>
          <cell r="CD113">
            <v>5.1875000000000004E-2</v>
          </cell>
          <cell r="CE113">
            <v>9</v>
          </cell>
          <cell r="CF113">
            <v>8</v>
          </cell>
          <cell r="CG113">
            <v>6</v>
          </cell>
          <cell r="CH113">
            <v>5</v>
          </cell>
          <cell r="CI113">
            <v>4</v>
          </cell>
          <cell r="CJ113">
            <v>3</v>
          </cell>
          <cell r="CK113">
            <v>3</v>
          </cell>
          <cell r="CL113">
            <v>4</v>
          </cell>
          <cell r="CM113">
            <v>12</v>
          </cell>
          <cell r="CN113">
            <v>3</v>
          </cell>
          <cell r="CO113">
            <v>3</v>
          </cell>
          <cell r="CP113">
            <v>1</v>
          </cell>
          <cell r="CQ113">
            <v>3</v>
          </cell>
          <cell r="CR113">
            <v>1</v>
          </cell>
          <cell r="CS113">
            <v>0</v>
          </cell>
          <cell r="CT113">
            <v>5</v>
          </cell>
          <cell r="CU113">
            <v>4</v>
          </cell>
          <cell r="CV113">
            <v>3</v>
          </cell>
          <cell r="CW113">
            <v>2</v>
          </cell>
          <cell r="CX113">
            <v>1</v>
          </cell>
          <cell r="CY113">
            <v>0</v>
          </cell>
          <cell r="CZ113">
            <v>3</v>
          </cell>
          <cell r="DA113">
            <v>2</v>
          </cell>
          <cell r="DB113">
            <v>3</v>
          </cell>
          <cell r="DC113">
            <v>0</v>
          </cell>
          <cell r="DD113">
            <v>0</v>
          </cell>
          <cell r="DE113">
            <v>0</v>
          </cell>
          <cell r="DF113">
            <v>1</v>
          </cell>
          <cell r="DG113">
            <v>0</v>
          </cell>
          <cell r="DH113">
            <v>0</v>
          </cell>
          <cell r="DI113">
            <v>0</v>
          </cell>
          <cell r="DJ113">
            <v>0</v>
          </cell>
          <cell r="DK113">
            <v>0</v>
          </cell>
          <cell r="DL113">
            <v>97</v>
          </cell>
          <cell r="DM113">
            <v>940</v>
          </cell>
          <cell r="DN113">
            <v>49</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721</v>
          </cell>
          <cell r="FA113">
            <v>4</v>
          </cell>
          <cell r="FB113">
            <v>6860</v>
          </cell>
          <cell r="FC113">
            <v>0</v>
          </cell>
          <cell r="FD113">
            <v>0</v>
          </cell>
          <cell r="FE113">
            <v>623</v>
          </cell>
          <cell r="FF113">
            <v>199</v>
          </cell>
          <cell r="FG113">
            <v>0</v>
          </cell>
          <cell r="FH113">
            <v>0</v>
          </cell>
          <cell r="FI113">
            <v>0</v>
          </cell>
          <cell r="FJ113">
            <v>4671</v>
          </cell>
          <cell r="FK113">
            <v>131</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10</v>
          </cell>
          <cell r="GA113">
            <v>55</v>
          </cell>
          <cell r="GB113">
            <v>0</v>
          </cell>
          <cell r="GC113">
            <v>22240</v>
          </cell>
          <cell r="GD113">
            <v>0</v>
          </cell>
          <cell r="GE113">
            <v>641000</v>
          </cell>
          <cell r="GF113">
            <v>8</v>
          </cell>
          <cell r="GG113">
            <v>12728525</v>
          </cell>
          <cell r="GH113">
            <v>0</v>
          </cell>
          <cell r="GI113">
            <v>0</v>
          </cell>
          <cell r="GJ113">
            <v>165357</v>
          </cell>
          <cell r="GK113">
            <v>1285808</v>
          </cell>
        </row>
        <row r="114">
          <cell r="A114" t="str">
            <v>Traditional Arts</v>
          </cell>
          <cell r="O114">
            <v>1085</v>
          </cell>
          <cell r="P114">
            <v>3906</v>
          </cell>
          <cell r="Q114">
            <v>1</v>
          </cell>
          <cell r="R114">
            <v>28</v>
          </cell>
          <cell r="S114">
            <v>20</v>
          </cell>
          <cell r="T114">
            <v>3753</v>
          </cell>
          <cell r="U114">
            <v>39683</v>
          </cell>
          <cell r="V114">
            <v>3201</v>
          </cell>
          <cell r="W114">
            <v>64562</v>
          </cell>
          <cell r="X114">
            <v>263</v>
          </cell>
          <cell r="Y114">
            <v>0</v>
          </cell>
          <cell r="Z114">
            <v>7998</v>
          </cell>
          <cell r="AA114">
            <v>123778</v>
          </cell>
          <cell r="AB114">
            <v>121721</v>
          </cell>
          <cell r="AC114">
            <v>367000</v>
          </cell>
          <cell r="AD114">
            <v>0</v>
          </cell>
          <cell r="AE114">
            <v>0</v>
          </cell>
          <cell r="AF114">
            <v>0</v>
          </cell>
          <cell r="AG114">
            <v>0</v>
          </cell>
          <cell r="AH114">
            <v>29</v>
          </cell>
          <cell r="AI114">
            <v>0</v>
          </cell>
          <cell r="AJ114">
            <v>127</v>
          </cell>
          <cell r="AK114">
            <v>22</v>
          </cell>
          <cell r="AL114">
            <v>0</v>
          </cell>
          <cell r="AM114">
            <v>0</v>
          </cell>
          <cell r="AN114">
            <v>0</v>
          </cell>
          <cell r="AO114">
            <v>0</v>
          </cell>
          <cell r="AP114">
            <v>13</v>
          </cell>
          <cell r="AQ114">
            <v>0</v>
          </cell>
          <cell r="AR114">
            <v>1780</v>
          </cell>
          <cell r="AS114">
            <v>1</v>
          </cell>
          <cell r="AT114">
            <v>0</v>
          </cell>
          <cell r="AU114">
            <v>0</v>
          </cell>
          <cell r="AV114">
            <v>0</v>
          </cell>
          <cell r="AW114">
            <v>0</v>
          </cell>
          <cell r="AX114">
            <v>0</v>
          </cell>
          <cell r="AY114">
            <v>0</v>
          </cell>
          <cell r="AZ114">
            <v>1</v>
          </cell>
          <cell r="BA114">
            <v>1</v>
          </cell>
          <cell r="BB114">
            <v>0</v>
          </cell>
          <cell r="BC114">
            <v>0</v>
          </cell>
          <cell r="BD114">
            <v>0</v>
          </cell>
          <cell r="BE114">
            <v>0</v>
          </cell>
          <cell r="BF114">
            <v>0</v>
          </cell>
          <cell r="BG114">
            <v>0</v>
          </cell>
          <cell r="BH114">
            <v>0</v>
          </cell>
          <cell r="BI114">
            <v>0</v>
          </cell>
          <cell r="BJ114">
            <v>0</v>
          </cell>
          <cell r="BK114">
            <v>0</v>
          </cell>
          <cell r="BL114">
            <v>0</v>
          </cell>
          <cell r="BM114">
            <v>0</v>
          </cell>
          <cell r="BN114">
            <v>2</v>
          </cell>
          <cell r="BO114">
            <v>0</v>
          </cell>
          <cell r="BP114">
            <v>12</v>
          </cell>
          <cell r="BQ114">
            <v>7</v>
          </cell>
          <cell r="BR114">
            <v>12730</v>
          </cell>
          <cell r="BS114">
            <v>10241</v>
          </cell>
          <cell r="BT114">
            <v>550</v>
          </cell>
          <cell r="BU114">
            <v>50</v>
          </cell>
          <cell r="BV114">
            <v>160486</v>
          </cell>
          <cell r="BW114">
            <v>1.4166666666666667</v>
          </cell>
          <cell r="BX114">
            <v>3.1666666666666669E-2</v>
          </cell>
          <cell r="BY114">
            <v>0.06</v>
          </cell>
          <cell r="BZ114">
            <v>0.19833333333333333</v>
          </cell>
          <cell r="CA114">
            <v>4.1666666666666666E-3</v>
          </cell>
          <cell r="CB114">
            <v>0.20250000000000004</v>
          </cell>
          <cell r="CC114">
            <v>0.40583333333333332</v>
          </cell>
          <cell r="CD114">
            <v>1.6666666666666668E-3</v>
          </cell>
          <cell r="CE114">
            <v>6</v>
          </cell>
          <cell r="CF114">
            <v>4</v>
          </cell>
          <cell r="CG114">
            <v>1</v>
          </cell>
          <cell r="CH114">
            <v>1</v>
          </cell>
          <cell r="CI114">
            <v>2</v>
          </cell>
          <cell r="CJ114">
            <v>0</v>
          </cell>
          <cell r="CK114">
            <v>2</v>
          </cell>
          <cell r="CL114">
            <v>4</v>
          </cell>
          <cell r="CM114">
            <v>7</v>
          </cell>
          <cell r="CN114">
            <v>0</v>
          </cell>
          <cell r="CO114">
            <v>1</v>
          </cell>
          <cell r="CP114">
            <v>1</v>
          </cell>
          <cell r="CQ114">
            <v>3</v>
          </cell>
          <cell r="CR114">
            <v>1</v>
          </cell>
          <cell r="CS114">
            <v>0</v>
          </cell>
          <cell r="CT114">
            <v>0</v>
          </cell>
          <cell r="CU114">
            <v>1</v>
          </cell>
          <cell r="CV114">
            <v>6</v>
          </cell>
          <cell r="CW114">
            <v>2</v>
          </cell>
          <cell r="CX114">
            <v>0</v>
          </cell>
          <cell r="CY114">
            <v>0</v>
          </cell>
          <cell r="CZ114">
            <v>6</v>
          </cell>
          <cell r="DA114">
            <v>1</v>
          </cell>
          <cell r="DB114">
            <v>0</v>
          </cell>
          <cell r="DC114">
            <v>4</v>
          </cell>
          <cell r="DD114">
            <v>2</v>
          </cell>
          <cell r="DE114">
            <v>4</v>
          </cell>
          <cell r="DF114">
            <v>0</v>
          </cell>
          <cell r="DG114">
            <v>0</v>
          </cell>
          <cell r="DH114">
            <v>0</v>
          </cell>
          <cell r="DI114">
            <v>0</v>
          </cell>
          <cell r="DJ114">
            <v>0</v>
          </cell>
          <cell r="DK114">
            <v>0</v>
          </cell>
          <cell r="DL114">
            <v>120</v>
          </cell>
          <cell r="DM114">
            <v>50</v>
          </cell>
          <cell r="DN114">
            <v>58</v>
          </cell>
          <cell r="DO114">
            <v>500</v>
          </cell>
          <cell r="DP114">
            <v>3</v>
          </cell>
          <cell r="DQ114">
            <v>1</v>
          </cell>
          <cell r="DR114">
            <v>0</v>
          </cell>
          <cell r="DS114">
            <v>2</v>
          </cell>
          <cell r="DT114">
            <v>1</v>
          </cell>
          <cell r="DU114">
            <v>1</v>
          </cell>
          <cell r="DV114">
            <v>1</v>
          </cell>
          <cell r="DW114">
            <v>1</v>
          </cell>
          <cell r="DX114">
            <v>0</v>
          </cell>
          <cell r="DY114">
            <v>0</v>
          </cell>
          <cell r="DZ114">
            <v>3</v>
          </cell>
          <cell r="EA114">
            <v>1</v>
          </cell>
          <cell r="EB114">
            <v>3</v>
          </cell>
          <cell r="EC114">
            <v>1</v>
          </cell>
          <cell r="ED114">
            <v>1</v>
          </cell>
          <cell r="EE114">
            <v>1</v>
          </cell>
          <cell r="EF114">
            <v>2</v>
          </cell>
          <cell r="EG114">
            <v>1</v>
          </cell>
          <cell r="EH114">
            <v>0</v>
          </cell>
          <cell r="EI114">
            <v>2</v>
          </cell>
          <cell r="EJ114">
            <v>1</v>
          </cell>
          <cell r="EK114">
            <v>1</v>
          </cell>
          <cell r="EL114">
            <v>1</v>
          </cell>
          <cell r="EM114">
            <v>1</v>
          </cell>
          <cell r="EN114">
            <v>0</v>
          </cell>
          <cell r="EO114">
            <v>0</v>
          </cell>
          <cell r="EP114">
            <v>0</v>
          </cell>
          <cell r="EQ114">
            <v>0</v>
          </cell>
          <cell r="ER114">
            <v>0</v>
          </cell>
          <cell r="ES114">
            <v>0</v>
          </cell>
          <cell r="ET114">
            <v>0</v>
          </cell>
          <cell r="EU114">
            <v>0</v>
          </cell>
          <cell r="EV114">
            <v>0</v>
          </cell>
          <cell r="EW114">
            <v>0</v>
          </cell>
          <cell r="EX114">
            <v>0</v>
          </cell>
          <cell r="EY114">
            <v>0</v>
          </cell>
          <cell r="EZ114">
            <v>3060</v>
          </cell>
          <cell r="FA114">
            <v>0</v>
          </cell>
          <cell r="FB114">
            <v>25</v>
          </cell>
          <cell r="FC114">
            <v>35</v>
          </cell>
          <cell r="FD114">
            <v>0</v>
          </cell>
          <cell r="FE114">
            <v>39</v>
          </cell>
          <cell r="FF114">
            <v>51</v>
          </cell>
          <cell r="FG114">
            <v>0</v>
          </cell>
          <cell r="FH114">
            <v>12</v>
          </cell>
          <cell r="FI114">
            <v>0</v>
          </cell>
          <cell r="FJ114">
            <v>10</v>
          </cell>
          <cell r="FK114">
            <v>120</v>
          </cell>
          <cell r="FL114">
            <v>0</v>
          </cell>
          <cell r="FM114">
            <v>0</v>
          </cell>
          <cell r="FN114">
            <v>0</v>
          </cell>
          <cell r="FO114">
            <v>5</v>
          </cell>
          <cell r="FP114">
            <v>0</v>
          </cell>
          <cell r="FQ114">
            <v>0</v>
          </cell>
          <cell r="FR114">
            <v>0</v>
          </cell>
          <cell r="FS114">
            <v>0</v>
          </cell>
          <cell r="FT114">
            <v>0</v>
          </cell>
          <cell r="FU114">
            <v>0</v>
          </cell>
          <cell r="FV114">
            <v>0</v>
          </cell>
          <cell r="FW114">
            <v>0</v>
          </cell>
          <cell r="FX114">
            <v>0</v>
          </cell>
          <cell r="FY114">
            <v>0</v>
          </cell>
          <cell r="FZ114">
            <v>3</v>
          </cell>
          <cell r="GA114">
            <v>6</v>
          </cell>
          <cell r="GB114">
            <v>0</v>
          </cell>
          <cell r="GC114">
            <v>11</v>
          </cell>
          <cell r="GD114">
            <v>0</v>
          </cell>
          <cell r="GE114">
            <v>300000</v>
          </cell>
          <cell r="GF114">
            <v>0</v>
          </cell>
          <cell r="GG114">
            <v>65000</v>
          </cell>
          <cell r="GH114">
            <v>0</v>
          </cell>
          <cell r="GI114">
            <v>0</v>
          </cell>
          <cell r="GJ114">
            <v>121721</v>
          </cell>
          <cell r="GK114">
            <v>2000</v>
          </cell>
        </row>
        <row r="115">
          <cell r="A115" t="str">
            <v>Combined</v>
          </cell>
          <cell r="O115">
            <v>4000</v>
          </cell>
          <cell r="P115">
            <v>23171</v>
          </cell>
          <cell r="Q115">
            <v>377</v>
          </cell>
          <cell r="R115">
            <v>879</v>
          </cell>
          <cell r="S115">
            <v>216221</v>
          </cell>
          <cell r="T115">
            <v>598618</v>
          </cell>
          <cell r="U115">
            <v>1483665</v>
          </cell>
          <cell r="V115">
            <v>136982</v>
          </cell>
          <cell r="W115">
            <v>226078</v>
          </cell>
          <cell r="X115">
            <v>81376</v>
          </cell>
          <cell r="Y115">
            <v>322137</v>
          </cell>
          <cell r="Z115">
            <v>230205</v>
          </cell>
          <cell r="AA115">
            <v>331813</v>
          </cell>
          <cell r="AB115">
            <v>850963357</v>
          </cell>
          <cell r="AC115">
            <v>21886352</v>
          </cell>
          <cell r="AD115">
            <v>40</v>
          </cell>
          <cell r="AE115">
            <v>31</v>
          </cell>
          <cell r="AF115">
            <v>23</v>
          </cell>
          <cell r="AG115">
            <v>184</v>
          </cell>
          <cell r="AH115">
            <v>1358</v>
          </cell>
          <cell r="AI115">
            <v>814</v>
          </cell>
          <cell r="AJ115">
            <v>3005</v>
          </cell>
          <cell r="AK115">
            <v>399</v>
          </cell>
          <cell r="AL115">
            <v>2000</v>
          </cell>
          <cell r="AM115">
            <v>77</v>
          </cell>
          <cell r="AN115">
            <v>60</v>
          </cell>
          <cell r="AO115">
            <v>563</v>
          </cell>
          <cell r="AP115">
            <v>463</v>
          </cell>
          <cell r="AQ115">
            <v>1036</v>
          </cell>
          <cell r="AR115">
            <v>14676</v>
          </cell>
          <cell r="AS115">
            <v>13623</v>
          </cell>
          <cell r="AT115">
            <v>36</v>
          </cell>
          <cell r="AU115">
            <v>9</v>
          </cell>
          <cell r="AV115">
            <v>8</v>
          </cell>
          <cell r="AW115">
            <v>10</v>
          </cell>
          <cell r="AX115">
            <v>29</v>
          </cell>
          <cell r="AY115">
            <v>47</v>
          </cell>
          <cell r="AZ115">
            <v>148</v>
          </cell>
          <cell r="BA115">
            <v>56</v>
          </cell>
          <cell r="BB115">
            <v>28</v>
          </cell>
          <cell r="BC115">
            <v>2</v>
          </cell>
          <cell r="BD115">
            <v>0</v>
          </cell>
          <cell r="BE115">
            <v>2</v>
          </cell>
          <cell r="BF115">
            <v>2</v>
          </cell>
          <cell r="BG115">
            <v>0</v>
          </cell>
          <cell r="BH115">
            <v>172</v>
          </cell>
          <cell r="BI115">
            <v>0</v>
          </cell>
          <cell r="BJ115">
            <v>8</v>
          </cell>
          <cell r="BK115">
            <v>8</v>
          </cell>
          <cell r="BL115">
            <v>5</v>
          </cell>
          <cell r="BM115">
            <v>3</v>
          </cell>
          <cell r="BN115">
            <v>24</v>
          </cell>
          <cell r="BO115">
            <v>19</v>
          </cell>
          <cell r="BP115">
            <v>439</v>
          </cell>
          <cell r="BQ115">
            <v>137</v>
          </cell>
          <cell r="BR115">
            <v>820074</v>
          </cell>
          <cell r="BS115">
            <v>446233</v>
          </cell>
          <cell r="BT115">
            <v>78291</v>
          </cell>
          <cell r="BU115">
            <v>142259</v>
          </cell>
          <cell r="BV115">
            <v>10932749.5</v>
          </cell>
          <cell r="BW115">
            <v>5.5644996180290285</v>
          </cell>
          <cell r="BX115">
            <v>0.22411764705882353</v>
          </cell>
          <cell r="BY115">
            <v>0.11294117647058824</v>
          </cell>
          <cell r="BZ115">
            <v>0.33470588235294124</v>
          </cell>
          <cell r="CA115">
            <v>6.0588235294117665E-2</v>
          </cell>
          <cell r="CB115">
            <v>0.17411764705882354</v>
          </cell>
          <cell r="CC115">
            <v>0.35088235294117648</v>
          </cell>
          <cell r="CD115">
            <v>5.2941176470588241E-2</v>
          </cell>
          <cell r="CE115">
            <v>19</v>
          </cell>
          <cell r="CF115">
            <v>20</v>
          </cell>
          <cell r="CG115">
            <v>8</v>
          </cell>
          <cell r="CH115">
            <v>3</v>
          </cell>
          <cell r="CI115">
            <v>16</v>
          </cell>
          <cell r="CJ115">
            <v>5</v>
          </cell>
          <cell r="CK115">
            <v>12</v>
          </cell>
          <cell r="CL115">
            <v>10</v>
          </cell>
          <cell r="CM115">
            <v>21</v>
          </cell>
          <cell r="CN115">
            <v>6</v>
          </cell>
          <cell r="CO115">
            <v>3</v>
          </cell>
          <cell r="CP115">
            <v>5</v>
          </cell>
          <cell r="CQ115">
            <v>6</v>
          </cell>
          <cell r="CR115">
            <v>4</v>
          </cell>
          <cell r="CS115">
            <v>5</v>
          </cell>
          <cell r="CT115">
            <v>7</v>
          </cell>
          <cell r="CU115">
            <v>11</v>
          </cell>
          <cell r="CV115">
            <v>15</v>
          </cell>
          <cell r="CW115">
            <v>5</v>
          </cell>
          <cell r="CX115">
            <v>2</v>
          </cell>
          <cell r="CY115">
            <v>3</v>
          </cell>
          <cell r="CZ115">
            <v>6</v>
          </cell>
          <cell r="DA115">
            <v>5</v>
          </cell>
          <cell r="DB115">
            <v>0</v>
          </cell>
          <cell r="DC115">
            <v>7</v>
          </cell>
          <cell r="DD115">
            <v>6</v>
          </cell>
          <cell r="DE115">
            <v>7</v>
          </cell>
          <cell r="DF115">
            <v>8</v>
          </cell>
          <cell r="DG115">
            <v>9</v>
          </cell>
          <cell r="DH115">
            <v>6</v>
          </cell>
          <cell r="DI115">
            <v>6</v>
          </cell>
          <cell r="DJ115">
            <v>0</v>
          </cell>
          <cell r="DK115">
            <v>6</v>
          </cell>
          <cell r="DL115">
            <v>381</v>
          </cell>
          <cell r="DM115">
            <v>381</v>
          </cell>
          <cell r="DN115">
            <v>174</v>
          </cell>
          <cell r="DO115">
            <v>22</v>
          </cell>
          <cell r="DP115">
            <v>8</v>
          </cell>
          <cell r="DQ115">
            <v>3</v>
          </cell>
          <cell r="DR115">
            <v>4</v>
          </cell>
          <cell r="DS115">
            <v>6</v>
          </cell>
          <cell r="DT115">
            <v>2</v>
          </cell>
          <cell r="DU115">
            <v>7</v>
          </cell>
          <cell r="DV115">
            <v>3</v>
          </cell>
          <cell r="DW115">
            <v>7</v>
          </cell>
          <cell r="DX115">
            <v>0</v>
          </cell>
          <cell r="DY115">
            <v>0</v>
          </cell>
          <cell r="DZ115">
            <v>9</v>
          </cell>
          <cell r="EA115">
            <v>3</v>
          </cell>
          <cell r="EB115">
            <v>11</v>
          </cell>
          <cell r="EC115">
            <v>1</v>
          </cell>
          <cell r="ED115">
            <v>4</v>
          </cell>
          <cell r="EE115">
            <v>8</v>
          </cell>
          <cell r="EF115">
            <v>8</v>
          </cell>
          <cell r="EG115">
            <v>3</v>
          </cell>
          <cell r="EH115">
            <v>5</v>
          </cell>
          <cell r="EI115">
            <v>5</v>
          </cell>
          <cell r="EJ115">
            <v>4</v>
          </cell>
          <cell r="EK115">
            <v>6</v>
          </cell>
          <cell r="EL115">
            <v>3</v>
          </cell>
          <cell r="EM115">
            <v>1</v>
          </cell>
          <cell r="EN115">
            <v>0</v>
          </cell>
          <cell r="EO115">
            <v>0</v>
          </cell>
          <cell r="EP115">
            <v>0</v>
          </cell>
          <cell r="EQ115">
            <v>0</v>
          </cell>
          <cell r="ER115">
            <v>0</v>
          </cell>
          <cell r="ES115">
            <v>0</v>
          </cell>
          <cell r="ET115">
            <v>0</v>
          </cell>
          <cell r="EU115">
            <v>0</v>
          </cell>
          <cell r="EV115">
            <v>0</v>
          </cell>
          <cell r="EW115">
            <v>0</v>
          </cell>
          <cell r="EX115">
            <v>0</v>
          </cell>
          <cell r="EY115">
            <v>0</v>
          </cell>
          <cell r="EZ115">
            <v>436</v>
          </cell>
          <cell r="FA115">
            <v>46</v>
          </cell>
          <cell r="FB115">
            <v>528</v>
          </cell>
          <cell r="FC115">
            <v>27</v>
          </cell>
          <cell r="FD115">
            <v>0</v>
          </cell>
          <cell r="FE115">
            <v>549</v>
          </cell>
          <cell r="FF115">
            <v>842</v>
          </cell>
          <cell r="FG115">
            <v>2059</v>
          </cell>
          <cell r="FH115">
            <v>1371</v>
          </cell>
          <cell r="FI115">
            <v>940</v>
          </cell>
          <cell r="FJ115">
            <v>159</v>
          </cell>
          <cell r="FK115">
            <v>16</v>
          </cell>
          <cell r="FL115">
            <v>2</v>
          </cell>
          <cell r="FM115">
            <v>0</v>
          </cell>
          <cell r="FN115">
            <v>1500</v>
          </cell>
          <cell r="FO115">
            <v>22</v>
          </cell>
          <cell r="FP115">
            <v>0</v>
          </cell>
          <cell r="FQ115">
            <v>0</v>
          </cell>
          <cell r="FR115">
            <v>0</v>
          </cell>
          <cell r="FS115">
            <v>0</v>
          </cell>
          <cell r="FT115">
            <v>0</v>
          </cell>
          <cell r="FU115">
            <v>0</v>
          </cell>
          <cell r="FV115">
            <v>0</v>
          </cell>
          <cell r="FW115">
            <v>0</v>
          </cell>
          <cell r="FX115">
            <v>0</v>
          </cell>
          <cell r="FY115">
            <v>0</v>
          </cell>
          <cell r="FZ115">
            <v>376</v>
          </cell>
          <cell r="GA115">
            <v>140</v>
          </cell>
          <cell r="GB115">
            <v>99</v>
          </cell>
          <cell r="GC115">
            <v>215606</v>
          </cell>
          <cell r="GD115">
            <v>9151</v>
          </cell>
          <cell r="GE115">
            <v>12095000</v>
          </cell>
          <cell r="GF115">
            <v>700</v>
          </cell>
          <cell r="GG115">
            <v>3768412</v>
          </cell>
          <cell r="GH115">
            <v>2035</v>
          </cell>
          <cell r="GI115">
            <v>3140</v>
          </cell>
          <cell r="GJ115">
            <v>951522</v>
          </cell>
          <cell r="GK115">
            <v>7220000</v>
          </cell>
        </row>
        <row r="116">
          <cell r="A116" t="str">
            <v>Visual Arts</v>
          </cell>
          <cell r="O116">
            <v>27</v>
          </cell>
          <cell r="P116">
            <v>866</v>
          </cell>
          <cell r="Q116">
            <v>217</v>
          </cell>
          <cell r="R116">
            <v>67</v>
          </cell>
          <cell r="S116">
            <v>575</v>
          </cell>
          <cell r="T116">
            <v>152</v>
          </cell>
          <cell r="U116">
            <v>894</v>
          </cell>
          <cell r="V116">
            <v>305926</v>
          </cell>
          <cell r="W116">
            <v>3865</v>
          </cell>
          <cell r="X116">
            <v>60064</v>
          </cell>
          <cell r="Y116">
            <v>117171</v>
          </cell>
          <cell r="Z116">
            <v>3744</v>
          </cell>
          <cell r="AA116">
            <v>42365</v>
          </cell>
          <cell r="AB116">
            <v>92607</v>
          </cell>
          <cell r="AC116">
            <v>575593</v>
          </cell>
          <cell r="AD116">
            <v>0</v>
          </cell>
          <cell r="AE116">
            <v>0</v>
          </cell>
          <cell r="AF116">
            <v>0</v>
          </cell>
          <cell r="AG116">
            <v>0</v>
          </cell>
          <cell r="AH116">
            <v>0</v>
          </cell>
          <cell r="AI116">
            <v>0</v>
          </cell>
          <cell r="AJ116">
            <v>2</v>
          </cell>
          <cell r="AK116">
            <v>1</v>
          </cell>
          <cell r="AL116">
            <v>0</v>
          </cell>
          <cell r="AM116">
            <v>0</v>
          </cell>
          <cell r="AN116">
            <v>0</v>
          </cell>
          <cell r="AO116">
            <v>0</v>
          </cell>
          <cell r="AP116">
            <v>246</v>
          </cell>
          <cell r="AQ116">
            <v>0</v>
          </cell>
          <cell r="AR116">
            <v>317</v>
          </cell>
          <cell r="AS116">
            <v>10</v>
          </cell>
          <cell r="AT116">
            <v>1</v>
          </cell>
          <cell r="AU116">
            <v>0</v>
          </cell>
          <cell r="AV116">
            <v>0</v>
          </cell>
          <cell r="AW116">
            <v>0</v>
          </cell>
          <cell r="AX116">
            <v>22</v>
          </cell>
          <cell r="AY116">
            <v>2</v>
          </cell>
          <cell r="AZ116">
            <v>51</v>
          </cell>
          <cell r="BA116">
            <v>2</v>
          </cell>
          <cell r="BB116">
            <v>1</v>
          </cell>
          <cell r="BC116">
            <v>0</v>
          </cell>
          <cell r="BD116">
            <v>0</v>
          </cell>
          <cell r="BE116">
            <v>0</v>
          </cell>
          <cell r="BF116">
            <v>0</v>
          </cell>
          <cell r="BG116">
            <v>0</v>
          </cell>
          <cell r="BH116">
            <v>1</v>
          </cell>
          <cell r="BI116">
            <v>0</v>
          </cell>
          <cell r="BJ116">
            <v>0</v>
          </cell>
          <cell r="BK116">
            <v>0</v>
          </cell>
          <cell r="BL116">
            <v>0</v>
          </cell>
          <cell r="BM116">
            <v>0</v>
          </cell>
          <cell r="BN116">
            <v>0</v>
          </cell>
          <cell r="BO116">
            <v>0</v>
          </cell>
          <cell r="BP116">
            <v>1</v>
          </cell>
          <cell r="BQ116">
            <v>0</v>
          </cell>
          <cell r="BR116">
            <v>1100</v>
          </cell>
          <cell r="BS116">
            <v>204</v>
          </cell>
          <cell r="BT116">
            <v>0</v>
          </cell>
          <cell r="BU116">
            <v>611</v>
          </cell>
          <cell r="BV116">
            <v>30567</v>
          </cell>
          <cell r="BW116">
            <v>5.8259999999999996</v>
          </cell>
          <cell r="BX116">
            <v>9.3289999999999998E-2</v>
          </cell>
          <cell r="BY116">
            <v>2.6000000000000002E-2</v>
          </cell>
          <cell r="BZ116">
            <v>0.16699999999999998</v>
          </cell>
          <cell r="CA116">
            <v>6.2000000000000013E-2</v>
          </cell>
          <cell r="CB116">
            <v>0.11061499999999999</v>
          </cell>
          <cell r="CC116">
            <v>0.25824999999999998</v>
          </cell>
          <cell r="CD116">
            <v>1.3000000000000001E-2</v>
          </cell>
          <cell r="CE116">
            <v>9</v>
          </cell>
          <cell r="CF116">
            <v>6</v>
          </cell>
          <cell r="CG116">
            <v>5</v>
          </cell>
          <cell r="CH116">
            <v>1</v>
          </cell>
          <cell r="CI116">
            <v>6</v>
          </cell>
          <cell r="CJ116">
            <v>3</v>
          </cell>
          <cell r="CK116">
            <v>5</v>
          </cell>
          <cell r="CL116">
            <v>5</v>
          </cell>
          <cell r="CM116">
            <v>10</v>
          </cell>
          <cell r="CN116">
            <v>0</v>
          </cell>
          <cell r="CO116">
            <v>3</v>
          </cell>
          <cell r="CP116">
            <v>3</v>
          </cell>
          <cell r="CQ116">
            <v>0</v>
          </cell>
          <cell r="CR116">
            <v>0</v>
          </cell>
          <cell r="CS116">
            <v>2</v>
          </cell>
          <cell r="CT116">
            <v>2</v>
          </cell>
          <cell r="CU116">
            <v>3</v>
          </cell>
          <cell r="CV116">
            <v>4</v>
          </cell>
          <cell r="CW116">
            <v>3</v>
          </cell>
          <cell r="CX116">
            <v>0</v>
          </cell>
          <cell r="CY116">
            <v>0</v>
          </cell>
          <cell r="CZ116">
            <v>5</v>
          </cell>
          <cell r="DA116">
            <v>4</v>
          </cell>
          <cell r="DB116">
            <v>2</v>
          </cell>
          <cell r="DC116">
            <v>0</v>
          </cell>
          <cell r="DD116">
            <v>0</v>
          </cell>
          <cell r="DE116">
            <v>0</v>
          </cell>
          <cell r="DF116">
            <v>0</v>
          </cell>
          <cell r="DG116">
            <v>6</v>
          </cell>
          <cell r="DH116">
            <v>0</v>
          </cell>
          <cell r="DI116">
            <v>0</v>
          </cell>
          <cell r="DJ116">
            <v>0</v>
          </cell>
          <cell r="DK116">
            <v>0</v>
          </cell>
          <cell r="DL116">
            <v>1605</v>
          </cell>
          <cell r="DM116">
            <v>7</v>
          </cell>
          <cell r="DN116">
            <v>41</v>
          </cell>
          <cell r="DO116">
            <v>0</v>
          </cell>
          <cell r="DP116">
            <v>6</v>
          </cell>
          <cell r="DQ116">
            <v>0</v>
          </cell>
          <cell r="DR116">
            <v>2</v>
          </cell>
          <cell r="DS116">
            <v>2</v>
          </cell>
          <cell r="DT116">
            <v>2</v>
          </cell>
          <cell r="DU116">
            <v>1</v>
          </cell>
          <cell r="DV116">
            <v>2</v>
          </cell>
          <cell r="DW116">
            <v>1</v>
          </cell>
          <cell r="DX116">
            <v>0</v>
          </cell>
          <cell r="DY116">
            <v>0</v>
          </cell>
          <cell r="DZ116">
            <v>5</v>
          </cell>
          <cell r="EA116">
            <v>0</v>
          </cell>
          <cell r="EB116">
            <v>5</v>
          </cell>
          <cell r="EC116">
            <v>0</v>
          </cell>
          <cell r="ED116">
            <v>1</v>
          </cell>
          <cell r="EE116">
            <v>1</v>
          </cell>
          <cell r="EF116">
            <v>3</v>
          </cell>
          <cell r="EG116">
            <v>1</v>
          </cell>
          <cell r="EH116">
            <v>4</v>
          </cell>
          <cell r="EI116">
            <v>1</v>
          </cell>
          <cell r="EJ116">
            <v>4</v>
          </cell>
          <cell r="EK116">
            <v>1</v>
          </cell>
          <cell r="EL116">
            <v>2</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1910</v>
          </cell>
          <cell r="FA116">
            <v>1</v>
          </cell>
          <cell r="FB116">
            <v>472</v>
          </cell>
          <cell r="FC116">
            <v>5</v>
          </cell>
          <cell r="FD116">
            <v>0</v>
          </cell>
          <cell r="FE116">
            <v>443</v>
          </cell>
          <cell r="FF116">
            <v>570</v>
          </cell>
          <cell r="FG116">
            <v>5000</v>
          </cell>
          <cell r="FH116">
            <v>121</v>
          </cell>
          <cell r="FI116">
            <v>7</v>
          </cell>
          <cell r="FJ116">
            <v>9</v>
          </cell>
          <cell r="FK116">
            <v>46</v>
          </cell>
          <cell r="FL116">
            <v>4</v>
          </cell>
          <cell r="FM116">
            <v>2593</v>
          </cell>
          <cell r="FN116">
            <v>5000</v>
          </cell>
          <cell r="FO116">
            <v>0</v>
          </cell>
          <cell r="FP116">
            <v>0</v>
          </cell>
          <cell r="FQ116">
            <v>0</v>
          </cell>
          <cell r="FR116">
            <v>4</v>
          </cell>
          <cell r="FS116">
            <v>1065</v>
          </cell>
          <cell r="FT116">
            <v>0</v>
          </cell>
          <cell r="FU116">
            <v>0</v>
          </cell>
          <cell r="FV116">
            <v>0</v>
          </cell>
          <cell r="FW116">
            <v>0</v>
          </cell>
          <cell r="FX116">
            <v>1</v>
          </cell>
          <cell r="FY116">
            <v>0</v>
          </cell>
          <cell r="FZ116">
            <v>2</v>
          </cell>
          <cell r="GA116">
            <v>15</v>
          </cell>
          <cell r="GB116">
            <v>10</v>
          </cell>
          <cell r="GC116">
            <v>548</v>
          </cell>
          <cell r="GD116">
            <v>0</v>
          </cell>
          <cell r="GE116">
            <v>6200</v>
          </cell>
          <cell r="GF116">
            <v>0</v>
          </cell>
          <cell r="GG116">
            <v>553400</v>
          </cell>
          <cell r="GH116">
            <v>134</v>
          </cell>
          <cell r="GI116">
            <v>50</v>
          </cell>
          <cell r="GJ116">
            <v>92473</v>
          </cell>
          <cell r="GK116">
            <v>15943</v>
          </cell>
        </row>
        <row r="117">
          <cell r="A117" t="str">
            <v>Music</v>
          </cell>
          <cell r="O117">
            <v>847</v>
          </cell>
          <cell r="P117">
            <v>6054</v>
          </cell>
          <cell r="Q117">
            <v>2</v>
          </cell>
          <cell r="R117">
            <v>55</v>
          </cell>
          <cell r="S117">
            <v>36169</v>
          </cell>
          <cell r="T117">
            <v>94919</v>
          </cell>
          <cell r="U117">
            <v>75705</v>
          </cell>
          <cell r="V117">
            <v>30055</v>
          </cell>
          <cell r="W117">
            <v>18130</v>
          </cell>
          <cell r="X117">
            <v>0</v>
          </cell>
          <cell r="Y117">
            <v>5600</v>
          </cell>
          <cell r="Z117">
            <v>26101</v>
          </cell>
          <cell r="AA117">
            <v>28656</v>
          </cell>
          <cell r="AB117">
            <v>1268740</v>
          </cell>
          <cell r="AC117">
            <v>8180100</v>
          </cell>
          <cell r="AD117">
            <v>0</v>
          </cell>
          <cell r="AE117">
            <v>0</v>
          </cell>
          <cell r="AF117">
            <v>0</v>
          </cell>
          <cell r="AG117">
            <v>0</v>
          </cell>
          <cell r="AH117">
            <v>90</v>
          </cell>
          <cell r="AI117">
            <v>5</v>
          </cell>
          <cell r="AJ117">
            <v>488</v>
          </cell>
          <cell r="AK117">
            <v>25</v>
          </cell>
          <cell r="AL117">
            <v>0</v>
          </cell>
          <cell r="AM117">
            <v>5</v>
          </cell>
          <cell r="AN117">
            <v>5</v>
          </cell>
          <cell r="AO117">
            <v>0</v>
          </cell>
          <cell r="AP117">
            <v>4</v>
          </cell>
          <cell r="AQ117">
            <v>64</v>
          </cell>
          <cell r="AR117">
            <v>4504</v>
          </cell>
          <cell r="AS117">
            <v>69</v>
          </cell>
          <cell r="AT117">
            <v>0</v>
          </cell>
          <cell r="AU117">
            <v>0</v>
          </cell>
          <cell r="AV117">
            <v>0</v>
          </cell>
          <cell r="AW117">
            <v>0</v>
          </cell>
          <cell r="AX117">
            <v>467</v>
          </cell>
          <cell r="AY117">
            <v>0</v>
          </cell>
          <cell r="AZ117">
            <v>469</v>
          </cell>
          <cell r="BA117">
            <v>0</v>
          </cell>
          <cell r="BB117">
            <v>0</v>
          </cell>
          <cell r="BC117">
            <v>0</v>
          </cell>
          <cell r="BD117">
            <v>0</v>
          </cell>
          <cell r="BE117">
            <v>0</v>
          </cell>
          <cell r="BF117">
            <v>0</v>
          </cell>
          <cell r="BG117">
            <v>0</v>
          </cell>
          <cell r="BH117">
            <v>0</v>
          </cell>
          <cell r="BI117">
            <v>7</v>
          </cell>
          <cell r="BJ117">
            <v>0</v>
          </cell>
          <cell r="BK117">
            <v>0</v>
          </cell>
          <cell r="BL117">
            <v>0</v>
          </cell>
          <cell r="BM117">
            <v>0</v>
          </cell>
          <cell r="BN117">
            <v>0</v>
          </cell>
          <cell r="BO117">
            <v>2</v>
          </cell>
          <cell r="BP117">
            <v>10</v>
          </cell>
          <cell r="BQ117">
            <v>2</v>
          </cell>
          <cell r="BR117">
            <v>140079</v>
          </cell>
          <cell r="BS117">
            <v>73156</v>
          </cell>
          <cell r="BT117">
            <v>25876</v>
          </cell>
          <cell r="BU117">
            <v>16547</v>
          </cell>
          <cell r="BV117">
            <v>833818.78</v>
          </cell>
          <cell r="BW117">
            <v>7.9426666666666659</v>
          </cell>
          <cell r="BX117">
            <v>0.11066666666666668</v>
          </cell>
          <cell r="BY117">
            <v>8.5333333333333344E-2</v>
          </cell>
          <cell r="BZ117">
            <v>0.21266666666666664</v>
          </cell>
          <cell r="CA117">
            <v>2.6666666666666665E-2</v>
          </cell>
          <cell r="CB117">
            <v>0.11066666666666668</v>
          </cell>
          <cell r="CC117">
            <v>0.42666666666666669</v>
          </cell>
          <cell r="CD117">
            <v>1.0666666666666665E-2</v>
          </cell>
          <cell r="CE117">
            <v>11</v>
          </cell>
          <cell r="CF117">
            <v>8</v>
          </cell>
          <cell r="CG117">
            <v>1</v>
          </cell>
          <cell r="CH117">
            <v>2</v>
          </cell>
          <cell r="CI117">
            <v>5</v>
          </cell>
          <cell r="CJ117">
            <v>2</v>
          </cell>
          <cell r="CK117">
            <v>1</v>
          </cell>
          <cell r="CL117">
            <v>3</v>
          </cell>
          <cell r="CM117">
            <v>13</v>
          </cell>
          <cell r="CN117">
            <v>1</v>
          </cell>
          <cell r="CO117">
            <v>2</v>
          </cell>
          <cell r="CP117">
            <v>1</v>
          </cell>
          <cell r="CQ117">
            <v>2</v>
          </cell>
          <cell r="CR117">
            <v>1</v>
          </cell>
          <cell r="CS117">
            <v>1</v>
          </cell>
          <cell r="CT117">
            <v>0</v>
          </cell>
          <cell r="CU117">
            <v>4</v>
          </cell>
          <cell r="CV117">
            <v>5</v>
          </cell>
          <cell r="CW117">
            <v>2</v>
          </cell>
          <cell r="CX117">
            <v>1</v>
          </cell>
          <cell r="CY117">
            <v>0</v>
          </cell>
          <cell r="CZ117">
            <v>4</v>
          </cell>
          <cell r="DA117">
            <v>3</v>
          </cell>
          <cell r="DB117">
            <v>3</v>
          </cell>
          <cell r="DC117">
            <v>0</v>
          </cell>
          <cell r="DD117">
            <v>0</v>
          </cell>
          <cell r="DE117">
            <v>2</v>
          </cell>
          <cell r="DF117">
            <v>0</v>
          </cell>
          <cell r="DG117">
            <v>0</v>
          </cell>
          <cell r="DH117">
            <v>0</v>
          </cell>
          <cell r="DI117">
            <v>0</v>
          </cell>
          <cell r="DJ117">
            <v>0</v>
          </cell>
          <cell r="DK117">
            <v>0</v>
          </cell>
          <cell r="DL117">
            <v>240</v>
          </cell>
          <cell r="DM117">
            <v>190</v>
          </cell>
          <cell r="DN117">
            <v>0</v>
          </cell>
          <cell r="DO117">
            <v>0</v>
          </cell>
          <cell r="DP117">
            <v>1</v>
          </cell>
          <cell r="DQ117">
            <v>0</v>
          </cell>
          <cell r="DR117">
            <v>2</v>
          </cell>
          <cell r="DS117">
            <v>0</v>
          </cell>
          <cell r="DT117">
            <v>1</v>
          </cell>
          <cell r="DU117">
            <v>0</v>
          </cell>
          <cell r="DV117">
            <v>1</v>
          </cell>
          <cell r="DW117">
            <v>0</v>
          </cell>
          <cell r="DX117">
            <v>0</v>
          </cell>
          <cell r="DY117">
            <v>0</v>
          </cell>
          <cell r="DZ117">
            <v>1</v>
          </cell>
          <cell r="EA117">
            <v>0</v>
          </cell>
          <cell r="EB117">
            <v>1</v>
          </cell>
          <cell r="EC117">
            <v>0</v>
          </cell>
          <cell r="ED117">
            <v>0</v>
          </cell>
          <cell r="EE117">
            <v>1</v>
          </cell>
          <cell r="EF117">
            <v>1</v>
          </cell>
          <cell r="EG117">
            <v>0</v>
          </cell>
          <cell r="EH117">
            <v>2</v>
          </cell>
          <cell r="EI117">
            <v>0</v>
          </cell>
          <cell r="EJ117">
            <v>1</v>
          </cell>
          <cell r="EK117">
            <v>0</v>
          </cell>
          <cell r="EL117">
            <v>1</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580</v>
          </cell>
          <cell r="FA117">
            <v>18</v>
          </cell>
          <cell r="FB117">
            <v>180</v>
          </cell>
          <cell r="FC117">
            <v>180</v>
          </cell>
          <cell r="FD117">
            <v>0</v>
          </cell>
          <cell r="FE117">
            <v>1020</v>
          </cell>
          <cell r="FF117">
            <v>320</v>
          </cell>
          <cell r="FG117">
            <v>0</v>
          </cell>
          <cell r="FH117">
            <v>1505</v>
          </cell>
          <cell r="FI117">
            <v>163</v>
          </cell>
          <cell r="FJ117">
            <v>155</v>
          </cell>
          <cell r="FK117">
            <v>180</v>
          </cell>
          <cell r="FL117">
            <v>0</v>
          </cell>
          <cell r="FM117">
            <v>0</v>
          </cell>
          <cell r="FN117">
            <v>0</v>
          </cell>
          <cell r="FO117">
            <v>0</v>
          </cell>
          <cell r="FP117">
            <v>0</v>
          </cell>
          <cell r="FQ117">
            <v>0</v>
          </cell>
          <cell r="FR117">
            <v>0</v>
          </cell>
          <cell r="FS117">
            <v>0</v>
          </cell>
          <cell r="FT117">
            <v>0</v>
          </cell>
          <cell r="FU117">
            <v>0</v>
          </cell>
          <cell r="FV117">
            <v>0</v>
          </cell>
          <cell r="FW117">
            <v>0</v>
          </cell>
          <cell r="FX117">
            <v>0</v>
          </cell>
          <cell r="FY117">
            <v>0</v>
          </cell>
          <cell r="FZ117">
            <v>4</v>
          </cell>
          <cell r="GA117">
            <v>122</v>
          </cell>
          <cell r="GB117">
            <v>467</v>
          </cell>
          <cell r="GC117">
            <v>35576</v>
          </cell>
          <cell r="GD117">
            <v>0</v>
          </cell>
          <cell r="GE117">
            <v>153300</v>
          </cell>
          <cell r="GF117">
            <v>0</v>
          </cell>
          <cell r="GG117">
            <v>6470500</v>
          </cell>
          <cell r="GH117">
            <v>12000</v>
          </cell>
          <cell r="GI117">
            <v>0</v>
          </cell>
          <cell r="GJ117">
            <v>1261640</v>
          </cell>
          <cell r="GK117">
            <v>3556300</v>
          </cell>
        </row>
        <row r="118">
          <cell r="A118" t="str">
            <v>Dance</v>
          </cell>
          <cell r="O118">
            <v>142</v>
          </cell>
          <cell r="P118">
            <v>2122</v>
          </cell>
          <cell r="Q118">
            <v>33</v>
          </cell>
          <cell r="R118">
            <v>49</v>
          </cell>
          <cell r="S118">
            <v>379</v>
          </cell>
          <cell r="T118">
            <v>7489</v>
          </cell>
          <cell r="U118">
            <v>45687</v>
          </cell>
          <cell r="V118">
            <v>19441</v>
          </cell>
          <cell r="W118">
            <v>310</v>
          </cell>
          <cell r="X118">
            <v>505</v>
          </cell>
          <cell r="Y118">
            <v>0</v>
          </cell>
          <cell r="Z118">
            <v>1300</v>
          </cell>
          <cell r="AA118">
            <v>0</v>
          </cell>
          <cell r="AB118">
            <v>1701940</v>
          </cell>
          <cell r="AC118">
            <v>169000</v>
          </cell>
          <cell r="AD118">
            <v>0</v>
          </cell>
          <cell r="AE118">
            <v>0</v>
          </cell>
          <cell r="AF118">
            <v>0</v>
          </cell>
          <cell r="AG118">
            <v>4</v>
          </cell>
          <cell r="AH118">
            <v>0</v>
          </cell>
          <cell r="AI118">
            <v>2</v>
          </cell>
          <cell r="AJ118">
            <v>41</v>
          </cell>
          <cell r="AK118">
            <v>78</v>
          </cell>
          <cell r="AL118">
            <v>0</v>
          </cell>
          <cell r="AM118">
            <v>0</v>
          </cell>
          <cell r="AN118">
            <v>0</v>
          </cell>
          <cell r="AO118">
            <v>0</v>
          </cell>
          <cell r="AP118">
            <v>0</v>
          </cell>
          <cell r="AQ118">
            <v>0</v>
          </cell>
          <cell r="AR118">
            <v>287</v>
          </cell>
          <cell r="AS118">
            <v>10</v>
          </cell>
          <cell r="AT118">
            <v>0</v>
          </cell>
          <cell r="AU118">
            <v>0</v>
          </cell>
          <cell r="AV118">
            <v>0</v>
          </cell>
          <cell r="AW118">
            <v>0</v>
          </cell>
          <cell r="AX118">
            <v>0</v>
          </cell>
          <cell r="AY118">
            <v>0</v>
          </cell>
          <cell r="AZ118">
            <v>0</v>
          </cell>
          <cell r="BA118">
            <v>44</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8</v>
          </cell>
          <cell r="BQ118">
            <v>23</v>
          </cell>
          <cell r="BR118">
            <v>1552</v>
          </cell>
          <cell r="BS118">
            <v>485</v>
          </cell>
          <cell r="BT118">
            <v>393</v>
          </cell>
          <cell r="BU118">
            <v>164</v>
          </cell>
          <cell r="BV118">
            <v>5671.4</v>
          </cell>
          <cell r="BW118">
            <v>3.7320000000000002</v>
          </cell>
          <cell r="BX118">
            <v>3.0800000000000004E-2</v>
          </cell>
          <cell r="BY118">
            <v>0.11100000000000002</v>
          </cell>
          <cell r="BZ118">
            <v>0.34599999999999997</v>
          </cell>
          <cell r="CA118">
            <v>0</v>
          </cell>
          <cell r="CB118">
            <v>0.04</v>
          </cell>
          <cell r="CC118">
            <v>0.54600000000000004</v>
          </cell>
          <cell r="CD118">
            <v>0</v>
          </cell>
          <cell r="CE118">
            <v>4</v>
          </cell>
          <cell r="CF118">
            <v>2</v>
          </cell>
          <cell r="CG118">
            <v>0</v>
          </cell>
          <cell r="CH118">
            <v>1</v>
          </cell>
          <cell r="CI118">
            <v>3</v>
          </cell>
          <cell r="CJ118">
            <v>0</v>
          </cell>
          <cell r="CK118">
            <v>1</v>
          </cell>
          <cell r="CL118">
            <v>0</v>
          </cell>
          <cell r="CM118">
            <v>4</v>
          </cell>
          <cell r="CN118">
            <v>0</v>
          </cell>
          <cell r="CO118">
            <v>1</v>
          </cell>
          <cell r="CP118">
            <v>0</v>
          </cell>
          <cell r="CQ118">
            <v>3</v>
          </cell>
          <cell r="CR118">
            <v>1</v>
          </cell>
          <cell r="CS118">
            <v>1</v>
          </cell>
          <cell r="CT118">
            <v>0</v>
          </cell>
          <cell r="CU118">
            <v>2</v>
          </cell>
          <cell r="CV118">
            <v>2</v>
          </cell>
          <cell r="CW118">
            <v>0</v>
          </cell>
          <cell r="CX118">
            <v>0</v>
          </cell>
          <cell r="CY118">
            <v>0</v>
          </cell>
          <cell r="CZ118">
            <v>1</v>
          </cell>
          <cell r="DA118">
            <v>0</v>
          </cell>
          <cell r="DB118">
            <v>1</v>
          </cell>
          <cell r="DC118">
            <v>0</v>
          </cell>
          <cell r="DD118">
            <v>0</v>
          </cell>
          <cell r="DE118">
            <v>0</v>
          </cell>
          <cell r="DF118">
            <v>0</v>
          </cell>
          <cell r="DG118">
            <v>0</v>
          </cell>
          <cell r="DH118">
            <v>0</v>
          </cell>
          <cell r="DI118">
            <v>0</v>
          </cell>
          <cell r="DJ118">
            <v>0</v>
          </cell>
          <cell r="DK118">
            <v>0</v>
          </cell>
          <cell r="DL118">
            <v>71</v>
          </cell>
          <cell r="DM118">
            <v>0</v>
          </cell>
          <cell r="DN118">
            <v>31</v>
          </cell>
          <cell r="DO118">
            <v>1</v>
          </cell>
          <cell r="DP118">
            <v>1</v>
          </cell>
          <cell r="DQ118">
            <v>0</v>
          </cell>
          <cell r="DR118">
            <v>1</v>
          </cell>
          <cell r="DS118">
            <v>0</v>
          </cell>
          <cell r="DT118">
            <v>0</v>
          </cell>
          <cell r="DU118">
            <v>1</v>
          </cell>
          <cell r="DV118">
            <v>0</v>
          </cell>
          <cell r="DW118">
            <v>1</v>
          </cell>
          <cell r="DX118">
            <v>0</v>
          </cell>
          <cell r="DY118">
            <v>0</v>
          </cell>
          <cell r="DZ118">
            <v>0</v>
          </cell>
          <cell r="EA118">
            <v>1</v>
          </cell>
          <cell r="EB118">
            <v>1</v>
          </cell>
          <cell r="EC118">
            <v>0</v>
          </cell>
          <cell r="ED118">
            <v>0</v>
          </cell>
          <cell r="EE118">
            <v>1</v>
          </cell>
          <cell r="EF118">
            <v>1</v>
          </cell>
          <cell r="EG118">
            <v>0</v>
          </cell>
          <cell r="EH118">
            <v>0</v>
          </cell>
          <cell r="EI118">
            <v>1</v>
          </cell>
          <cell r="EJ118">
            <v>1</v>
          </cell>
          <cell r="EK118">
            <v>0</v>
          </cell>
          <cell r="EL118">
            <v>1</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4961</v>
          </cell>
          <cell r="FA118">
            <v>6</v>
          </cell>
          <cell r="FB118">
            <v>0</v>
          </cell>
          <cell r="FC118">
            <v>0</v>
          </cell>
          <cell r="FD118">
            <v>0</v>
          </cell>
          <cell r="FE118">
            <v>0</v>
          </cell>
          <cell r="FF118">
            <v>438</v>
          </cell>
          <cell r="FG118">
            <v>0</v>
          </cell>
          <cell r="FH118">
            <v>43</v>
          </cell>
          <cell r="FI118">
            <v>0</v>
          </cell>
          <cell r="FJ118">
            <v>9</v>
          </cell>
          <cell r="FK118">
            <v>7130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7</v>
          </cell>
          <cell r="GB118">
            <v>5</v>
          </cell>
          <cell r="GC118">
            <v>367</v>
          </cell>
          <cell r="GD118">
            <v>0</v>
          </cell>
          <cell r="GE118">
            <v>0</v>
          </cell>
          <cell r="GF118">
            <v>0</v>
          </cell>
          <cell r="GG118">
            <v>169000</v>
          </cell>
          <cell r="GH118">
            <v>1026</v>
          </cell>
          <cell r="GI118">
            <v>0</v>
          </cell>
          <cell r="GJ118">
            <v>1700914</v>
          </cell>
          <cell r="GK118">
            <v>0</v>
          </cell>
        </row>
        <row r="119">
          <cell r="A119" t="str">
            <v>Literature</v>
          </cell>
          <cell r="O119">
            <v>258</v>
          </cell>
          <cell r="P119">
            <v>2645</v>
          </cell>
          <cell r="Q119">
            <v>6</v>
          </cell>
          <cell r="R119">
            <v>10</v>
          </cell>
          <cell r="S119">
            <v>4</v>
          </cell>
          <cell r="T119">
            <v>22260</v>
          </cell>
          <cell r="U119">
            <v>130000</v>
          </cell>
          <cell r="V119">
            <v>54352</v>
          </cell>
          <cell r="W119">
            <v>0</v>
          </cell>
          <cell r="X119">
            <v>0</v>
          </cell>
          <cell r="Y119">
            <v>19515</v>
          </cell>
          <cell r="Z119">
            <v>10727</v>
          </cell>
          <cell r="AA119">
            <v>0</v>
          </cell>
          <cell r="AB119">
            <v>512455</v>
          </cell>
          <cell r="AC119">
            <v>84500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2</v>
          </cell>
          <cell r="AS119">
            <v>2</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5585</v>
          </cell>
          <cell r="BS119">
            <v>3718</v>
          </cell>
          <cell r="BT119">
            <v>63</v>
          </cell>
          <cell r="BU119">
            <v>8</v>
          </cell>
          <cell r="BV119">
            <v>13954</v>
          </cell>
          <cell r="BW119">
            <v>0.92069147532330431</v>
          </cell>
          <cell r="BX119">
            <v>0.16250000000000001</v>
          </cell>
          <cell r="BY119">
            <v>3.7500000000000006E-2</v>
          </cell>
          <cell r="BZ119">
            <v>0.3125</v>
          </cell>
          <cell r="CA119">
            <v>5.2500000000000005E-2</v>
          </cell>
          <cell r="CB119">
            <v>0.1875</v>
          </cell>
          <cell r="CC119">
            <v>0.20750000000000002</v>
          </cell>
          <cell r="CD119">
            <v>6.5000000000000002E-2</v>
          </cell>
          <cell r="CE119">
            <v>1</v>
          </cell>
          <cell r="CF119">
            <v>2</v>
          </cell>
          <cell r="CG119">
            <v>1</v>
          </cell>
          <cell r="CH119">
            <v>0</v>
          </cell>
          <cell r="CI119">
            <v>1</v>
          </cell>
          <cell r="CJ119">
            <v>0</v>
          </cell>
          <cell r="CK119">
            <v>1</v>
          </cell>
          <cell r="CL119">
            <v>2</v>
          </cell>
          <cell r="CM119">
            <v>1</v>
          </cell>
          <cell r="CN119">
            <v>2</v>
          </cell>
          <cell r="CO119">
            <v>1</v>
          </cell>
          <cell r="CP119">
            <v>0</v>
          </cell>
          <cell r="CQ119">
            <v>0</v>
          </cell>
          <cell r="CR119">
            <v>1</v>
          </cell>
          <cell r="CS119">
            <v>0</v>
          </cell>
          <cell r="CT119">
            <v>2</v>
          </cell>
          <cell r="CU119">
            <v>1</v>
          </cell>
          <cell r="CV119">
            <v>3</v>
          </cell>
          <cell r="CW119">
            <v>0</v>
          </cell>
          <cell r="CX119">
            <v>0</v>
          </cell>
          <cell r="CY119">
            <v>0</v>
          </cell>
          <cell r="CZ119">
            <v>1</v>
          </cell>
          <cell r="DA119">
            <v>0</v>
          </cell>
          <cell r="DB119">
            <v>1</v>
          </cell>
          <cell r="DC119">
            <v>0</v>
          </cell>
          <cell r="DD119">
            <v>1</v>
          </cell>
          <cell r="DE119">
            <v>0</v>
          </cell>
          <cell r="DF119">
            <v>0</v>
          </cell>
          <cell r="DG119">
            <v>0</v>
          </cell>
          <cell r="DH119">
            <v>0</v>
          </cell>
          <cell r="DI119">
            <v>0</v>
          </cell>
          <cell r="DJ119">
            <v>0</v>
          </cell>
          <cell r="DK119">
            <v>0</v>
          </cell>
          <cell r="DL119">
            <v>0</v>
          </cell>
          <cell r="DM119">
            <v>0</v>
          </cell>
          <cell r="DN119">
            <v>0</v>
          </cell>
          <cell r="DO119">
            <v>7</v>
          </cell>
          <cell r="DP119">
            <v>0</v>
          </cell>
          <cell r="DQ119">
            <v>0</v>
          </cell>
          <cell r="DR119">
            <v>0</v>
          </cell>
          <cell r="DS119">
            <v>0</v>
          </cell>
          <cell r="DT119">
            <v>0</v>
          </cell>
          <cell r="DU119">
            <v>0</v>
          </cell>
          <cell r="DV119">
            <v>0</v>
          </cell>
          <cell r="DW119">
            <v>0</v>
          </cell>
          <cell r="DX119">
            <v>0</v>
          </cell>
          <cell r="DY119">
            <v>0</v>
          </cell>
          <cell r="DZ119">
            <v>1</v>
          </cell>
          <cell r="EA119">
            <v>0</v>
          </cell>
          <cell r="EB119">
            <v>0</v>
          </cell>
          <cell r="EC119">
            <v>0</v>
          </cell>
          <cell r="ED119">
            <v>1</v>
          </cell>
          <cell r="EE119">
            <v>0</v>
          </cell>
          <cell r="EF119">
            <v>1</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9</v>
          </cell>
          <cell r="FM119">
            <v>7000</v>
          </cell>
          <cell r="FN119">
            <v>8800</v>
          </cell>
          <cell r="FO119">
            <v>188</v>
          </cell>
          <cell r="FP119">
            <v>66</v>
          </cell>
          <cell r="FQ119">
            <v>1</v>
          </cell>
          <cell r="FR119">
            <v>4</v>
          </cell>
          <cell r="FS119">
            <v>465</v>
          </cell>
          <cell r="FT119">
            <v>0</v>
          </cell>
          <cell r="FU119">
            <v>0</v>
          </cell>
          <cell r="FV119">
            <v>0</v>
          </cell>
          <cell r="FW119">
            <v>0</v>
          </cell>
          <cell r="FX119">
            <v>1</v>
          </cell>
          <cell r="FY119">
            <v>0</v>
          </cell>
          <cell r="FZ119">
            <v>0</v>
          </cell>
          <cell r="GA119">
            <v>1</v>
          </cell>
          <cell r="GB119">
            <v>0</v>
          </cell>
          <cell r="GC119">
            <v>3</v>
          </cell>
          <cell r="GD119">
            <v>0</v>
          </cell>
          <cell r="GE119">
            <v>0</v>
          </cell>
          <cell r="GF119">
            <v>35000</v>
          </cell>
          <cell r="GG119">
            <v>0</v>
          </cell>
          <cell r="GH119">
            <v>0</v>
          </cell>
          <cell r="GI119">
            <v>0</v>
          </cell>
          <cell r="GJ119">
            <v>477455</v>
          </cell>
          <cell r="GK119">
            <v>84500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4">
          <cell r="D4" t="str">
            <v>All organisations</v>
          </cell>
        </row>
      </sheetData>
      <sheetData sheetId="21" refreshError="1"/>
      <sheetData sheetId="22" refreshError="1"/>
      <sheetData sheetId="23" refreshError="1"/>
      <sheetData sheetId="24" refreshError="1"/>
      <sheetData sheetId="25">
        <row r="29">
          <cell r="A29" t="str">
            <v>Number of organisations generating yield greater than £0</v>
          </cell>
        </row>
        <row r="30">
          <cell r="A30" t="str">
            <v>All Organisations</v>
          </cell>
          <cell r="B30">
            <v>48</v>
          </cell>
        </row>
        <row r="31">
          <cell r="A31" t="str">
            <v>Small</v>
          </cell>
          <cell r="B31">
            <v>17</v>
          </cell>
        </row>
        <row r="32">
          <cell r="A32" t="str">
            <v>Medium</v>
          </cell>
          <cell r="B32">
            <v>25</v>
          </cell>
        </row>
        <row r="33">
          <cell r="A33" t="str">
            <v>Large</v>
          </cell>
          <cell r="B33">
            <v>6</v>
          </cell>
        </row>
        <row r="34">
          <cell r="A34" t="str">
            <v>Visual Arts</v>
          </cell>
          <cell r="B34">
            <v>0</v>
          </cell>
        </row>
        <row r="35">
          <cell r="A35" t="str">
            <v>Combined</v>
          </cell>
          <cell r="B35">
            <v>20</v>
          </cell>
        </row>
        <row r="36">
          <cell r="A36" t="str">
            <v>Literature</v>
          </cell>
          <cell r="B36">
            <v>1</v>
          </cell>
        </row>
        <row r="37">
          <cell r="A37" t="str">
            <v>Music</v>
          </cell>
          <cell r="B37">
            <v>12</v>
          </cell>
        </row>
        <row r="38">
          <cell r="A38" t="str">
            <v>Traditional Arts</v>
          </cell>
          <cell r="B38">
            <v>2</v>
          </cell>
        </row>
        <row r="39">
          <cell r="A39" t="str">
            <v>Dance</v>
          </cell>
          <cell r="B39">
            <v>3</v>
          </cell>
        </row>
        <row r="40">
          <cell r="A40" t="str">
            <v>Drama</v>
          </cell>
          <cell r="B40">
            <v>10</v>
          </cell>
        </row>
        <row r="41">
          <cell r="A41" t="str">
            <v>Belfast</v>
          </cell>
          <cell r="B41">
            <v>33</v>
          </cell>
        </row>
        <row r="42">
          <cell r="A42" t="str">
            <v>Mid Ulster</v>
          </cell>
          <cell r="B42">
            <v>1</v>
          </cell>
        </row>
        <row r="43">
          <cell r="A43" t="str">
            <v>Derry and Strabane</v>
          </cell>
          <cell r="B43">
            <v>8</v>
          </cell>
        </row>
        <row r="44">
          <cell r="A44" t="str">
            <v>Armagh, Banbridge and Craigavon</v>
          </cell>
          <cell r="B44">
            <v>1</v>
          </cell>
        </row>
        <row r="45">
          <cell r="A45" t="str">
            <v>Newry, Mourne and Down</v>
          </cell>
          <cell r="B45">
            <v>1</v>
          </cell>
        </row>
        <row r="46">
          <cell r="A46" t="str">
            <v>Causeway Coast and Glens</v>
          </cell>
          <cell r="B46">
            <v>1</v>
          </cell>
        </row>
        <row r="47">
          <cell r="A47" t="str">
            <v>Fermanagh and Omagh</v>
          </cell>
          <cell r="B47">
            <v>0</v>
          </cell>
        </row>
        <row r="48">
          <cell r="A48" t="str">
            <v>Lisburn and Castlereagh</v>
          </cell>
          <cell r="B48">
            <v>1</v>
          </cell>
        </row>
        <row r="49">
          <cell r="A49" t="str">
            <v>Mid and East Antrim</v>
          </cell>
          <cell r="B49">
            <v>0</v>
          </cell>
        </row>
        <row r="50">
          <cell r="A50" t="str">
            <v>Antrim and Newtownabbey</v>
          </cell>
          <cell r="B50">
            <v>0</v>
          </cell>
        </row>
        <row r="51">
          <cell r="A51" t="str">
            <v>North Down and Ards</v>
          </cell>
          <cell r="B51">
            <v>2</v>
          </cell>
        </row>
        <row r="52">
          <cell r="A52" t="str">
            <v>Republic of Ireland</v>
          </cell>
          <cell r="B52">
            <v>0</v>
          </cell>
        </row>
      </sheetData>
      <sheetData sheetId="2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 merged"/>
      <sheetName val="2010 merged"/>
      <sheetName val="2011 merged"/>
      <sheetName val="2012 merged"/>
      <sheetName val="2013 merged"/>
      <sheetName val="2014 merged"/>
      <sheetName val="2015 merged"/>
      <sheetName val="2016 merged"/>
      <sheetName val="OrgDB-F"/>
      <sheetName val="2016-17 OrgDB-A"/>
      <sheetName val="All Data Pivot Table"/>
      <sheetName val="Sheet1"/>
      <sheetName val="All Data"/>
      <sheetName val="Special Sheet for Graeme"/>
    </sheetNames>
    <sheetDataSet>
      <sheetData sheetId="0" refreshError="1"/>
      <sheetData sheetId="1" refreshError="1"/>
      <sheetData sheetId="2" refreshError="1"/>
      <sheetData sheetId="3" refreshError="1"/>
      <sheetData sheetId="4" refreshError="1"/>
      <sheetData sheetId="5">
        <row r="2">
          <cell r="A2" t="str">
            <v>Aisling Ghear Theatre Company</v>
          </cell>
          <cell r="B2" t="str">
            <v>2014-2015</v>
          </cell>
          <cell r="C2">
            <v>31748</v>
          </cell>
          <cell r="D2" t="str">
            <v>Lottery</v>
          </cell>
          <cell r="E2" t="str">
            <v>ACNI/10786</v>
          </cell>
          <cell r="F2" t="str">
            <v>Gilly Campbell</v>
          </cell>
          <cell r="G2" t="str">
            <v>xx AFP - Returning Applicant</v>
          </cell>
          <cell r="H2" t="str">
            <v>Awarded</v>
          </cell>
          <cell r="I2" t="str">
            <v>medium</v>
          </cell>
          <cell r="J2">
            <v>77229</v>
          </cell>
          <cell r="L2">
            <v>0</v>
          </cell>
          <cell r="M2">
            <v>0</v>
          </cell>
          <cell r="N2" t="str">
            <v>Drama</v>
          </cell>
          <cell r="O2">
            <v>76082</v>
          </cell>
          <cell r="P2">
            <v>8125</v>
          </cell>
          <cell r="Q2">
            <v>0</v>
          </cell>
          <cell r="R2">
            <v>1641.86</v>
          </cell>
          <cell r="S2">
            <v>1126.97</v>
          </cell>
          <cell r="T2">
            <v>1033.7</v>
          </cell>
          <cell r="U2">
            <v>588.66999999999996</v>
          </cell>
          <cell r="V2">
            <v>0</v>
          </cell>
          <cell r="W2">
            <v>0</v>
          </cell>
          <cell r="X2">
            <v>1910.75</v>
          </cell>
          <cell r="Y2">
            <v>14426.95</v>
          </cell>
          <cell r="Z2">
            <v>2319</v>
          </cell>
          <cell r="AA2">
            <v>77240</v>
          </cell>
          <cell r="AB2">
            <v>0</v>
          </cell>
          <cell r="AC2">
            <v>8160</v>
          </cell>
          <cell r="AD2">
            <v>0</v>
          </cell>
          <cell r="AE2">
            <v>0</v>
          </cell>
          <cell r="AF2">
            <v>0</v>
          </cell>
          <cell r="AG2">
            <v>950</v>
          </cell>
          <cell r="AH2">
            <v>7933</v>
          </cell>
          <cell r="AI2">
            <v>8874</v>
          </cell>
          <cell r="AJ2">
            <v>2334.0500000000002</v>
          </cell>
          <cell r="AK2">
            <v>77229</v>
          </cell>
          <cell r="AL2">
            <v>0</v>
          </cell>
          <cell r="AM2">
            <v>0</v>
          </cell>
          <cell r="AN2">
            <v>77229</v>
          </cell>
          <cell r="AO2">
            <v>28600</v>
          </cell>
          <cell r="AP2">
            <v>0</v>
          </cell>
          <cell r="AQ2">
            <v>6000</v>
          </cell>
          <cell r="AR2">
            <v>0</v>
          </cell>
          <cell r="AS2">
            <v>0</v>
          </cell>
          <cell r="AT2">
            <v>0</v>
          </cell>
          <cell r="AU2">
            <v>0</v>
          </cell>
          <cell r="AV2">
            <v>0</v>
          </cell>
          <cell r="AW2">
            <v>39490</v>
          </cell>
          <cell r="AX2">
            <v>0</v>
          </cell>
          <cell r="AY2">
            <v>0</v>
          </cell>
          <cell r="AZ2">
            <v>0</v>
          </cell>
          <cell r="BA2">
            <v>0</v>
          </cell>
          <cell r="BB2">
            <v>0</v>
          </cell>
          <cell r="BC2">
            <v>0</v>
          </cell>
          <cell r="BD2">
            <v>0</v>
          </cell>
          <cell r="BE2">
            <v>0</v>
          </cell>
          <cell r="BF2">
            <v>0</v>
          </cell>
          <cell r="BG2">
            <v>47000</v>
          </cell>
          <cell r="BI2">
            <v>0</v>
          </cell>
          <cell r="BJ2">
            <v>0</v>
          </cell>
          <cell r="BK2">
            <v>0</v>
          </cell>
          <cell r="BL2">
            <v>0</v>
          </cell>
          <cell r="BM2">
            <v>0</v>
          </cell>
          <cell r="BN2">
            <v>0</v>
          </cell>
        </row>
        <row r="3">
          <cell r="A3" t="str">
            <v>All Set Cross Cultural Project</v>
          </cell>
          <cell r="B3" t="str">
            <v>2014-2015</v>
          </cell>
          <cell r="C3">
            <v>31735</v>
          </cell>
          <cell r="D3" t="str">
            <v>Lottery</v>
          </cell>
          <cell r="E3" t="str">
            <v>ACNI/10773</v>
          </cell>
          <cell r="F3" t="str">
            <v>Jane Cassidy</v>
          </cell>
          <cell r="G3" t="str">
            <v>xx AFP - Returning Applicant</v>
          </cell>
          <cell r="H3" t="str">
            <v>Awarded - Completed</v>
          </cell>
          <cell r="I3" t="str">
            <v>Small</v>
          </cell>
          <cell r="J3">
            <v>27338</v>
          </cell>
          <cell r="L3">
            <v>27338</v>
          </cell>
          <cell r="M3">
            <v>48502</v>
          </cell>
          <cell r="N3" t="str">
            <v>Traditional Arts</v>
          </cell>
          <cell r="O3">
            <v>0</v>
          </cell>
          <cell r="P3">
            <v>0</v>
          </cell>
          <cell r="Q3">
            <v>0</v>
          </cell>
          <cell r="R3">
            <v>0</v>
          </cell>
          <cell r="S3">
            <v>0</v>
          </cell>
          <cell r="T3">
            <v>250</v>
          </cell>
          <cell r="U3">
            <v>646</v>
          </cell>
          <cell r="V3">
            <v>0</v>
          </cell>
          <cell r="W3">
            <v>0</v>
          </cell>
          <cell r="X3">
            <v>74</v>
          </cell>
          <cell r="Y3">
            <v>970</v>
          </cell>
          <cell r="Z3">
            <v>0</v>
          </cell>
          <cell r="AA3">
            <v>49089</v>
          </cell>
          <cell r="AB3">
            <v>0</v>
          </cell>
          <cell r="AC3">
            <v>464</v>
          </cell>
          <cell r="AD3">
            <v>0</v>
          </cell>
          <cell r="AE3">
            <v>1893</v>
          </cell>
          <cell r="AF3">
            <v>0</v>
          </cell>
          <cell r="AG3">
            <v>2674</v>
          </cell>
          <cell r="AH3">
            <v>0</v>
          </cell>
          <cell r="AI3">
            <v>32</v>
          </cell>
          <cell r="AJ3">
            <v>10</v>
          </cell>
          <cell r="AK3">
            <v>27338</v>
          </cell>
          <cell r="AL3">
            <v>0</v>
          </cell>
          <cell r="AM3">
            <v>0</v>
          </cell>
          <cell r="AN3">
            <v>27338</v>
          </cell>
          <cell r="AO3">
            <v>0</v>
          </cell>
          <cell r="AP3">
            <v>0</v>
          </cell>
          <cell r="AQ3">
            <v>8860</v>
          </cell>
          <cell r="AR3">
            <v>0</v>
          </cell>
          <cell r="AS3">
            <v>7500</v>
          </cell>
          <cell r="AT3">
            <v>0</v>
          </cell>
          <cell r="AU3">
            <v>0</v>
          </cell>
          <cell r="AV3">
            <v>7500</v>
          </cell>
          <cell r="AW3">
            <v>0</v>
          </cell>
          <cell r="AX3">
            <v>300</v>
          </cell>
          <cell r="AY3">
            <v>0</v>
          </cell>
          <cell r="AZ3">
            <v>3214</v>
          </cell>
          <cell r="BA3">
            <v>0</v>
          </cell>
          <cell r="BB3">
            <v>0</v>
          </cell>
          <cell r="BC3">
            <v>0</v>
          </cell>
          <cell r="BD3">
            <v>0</v>
          </cell>
          <cell r="BE3">
            <v>0</v>
          </cell>
          <cell r="BF3">
            <v>0</v>
          </cell>
          <cell r="BG3">
            <v>250</v>
          </cell>
          <cell r="BH3">
            <v>3764</v>
          </cell>
          <cell r="BI3">
            <v>0</v>
          </cell>
          <cell r="BJ3">
            <v>0</v>
          </cell>
          <cell r="BK3">
            <v>10800</v>
          </cell>
          <cell r="BL3">
            <v>10800</v>
          </cell>
          <cell r="BM3">
            <v>0</v>
          </cell>
          <cell r="BN3">
            <v>0</v>
          </cell>
        </row>
        <row r="4">
          <cell r="A4" t="str">
            <v>An Droichead</v>
          </cell>
          <cell r="B4" t="str">
            <v>2014-2015</v>
          </cell>
          <cell r="C4">
            <v>31749</v>
          </cell>
          <cell r="D4" t="str">
            <v>Lottery</v>
          </cell>
          <cell r="E4" t="str">
            <v>ACNI/10787</v>
          </cell>
          <cell r="F4" t="str">
            <v>Jane Cassidy</v>
          </cell>
          <cell r="G4" t="str">
            <v>xx AFP - Returning Applicant</v>
          </cell>
          <cell r="H4" t="str">
            <v>Awarded - Completed</v>
          </cell>
          <cell r="I4" t="str">
            <v>Medium</v>
          </cell>
          <cell r="J4">
            <v>47637</v>
          </cell>
          <cell r="L4">
            <v>47637</v>
          </cell>
          <cell r="M4">
            <v>0</v>
          </cell>
          <cell r="N4" t="str">
            <v>Traditional Arts</v>
          </cell>
          <cell r="O4">
            <v>285665</v>
          </cell>
          <cell r="P4">
            <v>0</v>
          </cell>
          <cell r="Q4">
            <v>4733</v>
          </cell>
          <cell r="R4">
            <v>2641</v>
          </cell>
          <cell r="S4">
            <v>723</v>
          </cell>
          <cell r="T4">
            <v>3975</v>
          </cell>
          <cell r="U4">
            <v>10748</v>
          </cell>
          <cell r="V4">
            <v>0</v>
          </cell>
          <cell r="W4">
            <v>0</v>
          </cell>
          <cell r="X4">
            <v>2655</v>
          </cell>
          <cell r="Y4">
            <v>25475</v>
          </cell>
          <cell r="Z4">
            <v>4336</v>
          </cell>
          <cell r="AA4">
            <v>99688</v>
          </cell>
          <cell r="AB4">
            <v>4658</v>
          </cell>
          <cell r="AC4">
            <v>18850</v>
          </cell>
          <cell r="AD4">
            <v>0</v>
          </cell>
          <cell r="AE4">
            <v>2116</v>
          </cell>
          <cell r="AF4">
            <v>5967</v>
          </cell>
          <cell r="AG4">
            <v>1420</v>
          </cell>
          <cell r="AH4">
            <v>2468</v>
          </cell>
          <cell r="AI4">
            <v>3216</v>
          </cell>
          <cell r="AJ4">
            <v>8307</v>
          </cell>
          <cell r="AK4">
            <v>47637</v>
          </cell>
          <cell r="AL4">
            <v>0</v>
          </cell>
          <cell r="AM4">
            <v>0</v>
          </cell>
          <cell r="AN4">
            <v>47637</v>
          </cell>
          <cell r="AO4">
            <v>0</v>
          </cell>
          <cell r="AP4">
            <v>100991</v>
          </cell>
          <cell r="AQ4">
            <v>40730</v>
          </cell>
          <cell r="AR4">
            <v>0</v>
          </cell>
          <cell r="AS4">
            <v>0</v>
          </cell>
          <cell r="AT4">
            <v>72503</v>
          </cell>
          <cell r="AU4">
            <v>0</v>
          </cell>
          <cell r="AV4">
            <v>72503</v>
          </cell>
          <cell r="AW4">
            <v>20576</v>
          </cell>
          <cell r="AX4">
            <v>0</v>
          </cell>
          <cell r="AY4">
            <v>0</v>
          </cell>
          <cell r="AZ4">
            <v>0</v>
          </cell>
          <cell r="BA4">
            <v>0</v>
          </cell>
          <cell r="BB4">
            <v>0</v>
          </cell>
          <cell r="BC4">
            <v>2641</v>
          </cell>
          <cell r="BD4">
            <v>0</v>
          </cell>
          <cell r="BE4">
            <v>84754</v>
          </cell>
          <cell r="BF4">
            <v>0</v>
          </cell>
          <cell r="BG4">
            <v>6083</v>
          </cell>
          <cell r="BH4">
            <v>114054</v>
          </cell>
          <cell r="BI4">
            <v>54971</v>
          </cell>
          <cell r="BJ4">
            <v>8967</v>
          </cell>
          <cell r="BK4">
            <v>0</v>
          </cell>
          <cell r="BL4">
            <v>63938</v>
          </cell>
          <cell r="BM4">
            <v>0</v>
          </cell>
          <cell r="BN4">
            <v>0</v>
          </cell>
        </row>
        <row r="5">
          <cell r="A5" t="str">
            <v>An Gaelaras Ltd</v>
          </cell>
          <cell r="B5" t="str">
            <v>2014-2015</v>
          </cell>
          <cell r="C5">
            <v>31790</v>
          </cell>
          <cell r="D5" t="str">
            <v>Exchequer</v>
          </cell>
          <cell r="E5" t="str">
            <v>ACNI/10828</v>
          </cell>
          <cell r="F5" t="str">
            <v>Joan Dempster</v>
          </cell>
          <cell r="G5" t="str">
            <v>xx AFP - Returning Applicant</v>
          </cell>
          <cell r="H5" t="str">
            <v>Awarded - Completed</v>
          </cell>
          <cell r="I5" t="str">
            <v>Large</v>
          </cell>
          <cell r="J5">
            <v>139535</v>
          </cell>
          <cell r="L5">
            <v>139535</v>
          </cell>
          <cell r="M5">
            <v>465573</v>
          </cell>
          <cell r="N5" t="str">
            <v>Traditional Arts</v>
          </cell>
          <cell r="O5">
            <v>445791.85</v>
          </cell>
          <cell r="P5">
            <v>0</v>
          </cell>
          <cell r="Q5">
            <v>37457.31</v>
          </cell>
          <cell r="R5">
            <v>29741.48</v>
          </cell>
          <cell r="S5">
            <v>9546.44</v>
          </cell>
          <cell r="T5">
            <v>10361.74</v>
          </cell>
          <cell r="U5">
            <v>65792.47</v>
          </cell>
          <cell r="V5">
            <v>0</v>
          </cell>
          <cell r="W5">
            <v>0</v>
          </cell>
          <cell r="X5">
            <v>0</v>
          </cell>
          <cell r="Y5">
            <v>152899.44</v>
          </cell>
          <cell r="Z5">
            <v>424906.77</v>
          </cell>
          <cell r="AA5">
            <v>299621.77</v>
          </cell>
          <cell r="AB5">
            <v>0</v>
          </cell>
          <cell r="AC5">
            <v>25096.53</v>
          </cell>
          <cell r="AD5">
            <v>0</v>
          </cell>
          <cell r="AE5">
            <v>0</v>
          </cell>
          <cell r="AF5">
            <v>0</v>
          </cell>
          <cell r="AG5">
            <v>0</v>
          </cell>
          <cell r="AH5">
            <v>18783.150000000001</v>
          </cell>
          <cell r="AI5">
            <v>36412.230000000003</v>
          </cell>
          <cell r="AJ5">
            <v>700</v>
          </cell>
          <cell r="AK5">
            <v>139535</v>
          </cell>
          <cell r="AL5">
            <v>0</v>
          </cell>
          <cell r="AM5">
            <v>14905.11</v>
          </cell>
          <cell r="AN5">
            <v>154440.10999999999</v>
          </cell>
          <cell r="AO5">
            <v>0</v>
          </cell>
          <cell r="AP5">
            <v>108259.38</v>
          </cell>
          <cell r="AQ5">
            <v>274519.3</v>
          </cell>
          <cell r="AR5">
            <v>0</v>
          </cell>
          <cell r="AS5">
            <v>109664.74</v>
          </cell>
          <cell r="AT5">
            <v>161905.43</v>
          </cell>
          <cell r="AU5">
            <v>0</v>
          </cell>
          <cell r="AV5">
            <v>271570.17</v>
          </cell>
          <cell r="AW5">
            <v>44944.89</v>
          </cell>
          <cell r="AX5">
            <v>0</v>
          </cell>
          <cell r="AY5">
            <v>0</v>
          </cell>
          <cell r="AZ5">
            <v>0</v>
          </cell>
          <cell r="BA5">
            <v>0</v>
          </cell>
          <cell r="BB5">
            <v>0</v>
          </cell>
          <cell r="BC5">
            <v>131542.82</v>
          </cell>
          <cell r="BD5">
            <v>26811.7</v>
          </cell>
          <cell r="BE5">
            <v>19968.8</v>
          </cell>
          <cell r="BF5">
            <v>0</v>
          </cell>
          <cell r="BG5">
            <v>8104.24</v>
          </cell>
          <cell r="BH5">
            <v>231372.45</v>
          </cell>
          <cell r="BI5">
            <v>11564.93</v>
          </cell>
          <cell r="BJ5">
            <v>2800</v>
          </cell>
          <cell r="BK5">
            <v>0</v>
          </cell>
          <cell r="BL5">
            <v>14364.93</v>
          </cell>
          <cell r="BM5">
            <v>0</v>
          </cell>
          <cell r="BN5">
            <v>281025</v>
          </cell>
        </row>
        <row r="6">
          <cell r="A6" t="str">
            <v>Andersonstown Traditional &amp; Contemporary Music School</v>
          </cell>
          <cell r="B6" t="str">
            <v>2014-2015</v>
          </cell>
          <cell r="C6">
            <v>31738</v>
          </cell>
          <cell r="D6" t="str">
            <v>Lottery</v>
          </cell>
          <cell r="E6" t="str">
            <v>ACNI/10776</v>
          </cell>
          <cell r="F6" t="str">
            <v>Jane Cassidy</v>
          </cell>
          <cell r="G6" t="str">
            <v>xx AFP - Returning Applicant</v>
          </cell>
          <cell r="H6" t="str">
            <v>Awarded - Completed</v>
          </cell>
          <cell r="I6" t="str">
            <v>Small</v>
          </cell>
          <cell r="J6">
            <v>56454</v>
          </cell>
          <cell r="L6">
            <v>56454</v>
          </cell>
          <cell r="M6">
            <v>173614</v>
          </cell>
          <cell r="N6" t="str">
            <v>Traditional Arts</v>
          </cell>
          <cell r="O6">
            <v>66037</v>
          </cell>
          <cell r="P6">
            <v>12600</v>
          </cell>
          <cell r="Q6">
            <v>8282</v>
          </cell>
          <cell r="R6">
            <v>362</v>
          </cell>
          <cell r="S6">
            <v>1537</v>
          </cell>
          <cell r="T6">
            <v>6570</v>
          </cell>
          <cell r="U6">
            <v>2056</v>
          </cell>
          <cell r="V6">
            <v>0</v>
          </cell>
          <cell r="W6">
            <v>0</v>
          </cell>
          <cell r="X6">
            <v>909</v>
          </cell>
          <cell r="Y6">
            <v>32316</v>
          </cell>
          <cell r="Z6">
            <v>488</v>
          </cell>
          <cell r="AA6">
            <v>47335</v>
          </cell>
          <cell r="AB6">
            <v>0</v>
          </cell>
          <cell r="AC6">
            <v>0</v>
          </cell>
          <cell r="AD6">
            <v>0</v>
          </cell>
          <cell r="AE6">
            <v>3695</v>
          </cell>
          <cell r="AF6">
            <v>0</v>
          </cell>
          <cell r="AG6">
            <v>0</v>
          </cell>
          <cell r="AH6">
            <v>0</v>
          </cell>
          <cell r="AI6">
            <v>284</v>
          </cell>
          <cell r="AJ6">
            <v>4846</v>
          </cell>
          <cell r="AK6">
            <v>56454</v>
          </cell>
          <cell r="AL6">
            <v>0</v>
          </cell>
          <cell r="AM6">
            <v>0</v>
          </cell>
          <cell r="AN6">
            <v>56454</v>
          </cell>
          <cell r="AO6">
            <v>0</v>
          </cell>
          <cell r="AP6">
            <v>34390</v>
          </cell>
          <cell r="AQ6">
            <v>4000</v>
          </cell>
          <cell r="AR6">
            <v>0</v>
          </cell>
          <cell r="AS6">
            <v>0</v>
          </cell>
          <cell r="AT6">
            <v>0</v>
          </cell>
          <cell r="AU6">
            <v>0</v>
          </cell>
          <cell r="AV6">
            <v>0</v>
          </cell>
          <cell r="AW6">
            <v>1250</v>
          </cell>
          <cell r="AX6">
            <v>0</v>
          </cell>
          <cell r="AY6">
            <v>0</v>
          </cell>
          <cell r="AZ6">
            <v>50621</v>
          </cell>
          <cell r="BA6">
            <v>0</v>
          </cell>
          <cell r="BB6">
            <v>0</v>
          </cell>
          <cell r="BC6">
            <v>0</v>
          </cell>
          <cell r="BD6">
            <v>0</v>
          </cell>
          <cell r="BE6">
            <v>0</v>
          </cell>
          <cell r="BF6">
            <v>0</v>
          </cell>
          <cell r="BG6">
            <v>2726</v>
          </cell>
          <cell r="BH6">
            <v>54597</v>
          </cell>
          <cell r="BI6">
            <v>0</v>
          </cell>
          <cell r="BJ6">
            <v>1606</v>
          </cell>
          <cell r="BK6">
            <v>6000</v>
          </cell>
          <cell r="BL6">
            <v>7606</v>
          </cell>
          <cell r="BM6">
            <v>0</v>
          </cell>
          <cell r="BN6">
            <v>0</v>
          </cell>
        </row>
        <row r="7">
          <cell r="A7" t="str">
            <v>Array Studios</v>
          </cell>
          <cell r="B7" t="str">
            <v>2014-2015</v>
          </cell>
          <cell r="C7">
            <v>31809</v>
          </cell>
          <cell r="D7" t="str">
            <v>Exchequer</v>
          </cell>
          <cell r="E7" t="str">
            <v>ACNI/10847</v>
          </cell>
          <cell r="F7" t="str">
            <v>Joanna Johnston</v>
          </cell>
          <cell r="G7" t="str">
            <v>xx AFP - Studio Groups</v>
          </cell>
          <cell r="H7" t="str">
            <v>Awarded - Completed</v>
          </cell>
          <cell r="I7" t="str">
            <v>Small</v>
          </cell>
          <cell r="J7">
            <v>7945</v>
          </cell>
          <cell r="L7">
            <v>7945</v>
          </cell>
          <cell r="M7">
            <v>10845</v>
          </cell>
          <cell r="N7" t="str">
            <v>Visual Arts</v>
          </cell>
          <cell r="O7">
            <v>1500</v>
          </cell>
          <cell r="P7">
            <v>4050</v>
          </cell>
          <cell r="Q7">
            <v>1300</v>
          </cell>
          <cell r="R7">
            <v>300</v>
          </cell>
          <cell r="S7">
            <v>900</v>
          </cell>
          <cell r="T7">
            <v>375</v>
          </cell>
          <cell r="U7">
            <v>100</v>
          </cell>
          <cell r="V7">
            <v>0</v>
          </cell>
          <cell r="W7">
            <v>0</v>
          </cell>
          <cell r="X7">
            <v>600</v>
          </cell>
          <cell r="Y7">
            <v>7625</v>
          </cell>
          <cell r="Z7">
            <v>600</v>
          </cell>
          <cell r="AA7">
            <v>0</v>
          </cell>
          <cell r="AB7">
            <v>0</v>
          </cell>
          <cell r="AC7">
            <v>0</v>
          </cell>
          <cell r="AD7">
            <v>0</v>
          </cell>
          <cell r="AE7">
            <v>0</v>
          </cell>
          <cell r="AF7">
            <v>0</v>
          </cell>
          <cell r="AG7">
            <v>0</v>
          </cell>
          <cell r="AH7">
            <v>0</v>
          </cell>
          <cell r="AI7">
            <v>1120</v>
          </cell>
          <cell r="AJ7">
            <v>0</v>
          </cell>
          <cell r="AK7">
            <v>7945</v>
          </cell>
          <cell r="AL7">
            <v>0</v>
          </cell>
          <cell r="AM7">
            <v>0</v>
          </cell>
          <cell r="AN7">
            <v>7945</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2900</v>
          </cell>
          <cell r="BE7">
            <v>0</v>
          </cell>
          <cell r="BF7">
            <v>0</v>
          </cell>
          <cell r="BG7">
            <v>400</v>
          </cell>
          <cell r="BH7">
            <v>3300</v>
          </cell>
          <cell r="BI7">
            <v>0</v>
          </cell>
          <cell r="BJ7">
            <v>0</v>
          </cell>
          <cell r="BK7">
            <v>0</v>
          </cell>
          <cell r="BL7">
            <v>0</v>
          </cell>
          <cell r="BM7">
            <v>0</v>
          </cell>
          <cell r="BN7">
            <v>0</v>
          </cell>
        </row>
        <row r="8">
          <cell r="A8" t="str">
            <v>Arts &amp; Business Northern Ireland</v>
          </cell>
          <cell r="B8" t="str">
            <v>2014-2015</v>
          </cell>
          <cell r="C8">
            <v>32710</v>
          </cell>
          <cell r="D8" t="str">
            <v>Exchequer</v>
          </cell>
          <cell r="E8" t="str">
            <v>ACNI/11756</v>
          </cell>
          <cell r="F8" t="str">
            <v>Ashleigh Lilley</v>
          </cell>
          <cell r="G8" t="str">
            <v>AFP - Core</v>
          </cell>
          <cell r="H8" t="str">
            <v>Awarded - Completed</v>
          </cell>
          <cell r="I8" t="str">
            <v>Medium</v>
          </cell>
          <cell r="J8">
            <v>463418</v>
          </cell>
          <cell r="L8">
            <v>463418</v>
          </cell>
          <cell r="M8">
            <v>463418</v>
          </cell>
          <cell r="N8" t="str">
            <v>Combined</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463418</v>
          </cell>
          <cell r="AL8">
            <v>0</v>
          </cell>
          <cell r="AM8">
            <v>0</v>
          </cell>
          <cell r="AN8">
            <v>463418</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row>
        <row r="9">
          <cell r="A9" t="str">
            <v>Arts and Disability Forum</v>
          </cell>
          <cell r="B9" t="str">
            <v>2014-2015</v>
          </cell>
          <cell r="C9">
            <v>31830</v>
          </cell>
          <cell r="D9" t="str">
            <v>Lottery</v>
          </cell>
          <cell r="E9" t="str">
            <v>ACNI/10868</v>
          </cell>
          <cell r="F9" t="str">
            <v>Fionnuala Walsh</v>
          </cell>
          <cell r="G9" t="str">
            <v>AFP - Core</v>
          </cell>
          <cell r="H9" t="str">
            <v>Awarded - Completed</v>
          </cell>
          <cell r="I9" t="str">
            <v>Medium</v>
          </cell>
          <cell r="J9">
            <v>92946</v>
          </cell>
          <cell r="L9">
            <v>92946</v>
          </cell>
          <cell r="M9">
            <v>226503</v>
          </cell>
          <cell r="N9" t="str">
            <v>Combined</v>
          </cell>
          <cell r="O9">
            <v>88601</v>
          </cell>
          <cell r="P9">
            <v>19222</v>
          </cell>
          <cell r="Q9">
            <v>1285</v>
          </cell>
          <cell r="R9">
            <v>1072</v>
          </cell>
          <cell r="S9">
            <v>1296</v>
          </cell>
          <cell r="T9">
            <v>1689</v>
          </cell>
          <cell r="U9">
            <v>3059</v>
          </cell>
          <cell r="V9">
            <v>0</v>
          </cell>
          <cell r="W9">
            <v>0</v>
          </cell>
          <cell r="X9">
            <v>1392</v>
          </cell>
          <cell r="Y9">
            <v>29015</v>
          </cell>
          <cell r="Z9">
            <v>0</v>
          </cell>
          <cell r="AA9">
            <v>38259</v>
          </cell>
          <cell r="AB9">
            <v>472</v>
          </cell>
          <cell r="AC9">
            <v>8337</v>
          </cell>
          <cell r="AD9">
            <v>0</v>
          </cell>
          <cell r="AE9">
            <v>6449</v>
          </cell>
          <cell r="AF9">
            <v>76</v>
          </cell>
          <cell r="AG9">
            <v>353</v>
          </cell>
          <cell r="AH9">
            <v>8315</v>
          </cell>
          <cell r="AI9">
            <v>548</v>
          </cell>
          <cell r="AJ9">
            <v>0</v>
          </cell>
          <cell r="AK9">
            <v>92946</v>
          </cell>
          <cell r="AL9">
            <v>25000</v>
          </cell>
          <cell r="AM9">
            <v>23079</v>
          </cell>
          <cell r="AN9">
            <v>141025</v>
          </cell>
          <cell r="AO9">
            <v>0</v>
          </cell>
          <cell r="AP9">
            <v>0</v>
          </cell>
          <cell r="AQ9">
            <v>19000</v>
          </cell>
          <cell r="AR9">
            <v>0</v>
          </cell>
          <cell r="AS9">
            <v>2500</v>
          </cell>
          <cell r="AT9">
            <v>0</v>
          </cell>
          <cell r="AU9">
            <v>0</v>
          </cell>
          <cell r="AV9">
            <v>2500</v>
          </cell>
          <cell r="AW9">
            <v>1400</v>
          </cell>
          <cell r="AX9">
            <v>1500</v>
          </cell>
          <cell r="AY9">
            <v>0</v>
          </cell>
          <cell r="AZ9">
            <v>55</v>
          </cell>
          <cell r="BA9">
            <v>0</v>
          </cell>
          <cell r="BB9">
            <v>506</v>
          </cell>
          <cell r="BC9">
            <v>0</v>
          </cell>
          <cell r="BD9">
            <v>0</v>
          </cell>
          <cell r="BE9">
            <v>6216</v>
          </cell>
          <cell r="BF9">
            <v>1330</v>
          </cell>
          <cell r="BG9">
            <v>0</v>
          </cell>
          <cell r="BH9">
            <v>11007</v>
          </cell>
          <cell r="BI9">
            <v>0</v>
          </cell>
          <cell r="BJ9">
            <v>6330</v>
          </cell>
          <cell r="BK9">
            <v>11110</v>
          </cell>
          <cell r="BL9">
            <v>17440</v>
          </cell>
          <cell r="BM9">
            <v>0</v>
          </cell>
          <cell r="BN9">
            <v>0</v>
          </cell>
        </row>
        <row r="10">
          <cell r="A10" t="str">
            <v>Arts Care</v>
          </cell>
          <cell r="B10" t="str">
            <v>2014-2015</v>
          </cell>
          <cell r="C10">
            <v>31770</v>
          </cell>
          <cell r="D10" t="str">
            <v>Lottery</v>
          </cell>
          <cell r="E10" t="str">
            <v>ACNI/10808</v>
          </cell>
          <cell r="F10" t="str">
            <v>Lizzie Devlin</v>
          </cell>
          <cell r="G10" t="str">
            <v>xx AFP - Returning Applicant</v>
          </cell>
          <cell r="H10" t="str">
            <v>Awarded</v>
          </cell>
          <cell r="I10" t="str">
            <v>Medium</v>
          </cell>
          <cell r="J10">
            <v>87876</v>
          </cell>
          <cell r="L10">
            <v>87876</v>
          </cell>
          <cell r="M10">
            <v>637351.19999999995</v>
          </cell>
          <cell r="N10" t="str">
            <v>Combined</v>
          </cell>
          <cell r="O10">
            <v>114987.55</v>
          </cell>
          <cell r="P10">
            <v>12372.1</v>
          </cell>
          <cell r="Q10">
            <v>1668.79</v>
          </cell>
          <cell r="R10">
            <v>4842.8999999999996</v>
          </cell>
          <cell r="S10">
            <v>2270.67</v>
          </cell>
          <cell r="T10">
            <v>6952.74</v>
          </cell>
          <cell r="U10">
            <v>3220.44</v>
          </cell>
          <cell r="V10">
            <v>0</v>
          </cell>
          <cell r="W10">
            <v>0</v>
          </cell>
          <cell r="X10">
            <v>2414.64</v>
          </cell>
          <cell r="Y10">
            <v>33742.28</v>
          </cell>
          <cell r="Z10">
            <v>0</v>
          </cell>
          <cell r="AA10">
            <v>311310.15000000002</v>
          </cell>
          <cell r="AB10">
            <v>0</v>
          </cell>
          <cell r="AC10">
            <v>3112.74</v>
          </cell>
          <cell r="AD10">
            <v>0</v>
          </cell>
          <cell r="AE10">
            <v>0</v>
          </cell>
          <cell r="AF10">
            <v>2049.06</v>
          </cell>
          <cell r="AG10">
            <v>0</v>
          </cell>
          <cell r="AH10">
            <v>5055.45</v>
          </cell>
          <cell r="AI10">
            <v>802.16</v>
          </cell>
          <cell r="AJ10">
            <v>0</v>
          </cell>
          <cell r="AK10">
            <v>87876</v>
          </cell>
          <cell r="AL10">
            <v>0</v>
          </cell>
          <cell r="AM10">
            <v>0</v>
          </cell>
          <cell r="AN10">
            <v>87876</v>
          </cell>
          <cell r="AO10">
            <v>0</v>
          </cell>
          <cell r="AP10">
            <v>399824.64000000001</v>
          </cell>
          <cell r="AQ10">
            <v>8537</v>
          </cell>
          <cell r="AR10">
            <v>0</v>
          </cell>
          <cell r="AS10">
            <v>3350</v>
          </cell>
          <cell r="AT10">
            <v>0</v>
          </cell>
          <cell r="AU10">
            <v>0</v>
          </cell>
          <cell r="AV10">
            <v>3350</v>
          </cell>
          <cell r="AW10">
            <v>0</v>
          </cell>
          <cell r="AX10">
            <v>0</v>
          </cell>
          <cell r="AY10">
            <v>0</v>
          </cell>
          <cell r="AZ10">
            <v>0</v>
          </cell>
          <cell r="BA10">
            <v>0</v>
          </cell>
          <cell r="BB10">
            <v>0</v>
          </cell>
          <cell r="BC10">
            <v>0</v>
          </cell>
          <cell r="BD10">
            <v>0</v>
          </cell>
          <cell r="BE10">
            <v>150240</v>
          </cell>
          <cell r="BF10">
            <v>0</v>
          </cell>
          <cell r="BG10">
            <v>18357.830000000002</v>
          </cell>
          <cell r="BH10">
            <v>168597.83000000002</v>
          </cell>
          <cell r="BI10">
            <v>0</v>
          </cell>
          <cell r="BJ10">
            <v>7125.59</v>
          </cell>
          <cell r="BK10">
            <v>1500</v>
          </cell>
          <cell r="BL10">
            <v>8625.59</v>
          </cell>
          <cell r="BM10">
            <v>0</v>
          </cell>
          <cell r="BN10">
            <v>0</v>
          </cell>
        </row>
        <row r="11">
          <cell r="A11" t="str">
            <v>Arts for All</v>
          </cell>
          <cell r="B11" t="str">
            <v>2014-2015</v>
          </cell>
          <cell r="C11">
            <v>31836</v>
          </cell>
          <cell r="D11" t="str">
            <v>Lottery</v>
          </cell>
          <cell r="E11" t="str">
            <v>ACNI/10874</v>
          </cell>
          <cell r="F11" t="str">
            <v>Joan Dempster</v>
          </cell>
          <cell r="G11" t="str">
            <v>AFP - Core</v>
          </cell>
          <cell r="H11" t="str">
            <v>Awarded - Completed</v>
          </cell>
          <cell r="I11" t="str">
            <v>Medium</v>
          </cell>
          <cell r="J11">
            <v>56758</v>
          </cell>
          <cell r="L11">
            <v>56758</v>
          </cell>
          <cell r="M11">
            <v>120000</v>
          </cell>
          <cell r="N11" t="str">
            <v>Combined</v>
          </cell>
          <cell r="O11">
            <v>55014</v>
          </cell>
          <cell r="P11">
            <v>6253</v>
          </cell>
          <cell r="Q11">
            <v>1870</v>
          </cell>
          <cell r="R11">
            <v>575</v>
          </cell>
          <cell r="S11">
            <v>1041</v>
          </cell>
          <cell r="T11">
            <v>1824</v>
          </cell>
          <cell r="U11">
            <v>1136</v>
          </cell>
          <cell r="V11">
            <v>0</v>
          </cell>
          <cell r="W11">
            <v>0</v>
          </cell>
          <cell r="X11">
            <v>393</v>
          </cell>
          <cell r="Y11">
            <v>13092</v>
          </cell>
          <cell r="Z11">
            <v>1950</v>
          </cell>
          <cell r="AA11">
            <v>35396</v>
          </cell>
          <cell r="AB11">
            <v>537</v>
          </cell>
          <cell r="AC11">
            <v>500</v>
          </cell>
          <cell r="AD11">
            <v>0</v>
          </cell>
          <cell r="AE11">
            <v>0</v>
          </cell>
          <cell r="AF11">
            <v>429</v>
          </cell>
          <cell r="AG11">
            <v>1100</v>
          </cell>
          <cell r="AH11">
            <v>236</v>
          </cell>
          <cell r="AI11">
            <v>2863</v>
          </cell>
          <cell r="AJ11">
            <v>0</v>
          </cell>
          <cell r="AK11">
            <v>56758</v>
          </cell>
          <cell r="AL11">
            <v>9664</v>
          </cell>
          <cell r="AM11">
            <v>4600</v>
          </cell>
          <cell r="AN11">
            <v>71022</v>
          </cell>
          <cell r="AO11">
            <v>0</v>
          </cell>
          <cell r="AP11">
            <v>10893</v>
          </cell>
          <cell r="AQ11">
            <v>12220</v>
          </cell>
          <cell r="AR11">
            <v>0</v>
          </cell>
          <cell r="AS11">
            <v>0</v>
          </cell>
          <cell r="AT11">
            <v>11646</v>
          </cell>
          <cell r="AU11">
            <v>0</v>
          </cell>
          <cell r="AV11">
            <v>11646</v>
          </cell>
          <cell r="AW11">
            <v>50</v>
          </cell>
          <cell r="AX11">
            <v>0</v>
          </cell>
          <cell r="AY11">
            <v>0</v>
          </cell>
          <cell r="AZ11">
            <v>0</v>
          </cell>
          <cell r="BA11">
            <v>0</v>
          </cell>
          <cell r="BB11">
            <v>60</v>
          </cell>
          <cell r="BC11">
            <v>0</v>
          </cell>
          <cell r="BD11">
            <v>840</v>
          </cell>
          <cell r="BE11">
            <v>0</v>
          </cell>
          <cell r="BF11">
            <v>0</v>
          </cell>
          <cell r="BG11">
            <v>0</v>
          </cell>
          <cell r="BH11">
            <v>950</v>
          </cell>
          <cell r="BI11">
            <v>0</v>
          </cell>
          <cell r="BJ11">
            <v>602</v>
          </cell>
          <cell r="BK11">
            <v>7870</v>
          </cell>
          <cell r="BL11">
            <v>8472</v>
          </cell>
          <cell r="BM11">
            <v>0</v>
          </cell>
          <cell r="BN11">
            <v>0</v>
          </cell>
        </row>
        <row r="12">
          <cell r="A12" t="str">
            <v>ArtsEkta</v>
          </cell>
          <cell r="B12" t="str">
            <v>2014-2015</v>
          </cell>
          <cell r="C12">
            <v>31841</v>
          </cell>
          <cell r="D12" t="str">
            <v>Lottery</v>
          </cell>
          <cell r="E12" t="str">
            <v>ACNI/10879</v>
          </cell>
          <cell r="F12" t="str">
            <v>Lizzie Devlin</v>
          </cell>
          <cell r="G12" t="str">
            <v>AFP - Core</v>
          </cell>
          <cell r="H12" t="str">
            <v>Awarded - Completed</v>
          </cell>
          <cell r="I12" t="str">
            <v>Medium</v>
          </cell>
          <cell r="J12">
            <v>55844</v>
          </cell>
          <cell r="L12">
            <v>80000</v>
          </cell>
          <cell r="M12">
            <v>103495</v>
          </cell>
          <cell r="N12" t="str">
            <v>Combined</v>
          </cell>
          <cell r="O12">
            <v>124319</v>
          </cell>
          <cell r="P12">
            <v>16210</v>
          </cell>
          <cell r="Q12">
            <v>1320</v>
          </cell>
          <cell r="R12">
            <v>0</v>
          </cell>
          <cell r="S12">
            <v>2185</v>
          </cell>
          <cell r="T12">
            <v>1534</v>
          </cell>
          <cell r="U12">
            <v>868</v>
          </cell>
          <cell r="V12">
            <v>0</v>
          </cell>
          <cell r="W12">
            <v>0</v>
          </cell>
          <cell r="X12">
            <v>4417</v>
          </cell>
          <cell r="Y12">
            <v>26534</v>
          </cell>
          <cell r="Z12">
            <v>9893</v>
          </cell>
          <cell r="AA12">
            <v>126080</v>
          </cell>
          <cell r="AB12">
            <v>2630</v>
          </cell>
          <cell r="AC12">
            <v>29076</v>
          </cell>
          <cell r="AD12">
            <v>0</v>
          </cell>
          <cell r="AE12">
            <v>1190</v>
          </cell>
          <cell r="AF12">
            <v>1880</v>
          </cell>
          <cell r="AG12">
            <v>552</v>
          </cell>
          <cell r="AH12">
            <v>19983</v>
          </cell>
          <cell r="AI12">
            <v>8146</v>
          </cell>
          <cell r="AJ12">
            <v>3878</v>
          </cell>
          <cell r="AK12">
            <v>55844</v>
          </cell>
          <cell r="AL12">
            <v>12781</v>
          </cell>
          <cell r="AM12">
            <v>0</v>
          </cell>
          <cell r="AN12">
            <v>68625</v>
          </cell>
          <cell r="AO12">
            <v>0</v>
          </cell>
          <cell r="AP12">
            <v>55000</v>
          </cell>
          <cell r="AQ12">
            <v>66895</v>
          </cell>
          <cell r="AR12">
            <v>0</v>
          </cell>
          <cell r="AS12">
            <v>52074</v>
          </cell>
          <cell r="AT12">
            <v>0</v>
          </cell>
          <cell r="AU12">
            <v>0</v>
          </cell>
          <cell r="AV12">
            <v>52074</v>
          </cell>
          <cell r="AW12">
            <v>31478</v>
          </cell>
          <cell r="AX12">
            <v>0</v>
          </cell>
          <cell r="AY12">
            <v>0</v>
          </cell>
          <cell r="AZ12">
            <v>0</v>
          </cell>
          <cell r="BA12">
            <v>0</v>
          </cell>
          <cell r="BB12">
            <v>0</v>
          </cell>
          <cell r="BC12">
            <v>12662</v>
          </cell>
          <cell r="BD12">
            <v>0</v>
          </cell>
          <cell r="BE12">
            <v>116166</v>
          </cell>
          <cell r="BF12">
            <v>0</v>
          </cell>
          <cell r="BG12">
            <v>4343</v>
          </cell>
          <cell r="BH12">
            <v>164649</v>
          </cell>
          <cell r="BI12">
            <v>39567</v>
          </cell>
          <cell r="BJ12">
            <v>0</v>
          </cell>
          <cell r="BK12">
            <v>0</v>
          </cell>
          <cell r="BL12">
            <v>39567</v>
          </cell>
          <cell r="BM12">
            <v>0</v>
          </cell>
          <cell r="BN12">
            <v>0</v>
          </cell>
        </row>
        <row r="13">
          <cell r="A13" t="str">
            <v>Audiences (NI) Services Ltd</v>
          </cell>
          <cell r="B13" t="str">
            <v>2014-2015</v>
          </cell>
          <cell r="C13">
            <v>32470</v>
          </cell>
          <cell r="D13" t="str">
            <v>Exchequer</v>
          </cell>
          <cell r="E13" t="str">
            <v>ACNI/11512</v>
          </cell>
          <cell r="F13" t="str">
            <v>Ashleigh Lilley</v>
          </cell>
          <cell r="G13" t="str">
            <v>AFP - Core</v>
          </cell>
          <cell r="H13" t="str">
            <v>Awarded - Completed</v>
          </cell>
          <cell r="I13" t="str">
            <v>Medium</v>
          </cell>
          <cell r="J13">
            <v>239202</v>
          </cell>
          <cell r="L13">
            <v>239202</v>
          </cell>
          <cell r="M13">
            <v>239202</v>
          </cell>
          <cell r="N13" t="str">
            <v>Combined</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239202</v>
          </cell>
          <cell r="AL13">
            <v>0</v>
          </cell>
          <cell r="AM13">
            <v>0</v>
          </cell>
          <cell r="AN13">
            <v>239202</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row>
        <row r="14">
          <cell r="A14" t="str">
            <v>Belfast Community Circus School</v>
          </cell>
          <cell r="B14" t="str">
            <v>2014-2015</v>
          </cell>
          <cell r="C14">
            <v>31773</v>
          </cell>
          <cell r="D14" t="str">
            <v>Exchequer</v>
          </cell>
          <cell r="E14" t="str">
            <v>ACNI/10811</v>
          </cell>
          <cell r="F14" t="str">
            <v>Gavin O'Connor</v>
          </cell>
          <cell r="G14" t="str">
            <v>xx AFP - Returning Applicant</v>
          </cell>
          <cell r="H14" t="str">
            <v>Awarded - Completed</v>
          </cell>
          <cell r="I14" t="str">
            <v>Medium</v>
          </cell>
          <cell r="J14">
            <v>163299</v>
          </cell>
          <cell r="L14">
            <v>163299</v>
          </cell>
          <cell r="M14">
            <v>561499</v>
          </cell>
          <cell r="N14" t="str">
            <v>Combined</v>
          </cell>
          <cell r="O14">
            <v>154787</v>
          </cell>
          <cell r="P14">
            <v>1968</v>
          </cell>
          <cell r="Q14">
            <v>7788</v>
          </cell>
          <cell r="R14">
            <v>5370</v>
          </cell>
          <cell r="S14">
            <v>1821</v>
          </cell>
          <cell r="T14">
            <v>2005</v>
          </cell>
          <cell r="U14">
            <v>3200</v>
          </cell>
          <cell r="V14">
            <v>0</v>
          </cell>
          <cell r="W14">
            <v>0</v>
          </cell>
          <cell r="X14">
            <v>4314</v>
          </cell>
          <cell r="Y14">
            <v>26466</v>
          </cell>
          <cell r="Z14">
            <v>4604</v>
          </cell>
          <cell r="AA14">
            <v>281499</v>
          </cell>
          <cell r="AB14">
            <v>0</v>
          </cell>
          <cell r="AC14">
            <v>693</v>
          </cell>
          <cell r="AD14">
            <v>0</v>
          </cell>
          <cell r="AE14">
            <v>0</v>
          </cell>
          <cell r="AF14">
            <v>0</v>
          </cell>
          <cell r="AG14">
            <v>4876</v>
          </cell>
          <cell r="AH14">
            <v>4868</v>
          </cell>
          <cell r="AI14">
            <v>9067</v>
          </cell>
          <cell r="AJ14">
            <v>0</v>
          </cell>
          <cell r="AK14">
            <v>163299</v>
          </cell>
          <cell r="AL14">
            <v>0</v>
          </cell>
          <cell r="AM14">
            <v>0</v>
          </cell>
          <cell r="AN14">
            <v>163299</v>
          </cell>
          <cell r="AO14">
            <v>0</v>
          </cell>
          <cell r="AP14">
            <v>0</v>
          </cell>
          <cell r="AQ14">
            <v>38000</v>
          </cell>
          <cell r="AR14">
            <v>0</v>
          </cell>
          <cell r="AS14">
            <v>0</v>
          </cell>
          <cell r="AT14">
            <v>0</v>
          </cell>
          <cell r="AU14">
            <v>0</v>
          </cell>
          <cell r="AV14">
            <v>0</v>
          </cell>
          <cell r="AW14">
            <v>6600</v>
          </cell>
          <cell r="AX14">
            <v>0</v>
          </cell>
          <cell r="AY14">
            <v>0</v>
          </cell>
          <cell r="AZ14">
            <v>0</v>
          </cell>
          <cell r="BA14">
            <v>0</v>
          </cell>
          <cell r="BB14">
            <v>0</v>
          </cell>
          <cell r="BC14">
            <v>0</v>
          </cell>
          <cell r="BD14">
            <v>0</v>
          </cell>
          <cell r="BE14">
            <v>196304</v>
          </cell>
          <cell r="BF14">
            <v>0</v>
          </cell>
          <cell r="BG14">
            <v>0</v>
          </cell>
          <cell r="BH14">
            <v>202904</v>
          </cell>
          <cell r="BI14">
            <v>0</v>
          </cell>
          <cell r="BJ14">
            <v>64128</v>
          </cell>
          <cell r="BK14">
            <v>25999</v>
          </cell>
          <cell r="BL14">
            <v>90127</v>
          </cell>
          <cell r="BM14">
            <v>0</v>
          </cell>
          <cell r="BN14">
            <v>0</v>
          </cell>
        </row>
        <row r="15">
          <cell r="A15" t="str">
            <v>Belfast Exposed Photography</v>
          </cell>
          <cell r="B15" t="str">
            <v>2014-2015</v>
          </cell>
          <cell r="C15">
            <v>31751</v>
          </cell>
          <cell r="D15" t="str">
            <v>Exchequer</v>
          </cell>
          <cell r="E15" t="str">
            <v>ACNI/10789</v>
          </cell>
          <cell r="F15" t="str">
            <v>Deirdre Robb</v>
          </cell>
          <cell r="G15" t="str">
            <v>xx AFP - Returning Applicant</v>
          </cell>
          <cell r="H15" t="str">
            <v>Awarded - Completed</v>
          </cell>
          <cell r="I15" t="str">
            <v>Medium</v>
          </cell>
          <cell r="J15">
            <v>147479</v>
          </cell>
          <cell r="L15">
            <v>147479</v>
          </cell>
          <cell r="M15">
            <v>0</v>
          </cell>
          <cell r="N15" t="str">
            <v>Visual Arts</v>
          </cell>
          <cell r="O15">
            <v>145650</v>
          </cell>
          <cell r="P15">
            <v>11900</v>
          </cell>
          <cell r="Q15">
            <v>7000</v>
          </cell>
          <cell r="R15">
            <v>2650</v>
          </cell>
          <cell r="S15">
            <v>3000</v>
          </cell>
          <cell r="T15">
            <v>2770</v>
          </cell>
          <cell r="U15">
            <v>3450</v>
          </cell>
          <cell r="V15">
            <v>0</v>
          </cell>
          <cell r="W15">
            <v>0</v>
          </cell>
          <cell r="X15">
            <v>4500</v>
          </cell>
          <cell r="Y15">
            <v>35270</v>
          </cell>
          <cell r="Z15">
            <v>0</v>
          </cell>
          <cell r="AA15">
            <v>10469</v>
          </cell>
          <cell r="AB15">
            <v>4115</v>
          </cell>
          <cell r="AC15">
            <v>1000</v>
          </cell>
          <cell r="AD15">
            <v>0</v>
          </cell>
          <cell r="AE15">
            <v>0</v>
          </cell>
          <cell r="AF15">
            <v>0</v>
          </cell>
          <cell r="AG15">
            <v>13010.1</v>
          </cell>
          <cell r="AH15">
            <v>1684</v>
          </cell>
          <cell r="AI15">
            <v>1768.39</v>
          </cell>
          <cell r="AJ15">
            <v>77083</v>
          </cell>
          <cell r="AK15">
            <v>147479</v>
          </cell>
          <cell r="AL15">
            <v>0</v>
          </cell>
          <cell r="AM15">
            <v>0</v>
          </cell>
          <cell r="AN15">
            <v>147479</v>
          </cell>
          <cell r="AO15">
            <v>0</v>
          </cell>
          <cell r="AP15">
            <v>32756</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69159.210000000006</v>
          </cell>
          <cell r="BG15">
            <v>1800</v>
          </cell>
          <cell r="BH15">
            <v>70959.210000000006</v>
          </cell>
          <cell r="BI15">
            <v>0</v>
          </cell>
          <cell r="BJ15">
            <v>0</v>
          </cell>
          <cell r="BK15">
            <v>50046</v>
          </cell>
          <cell r="BL15">
            <v>50046</v>
          </cell>
          <cell r="BM15">
            <v>0</v>
          </cell>
          <cell r="BN15">
            <v>0</v>
          </cell>
        </row>
        <row r="16">
          <cell r="A16" t="str">
            <v>Belfast Festival at Queen's</v>
          </cell>
          <cell r="B16" t="str">
            <v>2014-2015</v>
          </cell>
          <cell r="C16">
            <v>31832</v>
          </cell>
          <cell r="D16" t="str">
            <v>Exchequer</v>
          </cell>
          <cell r="E16" t="str">
            <v>ACNI/10870</v>
          </cell>
          <cell r="F16" t="str">
            <v>Sonya Whitefield</v>
          </cell>
          <cell r="G16" t="str">
            <v>xx AFP - Returning Applicant</v>
          </cell>
          <cell r="H16" t="str">
            <v>Awarded - Completed</v>
          </cell>
          <cell r="I16" t="str">
            <v>Medium</v>
          </cell>
          <cell r="J16">
            <v>189150</v>
          </cell>
          <cell r="L16">
            <v>189150</v>
          </cell>
          <cell r="M16">
            <v>666015</v>
          </cell>
          <cell r="N16" t="str">
            <v>Combined</v>
          </cell>
          <cell r="O16">
            <v>254504</v>
          </cell>
          <cell r="P16">
            <v>0</v>
          </cell>
          <cell r="Q16">
            <v>0</v>
          </cell>
          <cell r="R16">
            <v>11184</v>
          </cell>
          <cell r="S16">
            <v>3607</v>
          </cell>
          <cell r="T16">
            <v>47124</v>
          </cell>
          <cell r="U16">
            <v>0</v>
          </cell>
          <cell r="V16">
            <v>0</v>
          </cell>
          <cell r="W16">
            <v>0</v>
          </cell>
          <cell r="X16">
            <v>0</v>
          </cell>
          <cell r="Y16">
            <v>61915</v>
          </cell>
          <cell r="Z16">
            <v>2370</v>
          </cell>
          <cell r="AA16">
            <v>188206</v>
          </cell>
          <cell r="AB16">
            <v>0</v>
          </cell>
          <cell r="AC16">
            <v>163990</v>
          </cell>
          <cell r="AD16">
            <v>0</v>
          </cell>
          <cell r="AE16">
            <v>0</v>
          </cell>
          <cell r="AF16">
            <v>6110</v>
          </cell>
          <cell r="AG16">
            <v>0</v>
          </cell>
          <cell r="AH16">
            <v>67147</v>
          </cell>
          <cell r="AI16">
            <v>132644</v>
          </cell>
          <cell r="AJ16">
            <v>77083</v>
          </cell>
          <cell r="AK16">
            <v>189150</v>
          </cell>
          <cell r="AL16">
            <v>0</v>
          </cell>
          <cell r="AM16">
            <v>0</v>
          </cell>
          <cell r="AN16">
            <v>189150</v>
          </cell>
          <cell r="AO16">
            <v>0</v>
          </cell>
          <cell r="AP16">
            <v>0</v>
          </cell>
          <cell r="AQ16">
            <v>59000</v>
          </cell>
          <cell r="AR16">
            <v>0</v>
          </cell>
          <cell r="AS16">
            <v>212120.2</v>
          </cell>
          <cell r="AT16">
            <v>0</v>
          </cell>
          <cell r="AU16">
            <v>0</v>
          </cell>
          <cell r="AV16">
            <v>212120.2</v>
          </cell>
          <cell r="AW16">
            <v>68766.179999999993</v>
          </cell>
          <cell r="AX16">
            <v>0</v>
          </cell>
          <cell r="AY16">
            <v>0</v>
          </cell>
          <cell r="AZ16">
            <v>0</v>
          </cell>
          <cell r="BA16">
            <v>0</v>
          </cell>
          <cell r="BB16">
            <v>0</v>
          </cell>
          <cell r="BC16">
            <v>0</v>
          </cell>
          <cell r="BD16">
            <v>0</v>
          </cell>
          <cell r="BE16">
            <v>0</v>
          </cell>
          <cell r="BF16">
            <v>0</v>
          </cell>
          <cell r="BG16">
            <v>1772.68</v>
          </cell>
          <cell r="BH16">
            <v>70538.859999999986</v>
          </cell>
          <cell r="BI16">
            <v>472618.17</v>
          </cell>
          <cell r="BJ16">
            <v>0</v>
          </cell>
          <cell r="BK16">
            <v>0</v>
          </cell>
          <cell r="BL16">
            <v>472618.17</v>
          </cell>
          <cell r="BM16">
            <v>0</v>
          </cell>
          <cell r="BN16">
            <v>0</v>
          </cell>
        </row>
        <row r="17">
          <cell r="A17" t="str">
            <v>Belfast Music Society</v>
          </cell>
          <cell r="B17" t="str">
            <v>2014-2015</v>
          </cell>
          <cell r="C17">
            <v>31736</v>
          </cell>
          <cell r="D17" t="str">
            <v>Lottery</v>
          </cell>
          <cell r="E17" t="str">
            <v>ACNI/10774</v>
          </cell>
          <cell r="F17" t="str">
            <v>Ciaran Scullion</v>
          </cell>
          <cell r="G17" t="str">
            <v>xx AFP - Returning Applicant</v>
          </cell>
          <cell r="H17" t="str">
            <v>Awarded - Completed</v>
          </cell>
          <cell r="I17" t="str">
            <v>Small</v>
          </cell>
          <cell r="J17">
            <v>42583</v>
          </cell>
          <cell r="L17">
            <v>42583</v>
          </cell>
          <cell r="M17">
            <v>83360</v>
          </cell>
          <cell r="N17" t="str">
            <v>Music</v>
          </cell>
          <cell r="O17">
            <v>11500</v>
          </cell>
          <cell r="P17">
            <v>0</v>
          </cell>
          <cell r="Q17">
            <v>0</v>
          </cell>
          <cell r="R17">
            <v>0</v>
          </cell>
          <cell r="S17">
            <v>0</v>
          </cell>
          <cell r="T17">
            <v>500</v>
          </cell>
          <cell r="U17">
            <v>58</v>
          </cell>
          <cell r="V17">
            <v>0</v>
          </cell>
          <cell r="W17">
            <v>0</v>
          </cell>
          <cell r="X17">
            <v>280</v>
          </cell>
          <cell r="Y17">
            <v>838</v>
          </cell>
          <cell r="Z17">
            <v>1152</v>
          </cell>
          <cell r="AA17">
            <v>27650</v>
          </cell>
          <cell r="AB17">
            <v>25</v>
          </cell>
          <cell r="AC17">
            <v>5843</v>
          </cell>
          <cell r="AD17">
            <v>0</v>
          </cell>
          <cell r="AE17">
            <v>9669</v>
          </cell>
          <cell r="AF17">
            <v>2311</v>
          </cell>
          <cell r="AG17">
            <v>1094</v>
          </cell>
          <cell r="AH17">
            <v>6272</v>
          </cell>
          <cell r="AI17">
            <v>0</v>
          </cell>
          <cell r="AJ17">
            <v>7163</v>
          </cell>
          <cell r="AK17">
            <v>42583</v>
          </cell>
          <cell r="AL17">
            <v>3000</v>
          </cell>
          <cell r="AM17">
            <v>0</v>
          </cell>
          <cell r="AN17">
            <v>45583</v>
          </cell>
          <cell r="AO17">
            <v>0</v>
          </cell>
          <cell r="AP17">
            <v>0</v>
          </cell>
          <cell r="AQ17">
            <v>2500</v>
          </cell>
          <cell r="AR17">
            <v>0</v>
          </cell>
          <cell r="AS17">
            <v>0</v>
          </cell>
          <cell r="AT17">
            <v>0</v>
          </cell>
          <cell r="AU17">
            <v>0</v>
          </cell>
          <cell r="AV17">
            <v>0</v>
          </cell>
          <cell r="AW17">
            <v>9312</v>
          </cell>
          <cell r="AX17">
            <v>0</v>
          </cell>
          <cell r="AY17">
            <v>0</v>
          </cell>
          <cell r="AZ17">
            <v>0</v>
          </cell>
          <cell r="BA17">
            <v>0</v>
          </cell>
          <cell r="BB17">
            <v>0</v>
          </cell>
          <cell r="BC17">
            <v>0</v>
          </cell>
          <cell r="BD17">
            <v>0</v>
          </cell>
          <cell r="BE17">
            <v>2285</v>
          </cell>
          <cell r="BF17">
            <v>0</v>
          </cell>
          <cell r="BG17">
            <v>480</v>
          </cell>
          <cell r="BH17">
            <v>12077</v>
          </cell>
          <cell r="BI17">
            <v>8660</v>
          </cell>
          <cell r="BJ17">
            <v>915</v>
          </cell>
          <cell r="BK17">
            <v>3500</v>
          </cell>
          <cell r="BL17">
            <v>13075</v>
          </cell>
          <cell r="BM17">
            <v>0</v>
          </cell>
          <cell r="BN17">
            <v>0</v>
          </cell>
        </row>
        <row r="18">
          <cell r="A18" t="str">
            <v>Belfast Print Workshop</v>
          </cell>
          <cell r="B18" t="str">
            <v>2014-2015</v>
          </cell>
          <cell r="C18">
            <v>31752</v>
          </cell>
          <cell r="D18" t="str">
            <v>Lottery</v>
          </cell>
          <cell r="E18" t="str">
            <v>ACNI/10790</v>
          </cell>
          <cell r="F18" t="str">
            <v>Suzanne Lyle</v>
          </cell>
          <cell r="G18" t="str">
            <v>xx AFP - Returning Applicant</v>
          </cell>
          <cell r="H18" t="str">
            <v>Awarded - Completed</v>
          </cell>
          <cell r="I18" t="str">
            <v>Medium</v>
          </cell>
          <cell r="J18">
            <v>89000</v>
          </cell>
          <cell r="L18">
            <v>89000</v>
          </cell>
          <cell r="M18">
            <v>176319</v>
          </cell>
          <cell r="N18" t="str">
            <v>Visual Arts</v>
          </cell>
          <cell r="O18">
            <v>65122.65</v>
          </cell>
          <cell r="P18">
            <v>23061.84</v>
          </cell>
          <cell r="Q18">
            <v>4569.91</v>
          </cell>
          <cell r="R18">
            <v>1080.26</v>
          </cell>
          <cell r="S18">
            <v>2520.75</v>
          </cell>
          <cell r="T18">
            <v>1197.5999999999999</v>
          </cell>
          <cell r="U18">
            <v>10339.73</v>
          </cell>
          <cell r="V18">
            <v>0</v>
          </cell>
          <cell r="W18">
            <v>0</v>
          </cell>
          <cell r="X18">
            <v>3736.79</v>
          </cell>
          <cell r="Y18">
            <v>46506.879999999997</v>
          </cell>
          <cell r="Z18">
            <v>0</v>
          </cell>
          <cell r="AA18">
            <v>13726.5</v>
          </cell>
          <cell r="AB18">
            <v>0</v>
          </cell>
          <cell r="AC18">
            <v>3234.02</v>
          </cell>
          <cell r="AD18">
            <v>0</v>
          </cell>
          <cell r="AE18">
            <v>0</v>
          </cell>
          <cell r="AF18">
            <v>0</v>
          </cell>
          <cell r="AG18">
            <v>0</v>
          </cell>
          <cell r="AH18">
            <v>55.2</v>
          </cell>
          <cell r="AI18">
            <v>10509.7</v>
          </cell>
          <cell r="AJ18">
            <v>3800</v>
          </cell>
          <cell r="AK18">
            <v>89000</v>
          </cell>
          <cell r="AL18">
            <v>0</v>
          </cell>
          <cell r="AM18">
            <v>0</v>
          </cell>
          <cell r="AN18">
            <v>89000</v>
          </cell>
          <cell r="AO18">
            <v>0</v>
          </cell>
          <cell r="AP18">
            <v>5308</v>
          </cell>
          <cell r="AQ18">
            <v>0</v>
          </cell>
          <cell r="AR18">
            <v>0</v>
          </cell>
          <cell r="AS18">
            <v>4334.07</v>
          </cell>
          <cell r="AT18">
            <v>0</v>
          </cell>
          <cell r="AU18">
            <v>0</v>
          </cell>
          <cell r="AV18">
            <v>4334.07</v>
          </cell>
          <cell r="AW18">
            <v>0</v>
          </cell>
          <cell r="AX18">
            <v>0</v>
          </cell>
          <cell r="AY18">
            <v>0</v>
          </cell>
          <cell r="AZ18">
            <v>16796.71</v>
          </cell>
          <cell r="BA18">
            <v>0</v>
          </cell>
          <cell r="BB18">
            <v>15754.31</v>
          </cell>
          <cell r="BC18">
            <v>0</v>
          </cell>
          <cell r="BD18">
            <v>0</v>
          </cell>
          <cell r="BE18">
            <v>8768.7999999999993</v>
          </cell>
          <cell r="BF18">
            <v>7484</v>
          </cell>
          <cell r="BG18">
            <v>2354.44</v>
          </cell>
          <cell r="BH18">
            <v>51158.259999999995</v>
          </cell>
          <cell r="BI18">
            <v>0</v>
          </cell>
          <cell r="BJ18">
            <v>0</v>
          </cell>
          <cell r="BK18">
            <v>0</v>
          </cell>
          <cell r="BL18">
            <v>0</v>
          </cell>
          <cell r="BM18">
            <v>0</v>
          </cell>
          <cell r="BN18">
            <v>0</v>
          </cell>
        </row>
        <row r="19">
          <cell r="A19" t="str">
            <v>BelfastTrad (Traditional Music and Dance Society)</v>
          </cell>
          <cell r="B19" t="str">
            <v>2014-2015</v>
          </cell>
          <cell r="C19">
            <v>31801</v>
          </cell>
          <cell r="D19" t="str">
            <v>Lottery</v>
          </cell>
          <cell r="E19" t="str">
            <v>ACNI/10839</v>
          </cell>
          <cell r="F19" t="str">
            <v>Jane Cassidy</v>
          </cell>
          <cell r="G19" t="str">
            <v>xx AFP - Returning Applicant</v>
          </cell>
          <cell r="H19" t="str">
            <v>Awarded - Completed</v>
          </cell>
          <cell r="I19" t="str">
            <v>Small</v>
          </cell>
          <cell r="J19">
            <v>19400</v>
          </cell>
          <cell r="L19">
            <v>19400</v>
          </cell>
          <cell r="M19">
            <v>62440</v>
          </cell>
          <cell r="N19" t="str">
            <v>Traditional Arts</v>
          </cell>
          <cell r="O19">
            <v>0</v>
          </cell>
          <cell r="P19">
            <v>0</v>
          </cell>
          <cell r="Q19">
            <v>0</v>
          </cell>
          <cell r="R19">
            <v>0</v>
          </cell>
          <cell r="S19">
            <v>322</v>
          </cell>
          <cell r="T19">
            <v>230</v>
          </cell>
          <cell r="U19">
            <v>570</v>
          </cell>
          <cell r="V19">
            <v>0</v>
          </cell>
          <cell r="W19">
            <v>0</v>
          </cell>
          <cell r="X19">
            <v>340</v>
          </cell>
          <cell r="Y19">
            <v>1462</v>
          </cell>
          <cell r="Z19">
            <v>224</v>
          </cell>
          <cell r="AA19">
            <v>38681</v>
          </cell>
          <cell r="AB19">
            <v>5</v>
          </cell>
          <cell r="AC19">
            <v>512</v>
          </cell>
          <cell r="AD19">
            <v>0</v>
          </cell>
          <cell r="AE19">
            <v>11642</v>
          </cell>
          <cell r="AF19">
            <v>126</v>
          </cell>
          <cell r="AG19">
            <v>0</v>
          </cell>
          <cell r="AH19">
            <v>1146</v>
          </cell>
          <cell r="AI19">
            <v>2352</v>
          </cell>
          <cell r="AJ19">
            <v>24953.51</v>
          </cell>
          <cell r="AK19">
            <v>19400</v>
          </cell>
          <cell r="AL19">
            <v>0</v>
          </cell>
          <cell r="AM19">
            <v>0</v>
          </cell>
          <cell r="AN19">
            <v>19400</v>
          </cell>
          <cell r="AO19">
            <v>0</v>
          </cell>
          <cell r="AP19">
            <v>0</v>
          </cell>
          <cell r="AQ19">
            <v>0</v>
          </cell>
          <cell r="AR19">
            <v>0</v>
          </cell>
          <cell r="AS19">
            <v>0</v>
          </cell>
          <cell r="AT19">
            <v>0</v>
          </cell>
          <cell r="AU19">
            <v>0</v>
          </cell>
          <cell r="AV19">
            <v>0</v>
          </cell>
          <cell r="AW19">
            <v>40424</v>
          </cell>
          <cell r="AX19">
            <v>0</v>
          </cell>
          <cell r="AY19">
            <v>0</v>
          </cell>
          <cell r="AZ19">
            <v>410</v>
          </cell>
          <cell r="BA19">
            <v>0</v>
          </cell>
          <cell r="BB19">
            <v>0</v>
          </cell>
          <cell r="BC19">
            <v>0</v>
          </cell>
          <cell r="BD19">
            <v>0</v>
          </cell>
          <cell r="BE19">
            <v>0</v>
          </cell>
          <cell r="BF19">
            <v>0</v>
          </cell>
          <cell r="BG19">
            <v>3803</v>
          </cell>
          <cell r="BH19">
            <v>44637</v>
          </cell>
          <cell r="BI19">
            <v>0</v>
          </cell>
          <cell r="BJ19">
            <v>0</v>
          </cell>
          <cell r="BK19">
            <v>0</v>
          </cell>
          <cell r="BL19">
            <v>0</v>
          </cell>
          <cell r="BM19">
            <v>0</v>
          </cell>
          <cell r="BN19">
            <v>0</v>
          </cell>
        </row>
        <row r="20">
          <cell r="A20" t="str">
            <v>Big Telly Theatre Company</v>
          </cell>
          <cell r="B20" t="str">
            <v>2014-2015</v>
          </cell>
          <cell r="C20">
            <v>31799</v>
          </cell>
          <cell r="D20" t="str">
            <v>Exchequer</v>
          </cell>
          <cell r="E20" t="str">
            <v>ACNI/10837</v>
          </cell>
          <cell r="F20" t="str">
            <v>Gilly Campbell</v>
          </cell>
          <cell r="G20" t="str">
            <v>xx AFP - Returning Applicant</v>
          </cell>
          <cell r="H20" t="str">
            <v>Awarded - Completed</v>
          </cell>
          <cell r="I20" t="str">
            <v>Medium</v>
          </cell>
          <cell r="J20">
            <v>150350</v>
          </cell>
          <cell r="L20">
            <v>150350</v>
          </cell>
          <cell r="M20">
            <v>586433.38</v>
          </cell>
          <cell r="N20" t="str">
            <v>Drama</v>
          </cell>
          <cell r="O20">
            <v>149875</v>
          </cell>
          <cell r="P20">
            <v>2860</v>
          </cell>
          <cell r="Q20">
            <v>0</v>
          </cell>
          <cell r="R20">
            <v>0</v>
          </cell>
          <cell r="S20">
            <v>1098</v>
          </cell>
          <cell r="T20">
            <v>6013.64</v>
          </cell>
          <cell r="U20">
            <v>2209.67</v>
          </cell>
          <cell r="V20">
            <v>0</v>
          </cell>
          <cell r="W20">
            <v>0</v>
          </cell>
          <cell r="X20">
            <v>3403.53</v>
          </cell>
          <cell r="Y20">
            <v>15584.84</v>
          </cell>
          <cell r="Z20">
            <v>11379.09</v>
          </cell>
          <cell r="AA20">
            <v>67434.149999999994</v>
          </cell>
          <cell r="AB20">
            <v>0</v>
          </cell>
          <cell r="AC20">
            <v>5013.5</v>
          </cell>
          <cell r="AD20">
            <v>0</v>
          </cell>
          <cell r="AE20">
            <v>0</v>
          </cell>
          <cell r="AF20">
            <v>0</v>
          </cell>
          <cell r="AG20">
            <v>3913.69</v>
          </cell>
          <cell r="AH20">
            <v>23919.83</v>
          </cell>
          <cell r="AI20">
            <v>12240.58</v>
          </cell>
          <cell r="AJ20">
            <v>0</v>
          </cell>
          <cell r="AK20">
            <v>150350</v>
          </cell>
          <cell r="AL20">
            <v>2897</v>
          </cell>
          <cell r="AM20">
            <v>17500</v>
          </cell>
          <cell r="AN20">
            <v>170747</v>
          </cell>
          <cell r="AO20">
            <v>0</v>
          </cell>
          <cell r="AP20">
            <v>2250</v>
          </cell>
          <cell r="AQ20">
            <v>8740</v>
          </cell>
          <cell r="AR20">
            <v>0</v>
          </cell>
          <cell r="AS20">
            <v>75624</v>
          </cell>
          <cell r="AT20">
            <v>0</v>
          </cell>
          <cell r="AU20">
            <v>0</v>
          </cell>
          <cell r="AV20">
            <v>75624</v>
          </cell>
          <cell r="AW20">
            <v>5086.78</v>
          </cell>
          <cell r="AX20">
            <v>4200</v>
          </cell>
          <cell r="AY20">
            <v>0</v>
          </cell>
          <cell r="AZ20">
            <v>0</v>
          </cell>
          <cell r="BA20">
            <v>0</v>
          </cell>
          <cell r="BB20">
            <v>0</v>
          </cell>
          <cell r="BC20">
            <v>0</v>
          </cell>
          <cell r="BD20">
            <v>0</v>
          </cell>
          <cell r="BE20">
            <v>0</v>
          </cell>
          <cell r="BF20">
            <v>0</v>
          </cell>
          <cell r="BG20">
            <v>10669.77</v>
          </cell>
          <cell r="BH20">
            <v>19956.55</v>
          </cell>
          <cell r="BI20">
            <v>0</v>
          </cell>
          <cell r="BJ20">
            <v>550</v>
          </cell>
          <cell r="BK20">
            <v>46800</v>
          </cell>
          <cell r="BL20">
            <v>47350</v>
          </cell>
          <cell r="BM20">
            <v>0</v>
          </cell>
          <cell r="BN20">
            <v>0</v>
          </cell>
        </row>
        <row r="21">
          <cell r="A21" t="str">
            <v>Blackstaff Press Limited</v>
          </cell>
          <cell r="B21" t="str">
            <v>2014-2015</v>
          </cell>
          <cell r="C21">
            <v>31788</v>
          </cell>
          <cell r="D21" t="str">
            <v>Lottery</v>
          </cell>
          <cell r="E21" t="str">
            <v>ACNI/10826</v>
          </cell>
          <cell r="F21" t="str">
            <v>Damian Smyth</v>
          </cell>
          <cell r="G21" t="str">
            <v>xx AFP - Returning Applicant</v>
          </cell>
          <cell r="H21" t="str">
            <v>Awarded - Completed</v>
          </cell>
          <cell r="I21" t="str">
            <v>Small</v>
          </cell>
          <cell r="J21">
            <v>82200</v>
          </cell>
          <cell r="L21">
            <v>82200</v>
          </cell>
          <cell r="M21">
            <v>167849</v>
          </cell>
          <cell r="N21" t="str">
            <v>Literature</v>
          </cell>
          <cell r="O21">
            <v>103258</v>
          </cell>
          <cell r="P21">
            <v>11018</v>
          </cell>
          <cell r="Q21">
            <v>1440</v>
          </cell>
          <cell r="R21">
            <v>3316</v>
          </cell>
          <cell r="S21">
            <v>3528</v>
          </cell>
          <cell r="T21">
            <v>4735</v>
          </cell>
          <cell r="U21">
            <v>11008</v>
          </cell>
          <cell r="V21">
            <v>0</v>
          </cell>
          <cell r="W21">
            <v>0</v>
          </cell>
          <cell r="X21">
            <v>3500</v>
          </cell>
          <cell r="Y21">
            <v>38545</v>
          </cell>
          <cell r="Z21">
            <v>0</v>
          </cell>
          <cell r="AA21">
            <v>46219</v>
          </cell>
          <cell r="AB21">
            <v>0</v>
          </cell>
          <cell r="AC21">
            <v>26068</v>
          </cell>
          <cell r="AD21">
            <v>0</v>
          </cell>
          <cell r="AE21">
            <v>0</v>
          </cell>
          <cell r="AF21">
            <v>0</v>
          </cell>
          <cell r="AG21">
            <v>25883</v>
          </cell>
          <cell r="AH21">
            <v>2453</v>
          </cell>
          <cell r="AI21">
            <v>67678</v>
          </cell>
          <cell r="AJ21">
            <v>2173</v>
          </cell>
          <cell r="AK21">
            <v>82200</v>
          </cell>
          <cell r="AL21">
            <v>0</v>
          </cell>
          <cell r="AM21">
            <v>0</v>
          </cell>
          <cell r="AN21">
            <v>82200</v>
          </cell>
          <cell r="AO21">
            <v>0</v>
          </cell>
          <cell r="AP21">
            <v>600</v>
          </cell>
          <cell r="AQ21">
            <v>0</v>
          </cell>
          <cell r="AR21">
            <v>0</v>
          </cell>
          <cell r="AS21">
            <v>0</v>
          </cell>
          <cell r="AT21">
            <v>0</v>
          </cell>
          <cell r="AU21">
            <v>0</v>
          </cell>
          <cell r="AV21">
            <v>0</v>
          </cell>
          <cell r="AW21">
            <v>0</v>
          </cell>
          <cell r="AX21">
            <v>0</v>
          </cell>
          <cell r="AY21">
            <v>0</v>
          </cell>
          <cell r="AZ21">
            <v>0</v>
          </cell>
          <cell r="BA21">
            <v>230142</v>
          </cell>
          <cell r="BB21">
            <v>0</v>
          </cell>
          <cell r="BC21">
            <v>0</v>
          </cell>
          <cell r="BD21">
            <v>0</v>
          </cell>
          <cell r="BE21">
            <v>0</v>
          </cell>
          <cell r="BF21">
            <v>0</v>
          </cell>
          <cell r="BG21">
            <v>15116</v>
          </cell>
          <cell r="BH21">
            <v>245258</v>
          </cell>
          <cell r="BI21">
            <v>0</v>
          </cell>
          <cell r="BJ21">
            <v>0</v>
          </cell>
          <cell r="BK21">
            <v>0</v>
          </cell>
          <cell r="BL21">
            <v>0</v>
          </cell>
          <cell r="BM21">
            <v>0</v>
          </cell>
          <cell r="BN21">
            <v>0</v>
          </cell>
        </row>
        <row r="22">
          <cell r="A22" t="str">
            <v>Bruiser Theatre Company</v>
          </cell>
          <cell r="B22" t="str">
            <v>2014-2015</v>
          </cell>
          <cell r="C22">
            <v>31805</v>
          </cell>
          <cell r="D22" t="str">
            <v>Lottery</v>
          </cell>
          <cell r="E22" t="str">
            <v>ACNI/10843</v>
          </cell>
          <cell r="F22" t="str">
            <v>Gilly Campbell</v>
          </cell>
          <cell r="G22" t="str">
            <v>xx AFP - Returning Applicant</v>
          </cell>
          <cell r="H22" t="str">
            <v>Awarded - Completed</v>
          </cell>
          <cell r="I22" t="str">
            <v>Medium</v>
          </cell>
          <cell r="J22">
            <v>106703</v>
          </cell>
          <cell r="L22">
            <v>106703</v>
          </cell>
          <cell r="M22">
            <v>281478.73</v>
          </cell>
          <cell r="N22" t="str">
            <v>Drama</v>
          </cell>
          <cell r="O22">
            <v>34354.11</v>
          </cell>
          <cell r="P22">
            <v>3969.48</v>
          </cell>
          <cell r="Q22">
            <v>0</v>
          </cell>
          <cell r="R22">
            <v>0</v>
          </cell>
          <cell r="S22">
            <v>1215.83</v>
          </cell>
          <cell r="T22">
            <v>156.91</v>
          </cell>
          <cell r="U22">
            <v>1290</v>
          </cell>
          <cell r="V22">
            <v>0</v>
          </cell>
          <cell r="W22">
            <v>0</v>
          </cell>
          <cell r="X22">
            <v>878.35</v>
          </cell>
          <cell r="Y22">
            <v>7510.57</v>
          </cell>
          <cell r="Z22">
            <v>555.54999999999995</v>
          </cell>
          <cell r="AA22">
            <v>122613.4</v>
          </cell>
          <cell r="AB22">
            <v>0</v>
          </cell>
          <cell r="AC22">
            <v>892.5</v>
          </cell>
          <cell r="AD22">
            <v>0</v>
          </cell>
          <cell r="AE22">
            <v>2622.65</v>
          </cell>
          <cell r="AF22">
            <v>0</v>
          </cell>
          <cell r="AG22">
            <v>85</v>
          </cell>
          <cell r="AH22">
            <v>6672.77</v>
          </cell>
          <cell r="AI22">
            <v>21555.279999999999</v>
          </cell>
          <cell r="AJ22">
            <v>8518.4</v>
          </cell>
          <cell r="AK22">
            <v>106703</v>
          </cell>
          <cell r="AL22">
            <v>0</v>
          </cell>
          <cell r="AM22">
            <v>6670</v>
          </cell>
          <cell r="AN22">
            <v>113373</v>
          </cell>
          <cell r="AO22">
            <v>0</v>
          </cell>
          <cell r="AP22">
            <v>0</v>
          </cell>
          <cell r="AQ22">
            <v>18000</v>
          </cell>
          <cell r="AR22">
            <v>0</v>
          </cell>
          <cell r="AS22">
            <v>4324.84</v>
          </cell>
          <cell r="AT22">
            <v>0</v>
          </cell>
          <cell r="AU22">
            <v>0</v>
          </cell>
          <cell r="AV22">
            <v>4324.84</v>
          </cell>
          <cell r="AW22">
            <v>15470.05</v>
          </cell>
          <cell r="AX22">
            <v>0</v>
          </cell>
          <cell r="AY22">
            <v>0</v>
          </cell>
          <cell r="AZ22">
            <v>0</v>
          </cell>
          <cell r="BA22">
            <v>0</v>
          </cell>
          <cell r="BB22">
            <v>0</v>
          </cell>
          <cell r="BC22">
            <v>0</v>
          </cell>
          <cell r="BD22">
            <v>0</v>
          </cell>
          <cell r="BE22">
            <v>0</v>
          </cell>
          <cell r="BF22">
            <v>0</v>
          </cell>
          <cell r="BG22">
            <v>0</v>
          </cell>
          <cell r="BH22">
            <v>15470.05</v>
          </cell>
          <cell r="BI22">
            <v>0</v>
          </cell>
          <cell r="BJ22">
            <v>5705</v>
          </cell>
          <cell r="BK22">
            <v>0</v>
          </cell>
          <cell r="BL22">
            <v>5705</v>
          </cell>
          <cell r="BM22">
            <v>0</v>
          </cell>
          <cell r="BN22">
            <v>0</v>
          </cell>
        </row>
        <row r="23">
          <cell r="A23" t="str">
            <v>Cahoots NI Ltd</v>
          </cell>
          <cell r="B23" t="str">
            <v>2014-2015</v>
          </cell>
          <cell r="C23">
            <v>31797</v>
          </cell>
          <cell r="D23" t="str">
            <v>Exchequer</v>
          </cell>
          <cell r="E23" t="str">
            <v>ACNI/10835</v>
          </cell>
          <cell r="F23" t="str">
            <v>Gilly Campbell</v>
          </cell>
          <cell r="G23" t="str">
            <v>xx AFP - Returning Applicant</v>
          </cell>
          <cell r="H23" t="str">
            <v>Awarded - Completed</v>
          </cell>
          <cell r="I23" t="str">
            <v>Medium</v>
          </cell>
          <cell r="J23">
            <v>121764</v>
          </cell>
          <cell r="L23">
            <v>121764</v>
          </cell>
          <cell r="M23">
            <v>411385.64</v>
          </cell>
          <cell r="N23" t="str">
            <v>Drama</v>
          </cell>
          <cell r="O23">
            <v>88651.9</v>
          </cell>
          <cell r="P23">
            <v>3686</v>
          </cell>
          <cell r="Q23">
            <v>0</v>
          </cell>
          <cell r="R23">
            <v>1824.02</v>
          </cell>
          <cell r="S23">
            <v>714.66</v>
          </cell>
          <cell r="T23">
            <v>2677.83</v>
          </cell>
          <cell r="U23">
            <v>2519.5700000000002</v>
          </cell>
          <cell r="V23">
            <v>0</v>
          </cell>
          <cell r="W23">
            <v>0</v>
          </cell>
          <cell r="X23">
            <v>1772.23</v>
          </cell>
          <cell r="Y23">
            <v>13194.31</v>
          </cell>
          <cell r="Z23">
            <v>2348.31</v>
          </cell>
          <cell r="AA23">
            <v>154717.79999999999</v>
          </cell>
          <cell r="AB23">
            <v>0</v>
          </cell>
          <cell r="AC23">
            <v>3961.23</v>
          </cell>
          <cell r="AD23">
            <v>0</v>
          </cell>
          <cell r="AE23">
            <v>0</v>
          </cell>
          <cell r="AF23">
            <v>0</v>
          </cell>
          <cell r="AG23">
            <v>0</v>
          </cell>
          <cell r="AH23">
            <v>25472.22</v>
          </cell>
          <cell r="AI23">
            <v>53413.06</v>
          </cell>
          <cell r="AJ23">
            <v>1162</v>
          </cell>
          <cell r="AK23">
            <v>121764</v>
          </cell>
          <cell r="AL23">
            <v>9950</v>
          </cell>
          <cell r="AM23">
            <v>2000</v>
          </cell>
          <cell r="AN23">
            <v>133714</v>
          </cell>
          <cell r="AO23">
            <v>629.27</v>
          </cell>
          <cell r="AP23">
            <v>0</v>
          </cell>
          <cell r="AQ23">
            <v>16000</v>
          </cell>
          <cell r="AR23">
            <v>0</v>
          </cell>
          <cell r="AS23">
            <v>12775</v>
          </cell>
          <cell r="AT23">
            <v>0</v>
          </cell>
          <cell r="AU23">
            <v>0</v>
          </cell>
          <cell r="AV23">
            <v>12775</v>
          </cell>
          <cell r="AW23">
            <v>0</v>
          </cell>
          <cell r="AX23">
            <v>128578.85</v>
          </cell>
          <cell r="AY23">
            <v>0</v>
          </cell>
          <cell r="AZ23">
            <v>0</v>
          </cell>
          <cell r="BA23">
            <v>0</v>
          </cell>
          <cell r="BB23">
            <v>0</v>
          </cell>
          <cell r="BC23">
            <v>0</v>
          </cell>
          <cell r="BD23">
            <v>0</v>
          </cell>
          <cell r="BE23">
            <v>0</v>
          </cell>
          <cell r="BF23">
            <v>0</v>
          </cell>
          <cell r="BG23">
            <v>3181.64</v>
          </cell>
          <cell r="BH23">
            <v>131760.49000000002</v>
          </cell>
          <cell r="BI23">
            <v>18000</v>
          </cell>
          <cell r="BJ23">
            <v>0</v>
          </cell>
          <cell r="BK23">
            <v>36260.67</v>
          </cell>
          <cell r="BL23">
            <v>54260.67</v>
          </cell>
          <cell r="BM23">
            <v>0</v>
          </cell>
          <cell r="BN23">
            <v>0</v>
          </cell>
        </row>
        <row r="24">
          <cell r="A24" t="str">
            <v>Camerata Ireland</v>
          </cell>
          <cell r="B24" t="str">
            <v>2014-2015</v>
          </cell>
          <cell r="C24">
            <v>31753</v>
          </cell>
          <cell r="D24" t="str">
            <v>Lottery</v>
          </cell>
          <cell r="E24" t="str">
            <v>ACNI/10791</v>
          </cell>
          <cell r="F24" t="str">
            <v>Ciaran Scullion</v>
          </cell>
          <cell r="G24" t="str">
            <v>xx AFP - Returning Applicant</v>
          </cell>
          <cell r="H24" t="str">
            <v>Awarded - Completed</v>
          </cell>
          <cell r="I24" t="str">
            <v>Medium</v>
          </cell>
          <cell r="J24">
            <v>99425</v>
          </cell>
          <cell r="L24">
            <v>99425</v>
          </cell>
          <cell r="M24">
            <v>854567</v>
          </cell>
          <cell r="N24" t="str">
            <v>Music</v>
          </cell>
          <cell r="O24">
            <v>46834</v>
          </cell>
          <cell r="P24">
            <v>0</v>
          </cell>
          <cell r="Q24">
            <v>323</v>
          </cell>
          <cell r="R24">
            <v>0</v>
          </cell>
          <cell r="S24">
            <v>1491</v>
          </cell>
          <cell r="T24">
            <v>2211</v>
          </cell>
          <cell r="U24">
            <v>9270</v>
          </cell>
          <cell r="V24">
            <v>0</v>
          </cell>
          <cell r="W24">
            <v>0</v>
          </cell>
          <cell r="X24">
            <v>1001</v>
          </cell>
          <cell r="Y24">
            <v>14296</v>
          </cell>
          <cell r="Z24">
            <v>0</v>
          </cell>
          <cell r="AA24">
            <v>103458</v>
          </cell>
          <cell r="AB24">
            <v>0</v>
          </cell>
          <cell r="AC24">
            <v>23712</v>
          </cell>
          <cell r="AD24">
            <v>0</v>
          </cell>
          <cell r="AE24">
            <v>18110</v>
          </cell>
          <cell r="AF24">
            <v>8903</v>
          </cell>
          <cell r="AG24">
            <v>2095</v>
          </cell>
          <cell r="AH24">
            <v>81541</v>
          </cell>
          <cell r="AI24">
            <v>13767</v>
          </cell>
          <cell r="AJ24">
            <v>16681.59</v>
          </cell>
          <cell r="AK24">
            <v>99425</v>
          </cell>
          <cell r="AL24">
            <v>0</v>
          </cell>
          <cell r="AM24">
            <v>0</v>
          </cell>
          <cell r="AN24">
            <v>99425</v>
          </cell>
          <cell r="AO24">
            <v>15873</v>
          </cell>
          <cell r="AP24">
            <v>0</v>
          </cell>
          <cell r="AQ24">
            <v>12000</v>
          </cell>
          <cell r="AR24">
            <v>0</v>
          </cell>
          <cell r="AS24">
            <v>0</v>
          </cell>
          <cell r="AT24">
            <v>0</v>
          </cell>
          <cell r="AU24">
            <v>0</v>
          </cell>
          <cell r="AV24">
            <v>0</v>
          </cell>
          <cell r="AW24">
            <v>33901</v>
          </cell>
          <cell r="AX24">
            <v>0</v>
          </cell>
          <cell r="AY24">
            <v>72063</v>
          </cell>
          <cell r="AZ24">
            <v>0</v>
          </cell>
          <cell r="BA24">
            <v>0</v>
          </cell>
          <cell r="BB24">
            <v>0</v>
          </cell>
          <cell r="BC24">
            <v>0</v>
          </cell>
          <cell r="BD24">
            <v>0</v>
          </cell>
          <cell r="BE24">
            <v>7210</v>
          </cell>
          <cell r="BF24">
            <v>0</v>
          </cell>
          <cell r="BG24">
            <v>0</v>
          </cell>
          <cell r="BH24">
            <v>113174</v>
          </cell>
          <cell r="BI24">
            <v>65806</v>
          </cell>
          <cell r="BJ24">
            <v>0</v>
          </cell>
          <cell r="BK24">
            <v>24221</v>
          </cell>
          <cell r="BL24">
            <v>90027</v>
          </cell>
          <cell r="BM24">
            <v>0</v>
          </cell>
          <cell r="BN24">
            <v>0</v>
          </cell>
        </row>
        <row r="25">
          <cell r="A25" t="str">
            <v>Catalyst Arts Ltd</v>
          </cell>
          <cell r="B25" t="str">
            <v>2014-2015</v>
          </cell>
          <cell r="C25">
            <v>31833</v>
          </cell>
          <cell r="D25" t="str">
            <v>Lottery</v>
          </cell>
          <cell r="E25" t="str">
            <v>ACNI/10871</v>
          </cell>
          <cell r="F25" t="str">
            <v>Joanna Johnston</v>
          </cell>
          <cell r="G25" t="str">
            <v>AFP - Core</v>
          </cell>
          <cell r="H25" t="str">
            <v>Awarded - Completed</v>
          </cell>
          <cell r="I25" t="str">
            <v>Small</v>
          </cell>
          <cell r="J25">
            <v>40720</v>
          </cell>
          <cell r="L25">
            <v>40720</v>
          </cell>
          <cell r="M25">
            <v>56777</v>
          </cell>
          <cell r="N25" t="str">
            <v>Visual Arts</v>
          </cell>
          <cell r="O25">
            <v>0</v>
          </cell>
          <cell r="P25">
            <v>19847</v>
          </cell>
          <cell r="Q25">
            <v>1318</v>
          </cell>
          <cell r="R25">
            <v>1508</v>
          </cell>
          <cell r="S25">
            <v>1003</v>
          </cell>
          <cell r="T25">
            <v>958</v>
          </cell>
          <cell r="U25">
            <v>1193</v>
          </cell>
          <cell r="V25">
            <v>0</v>
          </cell>
          <cell r="W25">
            <v>0</v>
          </cell>
          <cell r="X25">
            <v>3577</v>
          </cell>
          <cell r="Y25">
            <v>29404</v>
          </cell>
          <cell r="Z25">
            <v>5914</v>
          </cell>
          <cell r="AA25">
            <v>5085</v>
          </cell>
          <cell r="AB25">
            <v>854</v>
          </cell>
          <cell r="AC25">
            <v>3656</v>
          </cell>
          <cell r="AD25">
            <v>0</v>
          </cell>
          <cell r="AE25">
            <v>0</v>
          </cell>
          <cell r="AF25">
            <v>0</v>
          </cell>
          <cell r="AG25">
            <v>3094</v>
          </cell>
          <cell r="AH25">
            <v>9640</v>
          </cell>
          <cell r="AI25">
            <v>6831</v>
          </cell>
          <cell r="AJ25">
            <v>12088.89</v>
          </cell>
          <cell r="AK25">
            <v>40720</v>
          </cell>
          <cell r="AL25">
            <v>0</v>
          </cell>
          <cell r="AM25">
            <v>0</v>
          </cell>
          <cell r="AN25">
            <v>40720</v>
          </cell>
          <cell r="AO25">
            <v>0</v>
          </cell>
          <cell r="AP25">
            <v>543.25</v>
          </cell>
          <cell r="AQ25">
            <v>1438.85</v>
          </cell>
          <cell r="AR25">
            <v>0</v>
          </cell>
          <cell r="AS25">
            <v>5201.6099999999997</v>
          </cell>
          <cell r="AT25">
            <v>0</v>
          </cell>
          <cell r="AU25">
            <v>0</v>
          </cell>
          <cell r="AV25">
            <v>5201.6099999999997</v>
          </cell>
          <cell r="AW25">
            <v>0</v>
          </cell>
          <cell r="AX25">
            <v>0</v>
          </cell>
          <cell r="AY25">
            <v>0</v>
          </cell>
          <cell r="AZ25">
            <v>1381</v>
          </cell>
          <cell r="BA25">
            <v>0</v>
          </cell>
          <cell r="BB25">
            <v>0</v>
          </cell>
          <cell r="BC25">
            <v>0</v>
          </cell>
          <cell r="BD25">
            <v>0</v>
          </cell>
          <cell r="BE25">
            <v>300</v>
          </cell>
          <cell r="BF25">
            <v>200</v>
          </cell>
          <cell r="BG25">
            <v>3332</v>
          </cell>
          <cell r="BH25">
            <v>5213</v>
          </cell>
          <cell r="BI25">
            <v>0</v>
          </cell>
          <cell r="BJ25">
            <v>3332.77</v>
          </cell>
          <cell r="BK25">
            <v>0</v>
          </cell>
          <cell r="BL25">
            <v>3332.77</v>
          </cell>
          <cell r="BM25">
            <v>1058.6300000000001</v>
          </cell>
          <cell r="BN25">
            <v>0</v>
          </cell>
        </row>
        <row r="26">
          <cell r="A26" t="str">
            <v>Cathedral Quarter Arts Festival</v>
          </cell>
          <cell r="B26" t="str">
            <v>2014-2015</v>
          </cell>
          <cell r="C26">
            <v>31778</v>
          </cell>
          <cell r="D26" t="str">
            <v>Exchequer</v>
          </cell>
          <cell r="E26" t="str">
            <v>ACNI/10816</v>
          </cell>
          <cell r="F26" t="str">
            <v>Sonya Whitefield</v>
          </cell>
          <cell r="G26" t="str">
            <v>xx AFP - Returning Applicant</v>
          </cell>
          <cell r="H26" t="str">
            <v>Awarded - Completed</v>
          </cell>
          <cell r="I26" t="str">
            <v>Medium</v>
          </cell>
          <cell r="J26">
            <v>126100</v>
          </cell>
          <cell r="L26">
            <v>126100</v>
          </cell>
          <cell r="M26">
            <v>440000</v>
          </cell>
          <cell r="N26" t="str">
            <v>Combined</v>
          </cell>
          <cell r="O26">
            <v>75500</v>
          </cell>
          <cell r="P26">
            <v>5500</v>
          </cell>
          <cell r="Q26">
            <v>1800</v>
          </cell>
          <cell r="R26">
            <v>0</v>
          </cell>
          <cell r="S26">
            <v>2000</v>
          </cell>
          <cell r="T26">
            <v>2500</v>
          </cell>
          <cell r="U26">
            <v>800</v>
          </cell>
          <cell r="V26">
            <v>0</v>
          </cell>
          <cell r="W26">
            <v>0</v>
          </cell>
          <cell r="X26">
            <v>1000</v>
          </cell>
          <cell r="Y26">
            <v>13600</v>
          </cell>
          <cell r="Z26">
            <v>2300</v>
          </cell>
          <cell r="AA26">
            <v>175250</v>
          </cell>
          <cell r="AB26">
            <v>1000</v>
          </cell>
          <cell r="AC26">
            <v>53400</v>
          </cell>
          <cell r="AD26">
            <v>0</v>
          </cell>
          <cell r="AE26">
            <v>18800</v>
          </cell>
          <cell r="AF26">
            <v>4000</v>
          </cell>
          <cell r="AG26">
            <v>1500</v>
          </cell>
          <cell r="AH26">
            <v>32750</v>
          </cell>
          <cell r="AI26">
            <v>4560</v>
          </cell>
          <cell r="AJ26">
            <v>1303.1600000000001</v>
          </cell>
          <cell r="AK26">
            <v>126100</v>
          </cell>
          <cell r="AL26">
            <v>0</v>
          </cell>
          <cell r="AM26">
            <v>0</v>
          </cell>
          <cell r="AN26">
            <v>126100</v>
          </cell>
          <cell r="AO26">
            <v>0</v>
          </cell>
          <cell r="AP26">
            <v>63000</v>
          </cell>
          <cell r="AQ26">
            <v>49000</v>
          </cell>
          <cell r="AR26">
            <v>0</v>
          </cell>
          <cell r="AS26">
            <v>0</v>
          </cell>
          <cell r="AT26">
            <v>0</v>
          </cell>
          <cell r="AU26">
            <v>0</v>
          </cell>
          <cell r="AV26">
            <v>0</v>
          </cell>
          <cell r="AW26">
            <v>201793</v>
          </cell>
          <cell r="AX26">
            <v>0</v>
          </cell>
          <cell r="AY26">
            <v>0</v>
          </cell>
          <cell r="AZ26">
            <v>0</v>
          </cell>
          <cell r="BA26">
            <v>0</v>
          </cell>
          <cell r="BB26">
            <v>0</v>
          </cell>
          <cell r="BC26">
            <v>0</v>
          </cell>
          <cell r="BD26">
            <v>0</v>
          </cell>
          <cell r="BE26">
            <v>0</v>
          </cell>
          <cell r="BF26">
            <v>0</v>
          </cell>
          <cell r="BG26">
            <v>0</v>
          </cell>
          <cell r="BH26">
            <v>201793</v>
          </cell>
          <cell r="BI26">
            <v>12000</v>
          </cell>
          <cell r="BJ26">
            <v>0</v>
          </cell>
          <cell r="BK26">
            <v>2500</v>
          </cell>
          <cell r="BL26">
            <v>14500</v>
          </cell>
          <cell r="BM26">
            <v>0</v>
          </cell>
          <cell r="BN26">
            <v>0</v>
          </cell>
        </row>
        <row r="27">
          <cell r="A27" t="str">
            <v>Centre for Contemporary Art Derry - Londonderry</v>
          </cell>
          <cell r="B27" t="str">
            <v>2014-2015</v>
          </cell>
          <cell r="C27">
            <v>31754</v>
          </cell>
          <cell r="D27" t="str">
            <v>Lottery</v>
          </cell>
          <cell r="E27" t="str">
            <v>ACNI/10792</v>
          </cell>
          <cell r="F27" t="str">
            <v>Deirdre Robb</v>
          </cell>
          <cell r="G27" t="str">
            <v>xx AFP - Returning Applicant</v>
          </cell>
          <cell r="H27" t="str">
            <v>Awarded - Completed</v>
          </cell>
          <cell r="I27" t="str">
            <v>Medium</v>
          </cell>
          <cell r="J27">
            <v>112000</v>
          </cell>
          <cell r="L27">
            <v>112000</v>
          </cell>
          <cell r="M27">
            <v>159427</v>
          </cell>
          <cell r="N27" t="str">
            <v>Visual Arts</v>
          </cell>
          <cell r="O27">
            <v>58209.88</v>
          </cell>
          <cell r="P27">
            <v>30000</v>
          </cell>
          <cell r="Q27">
            <v>1483.11</v>
          </cell>
          <cell r="R27">
            <v>450.59</v>
          </cell>
          <cell r="S27">
            <v>1183.17</v>
          </cell>
          <cell r="T27">
            <v>177.37</v>
          </cell>
          <cell r="U27">
            <v>3518.71</v>
          </cell>
          <cell r="V27">
            <v>0</v>
          </cell>
          <cell r="W27">
            <v>0</v>
          </cell>
          <cell r="X27">
            <v>1391.02</v>
          </cell>
          <cell r="Y27">
            <v>38203.97</v>
          </cell>
          <cell r="Z27">
            <v>0</v>
          </cell>
          <cell r="AA27">
            <v>31963.15</v>
          </cell>
          <cell r="AB27">
            <v>93.46</v>
          </cell>
          <cell r="AC27">
            <v>3489.42</v>
          </cell>
          <cell r="AD27">
            <v>0</v>
          </cell>
          <cell r="AE27">
            <v>2998.11</v>
          </cell>
          <cell r="AF27">
            <v>7236.84</v>
          </cell>
          <cell r="AG27">
            <v>1835.28</v>
          </cell>
          <cell r="AH27">
            <v>9083.06</v>
          </cell>
          <cell r="AI27">
            <v>3644.6</v>
          </cell>
          <cell r="AJ27">
            <v>8286</v>
          </cell>
          <cell r="AK27">
            <v>112000</v>
          </cell>
          <cell r="AL27">
            <v>3400</v>
          </cell>
          <cell r="AM27">
            <v>0</v>
          </cell>
          <cell r="AN27">
            <v>115400</v>
          </cell>
          <cell r="AO27">
            <v>0</v>
          </cell>
          <cell r="AP27">
            <v>400</v>
          </cell>
          <cell r="AQ27">
            <v>18812.599999999999</v>
          </cell>
          <cell r="AR27">
            <v>0</v>
          </cell>
          <cell r="AS27">
            <v>14300</v>
          </cell>
          <cell r="AT27">
            <v>0</v>
          </cell>
          <cell r="AU27">
            <v>0</v>
          </cell>
          <cell r="AV27">
            <v>14300</v>
          </cell>
          <cell r="AW27">
            <v>0</v>
          </cell>
          <cell r="AX27">
            <v>0</v>
          </cell>
          <cell r="AY27">
            <v>4200</v>
          </cell>
          <cell r="AZ27">
            <v>0</v>
          </cell>
          <cell r="BA27">
            <v>0</v>
          </cell>
          <cell r="BB27">
            <v>0</v>
          </cell>
          <cell r="BC27">
            <v>0</v>
          </cell>
          <cell r="BD27">
            <v>0</v>
          </cell>
          <cell r="BE27">
            <v>0</v>
          </cell>
          <cell r="BF27">
            <v>0</v>
          </cell>
          <cell r="BG27">
            <v>4232.96</v>
          </cell>
          <cell r="BH27">
            <v>8432.9599999999991</v>
          </cell>
          <cell r="BI27">
            <v>8000</v>
          </cell>
          <cell r="BJ27">
            <v>0</v>
          </cell>
          <cell r="BK27">
            <v>19076.86</v>
          </cell>
          <cell r="BL27">
            <v>27076.86</v>
          </cell>
          <cell r="BM27">
            <v>0</v>
          </cell>
          <cell r="BN27">
            <v>0</v>
          </cell>
        </row>
        <row r="28">
          <cell r="A28" t="str">
            <v>Comhaltas Ceoltoiri Eireann</v>
          </cell>
          <cell r="B28" t="str">
            <v>2014-2015</v>
          </cell>
          <cell r="C28">
            <v>31840</v>
          </cell>
          <cell r="D28" t="str">
            <v>Lottery</v>
          </cell>
          <cell r="E28" t="str">
            <v>ACNI/10878</v>
          </cell>
          <cell r="F28" t="str">
            <v>Jane Cassidy</v>
          </cell>
          <cell r="G28" t="str">
            <v>AFP - Core</v>
          </cell>
          <cell r="H28" t="str">
            <v>Awarded - Completed</v>
          </cell>
          <cell r="I28" t="str">
            <v>Small</v>
          </cell>
          <cell r="J28">
            <v>34000</v>
          </cell>
          <cell r="L28">
            <v>34000</v>
          </cell>
          <cell r="M28">
            <v>0</v>
          </cell>
          <cell r="N28" t="str">
            <v>Traditional Arts</v>
          </cell>
          <cell r="O28">
            <v>52917.36</v>
          </cell>
          <cell r="P28">
            <v>1082.8699999999999</v>
          </cell>
          <cell r="Q28">
            <v>10443.92</v>
          </cell>
          <cell r="R28">
            <v>29857.24</v>
          </cell>
          <cell r="S28">
            <v>2587.14</v>
          </cell>
          <cell r="T28">
            <v>2949.61</v>
          </cell>
          <cell r="U28">
            <v>5187.99</v>
          </cell>
          <cell r="V28">
            <v>0</v>
          </cell>
          <cell r="W28">
            <v>0</v>
          </cell>
          <cell r="X28">
            <v>2356.36</v>
          </cell>
          <cell r="Y28">
            <v>54465.13</v>
          </cell>
          <cell r="Z28">
            <v>8500.9599999999991</v>
          </cell>
          <cell r="AA28">
            <v>25632.9</v>
          </cell>
          <cell r="AB28">
            <v>138</v>
          </cell>
          <cell r="AC28">
            <v>6141.1</v>
          </cell>
          <cell r="AD28">
            <v>0</v>
          </cell>
          <cell r="AE28">
            <v>240</v>
          </cell>
          <cell r="AF28">
            <v>7972.21</v>
          </cell>
          <cell r="AG28">
            <v>0</v>
          </cell>
          <cell r="AH28">
            <v>0</v>
          </cell>
          <cell r="AI28">
            <v>499.85</v>
          </cell>
          <cell r="AJ28">
            <v>401</v>
          </cell>
          <cell r="AK28">
            <v>34000</v>
          </cell>
          <cell r="AL28">
            <v>0</v>
          </cell>
          <cell r="AM28">
            <v>0</v>
          </cell>
          <cell r="AN28">
            <v>34000</v>
          </cell>
          <cell r="AO28">
            <v>0</v>
          </cell>
          <cell r="AP28">
            <v>1884</v>
          </cell>
          <cell r="AQ28">
            <v>5500</v>
          </cell>
          <cell r="AR28">
            <v>3522.74</v>
          </cell>
          <cell r="AS28">
            <v>4556</v>
          </cell>
          <cell r="AT28">
            <v>0</v>
          </cell>
          <cell r="AU28">
            <v>0</v>
          </cell>
          <cell r="AV28">
            <v>4556</v>
          </cell>
          <cell r="AW28">
            <v>10862.22</v>
          </cell>
          <cell r="AX28">
            <v>0</v>
          </cell>
          <cell r="AY28">
            <v>0</v>
          </cell>
          <cell r="AZ28">
            <v>0</v>
          </cell>
          <cell r="BA28">
            <v>0</v>
          </cell>
          <cell r="BB28">
            <v>0</v>
          </cell>
          <cell r="BC28">
            <v>8037</v>
          </cell>
          <cell r="BD28">
            <v>26671.86</v>
          </cell>
          <cell r="BE28">
            <v>4703.46</v>
          </cell>
          <cell r="BF28">
            <v>0</v>
          </cell>
          <cell r="BG28">
            <v>58254.400000000001</v>
          </cell>
          <cell r="BH28">
            <v>108528.94</v>
          </cell>
          <cell r="BI28">
            <v>0</v>
          </cell>
          <cell r="BJ28">
            <v>0</v>
          </cell>
          <cell r="BK28">
            <v>0</v>
          </cell>
          <cell r="BL28">
            <v>0</v>
          </cell>
          <cell r="BM28">
            <v>0</v>
          </cell>
          <cell r="BN28">
            <v>0</v>
          </cell>
        </row>
        <row r="29">
          <cell r="A29" t="str">
            <v>Craft and Design Collective</v>
          </cell>
          <cell r="B29" t="str">
            <v>2014-2015</v>
          </cell>
          <cell r="C29">
            <v>31826</v>
          </cell>
          <cell r="D29" t="str">
            <v>Lottery</v>
          </cell>
          <cell r="E29" t="str">
            <v>ACNI/10864</v>
          </cell>
          <cell r="F29" t="str">
            <v>Deirdre Robb</v>
          </cell>
          <cell r="G29" t="str">
            <v>AFP - Core</v>
          </cell>
          <cell r="H29" t="str">
            <v>Awarded - Completed</v>
          </cell>
          <cell r="I29" t="str">
            <v>Small</v>
          </cell>
          <cell r="J29">
            <v>44429</v>
          </cell>
          <cell r="L29">
            <v>44429</v>
          </cell>
          <cell r="M29">
            <v>169658</v>
          </cell>
          <cell r="N29" t="str">
            <v>Visual Arts</v>
          </cell>
          <cell r="O29">
            <v>45427.35</v>
          </cell>
          <cell r="P29">
            <v>27908.93</v>
          </cell>
          <cell r="Q29">
            <v>2822.13</v>
          </cell>
          <cell r="R29">
            <v>194.4</v>
          </cell>
          <cell r="S29">
            <v>1010.48</v>
          </cell>
          <cell r="T29">
            <v>244.96</v>
          </cell>
          <cell r="U29">
            <v>3961.96</v>
          </cell>
          <cell r="V29">
            <v>0</v>
          </cell>
          <cell r="W29">
            <v>0</v>
          </cell>
          <cell r="X29">
            <v>836.95</v>
          </cell>
          <cell r="Y29">
            <v>36979.81</v>
          </cell>
          <cell r="Z29">
            <v>4185</v>
          </cell>
          <cell r="AA29">
            <v>0</v>
          </cell>
          <cell r="AB29">
            <v>0</v>
          </cell>
          <cell r="AC29">
            <v>0</v>
          </cell>
          <cell r="AD29">
            <v>0</v>
          </cell>
          <cell r="AE29">
            <v>0</v>
          </cell>
          <cell r="AF29">
            <v>0</v>
          </cell>
          <cell r="AG29">
            <v>0</v>
          </cell>
          <cell r="AH29">
            <v>0</v>
          </cell>
          <cell r="AI29">
            <v>0</v>
          </cell>
          <cell r="AJ29">
            <v>57021</v>
          </cell>
          <cell r="AK29">
            <v>44429</v>
          </cell>
          <cell r="AL29">
            <v>3000</v>
          </cell>
          <cell r="AM29">
            <v>0</v>
          </cell>
          <cell r="AN29">
            <v>47429</v>
          </cell>
          <cell r="AO29">
            <v>0</v>
          </cell>
          <cell r="AP29">
            <v>0</v>
          </cell>
          <cell r="AQ29">
            <v>6000</v>
          </cell>
          <cell r="AR29">
            <v>0</v>
          </cell>
          <cell r="AS29">
            <v>0</v>
          </cell>
          <cell r="AT29">
            <v>0</v>
          </cell>
          <cell r="AU29">
            <v>0</v>
          </cell>
          <cell r="AV29">
            <v>0</v>
          </cell>
          <cell r="AW29">
            <v>0</v>
          </cell>
          <cell r="AX29">
            <v>0</v>
          </cell>
          <cell r="AY29">
            <v>0</v>
          </cell>
          <cell r="AZ29">
            <v>3540</v>
          </cell>
          <cell r="BA29">
            <v>0</v>
          </cell>
          <cell r="BB29">
            <v>45458.79</v>
          </cell>
          <cell r="BC29">
            <v>0</v>
          </cell>
          <cell r="BD29">
            <v>0</v>
          </cell>
          <cell r="BE29">
            <v>8185.93</v>
          </cell>
          <cell r="BF29">
            <v>0</v>
          </cell>
          <cell r="BG29">
            <v>0</v>
          </cell>
          <cell r="BH29">
            <v>57184.72</v>
          </cell>
          <cell r="BI29">
            <v>0</v>
          </cell>
          <cell r="BJ29">
            <v>0</v>
          </cell>
          <cell r="BK29">
            <v>0</v>
          </cell>
          <cell r="BL29">
            <v>0</v>
          </cell>
          <cell r="BM29">
            <v>0</v>
          </cell>
          <cell r="BN29">
            <v>0</v>
          </cell>
        </row>
        <row r="30">
          <cell r="A30" t="str">
            <v>Craft Northern Ireland</v>
          </cell>
          <cell r="B30" t="str">
            <v>2014-2015</v>
          </cell>
          <cell r="C30">
            <v>31715</v>
          </cell>
          <cell r="D30" t="str">
            <v>Exchequer</v>
          </cell>
          <cell r="E30" t="str">
            <v>ACNI/10753</v>
          </cell>
          <cell r="F30" t="str">
            <v>Suzanne Lyle</v>
          </cell>
          <cell r="G30" t="str">
            <v>xx AFP - Returning Applicant</v>
          </cell>
          <cell r="H30" t="str">
            <v>Awarded - Completed</v>
          </cell>
          <cell r="I30" t="str">
            <v>Medium</v>
          </cell>
          <cell r="J30">
            <v>128494</v>
          </cell>
          <cell r="L30">
            <v>128494</v>
          </cell>
          <cell r="M30">
            <v>128494</v>
          </cell>
          <cell r="N30" t="str">
            <v>Visual Arts</v>
          </cell>
          <cell r="O30">
            <v>142858</v>
          </cell>
          <cell r="P30">
            <v>15235</v>
          </cell>
          <cell r="Q30">
            <v>1813</v>
          </cell>
          <cell r="R30">
            <v>1032</v>
          </cell>
          <cell r="S30">
            <v>2136</v>
          </cell>
          <cell r="T30">
            <v>1116</v>
          </cell>
          <cell r="U30">
            <v>1649</v>
          </cell>
          <cell r="V30">
            <v>0</v>
          </cell>
          <cell r="W30">
            <v>0</v>
          </cell>
          <cell r="X30">
            <v>600</v>
          </cell>
          <cell r="Y30">
            <v>23581</v>
          </cell>
          <cell r="Z30">
            <v>5243</v>
          </cell>
          <cell r="AA30">
            <v>0</v>
          </cell>
          <cell r="AB30">
            <v>0</v>
          </cell>
          <cell r="AC30">
            <v>12410</v>
          </cell>
          <cell r="AD30">
            <v>0</v>
          </cell>
          <cell r="AE30">
            <v>1445</v>
          </cell>
          <cell r="AF30">
            <v>0</v>
          </cell>
          <cell r="AG30">
            <v>0</v>
          </cell>
          <cell r="AH30">
            <v>4098</v>
          </cell>
          <cell r="AI30">
            <v>21044</v>
          </cell>
          <cell r="AJ30">
            <v>4881.03</v>
          </cell>
          <cell r="AK30">
            <v>128494</v>
          </cell>
          <cell r="AL30">
            <v>12450</v>
          </cell>
          <cell r="AM30">
            <v>19450</v>
          </cell>
          <cell r="AN30">
            <v>160394</v>
          </cell>
          <cell r="AO30">
            <v>0</v>
          </cell>
          <cell r="AP30">
            <v>46546</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4020</v>
          </cell>
          <cell r="BH30">
            <v>4020</v>
          </cell>
          <cell r="BI30">
            <v>0</v>
          </cell>
          <cell r="BJ30">
            <v>0</v>
          </cell>
          <cell r="BK30">
            <v>0</v>
          </cell>
          <cell r="BL30">
            <v>0</v>
          </cell>
          <cell r="BM30">
            <v>0</v>
          </cell>
          <cell r="BN30">
            <v>0</v>
          </cell>
        </row>
        <row r="31">
          <cell r="A31" t="str">
            <v>Creative Exchange</v>
          </cell>
          <cell r="B31" t="str">
            <v>2014-2015</v>
          </cell>
          <cell r="C31">
            <v>31827</v>
          </cell>
          <cell r="D31" t="str">
            <v>Exchequer</v>
          </cell>
          <cell r="E31" t="str">
            <v>ACNI/10865</v>
          </cell>
          <cell r="F31" t="str">
            <v>Joanna Johnston</v>
          </cell>
          <cell r="G31" t="str">
            <v>xx AFP - Studio Groups</v>
          </cell>
          <cell r="H31" t="str">
            <v>Awarded - Completed</v>
          </cell>
          <cell r="I31" t="str">
            <v>Small</v>
          </cell>
          <cell r="J31">
            <v>13300</v>
          </cell>
          <cell r="L31">
            <v>13300</v>
          </cell>
          <cell r="M31">
            <v>63086</v>
          </cell>
          <cell r="N31" t="str">
            <v>Visual Arts</v>
          </cell>
          <cell r="O31">
            <v>5448</v>
          </cell>
          <cell r="P31">
            <v>11760.75</v>
          </cell>
          <cell r="Q31">
            <v>1596.45</v>
          </cell>
          <cell r="R31">
            <v>163.38999999999999</v>
          </cell>
          <cell r="S31">
            <v>985.41</v>
          </cell>
          <cell r="T31">
            <v>23.6</v>
          </cell>
          <cell r="U31">
            <v>350</v>
          </cell>
          <cell r="V31">
            <v>0</v>
          </cell>
          <cell r="W31">
            <v>0</v>
          </cell>
          <cell r="X31">
            <v>702.04</v>
          </cell>
          <cell r="Y31">
            <v>15581.64</v>
          </cell>
          <cell r="Z31">
            <v>1345</v>
          </cell>
          <cell r="AA31">
            <v>5340</v>
          </cell>
          <cell r="AB31">
            <v>1288</v>
          </cell>
          <cell r="AC31">
            <v>7000</v>
          </cell>
          <cell r="AD31">
            <v>0</v>
          </cell>
          <cell r="AE31">
            <v>20000</v>
          </cell>
          <cell r="AF31">
            <v>0</v>
          </cell>
          <cell r="AG31">
            <v>0</v>
          </cell>
          <cell r="AH31">
            <v>0</v>
          </cell>
          <cell r="AI31">
            <v>2300</v>
          </cell>
          <cell r="AJ31">
            <v>3605.76</v>
          </cell>
          <cell r="AK31">
            <v>13300</v>
          </cell>
          <cell r="AL31">
            <v>6500</v>
          </cell>
          <cell r="AM31">
            <v>0</v>
          </cell>
          <cell r="AN31">
            <v>19800</v>
          </cell>
          <cell r="AO31">
            <v>0</v>
          </cell>
          <cell r="AP31">
            <v>0</v>
          </cell>
          <cell r="AQ31">
            <v>5600</v>
          </cell>
          <cell r="AR31">
            <v>0</v>
          </cell>
          <cell r="AS31">
            <v>0</v>
          </cell>
          <cell r="AT31">
            <v>0</v>
          </cell>
          <cell r="AU31">
            <v>0</v>
          </cell>
          <cell r="AV31">
            <v>0</v>
          </cell>
          <cell r="AW31">
            <v>0</v>
          </cell>
          <cell r="AX31">
            <v>0</v>
          </cell>
          <cell r="AY31">
            <v>0</v>
          </cell>
          <cell r="AZ31">
            <v>0</v>
          </cell>
          <cell r="BA31">
            <v>0</v>
          </cell>
          <cell r="BB31">
            <v>0</v>
          </cell>
          <cell r="BC31">
            <v>0</v>
          </cell>
          <cell r="BD31">
            <v>9883</v>
          </cell>
          <cell r="BE31">
            <v>0</v>
          </cell>
          <cell r="BF31">
            <v>0</v>
          </cell>
          <cell r="BG31">
            <v>0</v>
          </cell>
          <cell r="BH31">
            <v>9883</v>
          </cell>
          <cell r="BI31">
            <v>1000</v>
          </cell>
          <cell r="BJ31">
            <v>120</v>
          </cell>
          <cell r="BK31">
            <v>7000</v>
          </cell>
          <cell r="BL31">
            <v>8120</v>
          </cell>
          <cell r="BM31">
            <v>16781.5</v>
          </cell>
          <cell r="BN31">
            <v>0</v>
          </cell>
        </row>
        <row r="32">
          <cell r="A32" t="str">
            <v>Crescent Arts Centre</v>
          </cell>
          <cell r="B32" t="str">
            <v>2014-2015</v>
          </cell>
          <cell r="C32">
            <v>31779</v>
          </cell>
          <cell r="D32" t="str">
            <v>Exchequer</v>
          </cell>
          <cell r="E32" t="str">
            <v>ACNI/10817</v>
          </cell>
          <cell r="F32" t="str">
            <v>Sonya Whitefield</v>
          </cell>
          <cell r="G32" t="str">
            <v>xx AFP - Returning Applicant</v>
          </cell>
          <cell r="H32" t="str">
            <v>Awarded - Completed</v>
          </cell>
          <cell r="I32" t="str">
            <v>Medium</v>
          </cell>
          <cell r="J32">
            <v>226800</v>
          </cell>
          <cell r="L32">
            <v>226800</v>
          </cell>
          <cell r="M32">
            <v>662263</v>
          </cell>
          <cell r="N32" t="str">
            <v>Combined</v>
          </cell>
          <cell r="O32">
            <v>274606.44</v>
          </cell>
          <cell r="P32">
            <v>595.97</v>
          </cell>
          <cell r="Q32">
            <v>18378.34</v>
          </cell>
          <cell r="R32">
            <v>11882.62</v>
          </cell>
          <cell r="S32">
            <v>5729.38</v>
          </cell>
          <cell r="T32">
            <v>3583.04</v>
          </cell>
          <cell r="U32">
            <v>13844.33</v>
          </cell>
          <cell r="V32">
            <v>0</v>
          </cell>
          <cell r="W32">
            <v>0</v>
          </cell>
          <cell r="X32">
            <v>12893.46</v>
          </cell>
          <cell r="Y32">
            <v>66907.14</v>
          </cell>
          <cell r="Z32">
            <v>45586.75</v>
          </cell>
          <cell r="AA32">
            <v>179009.75</v>
          </cell>
          <cell r="AB32">
            <v>670.74</v>
          </cell>
          <cell r="AC32">
            <v>51849.48</v>
          </cell>
          <cell r="AD32">
            <v>0</v>
          </cell>
          <cell r="AE32">
            <v>3285</v>
          </cell>
          <cell r="AF32">
            <v>929.59</v>
          </cell>
          <cell r="AG32">
            <v>0</v>
          </cell>
          <cell r="AH32">
            <v>15398.68</v>
          </cell>
          <cell r="AI32">
            <v>8291.82</v>
          </cell>
          <cell r="AJ32">
            <v>24021.56</v>
          </cell>
          <cell r="AK32">
            <v>226800</v>
          </cell>
          <cell r="AL32">
            <v>5244.5</v>
          </cell>
          <cell r="AM32">
            <v>900</v>
          </cell>
          <cell r="AN32">
            <v>232944.5</v>
          </cell>
          <cell r="AO32">
            <v>0</v>
          </cell>
          <cell r="AP32">
            <v>0</v>
          </cell>
          <cell r="AQ32">
            <v>31091.360000000001</v>
          </cell>
          <cell r="AR32">
            <v>0</v>
          </cell>
          <cell r="AS32">
            <v>0</v>
          </cell>
          <cell r="AT32">
            <v>0</v>
          </cell>
          <cell r="AU32">
            <v>0</v>
          </cell>
          <cell r="AV32">
            <v>0</v>
          </cell>
          <cell r="AW32">
            <v>261028.82</v>
          </cell>
          <cell r="AX32">
            <v>0</v>
          </cell>
          <cell r="AY32">
            <v>0</v>
          </cell>
          <cell r="AZ32">
            <v>0</v>
          </cell>
          <cell r="BA32">
            <v>459.39</v>
          </cell>
          <cell r="BB32">
            <v>4258</v>
          </cell>
          <cell r="BC32">
            <v>49.35</v>
          </cell>
          <cell r="BD32">
            <v>12930.51</v>
          </cell>
          <cell r="BE32">
            <v>113916.96</v>
          </cell>
          <cell r="BF32">
            <v>0</v>
          </cell>
          <cell r="BG32">
            <v>13410.98</v>
          </cell>
          <cell r="BH32">
            <v>406054.01</v>
          </cell>
          <cell r="BI32">
            <v>800</v>
          </cell>
          <cell r="BJ32">
            <v>7199.94</v>
          </cell>
          <cell r="BK32">
            <v>0</v>
          </cell>
          <cell r="BL32">
            <v>7999.94</v>
          </cell>
          <cell r="BM32">
            <v>0</v>
          </cell>
          <cell r="BN32">
            <v>0</v>
          </cell>
        </row>
        <row r="33">
          <cell r="A33" t="str">
            <v>Cultúrlann McAdam Ó Fiaich</v>
          </cell>
          <cell r="B33" t="str">
            <v>2014-2015</v>
          </cell>
          <cell r="C33">
            <v>31781</v>
          </cell>
          <cell r="D33" t="str">
            <v>Exchequer</v>
          </cell>
          <cell r="E33" t="str">
            <v>ACNI/10819</v>
          </cell>
          <cell r="F33" t="str">
            <v>Joan Dempster</v>
          </cell>
          <cell r="G33" t="str">
            <v>xx AFP - Returning Applicant</v>
          </cell>
          <cell r="H33" t="str">
            <v>Awarded - Completed</v>
          </cell>
          <cell r="I33" t="str">
            <v>Medium</v>
          </cell>
          <cell r="J33">
            <v>172208</v>
          </cell>
          <cell r="L33">
            <v>172208</v>
          </cell>
          <cell r="M33">
            <v>621235</v>
          </cell>
          <cell r="N33" t="str">
            <v>Combined</v>
          </cell>
          <cell r="O33">
            <v>119840</v>
          </cell>
          <cell r="P33">
            <v>47200</v>
          </cell>
          <cell r="Q33">
            <v>28000</v>
          </cell>
          <cell r="R33">
            <v>61678</v>
          </cell>
          <cell r="S33">
            <v>5128</v>
          </cell>
          <cell r="T33">
            <v>15210</v>
          </cell>
          <cell r="U33">
            <v>5179</v>
          </cell>
          <cell r="V33">
            <v>0</v>
          </cell>
          <cell r="W33">
            <v>0</v>
          </cell>
          <cell r="X33">
            <v>8500</v>
          </cell>
          <cell r="Y33">
            <v>170895</v>
          </cell>
          <cell r="Z33">
            <v>116196</v>
          </cell>
          <cell r="AA33">
            <v>112117</v>
          </cell>
          <cell r="AB33">
            <v>0</v>
          </cell>
          <cell r="AC33">
            <v>26296</v>
          </cell>
          <cell r="AD33">
            <v>0</v>
          </cell>
          <cell r="AE33">
            <v>0</v>
          </cell>
          <cell r="AF33">
            <v>0</v>
          </cell>
          <cell r="AG33">
            <v>0</v>
          </cell>
          <cell r="AH33">
            <v>2300</v>
          </cell>
          <cell r="AI33">
            <v>0</v>
          </cell>
          <cell r="AJ33">
            <v>4663</v>
          </cell>
          <cell r="AK33">
            <v>172208</v>
          </cell>
          <cell r="AL33">
            <v>0</v>
          </cell>
          <cell r="AM33">
            <v>0</v>
          </cell>
          <cell r="AN33">
            <v>172208</v>
          </cell>
          <cell r="AO33">
            <v>0</v>
          </cell>
          <cell r="AP33">
            <v>34000</v>
          </cell>
          <cell r="AQ33">
            <v>39000</v>
          </cell>
          <cell r="AR33">
            <v>103256</v>
          </cell>
          <cell r="AS33">
            <v>177323</v>
          </cell>
          <cell r="AT33">
            <v>0</v>
          </cell>
          <cell r="AU33">
            <v>0</v>
          </cell>
          <cell r="AV33">
            <v>177323</v>
          </cell>
          <cell r="AW33">
            <v>31216</v>
          </cell>
          <cell r="AX33">
            <v>0</v>
          </cell>
          <cell r="AY33">
            <v>0</v>
          </cell>
          <cell r="AZ33">
            <v>0</v>
          </cell>
          <cell r="BA33">
            <v>0</v>
          </cell>
          <cell r="BB33">
            <v>1950</v>
          </cell>
          <cell r="BC33">
            <v>0</v>
          </cell>
          <cell r="BD33">
            <v>38745</v>
          </cell>
          <cell r="BE33">
            <v>10658</v>
          </cell>
          <cell r="BF33">
            <v>0</v>
          </cell>
          <cell r="BG33">
            <v>0</v>
          </cell>
          <cell r="BH33">
            <v>82569</v>
          </cell>
          <cell r="BI33">
            <v>0</v>
          </cell>
          <cell r="BJ33">
            <v>6759</v>
          </cell>
          <cell r="BK33">
            <v>0</v>
          </cell>
          <cell r="BL33">
            <v>6759</v>
          </cell>
          <cell r="BM33">
            <v>0</v>
          </cell>
          <cell r="BN33">
            <v>5500</v>
          </cell>
        </row>
        <row r="34">
          <cell r="A34" t="str">
            <v>Dance Resource Base (NI) Ltd</v>
          </cell>
          <cell r="B34" t="str">
            <v>2014-2015</v>
          </cell>
          <cell r="C34">
            <v>31729</v>
          </cell>
          <cell r="D34" t="str">
            <v>Lottery</v>
          </cell>
          <cell r="E34" t="str">
            <v>ACNI/10767</v>
          </cell>
          <cell r="F34" t="str">
            <v>Gilly Campbell</v>
          </cell>
          <cell r="G34" t="str">
            <v>xx AFP - Returning Applicant</v>
          </cell>
          <cell r="H34" t="str">
            <v>Awarded - Completed</v>
          </cell>
          <cell r="I34" t="str">
            <v>Small</v>
          </cell>
          <cell r="J34">
            <v>39399</v>
          </cell>
          <cell r="L34">
            <v>39399</v>
          </cell>
          <cell r="M34">
            <v>74923</v>
          </cell>
          <cell r="N34" t="str">
            <v>Dance</v>
          </cell>
          <cell r="O34">
            <v>33074.32</v>
          </cell>
          <cell r="P34">
            <v>8500</v>
          </cell>
          <cell r="Q34">
            <v>3095.79</v>
          </cell>
          <cell r="R34">
            <v>747.83</v>
          </cell>
          <cell r="S34">
            <v>668.47</v>
          </cell>
          <cell r="T34">
            <v>1047.54</v>
          </cell>
          <cell r="U34">
            <v>1887.07</v>
          </cell>
          <cell r="V34">
            <v>0</v>
          </cell>
          <cell r="W34">
            <v>0</v>
          </cell>
          <cell r="X34">
            <v>1499</v>
          </cell>
          <cell r="Y34">
            <v>17445.7</v>
          </cell>
          <cell r="Z34">
            <v>2880.2</v>
          </cell>
          <cell r="AA34">
            <v>8530.7999999999993</v>
          </cell>
          <cell r="AB34">
            <v>0</v>
          </cell>
          <cell r="AC34">
            <v>916.01</v>
          </cell>
          <cell r="AD34">
            <v>0</v>
          </cell>
          <cell r="AE34">
            <v>435.9</v>
          </cell>
          <cell r="AF34">
            <v>103.35</v>
          </cell>
          <cell r="AG34">
            <v>0</v>
          </cell>
          <cell r="AH34">
            <v>2608.9499999999998</v>
          </cell>
          <cell r="AI34">
            <v>0</v>
          </cell>
          <cell r="AJ34">
            <v>1500</v>
          </cell>
          <cell r="AK34">
            <v>39399</v>
          </cell>
          <cell r="AL34">
            <v>28280</v>
          </cell>
          <cell r="AM34">
            <v>0</v>
          </cell>
          <cell r="AN34">
            <v>67679</v>
          </cell>
          <cell r="AO34">
            <v>0</v>
          </cell>
          <cell r="AP34">
            <v>0</v>
          </cell>
          <cell r="AQ34">
            <v>0</v>
          </cell>
          <cell r="AR34">
            <v>0</v>
          </cell>
          <cell r="AS34">
            <v>0</v>
          </cell>
          <cell r="AT34">
            <v>0</v>
          </cell>
          <cell r="AU34">
            <v>0</v>
          </cell>
          <cell r="AV34">
            <v>0</v>
          </cell>
          <cell r="AW34">
            <v>75</v>
          </cell>
          <cell r="AX34">
            <v>0</v>
          </cell>
          <cell r="AY34">
            <v>0</v>
          </cell>
          <cell r="AZ34">
            <v>1940</v>
          </cell>
          <cell r="BA34">
            <v>0</v>
          </cell>
          <cell r="BB34">
            <v>0</v>
          </cell>
          <cell r="BC34">
            <v>0</v>
          </cell>
          <cell r="BD34">
            <v>6583.16</v>
          </cell>
          <cell r="BE34">
            <v>5426.5</v>
          </cell>
          <cell r="BF34">
            <v>0</v>
          </cell>
          <cell r="BG34">
            <v>915</v>
          </cell>
          <cell r="BH34">
            <v>14939.66</v>
          </cell>
          <cell r="BI34">
            <v>0</v>
          </cell>
          <cell r="BJ34">
            <v>2</v>
          </cell>
          <cell r="BK34">
            <v>0</v>
          </cell>
          <cell r="BL34">
            <v>2</v>
          </cell>
          <cell r="BM34">
            <v>0</v>
          </cell>
          <cell r="BN34">
            <v>0</v>
          </cell>
        </row>
        <row r="35">
          <cell r="A35" t="str">
            <v>Derry Theatre Trust</v>
          </cell>
          <cell r="B35" t="str">
            <v>2014-2015</v>
          </cell>
          <cell r="C35">
            <v>31755</v>
          </cell>
          <cell r="D35" t="str">
            <v>Exchequer</v>
          </cell>
          <cell r="E35" t="str">
            <v>ACNI/10793</v>
          </cell>
          <cell r="F35" t="str">
            <v>Sonya Whitefield</v>
          </cell>
          <cell r="G35" t="str">
            <v>xx AFP - Returning Applicant</v>
          </cell>
          <cell r="H35" t="str">
            <v>Awarded - Completed</v>
          </cell>
          <cell r="I35" t="str">
            <v>Medium</v>
          </cell>
          <cell r="J35">
            <v>129004</v>
          </cell>
          <cell r="L35">
            <v>129004</v>
          </cell>
          <cell r="M35">
            <v>1951538</v>
          </cell>
          <cell r="N35" t="str">
            <v>Combined</v>
          </cell>
          <cell r="O35">
            <v>879296</v>
          </cell>
          <cell r="P35">
            <v>14593</v>
          </cell>
          <cell r="Q35">
            <v>103266</v>
          </cell>
          <cell r="R35">
            <v>83183</v>
          </cell>
          <cell r="S35">
            <v>18540</v>
          </cell>
          <cell r="T35">
            <v>12637</v>
          </cell>
          <cell r="U35">
            <v>45929</v>
          </cell>
          <cell r="V35">
            <v>0</v>
          </cell>
          <cell r="W35">
            <v>0</v>
          </cell>
          <cell r="X35">
            <v>27920</v>
          </cell>
          <cell r="Y35">
            <v>306068</v>
          </cell>
          <cell r="Z35">
            <v>100029</v>
          </cell>
          <cell r="AA35">
            <v>1457464</v>
          </cell>
          <cell r="AB35">
            <v>0</v>
          </cell>
          <cell r="AC35">
            <v>145421</v>
          </cell>
          <cell r="AD35">
            <v>0</v>
          </cell>
          <cell r="AE35">
            <v>0</v>
          </cell>
          <cell r="AF35">
            <v>214722</v>
          </cell>
          <cell r="AG35">
            <v>4520</v>
          </cell>
          <cell r="AH35">
            <v>7094</v>
          </cell>
          <cell r="AI35">
            <v>0</v>
          </cell>
          <cell r="AJ35">
            <v>31340.71</v>
          </cell>
          <cell r="AK35">
            <v>129004</v>
          </cell>
          <cell r="AL35">
            <v>122554</v>
          </cell>
          <cell r="AM35">
            <v>0</v>
          </cell>
          <cell r="AN35">
            <v>251558</v>
          </cell>
          <cell r="AO35">
            <v>0</v>
          </cell>
          <cell r="AP35">
            <v>0</v>
          </cell>
          <cell r="AQ35">
            <v>443300</v>
          </cell>
          <cell r="AR35">
            <v>0</v>
          </cell>
          <cell r="AS35">
            <v>0</v>
          </cell>
          <cell r="AT35">
            <v>0</v>
          </cell>
          <cell r="AU35">
            <v>0</v>
          </cell>
          <cell r="AV35">
            <v>0</v>
          </cell>
          <cell r="AW35">
            <v>1621475</v>
          </cell>
          <cell r="AX35">
            <v>0</v>
          </cell>
          <cell r="AY35">
            <v>0</v>
          </cell>
          <cell r="AZ35">
            <v>1710</v>
          </cell>
          <cell r="BA35">
            <v>0</v>
          </cell>
          <cell r="BB35">
            <v>0</v>
          </cell>
          <cell r="BC35">
            <v>449363</v>
          </cell>
          <cell r="BD35">
            <v>169674</v>
          </cell>
          <cell r="BE35">
            <v>15750</v>
          </cell>
          <cell r="BF35">
            <v>0</v>
          </cell>
          <cell r="BG35">
            <v>70927</v>
          </cell>
          <cell r="BH35">
            <v>2328899</v>
          </cell>
          <cell r="BI35">
            <v>77270</v>
          </cell>
          <cell r="BJ35">
            <v>0</v>
          </cell>
          <cell r="BK35">
            <v>0</v>
          </cell>
          <cell r="BL35">
            <v>77270</v>
          </cell>
          <cell r="BM35">
            <v>0</v>
          </cell>
          <cell r="BN35">
            <v>0</v>
          </cell>
        </row>
        <row r="36">
          <cell r="A36" t="str">
            <v>Digital Arts Studios</v>
          </cell>
          <cell r="B36" t="str">
            <v>2014-2015</v>
          </cell>
          <cell r="C36">
            <v>31722</v>
          </cell>
          <cell r="D36" t="str">
            <v>Lottery</v>
          </cell>
          <cell r="E36" t="str">
            <v>ACNI/10760</v>
          </cell>
          <cell r="F36" t="str">
            <v>Joanna Johnston</v>
          </cell>
          <cell r="G36" t="str">
            <v>xx AFP - Returning Applicant</v>
          </cell>
          <cell r="H36" t="str">
            <v>Awarded - Completed</v>
          </cell>
          <cell r="I36" t="str">
            <v>Small</v>
          </cell>
          <cell r="J36">
            <v>60260</v>
          </cell>
          <cell r="L36">
            <v>60260</v>
          </cell>
          <cell r="M36">
            <v>72547</v>
          </cell>
          <cell r="N36" t="str">
            <v>Visual Arts</v>
          </cell>
          <cell r="O36">
            <v>42223.14</v>
          </cell>
          <cell r="P36">
            <v>7200</v>
          </cell>
          <cell r="Q36">
            <v>1404</v>
          </cell>
          <cell r="R36">
            <v>3888</v>
          </cell>
          <cell r="S36">
            <v>1076.3599999999999</v>
          </cell>
          <cell r="T36">
            <v>775.86</v>
          </cell>
          <cell r="U36">
            <v>2364</v>
          </cell>
          <cell r="V36">
            <v>0</v>
          </cell>
          <cell r="W36">
            <v>0</v>
          </cell>
          <cell r="X36">
            <v>1095.5</v>
          </cell>
          <cell r="Y36">
            <v>17803.72</v>
          </cell>
          <cell r="Z36">
            <v>2098.96</v>
          </cell>
          <cell r="AA36">
            <v>4538.6099999999997</v>
          </cell>
          <cell r="AB36">
            <v>345</v>
          </cell>
          <cell r="AC36">
            <v>424.04</v>
          </cell>
          <cell r="AD36">
            <v>0</v>
          </cell>
          <cell r="AE36">
            <v>0</v>
          </cell>
          <cell r="AF36">
            <v>411.96</v>
          </cell>
          <cell r="AG36">
            <v>100.1</v>
          </cell>
          <cell r="AH36">
            <v>2404.92</v>
          </cell>
          <cell r="AI36">
            <v>1519.54</v>
          </cell>
          <cell r="AJ36">
            <v>84729</v>
          </cell>
          <cell r="AK36">
            <v>60260</v>
          </cell>
          <cell r="AL36">
            <v>691.2</v>
          </cell>
          <cell r="AM36">
            <v>0</v>
          </cell>
          <cell r="AN36">
            <v>60951.199999999997</v>
          </cell>
          <cell r="AO36">
            <v>0</v>
          </cell>
          <cell r="AP36">
            <v>0</v>
          </cell>
          <cell r="AQ36">
            <v>2600</v>
          </cell>
          <cell r="AR36">
            <v>0</v>
          </cell>
          <cell r="AS36">
            <v>0</v>
          </cell>
          <cell r="AT36">
            <v>0</v>
          </cell>
          <cell r="AU36">
            <v>0</v>
          </cell>
          <cell r="AV36">
            <v>0</v>
          </cell>
          <cell r="AW36">
            <v>0</v>
          </cell>
          <cell r="AX36">
            <v>0</v>
          </cell>
          <cell r="AY36">
            <v>0</v>
          </cell>
          <cell r="AZ36">
            <v>1050</v>
          </cell>
          <cell r="BA36">
            <v>0</v>
          </cell>
          <cell r="BB36">
            <v>0</v>
          </cell>
          <cell r="BC36">
            <v>0</v>
          </cell>
          <cell r="BD36">
            <v>3485</v>
          </cell>
          <cell r="BE36">
            <v>6144.15</v>
          </cell>
          <cell r="BF36">
            <v>1140</v>
          </cell>
          <cell r="BG36">
            <v>0</v>
          </cell>
          <cell r="BH36">
            <v>11819.15</v>
          </cell>
          <cell r="BI36">
            <v>0</v>
          </cell>
          <cell r="BJ36">
            <v>0</v>
          </cell>
          <cell r="BK36">
            <v>10000</v>
          </cell>
          <cell r="BL36">
            <v>10000</v>
          </cell>
          <cell r="BM36">
            <v>0</v>
          </cell>
          <cell r="BN36">
            <v>0</v>
          </cell>
        </row>
        <row r="37">
          <cell r="A37" t="str">
            <v>Down Community Arts Ltd</v>
          </cell>
          <cell r="B37" t="str">
            <v>2014-2015</v>
          </cell>
          <cell r="C37">
            <v>31772</v>
          </cell>
          <cell r="D37" t="str">
            <v>Lottery</v>
          </cell>
          <cell r="E37" t="str">
            <v>ACNI/10810</v>
          </cell>
          <cell r="F37" t="str">
            <v>Lizzie Devlin</v>
          </cell>
          <cell r="G37" t="str">
            <v>xx AFP - Returning Applicant</v>
          </cell>
          <cell r="H37" t="str">
            <v>Awarded - Completed</v>
          </cell>
          <cell r="I37" t="str">
            <v>Small</v>
          </cell>
          <cell r="J37">
            <v>53350</v>
          </cell>
          <cell r="L37">
            <v>53350</v>
          </cell>
          <cell r="M37">
            <v>80510</v>
          </cell>
          <cell r="N37" t="str">
            <v>Combined</v>
          </cell>
          <cell r="O37">
            <v>37359.89</v>
          </cell>
          <cell r="P37">
            <v>2956.2</v>
          </cell>
          <cell r="Q37">
            <v>0</v>
          </cell>
          <cell r="R37">
            <v>226.25</v>
          </cell>
          <cell r="S37">
            <v>1011.23</v>
          </cell>
          <cell r="T37">
            <v>724.6</v>
          </cell>
          <cell r="U37">
            <v>2130</v>
          </cell>
          <cell r="V37">
            <v>0</v>
          </cell>
          <cell r="W37">
            <v>0</v>
          </cell>
          <cell r="X37">
            <v>1456.29</v>
          </cell>
          <cell r="Y37">
            <v>8504.57</v>
          </cell>
          <cell r="Z37">
            <v>1533.86</v>
          </cell>
          <cell r="AA37">
            <v>21242.6</v>
          </cell>
          <cell r="AB37">
            <v>630</v>
          </cell>
          <cell r="AC37">
            <v>428.8</v>
          </cell>
          <cell r="AD37">
            <v>0</v>
          </cell>
          <cell r="AE37">
            <v>830.86</v>
          </cell>
          <cell r="AF37">
            <v>90.5</v>
          </cell>
          <cell r="AG37">
            <v>0</v>
          </cell>
          <cell r="AH37">
            <v>452.39</v>
          </cell>
          <cell r="AI37">
            <v>4856.26</v>
          </cell>
          <cell r="AJ37">
            <v>4944.38</v>
          </cell>
          <cell r="AK37">
            <v>53350</v>
          </cell>
          <cell r="AL37">
            <v>10985</v>
          </cell>
          <cell r="AM37">
            <v>0</v>
          </cell>
          <cell r="AN37">
            <v>64335</v>
          </cell>
          <cell r="AO37">
            <v>0</v>
          </cell>
          <cell r="AP37">
            <v>0</v>
          </cell>
          <cell r="AQ37">
            <v>880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4175</v>
          </cell>
          <cell r="BF37">
            <v>0</v>
          </cell>
          <cell r="BG37">
            <v>0</v>
          </cell>
          <cell r="BH37">
            <v>4175</v>
          </cell>
          <cell r="BI37">
            <v>0</v>
          </cell>
          <cell r="BJ37">
            <v>0</v>
          </cell>
          <cell r="BK37">
            <v>9070</v>
          </cell>
          <cell r="BL37">
            <v>9070</v>
          </cell>
          <cell r="BM37">
            <v>0</v>
          </cell>
          <cell r="BN37">
            <v>0</v>
          </cell>
        </row>
        <row r="38">
          <cell r="A38" t="str">
            <v>Drake Music Project Northern Ireland</v>
          </cell>
          <cell r="B38" t="str">
            <v>2014-2015</v>
          </cell>
          <cell r="C38">
            <v>31756</v>
          </cell>
          <cell r="D38" t="str">
            <v>Lottery</v>
          </cell>
          <cell r="E38" t="str">
            <v>ACNI/10794</v>
          </cell>
          <cell r="F38" t="str">
            <v>Fionnuala Walsh</v>
          </cell>
          <cell r="G38" t="str">
            <v>xx AFP - Returning Applicant</v>
          </cell>
          <cell r="H38" t="str">
            <v>Awarded - Completed</v>
          </cell>
          <cell r="I38" t="str">
            <v>Small</v>
          </cell>
          <cell r="J38">
            <v>52380</v>
          </cell>
          <cell r="L38">
            <v>52380</v>
          </cell>
          <cell r="M38">
            <v>117560</v>
          </cell>
          <cell r="N38" t="str">
            <v>Music</v>
          </cell>
          <cell r="O38">
            <v>34300</v>
          </cell>
          <cell r="P38">
            <v>7680</v>
          </cell>
          <cell r="Q38">
            <v>412</v>
          </cell>
          <cell r="R38">
            <v>0</v>
          </cell>
          <cell r="S38">
            <v>698</v>
          </cell>
          <cell r="T38">
            <v>824</v>
          </cell>
          <cell r="U38">
            <v>1750</v>
          </cell>
          <cell r="V38">
            <v>0</v>
          </cell>
          <cell r="W38">
            <v>0</v>
          </cell>
          <cell r="X38">
            <v>809</v>
          </cell>
          <cell r="Y38">
            <v>12173</v>
          </cell>
          <cell r="Z38">
            <v>345</v>
          </cell>
          <cell r="AA38">
            <v>37826</v>
          </cell>
          <cell r="AB38">
            <v>742</v>
          </cell>
          <cell r="AC38">
            <v>1329</v>
          </cell>
          <cell r="AD38">
            <v>230</v>
          </cell>
          <cell r="AE38">
            <v>0</v>
          </cell>
          <cell r="AF38">
            <v>0</v>
          </cell>
          <cell r="AG38">
            <v>0</v>
          </cell>
          <cell r="AH38">
            <v>1108</v>
          </cell>
          <cell r="AI38">
            <v>7622</v>
          </cell>
          <cell r="AJ38">
            <v>47805</v>
          </cell>
          <cell r="AK38">
            <v>52380</v>
          </cell>
          <cell r="AL38">
            <v>0</v>
          </cell>
          <cell r="AM38">
            <v>0</v>
          </cell>
          <cell r="AN38">
            <v>52380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13556</v>
          </cell>
          <cell r="BF38">
            <v>3545</v>
          </cell>
          <cell r="BG38">
            <v>0</v>
          </cell>
          <cell r="BH38">
            <v>17101</v>
          </cell>
          <cell r="BI38">
            <v>0</v>
          </cell>
          <cell r="BJ38">
            <v>500</v>
          </cell>
          <cell r="BK38">
            <v>33391</v>
          </cell>
          <cell r="BL38">
            <v>33891</v>
          </cell>
          <cell r="BM38">
            <v>0</v>
          </cell>
          <cell r="BN38">
            <v>11000</v>
          </cell>
        </row>
        <row r="39">
          <cell r="A39" t="str">
            <v>DU Dance</v>
          </cell>
          <cell r="B39" t="str">
            <v>2014-2015</v>
          </cell>
          <cell r="C39">
            <v>31728</v>
          </cell>
          <cell r="D39" t="str">
            <v>Lottery</v>
          </cell>
          <cell r="E39" t="str">
            <v>ACNI/10766</v>
          </cell>
          <cell r="F39" t="str">
            <v>Gilly Campbell</v>
          </cell>
          <cell r="G39" t="str">
            <v>xx AFP - Returning Applicant</v>
          </cell>
          <cell r="H39" t="str">
            <v>Awarded - Completed</v>
          </cell>
          <cell r="I39" t="str">
            <v>Medium</v>
          </cell>
          <cell r="J39">
            <v>46075</v>
          </cell>
          <cell r="L39">
            <v>46075</v>
          </cell>
          <cell r="M39">
            <v>58075</v>
          </cell>
          <cell r="N39" t="str">
            <v>Dance</v>
          </cell>
          <cell r="O39">
            <v>39740</v>
          </cell>
          <cell r="P39">
            <v>2437</v>
          </cell>
          <cell r="Q39">
            <v>807</v>
          </cell>
          <cell r="R39">
            <v>88</v>
          </cell>
          <cell r="S39">
            <v>1143</v>
          </cell>
          <cell r="T39">
            <v>835</v>
          </cell>
          <cell r="U39">
            <v>3508</v>
          </cell>
          <cell r="V39">
            <v>0</v>
          </cell>
          <cell r="W39">
            <v>0</v>
          </cell>
          <cell r="X39">
            <v>1205</v>
          </cell>
          <cell r="Y39">
            <v>10023</v>
          </cell>
          <cell r="Z39">
            <v>8513</v>
          </cell>
          <cell r="AA39">
            <v>44995</v>
          </cell>
          <cell r="AB39">
            <v>1150</v>
          </cell>
          <cell r="AC39">
            <v>1873</v>
          </cell>
          <cell r="AD39">
            <v>0</v>
          </cell>
          <cell r="AE39">
            <v>7536</v>
          </cell>
          <cell r="AF39">
            <v>0</v>
          </cell>
          <cell r="AG39">
            <v>0</v>
          </cell>
          <cell r="AH39">
            <v>11386</v>
          </cell>
          <cell r="AI39">
            <v>14042</v>
          </cell>
          <cell r="AJ39">
            <v>1364.99</v>
          </cell>
          <cell r="AK39">
            <v>46075</v>
          </cell>
          <cell r="AL39">
            <v>26138</v>
          </cell>
          <cell r="AM39">
            <v>0</v>
          </cell>
          <cell r="AN39">
            <v>72213</v>
          </cell>
          <cell r="AO39">
            <v>0</v>
          </cell>
          <cell r="AP39">
            <v>0</v>
          </cell>
          <cell r="AQ39">
            <v>28120</v>
          </cell>
          <cell r="AR39">
            <v>0</v>
          </cell>
          <cell r="AS39">
            <v>7500</v>
          </cell>
          <cell r="AT39">
            <v>0</v>
          </cell>
          <cell r="AU39">
            <v>0</v>
          </cell>
          <cell r="AV39">
            <v>7500</v>
          </cell>
          <cell r="AW39">
            <v>605</v>
          </cell>
          <cell r="AX39">
            <v>0</v>
          </cell>
          <cell r="AY39">
            <v>0</v>
          </cell>
          <cell r="AZ39">
            <v>0</v>
          </cell>
          <cell r="BA39">
            <v>0</v>
          </cell>
          <cell r="BB39">
            <v>0</v>
          </cell>
          <cell r="BC39">
            <v>0</v>
          </cell>
          <cell r="BD39">
            <v>0</v>
          </cell>
          <cell r="BE39">
            <v>4469</v>
          </cell>
          <cell r="BF39">
            <v>0</v>
          </cell>
          <cell r="BG39">
            <v>10599</v>
          </cell>
          <cell r="BH39">
            <v>15673</v>
          </cell>
          <cell r="BI39">
            <v>0</v>
          </cell>
          <cell r="BJ39">
            <v>5899</v>
          </cell>
          <cell r="BK39">
            <v>12653</v>
          </cell>
          <cell r="BL39">
            <v>18552</v>
          </cell>
          <cell r="BM39">
            <v>0</v>
          </cell>
          <cell r="BN39">
            <v>0</v>
          </cell>
        </row>
        <row r="40">
          <cell r="A40" t="str">
            <v>Dumbworld Ltd</v>
          </cell>
          <cell r="B40" t="str">
            <v>2014-2015</v>
          </cell>
          <cell r="C40">
            <v>31817</v>
          </cell>
          <cell r="D40" t="str">
            <v>Lottery</v>
          </cell>
          <cell r="E40" t="str">
            <v>ACNI/10855</v>
          </cell>
          <cell r="F40" t="str">
            <v>Ciaran Scullion</v>
          </cell>
          <cell r="G40" t="str">
            <v>AFP - Core</v>
          </cell>
          <cell r="H40" t="str">
            <v>Awarded - Completed</v>
          </cell>
          <cell r="I40" t="str">
            <v>Small</v>
          </cell>
          <cell r="J40">
            <v>82000</v>
          </cell>
          <cell r="L40">
            <v>113750</v>
          </cell>
          <cell r="M40">
            <v>232335</v>
          </cell>
          <cell r="N40" t="str">
            <v>Music</v>
          </cell>
          <cell r="O40">
            <v>47316</v>
          </cell>
          <cell r="P40">
            <v>1960</v>
          </cell>
          <cell r="Q40">
            <v>0</v>
          </cell>
          <cell r="R40">
            <v>0</v>
          </cell>
          <cell r="S40">
            <v>587</v>
          </cell>
          <cell r="T40">
            <v>2029</v>
          </cell>
          <cell r="U40">
            <v>1402</v>
          </cell>
          <cell r="V40">
            <v>0</v>
          </cell>
          <cell r="W40">
            <v>0</v>
          </cell>
          <cell r="X40">
            <v>98</v>
          </cell>
          <cell r="Y40">
            <v>6076</v>
          </cell>
          <cell r="Z40">
            <v>3547</v>
          </cell>
          <cell r="AA40">
            <v>69378</v>
          </cell>
          <cell r="AB40">
            <v>188</v>
          </cell>
          <cell r="AC40">
            <v>976</v>
          </cell>
          <cell r="AD40">
            <v>0</v>
          </cell>
          <cell r="AE40">
            <v>0</v>
          </cell>
          <cell r="AF40">
            <v>1320</v>
          </cell>
          <cell r="AG40">
            <v>2015</v>
          </cell>
          <cell r="AH40">
            <v>423</v>
          </cell>
          <cell r="AI40">
            <v>4998</v>
          </cell>
          <cell r="AJ40">
            <v>209.12</v>
          </cell>
          <cell r="AK40">
            <v>82000</v>
          </cell>
          <cell r="AL40">
            <v>3294</v>
          </cell>
          <cell r="AM40">
            <v>0</v>
          </cell>
          <cell r="AN40">
            <v>85294</v>
          </cell>
          <cell r="AO40">
            <v>0</v>
          </cell>
          <cell r="AP40">
            <v>0</v>
          </cell>
          <cell r="AQ40">
            <v>0</v>
          </cell>
          <cell r="AR40">
            <v>0</v>
          </cell>
          <cell r="AS40">
            <v>0</v>
          </cell>
          <cell r="AT40">
            <v>0</v>
          </cell>
          <cell r="AU40">
            <v>0</v>
          </cell>
          <cell r="AV40">
            <v>0</v>
          </cell>
          <cell r="AW40">
            <v>5570</v>
          </cell>
          <cell r="AX40">
            <v>0</v>
          </cell>
          <cell r="AY40">
            <v>0</v>
          </cell>
          <cell r="AZ40">
            <v>0</v>
          </cell>
          <cell r="BA40">
            <v>310</v>
          </cell>
          <cell r="BB40">
            <v>0</v>
          </cell>
          <cell r="BC40">
            <v>0</v>
          </cell>
          <cell r="BD40">
            <v>0</v>
          </cell>
          <cell r="BE40">
            <v>50084</v>
          </cell>
          <cell r="BF40">
            <v>0</v>
          </cell>
          <cell r="BG40">
            <v>0</v>
          </cell>
          <cell r="BH40">
            <v>55964</v>
          </cell>
          <cell r="BI40">
            <v>0</v>
          </cell>
          <cell r="BJ40">
            <v>0</v>
          </cell>
          <cell r="BK40">
            <v>0</v>
          </cell>
          <cell r="BL40">
            <v>0</v>
          </cell>
          <cell r="BM40">
            <v>0</v>
          </cell>
          <cell r="BN40">
            <v>0</v>
          </cell>
        </row>
        <row r="41">
          <cell r="A41" t="str">
            <v>Dun Uladh Ltd</v>
          </cell>
          <cell r="B41" t="str">
            <v>2014-2015</v>
          </cell>
          <cell r="C41">
            <v>31829</v>
          </cell>
          <cell r="D41" t="str">
            <v>Lottery</v>
          </cell>
          <cell r="E41" t="str">
            <v>ACNI/10867</v>
          </cell>
          <cell r="F41" t="str">
            <v>Jane Cassidy</v>
          </cell>
          <cell r="G41" t="str">
            <v>AFP - Core</v>
          </cell>
          <cell r="H41" t="str">
            <v>Awarded - Completed</v>
          </cell>
          <cell r="I41" t="str">
            <v>Small</v>
          </cell>
          <cell r="J41">
            <v>26581</v>
          </cell>
          <cell r="L41">
            <v>26581</v>
          </cell>
          <cell r="M41">
            <v>182766</v>
          </cell>
          <cell r="N41" t="str">
            <v>Traditional Arts</v>
          </cell>
          <cell r="O41">
            <v>0</v>
          </cell>
          <cell r="P41">
            <v>0</v>
          </cell>
          <cell r="Q41">
            <v>0</v>
          </cell>
          <cell r="R41">
            <v>0</v>
          </cell>
          <cell r="S41">
            <v>140</v>
          </cell>
          <cell r="T41">
            <v>10645.39</v>
          </cell>
          <cell r="U41">
            <v>1084.72</v>
          </cell>
          <cell r="V41">
            <v>0</v>
          </cell>
          <cell r="W41">
            <v>0</v>
          </cell>
          <cell r="X41">
            <v>1200</v>
          </cell>
          <cell r="Y41">
            <v>13070.109999999999</v>
          </cell>
          <cell r="Z41">
            <v>10104.200000000001</v>
          </cell>
          <cell r="AA41">
            <v>20425</v>
          </cell>
          <cell r="AB41">
            <v>20874.39</v>
          </cell>
          <cell r="AC41">
            <v>13688.15</v>
          </cell>
          <cell r="AD41">
            <v>0</v>
          </cell>
          <cell r="AE41">
            <v>13261.55</v>
          </cell>
          <cell r="AF41">
            <v>5790.22</v>
          </cell>
          <cell r="AG41">
            <v>0</v>
          </cell>
          <cell r="AH41">
            <v>30739.88</v>
          </cell>
          <cell r="AI41">
            <v>7015.25</v>
          </cell>
          <cell r="AJ41">
            <v>8434</v>
          </cell>
          <cell r="AK41">
            <v>26581</v>
          </cell>
          <cell r="AL41">
            <v>0</v>
          </cell>
          <cell r="AM41">
            <v>0</v>
          </cell>
          <cell r="AN41">
            <v>26581</v>
          </cell>
          <cell r="AO41">
            <v>0</v>
          </cell>
          <cell r="AP41">
            <v>0</v>
          </cell>
          <cell r="AQ41">
            <v>26036.59</v>
          </cell>
          <cell r="AR41">
            <v>0</v>
          </cell>
          <cell r="AS41">
            <v>6400</v>
          </cell>
          <cell r="AT41">
            <v>0</v>
          </cell>
          <cell r="AU41">
            <v>0</v>
          </cell>
          <cell r="AV41">
            <v>6400</v>
          </cell>
          <cell r="AW41">
            <v>39859.050000000003</v>
          </cell>
          <cell r="AX41">
            <v>0</v>
          </cell>
          <cell r="AY41">
            <v>0</v>
          </cell>
          <cell r="AZ41">
            <v>1332.6</v>
          </cell>
          <cell r="BA41">
            <v>3372</v>
          </cell>
          <cell r="BB41">
            <v>0</v>
          </cell>
          <cell r="BC41">
            <v>478</v>
          </cell>
          <cell r="BD41">
            <v>0</v>
          </cell>
          <cell r="BE41">
            <v>1200</v>
          </cell>
          <cell r="BF41">
            <v>0</v>
          </cell>
          <cell r="BG41">
            <v>4411.0200000000004</v>
          </cell>
          <cell r="BH41">
            <v>50652.67</v>
          </cell>
          <cell r="BI41">
            <v>21321.5</v>
          </cell>
          <cell r="BJ41">
            <v>6088.2</v>
          </cell>
          <cell r="BK41">
            <v>0</v>
          </cell>
          <cell r="BL41">
            <v>27409.7</v>
          </cell>
          <cell r="BM41">
            <v>0</v>
          </cell>
          <cell r="BN41">
            <v>0</v>
          </cell>
        </row>
        <row r="42">
          <cell r="A42" t="str">
            <v>Dylan Quinn Dance Theatre</v>
          </cell>
          <cell r="B42" t="str">
            <v>2014-2015</v>
          </cell>
          <cell r="C42">
            <v>31811</v>
          </cell>
          <cell r="D42" t="str">
            <v>Lottery</v>
          </cell>
          <cell r="E42" t="str">
            <v>ACNI/10849</v>
          </cell>
          <cell r="F42" t="str">
            <v>Gilly Campbell</v>
          </cell>
          <cell r="G42" t="str">
            <v>AFP - Core</v>
          </cell>
          <cell r="H42" t="str">
            <v>Awarded - Completed</v>
          </cell>
          <cell r="I42" t="str">
            <v>Small</v>
          </cell>
          <cell r="J42">
            <v>54386</v>
          </cell>
          <cell r="L42">
            <v>60428</v>
          </cell>
          <cell r="M42">
            <v>192070</v>
          </cell>
          <cell r="N42" t="str">
            <v>Dance</v>
          </cell>
          <cell r="O42">
            <v>53547.92</v>
          </cell>
          <cell r="P42">
            <v>1954.51</v>
          </cell>
          <cell r="Q42">
            <v>391.29</v>
          </cell>
          <cell r="R42">
            <v>0</v>
          </cell>
          <cell r="S42">
            <v>1725.72</v>
          </cell>
          <cell r="T42">
            <v>867.49</v>
          </cell>
          <cell r="U42">
            <v>2553.73</v>
          </cell>
          <cell r="V42">
            <v>0</v>
          </cell>
          <cell r="W42">
            <v>0</v>
          </cell>
          <cell r="X42">
            <v>959.3</v>
          </cell>
          <cell r="Y42">
            <v>8452.0399999999991</v>
          </cell>
          <cell r="Z42">
            <v>1210.95</v>
          </cell>
          <cell r="AA42">
            <v>28777.5</v>
          </cell>
          <cell r="AB42">
            <v>0</v>
          </cell>
          <cell r="AC42">
            <v>5123.8500000000004</v>
          </cell>
          <cell r="AD42">
            <v>0</v>
          </cell>
          <cell r="AE42">
            <v>14032.95</v>
          </cell>
          <cell r="AF42">
            <v>1207.68</v>
          </cell>
          <cell r="AG42">
            <v>1095.32</v>
          </cell>
          <cell r="AH42">
            <v>16313.56</v>
          </cell>
          <cell r="AI42">
            <v>6714.33</v>
          </cell>
          <cell r="AJ42">
            <v>4015</v>
          </cell>
          <cell r="AK42">
            <v>54386</v>
          </cell>
          <cell r="AL42">
            <v>0</v>
          </cell>
          <cell r="AM42">
            <v>0</v>
          </cell>
          <cell r="AN42">
            <v>54386</v>
          </cell>
          <cell r="AO42">
            <v>0</v>
          </cell>
          <cell r="AP42">
            <v>9533</v>
          </cell>
          <cell r="AQ42">
            <v>0</v>
          </cell>
          <cell r="AR42">
            <v>0</v>
          </cell>
          <cell r="AS42">
            <v>3779</v>
          </cell>
          <cell r="AT42">
            <v>0</v>
          </cell>
          <cell r="AU42">
            <v>0</v>
          </cell>
          <cell r="AV42">
            <v>3779</v>
          </cell>
          <cell r="AW42">
            <v>583.91999999999996</v>
          </cell>
          <cell r="AX42">
            <v>10990</v>
          </cell>
          <cell r="AY42">
            <v>1597.98</v>
          </cell>
          <cell r="AZ42">
            <v>0</v>
          </cell>
          <cell r="BA42">
            <v>0</v>
          </cell>
          <cell r="BB42">
            <v>0</v>
          </cell>
          <cell r="BC42">
            <v>0</v>
          </cell>
          <cell r="BD42">
            <v>0</v>
          </cell>
          <cell r="BE42">
            <v>52537.82</v>
          </cell>
          <cell r="BF42">
            <v>0</v>
          </cell>
          <cell r="BG42">
            <v>0</v>
          </cell>
          <cell r="BH42">
            <v>65709.72</v>
          </cell>
          <cell r="BI42">
            <v>0</v>
          </cell>
          <cell r="BJ42">
            <v>865</v>
          </cell>
          <cell r="BK42">
            <v>0</v>
          </cell>
          <cell r="BL42">
            <v>865</v>
          </cell>
          <cell r="BM42">
            <v>0</v>
          </cell>
          <cell r="BN42">
            <v>0</v>
          </cell>
        </row>
        <row r="43">
          <cell r="A43" t="str">
            <v>Echo Echo Dance Theatre Company</v>
          </cell>
          <cell r="B43" t="str">
            <v>2014-2015</v>
          </cell>
          <cell r="C43">
            <v>31804</v>
          </cell>
          <cell r="D43" t="str">
            <v>Lottery</v>
          </cell>
          <cell r="E43" t="str">
            <v>ACNI/10842</v>
          </cell>
          <cell r="F43" t="str">
            <v>Gilly Campbell</v>
          </cell>
          <cell r="G43" t="str">
            <v>xx AFP - Returning Applicant</v>
          </cell>
          <cell r="H43" t="str">
            <v>Awarded - Completed</v>
          </cell>
          <cell r="I43" t="str">
            <v>Medium</v>
          </cell>
          <cell r="J43">
            <v>109758</v>
          </cell>
          <cell r="L43">
            <v>109758</v>
          </cell>
          <cell r="M43">
            <v>120270.18</v>
          </cell>
          <cell r="N43" t="str">
            <v>Dance</v>
          </cell>
          <cell r="O43">
            <v>117987.88</v>
          </cell>
          <cell r="P43">
            <v>20020.8</v>
          </cell>
          <cell r="Q43">
            <v>3587.07</v>
          </cell>
          <cell r="R43">
            <v>1081.01</v>
          </cell>
          <cell r="S43">
            <v>1400.36</v>
          </cell>
          <cell r="T43">
            <v>1245.26</v>
          </cell>
          <cell r="U43">
            <v>5108.42</v>
          </cell>
          <cell r="V43">
            <v>0</v>
          </cell>
          <cell r="W43">
            <v>0</v>
          </cell>
          <cell r="X43">
            <v>2277.3000000000002</v>
          </cell>
          <cell r="Y43">
            <v>34720.22</v>
          </cell>
          <cell r="Z43">
            <v>1439.04</v>
          </cell>
          <cell r="AA43">
            <v>49019.29</v>
          </cell>
          <cell r="AB43">
            <v>0</v>
          </cell>
          <cell r="AC43">
            <v>6484.53</v>
          </cell>
          <cell r="AD43">
            <v>0</v>
          </cell>
          <cell r="AE43">
            <v>0</v>
          </cell>
          <cell r="AF43">
            <v>868.06</v>
          </cell>
          <cell r="AG43">
            <v>0</v>
          </cell>
          <cell r="AH43">
            <v>9092.9500000000007</v>
          </cell>
          <cell r="AI43">
            <v>1094.28</v>
          </cell>
          <cell r="AJ43">
            <v>20</v>
          </cell>
          <cell r="AK43">
            <v>109758</v>
          </cell>
          <cell r="AL43">
            <v>0</v>
          </cell>
          <cell r="AM43">
            <v>0</v>
          </cell>
          <cell r="AN43">
            <v>109758</v>
          </cell>
          <cell r="AO43">
            <v>0</v>
          </cell>
          <cell r="AP43">
            <v>680</v>
          </cell>
          <cell r="AQ43">
            <v>10000</v>
          </cell>
          <cell r="AR43">
            <v>0</v>
          </cell>
          <cell r="AS43">
            <v>41205</v>
          </cell>
          <cell r="AT43">
            <v>0</v>
          </cell>
          <cell r="AU43">
            <v>0</v>
          </cell>
          <cell r="AV43">
            <v>41205</v>
          </cell>
          <cell r="AW43">
            <v>4892.8</v>
          </cell>
          <cell r="AX43">
            <v>0</v>
          </cell>
          <cell r="AY43">
            <v>1544</v>
          </cell>
          <cell r="AZ43">
            <v>0</v>
          </cell>
          <cell r="BA43">
            <v>0</v>
          </cell>
          <cell r="BB43">
            <v>0</v>
          </cell>
          <cell r="BC43">
            <v>420</v>
          </cell>
          <cell r="BD43">
            <v>4685</v>
          </cell>
          <cell r="BE43">
            <v>22332.33</v>
          </cell>
          <cell r="BF43">
            <v>0</v>
          </cell>
          <cell r="BG43">
            <v>3504.53</v>
          </cell>
          <cell r="BH43">
            <v>37378.660000000003</v>
          </cell>
          <cell r="BI43">
            <v>0</v>
          </cell>
          <cell r="BJ43">
            <v>919.39</v>
          </cell>
          <cell r="BK43">
            <v>42320</v>
          </cell>
          <cell r="BL43">
            <v>43239.39</v>
          </cell>
          <cell r="BM43">
            <v>0</v>
          </cell>
          <cell r="BN43">
            <v>5972.65</v>
          </cell>
        </row>
        <row r="44">
          <cell r="A44" t="str">
            <v>Feile an Phobail</v>
          </cell>
          <cell r="B44" t="str">
            <v>2014-2015</v>
          </cell>
          <cell r="C44">
            <v>31796</v>
          </cell>
          <cell r="D44" t="str">
            <v>Exchequer</v>
          </cell>
          <cell r="E44" t="str">
            <v>ACNI/10834</v>
          </cell>
          <cell r="F44" t="str">
            <v>Sonya Whitefield</v>
          </cell>
          <cell r="G44" t="str">
            <v>xx AFP - Returning Applicant</v>
          </cell>
          <cell r="H44" t="str">
            <v>Awarded - Completed</v>
          </cell>
          <cell r="I44" t="str">
            <v>Medium</v>
          </cell>
          <cell r="J44">
            <v>142590</v>
          </cell>
          <cell r="L44">
            <v>142590</v>
          </cell>
          <cell r="M44">
            <v>709150</v>
          </cell>
          <cell r="N44" t="str">
            <v>Combined</v>
          </cell>
          <cell r="O44">
            <v>200726</v>
          </cell>
          <cell r="P44">
            <v>2728</v>
          </cell>
          <cell r="Q44">
            <v>1558</v>
          </cell>
          <cell r="R44">
            <v>1751</v>
          </cell>
          <cell r="S44">
            <v>3621</v>
          </cell>
          <cell r="T44">
            <v>1757</v>
          </cell>
          <cell r="U44">
            <v>11672</v>
          </cell>
          <cell r="V44">
            <v>0</v>
          </cell>
          <cell r="W44">
            <v>0</v>
          </cell>
          <cell r="X44">
            <v>3157</v>
          </cell>
          <cell r="Y44">
            <v>26244</v>
          </cell>
          <cell r="Z44">
            <v>71689</v>
          </cell>
          <cell r="AA44">
            <v>343321</v>
          </cell>
          <cell r="AB44">
            <v>3335</v>
          </cell>
          <cell r="AC44">
            <v>72111</v>
          </cell>
          <cell r="AD44">
            <v>0</v>
          </cell>
          <cell r="AE44">
            <v>37014</v>
          </cell>
          <cell r="AF44">
            <v>86798</v>
          </cell>
          <cell r="AG44">
            <v>0</v>
          </cell>
          <cell r="AH44">
            <v>35993</v>
          </cell>
          <cell r="AI44">
            <v>0</v>
          </cell>
          <cell r="AJ44">
            <v>9711.42</v>
          </cell>
          <cell r="AK44">
            <v>142590</v>
          </cell>
          <cell r="AL44">
            <v>0</v>
          </cell>
          <cell r="AM44">
            <v>0</v>
          </cell>
          <cell r="AN44">
            <v>142590</v>
          </cell>
          <cell r="AO44">
            <v>0</v>
          </cell>
          <cell r="AP44">
            <v>421849</v>
          </cell>
          <cell r="AQ44">
            <v>48540</v>
          </cell>
          <cell r="AR44">
            <v>0</v>
          </cell>
          <cell r="AS44">
            <v>0</v>
          </cell>
          <cell r="AT44">
            <v>0</v>
          </cell>
          <cell r="AU44">
            <v>0</v>
          </cell>
          <cell r="AV44">
            <v>0</v>
          </cell>
          <cell r="AW44">
            <v>182558</v>
          </cell>
          <cell r="AX44">
            <v>0</v>
          </cell>
          <cell r="AY44">
            <v>0</v>
          </cell>
          <cell r="AZ44">
            <v>0</v>
          </cell>
          <cell r="BA44">
            <v>0</v>
          </cell>
          <cell r="BB44">
            <v>0</v>
          </cell>
          <cell r="BC44">
            <v>163650</v>
          </cell>
          <cell r="BD44">
            <v>0</v>
          </cell>
          <cell r="BE44">
            <v>0</v>
          </cell>
          <cell r="BF44">
            <v>0</v>
          </cell>
          <cell r="BG44">
            <v>13431</v>
          </cell>
          <cell r="BH44">
            <v>359639</v>
          </cell>
          <cell r="BI44">
            <v>91500</v>
          </cell>
          <cell r="BJ44">
            <v>0</v>
          </cell>
          <cell r="BK44">
            <v>17807</v>
          </cell>
          <cell r="BL44">
            <v>109307</v>
          </cell>
          <cell r="BM44">
            <v>0</v>
          </cell>
          <cell r="BN44">
            <v>50000</v>
          </cell>
        </row>
        <row r="45">
          <cell r="A45" t="str">
            <v>Flaxart Studios</v>
          </cell>
          <cell r="B45" t="str">
            <v>2014-2015</v>
          </cell>
          <cell r="C45">
            <v>31824</v>
          </cell>
          <cell r="D45" t="str">
            <v>Exchequer</v>
          </cell>
          <cell r="E45" t="str">
            <v>ACNI/10862</v>
          </cell>
          <cell r="F45" t="str">
            <v>Deirdre Robb</v>
          </cell>
          <cell r="G45" t="str">
            <v>xx AFP - Studio Groups</v>
          </cell>
          <cell r="H45" t="str">
            <v>Awarded - Completed</v>
          </cell>
          <cell r="I45" t="str">
            <v>Small</v>
          </cell>
          <cell r="J45">
            <v>39396</v>
          </cell>
          <cell r="L45">
            <v>39396</v>
          </cell>
          <cell r="M45">
            <v>78708</v>
          </cell>
          <cell r="N45" t="str">
            <v>Visual Arts</v>
          </cell>
          <cell r="O45">
            <v>20120.61</v>
          </cell>
          <cell r="P45">
            <v>25000</v>
          </cell>
          <cell r="Q45">
            <v>1464.56</v>
          </cell>
          <cell r="R45">
            <v>1061.07</v>
          </cell>
          <cell r="S45">
            <v>694.87</v>
          </cell>
          <cell r="T45">
            <v>299.39999999999998</v>
          </cell>
          <cell r="U45">
            <v>1435.2</v>
          </cell>
          <cell r="V45">
            <v>0</v>
          </cell>
          <cell r="W45">
            <v>0</v>
          </cell>
          <cell r="X45">
            <v>729.21</v>
          </cell>
          <cell r="Y45">
            <v>30684.31</v>
          </cell>
          <cell r="Z45">
            <v>764.76</v>
          </cell>
          <cell r="AA45">
            <v>3827.5</v>
          </cell>
          <cell r="AB45">
            <v>0</v>
          </cell>
          <cell r="AC45">
            <v>165.91</v>
          </cell>
          <cell r="AD45">
            <v>0</v>
          </cell>
          <cell r="AE45">
            <v>0</v>
          </cell>
          <cell r="AF45">
            <v>0</v>
          </cell>
          <cell r="AG45">
            <v>0</v>
          </cell>
          <cell r="AH45">
            <v>2350</v>
          </cell>
          <cell r="AI45">
            <v>0</v>
          </cell>
          <cell r="AJ45">
            <v>12485.05</v>
          </cell>
          <cell r="AK45">
            <v>39396</v>
          </cell>
          <cell r="AL45">
            <v>7000</v>
          </cell>
          <cell r="AM45">
            <v>0</v>
          </cell>
          <cell r="AN45">
            <v>46396</v>
          </cell>
          <cell r="AO45">
            <v>0</v>
          </cell>
          <cell r="AP45">
            <v>0</v>
          </cell>
          <cell r="AQ45">
            <v>11100</v>
          </cell>
          <cell r="AR45">
            <v>0</v>
          </cell>
          <cell r="AS45">
            <v>700</v>
          </cell>
          <cell r="AT45">
            <v>0</v>
          </cell>
          <cell r="AU45">
            <v>0</v>
          </cell>
          <cell r="AV45">
            <v>700</v>
          </cell>
          <cell r="AW45">
            <v>0</v>
          </cell>
          <cell r="AX45">
            <v>0</v>
          </cell>
          <cell r="AY45">
            <v>0</v>
          </cell>
          <cell r="AZ45">
            <v>64</v>
          </cell>
          <cell r="BA45">
            <v>0</v>
          </cell>
          <cell r="BB45">
            <v>0</v>
          </cell>
          <cell r="BC45">
            <v>0</v>
          </cell>
          <cell r="BD45">
            <v>11585.5</v>
          </cell>
          <cell r="BE45">
            <v>0</v>
          </cell>
          <cell r="BF45">
            <v>0</v>
          </cell>
          <cell r="BG45">
            <v>0</v>
          </cell>
          <cell r="BH45">
            <v>11649.5</v>
          </cell>
          <cell r="BI45">
            <v>0</v>
          </cell>
          <cell r="BJ45">
            <v>0</v>
          </cell>
          <cell r="BK45">
            <v>0</v>
          </cell>
          <cell r="BL45">
            <v>0</v>
          </cell>
          <cell r="BM45">
            <v>0</v>
          </cell>
          <cell r="BN45">
            <v>0</v>
          </cell>
        </row>
        <row r="46">
          <cell r="A46" t="str">
            <v>Glasgowbury</v>
          </cell>
          <cell r="B46" t="str">
            <v>2014-2015</v>
          </cell>
          <cell r="C46">
            <v>31818</v>
          </cell>
          <cell r="D46" t="str">
            <v>Lottery</v>
          </cell>
          <cell r="E46" t="str">
            <v>ACNI/10856</v>
          </cell>
          <cell r="F46" t="str">
            <v>Jane Cassidy</v>
          </cell>
          <cell r="G46" t="str">
            <v>AFP - Core</v>
          </cell>
          <cell r="H46" t="str">
            <v>Awarded - Completed</v>
          </cell>
          <cell r="I46" t="str">
            <v>Small</v>
          </cell>
          <cell r="J46">
            <v>38204</v>
          </cell>
          <cell r="L46">
            <v>38204</v>
          </cell>
          <cell r="M46">
            <v>553284</v>
          </cell>
          <cell r="N46" t="str">
            <v>Music</v>
          </cell>
          <cell r="O46">
            <v>65484.62</v>
          </cell>
          <cell r="P46">
            <v>0</v>
          </cell>
          <cell r="Q46">
            <v>3265.39</v>
          </cell>
          <cell r="R46">
            <v>1644.31</v>
          </cell>
          <cell r="S46">
            <v>607.88</v>
          </cell>
          <cell r="T46">
            <v>736.7</v>
          </cell>
          <cell r="U46">
            <v>2615.29</v>
          </cell>
          <cell r="V46">
            <v>0</v>
          </cell>
          <cell r="W46">
            <v>0</v>
          </cell>
          <cell r="X46">
            <v>2092.98</v>
          </cell>
          <cell r="Y46">
            <v>10962.55</v>
          </cell>
          <cell r="Z46">
            <v>1472.6</v>
          </cell>
          <cell r="AA46">
            <v>639.14</v>
          </cell>
          <cell r="AB46">
            <v>0</v>
          </cell>
          <cell r="AC46">
            <v>2668</v>
          </cell>
          <cell r="AD46">
            <v>0</v>
          </cell>
          <cell r="AE46">
            <v>0</v>
          </cell>
          <cell r="AF46">
            <v>0</v>
          </cell>
          <cell r="AG46">
            <v>30041.02</v>
          </cell>
          <cell r="AH46">
            <v>1091.6400000000001</v>
          </cell>
          <cell r="AI46">
            <v>12963.67</v>
          </cell>
          <cell r="AJ46">
            <v>12485.05</v>
          </cell>
          <cell r="AK46">
            <v>38204</v>
          </cell>
          <cell r="AL46">
            <v>771</v>
          </cell>
          <cell r="AM46">
            <v>0</v>
          </cell>
          <cell r="AN46">
            <v>38975</v>
          </cell>
          <cell r="AO46">
            <v>0</v>
          </cell>
          <cell r="AP46">
            <v>23899.3</v>
          </cell>
          <cell r="AQ46">
            <v>0</v>
          </cell>
          <cell r="AR46">
            <v>0</v>
          </cell>
          <cell r="AS46">
            <v>13342</v>
          </cell>
          <cell r="AT46">
            <v>0</v>
          </cell>
          <cell r="AU46">
            <v>0</v>
          </cell>
          <cell r="AV46">
            <v>13342</v>
          </cell>
          <cell r="AW46">
            <v>484</v>
          </cell>
          <cell r="AX46">
            <v>0</v>
          </cell>
          <cell r="AY46">
            <v>0</v>
          </cell>
          <cell r="AZ46">
            <v>0</v>
          </cell>
          <cell r="BA46">
            <v>0</v>
          </cell>
          <cell r="BB46">
            <v>0</v>
          </cell>
          <cell r="BC46">
            <v>0</v>
          </cell>
          <cell r="BD46">
            <v>0</v>
          </cell>
          <cell r="BE46">
            <v>24916.7</v>
          </cell>
          <cell r="BF46">
            <v>0</v>
          </cell>
          <cell r="BG46">
            <v>36.9</v>
          </cell>
          <cell r="BH46">
            <v>25437.600000000002</v>
          </cell>
          <cell r="BI46">
            <v>500</v>
          </cell>
          <cell r="BJ46">
            <v>692.5</v>
          </cell>
          <cell r="BK46">
            <v>10125</v>
          </cell>
          <cell r="BL46">
            <v>11317.5</v>
          </cell>
          <cell r="BM46">
            <v>0</v>
          </cell>
          <cell r="BN46">
            <v>24985.64</v>
          </cell>
        </row>
        <row r="47">
          <cell r="A47" t="str">
            <v>Golden Thread Gallery</v>
          </cell>
          <cell r="B47" t="str">
            <v>2014-2015</v>
          </cell>
          <cell r="C47">
            <v>31791</v>
          </cell>
          <cell r="D47" t="str">
            <v>Exchequer</v>
          </cell>
          <cell r="E47" t="str">
            <v>ACNI/10829</v>
          </cell>
          <cell r="F47" t="str">
            <v>Joanna Johnston</v>
          </cell>
          <cell r="G47" t="str">
            <v>xx AFP - Returning Applicant</v>
          </cell>
          <cell r="H47" t="str">
            <v>Awarded</v>
          </cell>
          <cell r="I47" t="str">
            <v>Medium</v>
          </cell>
          <cell r="J47">
            <v>180019</v>
          </cell>
          <cell r="L47">
            <v>180019</v>
          </cell>
          <cell r="M47">
            <v>305123</v>
          </cell>
          <cell r="N47" t="str">
            <v>Visual Arts</v>
          </cell>
          <cell r="O47">
            <v>134415.46</v>
          </cell>
          <cell r="P47">
            <v>43789.08</v>
          </cell>
          <cell r="Q47">
            <v>5482.63</v>
          </cell>
          <cell r="R47">
            <v>2550.0500000000002</v>
          </cell>
          <cell r="S47">
            <v>3226.16</v>
          </cell>
          <cell r="T47">
            <v>2064.42</v>
          </cell>
          <cell r="U47">
            <v>2273.1799999999998</v>
          </cell>
          <cell r="V47">
            <v>0</v>
          </cell>
          <cell r="W47">
            <v>0</v>
          </cell>
          <cell r="X47">
            <v>6352.92</v>
          </cell>
          <cell r="Y47">
            <v>65738.44</v>
          </cell>
          <cell r="Z47">
            <v>6844.66</v>
          </cell>
          <cell r="AA47">
            <v>28829.49</v>
          </cell>
          <cell r="AB47">
            <v>420</v>
          </cell>
          <cell r="AC47">
            <v>12600.19</v>
          </cell>
          <cell r="AD47">
            <v>0</v>
          </cell>
          <cell r="AE47">
            <v>2710.47</v>
          </cell>
          <cell r="AF47">
            <v>4912.16</v>
          </cell>
          <cell r="AG47">
            <v>9887.3700000000008</v>
          </cell>
          <cell r="AH47">
            <v>11549.4</v>
          </cell>
          <cell r="AI47">
            <v>20273.05</v>
          </cell>
          <cell r="AJ47">
            <v>3113.6</v>
          </cell>
          <cell r="AK47">
            <v>180019</v>
          </cell>
          <cell r="AL47">
            <v>39318.75</v>
          </cell>
          <cell r="AM47">
            <v>4391.3999999999996</v>
          </cell>
          <cell r="AN47">
            <v>223729.15</v>
          </cell>
          <cell r="AO47">
            <v>0</v>
          </cell>
          <cell r="AP47">
            <v>5616</v>
          </cell>
          <cell r="AQ47">
            <v>64698.51</v>
          </cell>
          <cell r="AR47">
            <v>0</v>
          </cell>
          <cell r="AS47">
            <v>3000</v>
          </cell>
          <cell r="AT47">
            <v>766.15</v>
          </cell>
          <cell r="AU47">
            <v>0</v>
          </cell>
          <cell r="AV47">
            <v>3766.15</v>
          </cell>
          <cell r="AW47">
            <v>0</v>
          </cell>
          <cell r="AX47">
            <v>0</v>
          </cell>
          <cell r="AY47">
            <v>0</v>
          </cell>
          <cell r="AZ47">
            <v>0</v>
          </cell>
          <cell r="BA47">
            <v>299.72000000000003</v>
          </cell>
          <cell r="BB47">
            <v>490</v>
          </cell>
          <cell r="BC47">
            <v>0</v>
          </cell>
          <cell r="BD47">
            <v>0</v>
          </cell>
          <cell r="BE47">
            <v>5706.87</v>
          </cell>
          <cell r="BF47">
            <v>0</v>
          </cell>
          <cell r="BG47">
            <v>0</v>
          </cell>
          <cell r="BH47">
            <v>6496.59</v>
          </cell>
          <cell r="BI47">
            <v>2628.98</v>
          </cell>
          <cell r="BJ47">
            <v>69.42</v>
          </cell>
          <cell r="BK47">
            <v>28975</v>
          </cell>
          <cell r="BL47">
            <v>31673.4</v>
          </cell>
          <cell r="BM47">
            <v>14610</v>
          </cell>
          <cell r="BN47">
            <v>9000</v>
          </cell>
        </row>
        <row r="48">
          <cell r="A48" t="str">
            <v>Greater Shantallow Community Arts</v>
          </cell>
          <cell r="B48" t="str">
            <v>2014-2015</v>
          </cell>
          <cell r="C48">
            <v>31775</v>
          </cell>
          <cell r="D48" t="str">
            <v>Lottery</v>
          </cell>
          <cell r="E48" t="str">
            <v>ACNI/10813</v>
          </cell>
          <cell r="F48" t="str">
            <v>Lizzie Devlin</v>
          </cell>
          <cell r="G48" t="str">
            <v>xx AFP - Returning Applicant</v>
          </cell>
          <cell r="H48" t="str">
            <v>Awarded - Completed</v>
          </cell>
          <cell r="I48" t="str">
            <v>Medium</v>
          </cell>
          <cell r="J48">
            <v>113946</v>
          </cell>
          <cell r="L48">
            <v>113946</v>
          </cell>
          <cell r="M48">
            <v>324057.51</v>
          </cell>
          <cell r="N48" t="str">
            <v>Combined</v>
          </cell>
          <cell r="O48">
            <v>101395.24</v>
          </cell>
          <cell r="P48">
            <v>19980</v>
          </cell>
          <cell r="Q48">
            <v>4760.09</v>
          </cell>
          <cell r="R48">
            <v>5716.34</v>
          </cell>
          <cell r="S48">
            <v>5366.74</v>
          </cell>
          <cell r="T48">
            <v>7840.6</v>
          </cell>
          <cell r="U48">
            <v>2057.31</v>
          </cell>
          <cell r="V48">
            <v>0</v>
          </cell>
          <cell r="W48">
            <v>0</v>
          </cell>
          <cell r="X48">
            <v>2760.09</v>
          </cell>
          <cell r="Y48">
            <v>48481.17</v>
          </cell>
          <cell r="Z48">
            <v>13656</v>
          </cell>
          <cell r="AA48">
            <v>86680.320000000007</v>
          </cell>
          <cell r="AB48">
            <v>7200.57</v>
          </cell>
          <cell r="AC48">
            <v>4009</v>
          </cell>
          <cell r="AD48">
            <v>0</v>
          </cell>
          <cell r="AE48">
            <v>2641</v>
          </cell>
          <cell r="AF48">
            <v>1526.81</v>
          </cell>
          <cell r="AG48">
            <v>2094.0500000000002</v>
          </cell>
          <cell r="AH48">
            <v>1865.77</v>
          </cell>
          <cell r="AI48">
            <v>10561.46</v>
          </cell>
          <cell r="AJ48">
            <v>176006</v>
          </cell>
          <cell r="AK48">
            <v>113946</v>
          </cell>
          <cell r="AL48">
            <v>0</v>
          </cell>
          <cell r="AM48">
            <v>0</v>
          </cell>
          <cell r="AN48">
            <v>113946</v>
          </cell>
          <cell r="AO48">
            <v>0</v>
          </cell>
          <cell r="AP48">
            <v>92972.92</v>
          </cell>
          <cell r="AQ48">
            <v>97510.78</v>
          </cell>
          <cell r="AR48">
            <v>0</v>
          </cell>
          <cell r="AS48">
            <v>0</v>
          </cell>
          <cell r="AT48">
            <v>0</v>
          </cell>
          <cell r="AU48">
            <v>0</v>
          </cell>
          <cell r="AV48">
            <v>0</v>
          </cell>
          <cell r="AW48">
            <v>5491</v>
          </cell>
          <cell r="AX48">
            <v>0</v>
          </cell>
          <cell r="AY48">
            <v>0</v>
          </cell>
          <cell r="AZ48">
            <v>0</v>
          </cell>
          <cell r="BA48">
            <v>0</v>
          </cell>
          <cell r="BB48">
            <v>0</v>
          </cell>
          <cell r="BC48">
            <v>0</v>
          </cell>
          <cell r="BD48">
            <v>0</v>
          </cell>
          <cell r="BE48">
            <v>0</v>
          </cell>
          <cell r="BF48">
            <v>0</v>
          </cell>
          <cell r="BG48">
            <v>0</v>
          </cell>
          <cell r="BH48">
            <v>5491</v>
          </cell>
          <cell r="BI48">
            <v>0</v>
          </cell>
          <cell r="BJ48">
            <v>9210</v>
          </cell>
          <cell r="BK48">
            <v>0</v>
          </cell>
          <cell r="BL48">
            <v>9210</v>
          </cell>
          <cell r="BM48">
            <v>0</v>
          </cell>
          <cell r="BN48">
            <v>18656</v>
          </cell>
        </row>
        <row r="49">
          <cell r="A49" t="str">
            <v>Green Shoot Productions</v>
          </cell>
          <cell r="B49" t="str">
            <v>2014-2015</v>
          </cell>
          <cell r="C49">
            <v>31825</v>
          </cell>
          <cell r="D49" t="str">
            <v>Lottery</v>
          </cell>
          <cell r="E49" t="str">
            <v>ACNI/10863</v>
          </cell>
          <cell r="F49" t="str">
            <v>Damian Smyth</v>
          </cell>
          <cell r="G49" t="str">
            <v>AFP - Core</v>
          </cell>
          <cell r="H49" t="str">
            <v>Awarded - Completed</v>
          </cell>
          <cell r="I49" t="str">
            <v>Medium</v>
          </cell>
          <cell r="J49">
            <v>78000</v>
          </cell>
          <cell r="L49">
            <v>78000</v>
          </cell>
          <cell r="M49">
            <v>169813</v>
          </cell>
          <cell r="N49" t="str">
            <v>Drama</v>
          </cell>
          <cell r="O49">
            <v>53173.17</v>
          </cell>
          <cell r="P49">
            <v>5570.28</v>
          </cell>
          <cell r="Q49">
            <v>1030.51</v>
          </cell>
          <cell r="R49">
            <v>0</v>
          </cell>
          <cell r="S49">
            <v>1123.94</v>
          </cell>
          <cell r="T49">
            <v>343.38</v>
          </cell>
          <cell r="U49">
            <v>1952.48</v>
          </cell>
          <cell r="V49">
            <v>0</v>
          </cell>
          <cell r="W49">
            <v>0</v>
          </cell>
          <cell r="X49">
            <v>700</v>
          </cell>
          <cell r="Y49">
            <v>10720.59</v>
          </cell>
          <cell r="Z49">
            <v>674.7</v>
          </cell>
          <cell r="AA49">
            <v>49407.16</v>
          </cell>
          <cell r="AB49">
            <v>0</v>
          </cell>
          <cell r="AC49">
            <v>6351</v>
          </cell>
          <cell r="AD49">
            <v>0</v>
          </cell>
          <cell r="AE49">
            <v>8196.5499999999993</v>
          </cell>
          <cell r="AF49">
            <v>0</v>
          </cell>
          <cell r="AG49">
            <v>340.03</v>
          </cell>
          <cell r="AH49">
            <v>3965.7</v>
          </cell>
          <cell r="AI49">
            <v>10395.69</v>
          </cell>
          <cell r="AJ49">
            <v>7950.87</v>
          </cell>
          <cell r="AK49">
            <v>78000</v>
          </cell>
          <cell r="AL49">
            <v>0</v>
          </cell>
          <cell r="AM49">
            <v>8377</v>
          </cell>
          <cell r="AN49">
            <v>86377</v>
          </cell>
          <cell r="AO49">
            <v>0</v>
          </cell>
          <cell r="AP49">
            <v>0</v>
          </cell>
          <cell r="AQ49">
            <v>21453</v>
          </cell>
          <cell r="AR49">
            <v>0</v>
          </cell>
          <cell r="AS49">
            <v>0</v>
          </cell>
          <cell r="AT49">
            <v>0</v>
          </cell>
          <cell r="AU49">
            <v>0</v>
          </cell>
          <cell r="AV49">
            <v>0</v>
          </cell>
          <cell r="AW49">
            <v>12598.45</v>
          </cell>
          <cell r="AX49">
            <v>6864</v>
          </cell>
          <cell r="AY49">
            <v>0</v>
          </cell>
          <cell r="AZ49">
            <v>0</v>
          </cell>
          <cell r="BA49">
            <v>0</v>
          </cell>
          <cell r="BB49">
            <v>0</v>
          </cell>
          <cell r="BC49">
            <v>0</v>
          </cell>
          <cell r="BD49">
            <v>5208.12</v>
          </cell>
          <cell r="BE49">
            <v>0</v>
          </cell>
          <cell r="BF49">
            <v>0</v>
          </cell>
          <cell r="BG49">
            <v>0</v>
          </cell>
          <cell r="BH49">
            <v>24670.57</v>
          </cell>
          <cell r="BI49">
            <v>250</v>
          </cell>
          <cell r="BJ49">
            <v>8717</v>
          </cell>
          <cell r="BK49">
            <v>0</v>
          </cell>
          <cell r="BL49">
            <v>8967</v>
          </cell>
          <cell r="BM49">
            <v>0</v>
          </cell>
          <cell r="BN49">
            <v>0</v>
          </cell>
        </row>
        <row r="50">
          <cell r="A50" t="str">
            <v>Guildhall Press</v>
          </cell>
          <cell r="B50" t="str">
            <v>2014-2015</v>
          </cell>
          <cell r="C50">
            <v>31814</v>
          </cell>
          <cell r="D50" t="str">
            <v>Lottery</v>
          </cell>
          <cell r="E50" t="str">
            <v>ACNI/10852</v>
          </cell>
          <cell r="F50" t="str">
            <v>Damian Smyth</v>
          </cell>
          <cell r="G50" t="str">
            <v>AFP - Core</v>
          </cell>
          <cell r="H50" t="str">
            <v>Awarded - Completed</v>
          </cell>
          <cell r="I50" t="str">
            <v>Medium</v>
          </cell>
          <cell r="J50">
            <v>47100</v>
          </cell>
          <cell r="L50">
            <v>47100</v>
          </cell>
          <cell r="M50">
            <v>163050</v>
          </cell>
          <cell r="N50" t="str">
            <v>Literature</v>
          </cell>
          <cell r="O50">
            <v>53765.85</v>
          </cell>
          <cell r="P50">
            <v>7080</v>
          </cell>
          <cell r="Q50">
            <v>1262.81</v>
          </cell>
          <cell r="R50">
            <v>0</v>
          </cell>
          <cell r="S50">
            <v>1858.84</v>
          </cell>
          <cell r="T50">
            <v>26408.86</v>
          </cell>
          <cell r="U50">
            <v>2078.73</v>
          </cell>
          <cell r="V50">
            <v>0</v>
          </cell>
          <cell r="W50">
            <v>0</v>
          </cell>
          <cell r="X50">
            <v>643.02</v>
          </cell>
          <cell r="Y50">
            <v>39332.26</v>
          </cell>
          <cell r="Z50">
            <v>65879.28</v>
          </cell>
          <cell r="AA50">
            <v>1872</v>
          </cell>
          <cell r="AB50">
            <v>0</v>
          </cell>
          <cell r="AC50">
            <v>4265</v>
          </cell>
          <cell r="AD50">
            <v>0</v>
          </cell>
          <cell r="AE50">
            <v>0</v>
          </cell>
          <cell r="AF50">
            <v>0</v>
          </cell>
          <cell r="AG50">
            <v>0</v>
          </cell>
          <cell r="AH50">
            <v>0</v>
          </cell>
          <cell r="AI50">
            <v>0</v>
          </cell>
          <cell r="AJ50">
            <v>35450.25</v>
          </cell>
          <cell r="AK50">
            <v>47100</v>
          </cell>
          <cell r="AL50">
            <v>22900</v>
          </cell>
          <cell r="AM50">
            <v>0</v>
          </cell>
          <cell r="AN50">
            <v>70000</v>
          </cell>
          <cell r="AO50">
            <v>0</v>
          </cell>
          <cell r="AP50">
            <v>41650</v>
          </cell>
          <cell r="AQ50">
            <v>10000</v>
          </cell>
          <cell r="AR50">
            <v>0</v>
          </cell>
          <cell r="AS50">
            <v>0</v>
          </cell>
          <cell r="AT50">
            <v>7702.97</v>
          </cell>
          <cell r="AU50">
            <v>0</v>
          </cell>
          <cell r="AV50">
            <v>7702.97</v>
          </cell>
          <cell r="AW50">
            <v>0</v>
          </cell>
          <cell r="AX50">
            <v>0</v>
          </cell>
          <cell r="AY50">
            <v>0</v>
          </cell>
          <cell r="AZ50">
            <v>0</v>
          </cell>
          <cell r="BA50">
            <v>38347.65</v>
          </cell>
          <cell r="BB50">
            <v>0</v>
          </cell>
          <cell r="BC50">
            <v>0</v>
          </cell>
          <cell r="BD50">
            <v>0</v>
          </cell>
          <cell r="BE50">
            <v>0</v>
          </cell>
          <cell r="BF50">
            <v>0</v>
          </cell>
          <cell r="BG50">
            <v>40675.89</v>
          </cell>
          <cell r="BH50">
            <v>79023.540000000008</v>
          </cell>
          <cell r="BI50">
            <v>0</v>
          </cell>
          <cell r="BJ50">
            <v>0</v>
          </cell>
          <cell r="BK50">
            <v>7740</v>
          </cell>
          <cell r="BL50">
            <v>7740</v>
          </cell>
          <cell r="BM50">
            <v>0</v>
          </cell>
          <cell r="BN50">
            <v>35000</v>
          </cell>
        </row>
        <row r="51">
          <cell r="A51" t="str">
            <v>Happy Days EIBF</v>
          </cell>
          <cell r="B51" t="str">
            <v>2014-2015</v>
          </cell>
          <cell r="C51">
            <v>31905</v>
          </cell>
          <cell r="D51" t="str">
            <v>Lottery</v>
          </cell>
          <cell r="E51" t="str">
            <v>ACNI/10943</v>
          </cell>
          <cell r="F51" t="str">
            <v>Damian Smyth</v>
          </cell>
          <cell r="G51" t="str">
            <v>AFP - Core</v>
          </cell>
          <cell r="H51" t="str">
            <v>Awarded</v>
          </cell>
          <cell r="I51" t="str">
            <v>Medium</v>
          </cell>
          <cell r="J51">
            <v>115000</v>
          </cell>
          <cell r="L51">
            <v>115000</v>
          </cell>
          <cell r="M51">
            <v>930860</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115000</v>
          </cell>
          <cell r="AL51">
            <v>0</v>
          </cell>
          <cell r="AM51">
            <v>0</v>
          </cell>
          <cell r="AN51">
            <v>115000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row r="52">
          <cell r="A52" t="str">
            <v>In Your Space (NI) Ltd</v>
          </cell>
          <cell r="B52" t="str">
            <v>2014-2015</v>
          </cell>
          <cell r="C52">
            <v>31816</v>
          </cell>
          <cell r="D52" t="str">
            <v>Lottery</v>
          </cell>
          <cell r="E52" t="str">
            <v>ACNI/10854</v>
          </cell>
          <cell r="F52" t="str">
            <v>Gavin O'Connor</v>
          </cell>
          <cell r="G52" t="str">
            <v>AFP - Core</v>
          </cell>
          <cell r="H52" t="str">
            <v>Awarded - Completed</v>
          </cell>
          <cell r="I52" t="str">
            <v>Small</v>
          </cell>
          <cell r="J52">
            <v>43705</v>
          </cell>
          <cell r="L52">
            <v>43705</v>
          </cell>
          <cell r="M52">
            <v>365941</v>
          </cell>
          <cell r="N52" t="str">
            <v>Combined</v>
          </cell>
          <cell r="O52">
            <v>31602</v>
          </cell>
          <cell r="P52">
            <v>9776</v>
          </cell>
          <cell r="Q52">
            <v>2127</v>
          </cell>
          <cell r="R52">
            <v>4549</v>
          </cell>
          <cell r="S52">
            <v>827</v>
          </cell>
          <cell r="T52">
            <v>2217</v>
          </cell>
          <cell r="U52">
            <v>1833</v>
          </cell>
          <cell r="V52">
            <v>0</v>
          </cell>
          <cell r="W52">
            <v>0</v>
          </cell>
          <cell r="X52">
            <v>2248</v>
          </cell>
          <cell r="Y52">
            <v>23577</v>
          </cell>
          <cell r="Z52">
            <v>33553</v>
          </cell>
          <cell r="AA52">
            <v>100938</v>
          </cell>
          <cell r="AB52">
            <v>0</v>
          </cell>
          <cell r="AC52">
            <v>6423</v>
          </cell>
          <cell r="AD52">
            <v>0</v>
          </cell>
          <cell r="AE52">
            <v>4300</v>
          </cell>
          <cell r="AF52">
            <v>0</v>
          </cell>
          <cell r="AG52">
            <v>783</v>
          </cell>
          <cell r="AH52">
            <v>0</v>
          </cell>
          <cell r="AI52">
            <v>2117</v>
          </cell>
          <cell r="AJ52">
            <v>4486.78</v>
          </cell>
          <cell r="AK52">
            <v>43705</v>
          </cell>
          <cell r="AL52">
            <v>0</v>
          </cell>
          <cell r="AM52">
            <v>13020</v>
          </cell>
          <cell r="AN52">
            <v>56725</v>
          </cell>
          <cell r="AO52">
            <v>0</v>
          </cell>
          <cell r="AP52">
            <v>4820</v>
          </cell>
          <cell r="AQ52">
            <v>14795</v>
          </cell>
          <cell r="AR52">
            <v>0</v>
          </cell>
          <cell r="AS52">
            <v>0</v>
          </cell>
          <cell r="AT52">
            <v>0</v>
          </cell>
          <cell r="AU52">
            <v>0</v>
          </cell>
          <cell r="AV52">
            <v>0</v>
          </cell>
          <cell r="AW52">
            <v>0</v>
          </cell>
          <cell r="AX52">
            <v>0</v>
          </cell>
          <cell r="AY52">
            <v>0</v>
          </cell>
          <cell r="AZ52">
            <v>0</v>
          </cell>
          <cell r="BA52">
            <v>0</v>
          </cell>
          <cell r="BB52">
            <v>0</v>
          </cell>
          <cell r="BC52">
            <v>0</v>
          </cell>
          <cell r="BD52">
            <v>0</v>
          </cell>
          <cell r="BE52">
            <v>98210</v>
          </cell>
          <cell r="BF52">
            <v>0</v>
          </cell>
          <cell r="BG52">
            <v>2256</v>
          </cell>
          <cell r="BH52">
            <v>100466</v>
          </cell>
          <cell r="BI52">
            <v>31330</v>
          </cell>
          <cell r="BJ52">
            <v>12394</v>
          </cell>
          <cell r="BK52">
            <v>15000</v>
          </cell>
          <cell r="BL52">
            <v>58724</v>
          </cell>
          <cell r="BM52">
            <v>0</v>
          </cell>
          <cell r="BN52">
            <v>0</v>
          </cell>
        </row>
        <row r="53">
          <cell r="A53" t="str">
            <v>Irish Pages Ltd.</v>
          </cell>
          <cell r="B53" t="str">
            <v>2014-2015</v>
          </cell>
          <cell r="C53">
            <v>31812</v>
          </cell>
          <cell r="D53" t="str">
            <v>Lottery</v>
          </cell>
          <cell r="E53" t="str">
            <v>ACNI/10850</v>
          </cell>
          <cell r="F53" t="str">
            <v>Damian Smyth</v>
          </cell>
          <cell r="G53" t="str">
            <v>AFP - Core</v>
          </cell>
          <cell r="H53" t="str">
            <v>Awarded - Completed</v>
          </cell>
          <cell r="I53" t="str">
            <v>Small</v>
          </cell>
          <cell r="J53">
            <v>29000</v>
          </cell>
          <cell r="L53">
            <v>29000</v>
          </cell>
          <cell r="M53">
            <v>65300</v>
          </cell>
          <cell r="N53" t="str">
            <v>Literature</v>
          </cell>
          <cell r="O53">
            <v>2742.52</v>
          </cell>
          <cell r="P53">
            <v>10789.2</v>
          </cell>
          <cell r="Q53">
            <v>844.74</v>
          </cell>
          <cell r="R53">
            <v>0</v>
          </cell>
          <cell r="S53">
            <v>1087.25</v>
          </cell>
          <cell r="T53">
            <v>26950.15</v>
          </cell>
          <cell r="U53">
            <v>1444.59</v>
          </cell>
          <cell r="V53">
            <v>0</v>
          </cell>
          <cell r="W53">
            <v>0</v>
          </cell>
          <cell r="X53">
            <v>0</v>
          </cell>
          <cell r="Y53">
            <v>41115.93</v>
          </cell>
          <cell r="Z53">
            <v>7600</v>
          </cell>
          <cell r="AA53">
            <v>1600</v>
          </cell>
          <cell r="AB53">
            <v>0</v>
          </cell>
          <cell r="AC53">
            <v>742.4</v>
          </cell>
          <cell r="AD53">
            <v>0</v>
          </cell>
          <cell r="AE53">
            <v>0</v>
          </cell>
          <cell r="AF53">
            <v>0</v>
          </cell>
          <cell r="AG53">
            <v>0</v>
          </cell>
          <cell r="AH53">
            <v>7063.27</v>
          </cell>
          <cell r="AI53">
            <v>0</v>
          </cell>
          <cell r="AJ53">
            <v>66528.5</v>
          </cell>
          <cell r="AK53">
            <v>29000</v>
          </cell>
          <cell r="AL53">
            <v>27550</v>
          </cell>
          <cell r="AM53">
            <v>0</v>
          </cell>
          <cell r="AN53">
            <v>56550</v>
          </cell>
          <cell r="AO53">
            <v>9430.1299999999992</v>
          </cell>
          <cell r="AP53">
            <v>0</v>
          </cell>
          <cell r="AQ53">
            <v>0</v>
          </cell>
          <cell r="AR53">
            <v>0</v>
          </cell>
          <cell r="AS53">
            <v>0</v>
          </cell>
          <cell r="AT53">
            <v>3220.3</v>
          </cell>
          <cell r="AU53">
            <v>0</v>
          </cell>
          <cell r="AV53">
            <v>3220.3</v>
          </cell>
          <cell r="AW53">
            <v>0</v>
          </cell>
          <cell r="AX53">
            <v>0</v>
          </cell>
          <cell r="AY53">
            <v>0</v>
          </cell>
          <cell r="AZ53">
            <v>0</v>
          </cell>
          <cell r="BA53">
            <v>20333.95</v>
          </cell>
          <cell r="BB53">
            <v>0</v>
          </cell>
          <cell r="BC53">
            <v>0</v>
          </cell>
          <cell r="BD53">
            <v>0</v>
          </cell>
          <cell r="BE53">
            <v>0</v>
          </cell>
          <cell r="BF53">
            <v>0</v>
          </cell>
          <cell r="BG53">
            <v>0</v>
          </cell>
          <cell r="BH53">
            <v>20333.95</v>
          </cell>
          <cell r="BI53">
            <v>0</v>
          </cell>
          <cell r="BJ53">
            <v>4282</v>
          </cell>
          <cell r="BK53">
            <v>0</v>
          </cell>
          <cell r="BL53">
            <v>4282</v>
          </cell>
          <cell r="BM53">
            <v>0</v>
          </cell>
          <cell r="BN53">
            <v>0</v>
          </cell>
        </row>
        <row r="54">
          <cell r="A54" t="str">
            <v>Irish Traditional Music Archive</v>
          </cell>
          <cell r="B54" t="str">
            <v>2014-2015</v>
          </cell>
          <cell r="C54">
            <v>31813</v>
          </cell>
          <cell r="D54" t="str">
            <v>Lottery</v>
          </cell>
          <cell r="E54" t="str">
            <v>ACNI/10851</v>
          </cell>
          <cell r="F54" t="str">
            <v>Jane Cassidy</v>
          </cell>
          <cell r="G54" t="str">
            <v>AFP - Core</v>
          </cell>
          <cell r="H54" t="str">
            <v>Awarded - Completed</v>
          </cell>
          <cell r="I54" t="str">
            <v>Medium</v>
          </cell>
          <cell r="J54">
            <v>30000</v>
          </cell>
          <cell r="L54">
            <v>30000</v>
          </cell>
          <cell r="M54">
            <v>578370</v>
          </cell>
          <cell r="N54" t="str">
            <v>Traditional Arts</v>
          </cell>
          <cell r="O54">
            <v>49335</v>
          </cell>
          <cell r="P54">
            <v>903</v>
          </cell>
          <cell r="Q54">
            <v>8148</v>
          </cell>
          <cell r="R54">
            <v>6981</v>
          </cell>
          <cell r="S54">
            <v>1952</v>
          </cell>
          <cell r="T54">
            <v>2720</v>
          </cell>
          <cell r="U54">
            <v>922</v>
          </cell>
          <cell r="V54">
            <v>0</v>
          </cell>
          <cell r="W54">
            <v>0</v>
          </cell>
          <cell r="X54">
            <v>2425</v>
          </cell>
          <cell r="Y54">
            <v>24051</v>
          </cell>
          <cell r="Z54">
            <v>4251</v>
          </cell>
          <cell r="AA54">
            <v>378402</v>
          </cell>
          <cell r="AB54">
            <v>0</v>
          </cell>
          <cell r="AC54">
            <v>1123</v>
          </cell>
          <cell r="AD54">
            <v>0</v>
          </cell>
          <cell r="AE54">
            <v>0</v>
          </cell>
          <cell r="AF54">
            <v>0</v>
          </cell>
          <cell r="AG54">
            <v>0</v>
          </cell>
          <cell r="AH54">
            <v>9158</v>
          </cell>
          <cell r="AI54">
            <v>34685</v>
          </cell>
          <cell r="AJ54">
            <v>90278.23</v>
          </cell>
          <cell r="AK54">
            <v>30000</v>
          </cell>
          <cell r="AL54">
            <v>0</v>
          </cell>
          <cell r="AM54">
            <v>0</v>
          </cell>
          <cell r="AN54">
            <v>30000</v>
          </cell>
          <cell r="AO54">
            <v>453129</v>
          </cell>
          <cell r="AP54">
            <v>0</v>
          </cell>
          <cell r="AQ54">
            <v>0</v>
          </cell>
          <cell r="AR54">
            <v>0</v>
          </cell>
          <cell r="AS54">
            <v>0</v>
          </cell>
          <cell r="AT54">
            <v>3714</v>
          </cell>
          <cell r="AU54">
            <v>0</v>
          </cell>
          <cell r="AV54">
            <v>3714</v>
          </cell>
          <cell r="AW54">
            <v>0</v>
          </cell>
          <cell r="AX54">
            <v>0</v>
          </cell>
          <cell r="AY54">
            <v>0</v>
          </cell>
          <cell r="AZ54">
            <v>0</v>
          </cell>
          <cell r="BA54">
            <v>3861</v>
          </cell>
          <cell r="BB54">
            <v>0</v>
          </cell>
          <cell r="BC54">
            <v>0</v>
          </cell>
          <cell r="BD54">
            <v>0</v>
          </cell>
          <cell r="BE54">
            <v>3565</v>
          </cell>
          <cell r="BF54">
            <v>0</v>
          </cell>
          <cell r="BG54">
            <v>19</v>
          </cell>
          <cell r="BH54">
            <v>7445</v>
          </cell>
          <cell r="BI54">
            <v>0</v>
          </cell>
          <cell r="BJ54">
            <v>4929</v>
          </cell>
          <cell r="BK54">
            <v>0</v>
          </cell>
          <cell r="BL54">
            <v>4929</v>
          </cell>
          <cell r="BM54">
            <v>0</v>
          </cell>
          <cell r="BN54">
            <v>0</v>
          </cell>
        </row>
        <row r="55">
          <cell r="A55" t="str">
            <v>Kabosh Theatre Ltd</v>
          </cell>
          <cell r="B55" t="str">
            <v>2014-2015</v>
          </cell>
          <cell r="C55">
            <v>31786</v>
          </cell>
          <cell r="D55" t="str">
            <v>Lottery</v>
          </cell>
          <cell r="E55" t="str">
            <v>ACNI/10824</v>
          </cell>
          <cell r="F55" t="str">
            <v>Gilly Campbell</v>
          </cell>
          <cell r="G55" t="str">
            <v>xx AFP - Returning Applicant</v>
          </cell>
          <cell r="H55" t="str">
            <v>Awarded - Completed</v>
          </cell>
          <cell r="I55" t="str">
            <v>Medium</v>
          </cell>
          <cell r="J55">
            <v>107454</v>
          </cell>
          <cell r="L55">
            <v>107454</v>
          </cell>
          <cell r="M55">
            <v>224088</v>
          </cell>
          <cell r="N55" t="str">
            <v>Drama</v>
          </cell>
          <cell r="O55">
            <v>90982.69</v>
          </cell>
          <cell r="P55">
            <v>6144.75</v>
          </cell>
          <cell r="Q55">
            <v>968.07</v>
          </cell>
          <cell r="R55">
            <v>2482.81</v>
          </cell>
          <cell r="S55">
            <v>1810.48</v>
          </cell>
          <cell r="T55">
            <v>740.77</v>
          </cell>
          <cell r="U55">
            <v>3689.51</v>
          </cell>
          <cell r="V55">
            <v>0</v>
          </cell>
          <cell r="W55">
            <v>0</v>
          </cell>
          <cell r="X55">
            <v>1594</v>
          </cell>
          <cell r="Y55">
            <v>17430.39</v>
          </cell>
          <cell r="Z55">
            <v>6336.92</v>
          </cell>
          <cell r="AA55">
            <v>43235.24</v>
          </cell>
          <cell r="AB55">
            <v>0</v>
          </cell>
          <cell r="AC55">
            <v>4665</v>
          </cell>
          <cell r="AD55">
            <v>1490</v>
          </cell>
          <cell r="AE55">
            <v>2565.06</v>
          </cell>
          <cell r="AF55">
            <v>472</v>
          </cell>
          <cell r="AG55">
            <v>422.92</v>
          </cell>
          <cell r="AH55">
            <v>1207.1400000000001</v>
          </cell>
          <cell r="AI55">
            <v>6865.9</v>
          </cell>
          <cell r="AJ55">
            <v>16341</v>
          </cell>
          <cell r="AK55">
            <v>107454</v>
          </cell>
          <cell r="AL55">
            <v>4721</v>
          </cell>
          <cell r="AM55">
            <v>0</v>
          </cell>
          <cell r="AN55">
            <v>112175</v>
          </cell>
          <cell r="AO55">
            <v>0</v>
          </cell>
          <cell r="AP55">
            <v>0</v>
          </cell>
          <cell r="AQ55">
            <v>34600</v>
          </cell>
          <cell r="AR55">
            <v>0</v>
          </cell>
          <cell r="AS55">
            <v>10745</v>
          </cell>
          <cell r="AT55">
            <v>0</v>
          </cell>
          <cell r="AU55">
            <v>0</v>
          </cell>
          <cell r="AV55">
            <v>10745</v>
          </cell>
          <cell r="AW55">
            <v>1866.99</v>
          </cell>
          <cell r="AX55">
            <v>0</v>
          </cell>
          <cell r="AY55">
            <v>0</v>
          </cell>
          <cell r="AZ55">
            <v>0</v>
          </cell>
          <cell r="BA55">
            <v>0</v>
          </cell>
          <cell r="BB55">
            <v>0</v>
          </cell>
          <cell r="BC55">
            <v>0</v>
          </cell>
          <cell r="BD55">
            <v>0</v>
          </cell>
          <cell r="BE55">
            <v>10202.5</v>
          </cell>
          <cell r="BF55">
            <v>0</v>
          </cell>
          <cell r="BG55">
            <v>3112.95</v>
          </cell>
          <cell r="BH55">
            <v>15182.439999999999</v>
          </cell>
          <cell r="BI55">
            <v>3000</v>
          </cell>
          <cell r="BJ55">
            <v>0</v>
          </cell>
          <cell r="BK55">
            <v>5250</v>
          </cell>
          <cell r="BL55">
            <v>8250</v>
          </cell>
          <cell r="BM55">
            <v>0</v>
          </cell>
          <cell r="BN55">
            <v>0</v>
          </cell>
        </row>
        <row r="56">
          <cell r="A56" t="str">
            <v>Kids in Control</v>
          </cell>
          <cell r="B56" t="str">
            <v>2014-2015</v>
          </cell>
          <cell r="C56">
            <v>31800</v>
          </cell>
          <cell r="D56" t="str">
            <v>Lottery</v>
          </cell>
          <cell r="E56" t="str">
            <v>ACNI/10838</v>
          </cell>
          <cell r="F56" t="str">
            <v>Gavin O'Connor</v>
          </cell>
          <cell r="G56" t="str">
            <v>xx AFP - Returning Applicant</v>
          </cell>
          <cell r="H56" t="str">
            <v>Awarded - Completed</v>
          </cell>
          <cell r="I56" t="str">
            <v>Small</v>
          </cell>
          <cell r="J56">
            <v>50704</v>
          </cell>
          <cell r="L56">
            <v>50704</v>
          </cell>
          <cell r="M56">
            <v>147980</v>
          </cell>
          <cell r="N56" t="str">
            <v>Drama</v>
          </cell>
          <cell r="O56">
            <v>26000</v>
          </cell>
          <cell r="P56">
            <v>4200</v>
          </cell>
          <cell r="Q56">
            <v>1178.3800000000001</v>
          </cell>
          <cell r="R56">
            <v>0</v>
          </cell>
          <cell r="S56">
            <v>2119.3200000000002</v>
          </cell>
          <cell r="T56">
            <v>2472.39</v>
          </cell>
          <cell r="U56">
            <v>2361.36</v>
          </cell>
          <cell r="V56">
            <v>0</v>
          </cell>
          <cell r="W56">
            <v>0</v>
          </cell>
          <cell r="X56">
            <v>1698.9</v>
          </cell>
          <cell r="Y56">
            <v>14030.35</v>
          </cell>
          <cell r="Z56">
            <v>1269.3699999999999</v>
          </cell>
          <cell r="AA56">
            <v>59576.98</v>
          </cell>
          <cell r="AB56">
            <v>1642</v>
          </cell>
          <cell r="AC56">
            <v>1751.76</v>
          </cell>
          <cell r="AD56">
            <v>0</v>
          </cell>
          <cell r="AE56">
            <v>15470</v>
          </cell>
          <cell r="AF56">
            <v>55.22</v>
          </cell>
          <cell r="AG56">
            <v>0</v>
          </cell>
          <cell r="AH56">
            <v>1940.13</v>
          </cell>
          <cell r="AI56">
            <v>650.12</v>
          </cell>
          <cell r="AJ56">
            <v>4271.7299999999996</v>
          </cell>
          <cell r="AK56">
            <v>50704</v>
          </cell>
          <cell r="AL56">
            <v>6360</v>
          </cell>
          <cell r="AM56">
            <v>0</v>
          </cell>
          <cell r="AN56">
            <v>57064</v>
          </cell>
          <cell r="AO56">
            <v>0</v>
          </cell>
          <cell r="AP56">
            <v>0</v>
          </cell>
          <cell r="AQ56">
            <v>15101</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15515.21</v>
          </cell>
          <cell r="BH56">
            <v>15515.21</v>
          </cell>
          <cell r="BI56">
            <v>16480</v>
          </cell>
          <cell r="BJ56">
            <v>2195.1</v>
          </cell>
          <cell r="BK56">
            <v>15220</v>
          </cell>
          <cell r="BL56">
            <v>33895.1</v>
          </cell>
          <cell r="BM56">
            <v>0</v>
          </cell>
          <cell r="BN56">
            <v>0</v>
          </cell>
        </row>
        <row r="57">
          <cell r="A57" t="str">
            <v>Maiden Voyage (NI) Ltd</v>
          </cell>
          <cell r="B57" t="str">
            <v>2014-2015</v>
          </cell>
          <cell r="C57">
            <v>31723</v>
          </cell>
          <cell r="D57" t="str">
            <v>Lottery</v>
          </cell>
          <cell r="E57" t="str">
            <v>ACNI/10761</v>
          </cell>
          <cell r="F57" t="str">
            <v>Gilly Campbell</v>
          </cell>
          <cell r="G57" t="str">
            <v>xx AFP - Returning Applicant</v>
          </cell>
          <cell r="H57" t="str">
            <v>Awarded - Completed</v>
          </cell>
          <cell r="I57" t="str">
            <v>Medium</v>
          </cell>
          <cell r="J57">
            <v>91435</v>
          </cell>
          <cell r="L57">
            <v>91435</v>
          </cell>
          <cell r="M57">
            <v>114949.13</v>
          </cell>
          <cell r="N57" t="str">
            <v>Dance</v>
          </cell>
          <cell r="O57">
            <v>32579.33</v>
          </cell>
          <cell r="P57">
            <v>2442.9299999999998</v>
          </cell>
          <cell r="Q57">
            <v>462.69</v>
          </cell>
          <cell r="R57">
            <v>12.16</v>
          </cell>
          <cell r="S57">
            <v>649.27</v>
          </cell>
          <cell r="T57">
            <v>892.57</v>
          </cell>
          <cell r="U57">
            <v>1359.61</v>
          </cell>
          <cell r="V57">
            <v>0</v>
          </cell>
          <cell r="W57">
            <v>0</v>
          </cell>
          <cell r="X57">
            <v>811.83</v>
          </cell>
          <cell r="Y57">
            <v>6631.0599999999995</v>
          </cell>
          <cell r="Z57">
            <v>3681.98</v>
          </cell>
          <cell r="AA57">
            <v>38421.22</v>
          </cell>
          <cell r="AB57">
            <v>0</v>
          </cell>
          <cell r="AC57">
            <v>6345.98</v>
          </cell>
          <cell r="AD57">
            <v>2070</v>
          </cell>
          <cell r="AE57">
            <v>2062.5</v>
          </cell>
          <cell r="AF57">
            <v>0</v>
          </cell>
          <cell r="AG57">
            <v>533.39</v>
          </cell>
          <cell r="AH57">
            <v>14390.46</v>
          </cell>
          <cell r="AI57">
            <v>1897.77</v>
          </cell>
          <cell r="AJ57">
            <v>18584</v>
          </cell>
          <cell r="AK57">
            <v>91435</v>
          </cell>
          <cell r="AL57">
            <v>7042.23</v>
          </cell>
          <cell r="AM57">
            <v>0</v>
          </cell>
          <cell r="AN57">
            <v>98477.23</v>
          </cell>
          <cell r="AO57">
            <v>0</v>
          </cell>
          <cell r="AP57">
            <v>0</v>
          </cell>
          <cell r="AQ57">
            <v>9763</v>
          </cell>
          <cell r="AR57">
            <v>0</v>
          </cell>
          <cell r="AS57">
            <v>0</v>
          </cell>
          <cell r="AT57">
            <v>0</v>
          </cell>
          <cell r="AU57">
            <v>0</v>
          </cell>
          <cell r="AV57">
            <v>0</v>
          </cell>
          <cell r="AW57">
            <v>2055.6999999999998</v>
          </cell>
          <cell r="AX57">
            <v>2800</v>
          </cell>
          <cell r="AY57">
            <v>3723.7</v>
          </cell>
          <cell r="AZ57">
            <v>0</v>
          </cell>
          <cell r="BA57">
            <v>0</v>
          </cell>
          <cell r="BB57">
            <v>0</v>
          </cell>
          <cell r="BC57">
            <v>0</v>
          </cell>
          <cell r="BD57">
            <v>0</v>
          </cell>
          <cell r="BE57">
            <v>462</v>
          </cell>
          <cell r="BF57">
            <v>0</v>
          </cell>
          <cell r="BG57">
            <v>5769.69</v>
          </cell>
          <cell r="BH57">
            <v>14811.09</v>
          </cell>
          <cell r="BI57">
            <v>0</v>
          </cell>
          <cell r="BJ57">
            <v>0</v>
          </cell>
          <cell r="BK57">
            <v>3000</v>
          </cell>
          <cell r="BL57">
            <v>3000</v>
          </cell>
          <cell r="BM57">
            <v>0</v>
          </cell>
          <cell r="BN57">
            <v>0</v>
          </cell>
        </row>
        <row r="58">
          <cell r="A58" t="str">
            <v>McCracken Cultural Society</v>
          </cell>
          <cell r="B58" t="str">
            <v>2014-2015</v>
          </cell>
          <cell r="C58">
            <v>31720</v>
          </cell>
          <cell r="D58" t="str">
            <v>Lottery</v>
          </cell>
          <cell r="E58" t="str">
            <v>ACNI/10758</v>
          </cell>
          <cell r="F58" t="str">
            <v>Jane Cassidy</v>
          </cell>
          <cell r="G58" t="str">
            <v>xx AFP - Returning Applicant</v>
          </cell>
          <cell r="H58" t="str">
            <v>Awarded - Completed</v>
          </cell>
          <cell r="I58" t="str">
            <v>Medium</v>
          </cell>
          <cell r="J58">
            <v>16490</v>
          </cell>
          <cell r="L58">
            <v>16490</v>
          </cell>
          <cell r="M58">
            <v>52020</v>
          </cell>
          <cell r="N58" t="str">
            <v>Traditional Arts</v>
          </cell>
          <cell r="O58">
            <v>24053</v>
          </cell>
          <cell r="P58">
            <v>3469</v>
          </cell>
          <cell r="Q58">
            <v>4700</v>
          </cell>
          <cell r="R58">
            <v>3254</v>
          </cell>
          <cell r="S58">
            <v>1313</v>
          </cell>
          <cell r="T58">
            <v>1652</v>
          </cell>
          <cell r="U58">
            <v>1439</v>
          </cell>
          <cell r="V58">
            <v>0</v>
          </cell>
          <cell r="W58">
            <v>0</v>
          </cell>
          <cell r="X58">
            <v>1648</v>
          </cell>
          <cell r="Y58">
            <v>17475</v>
          </cell>
          <cell r="Z58">
            <v>16839</v>
          </cell>
          <cell r="AA58">
            <v>0</v>
          </cell>
          <cell r="AB58">
            <v>0</v>
          </cell>
          <cell r="AC58">
            <v>5451</v>
          </cell>
          <cell r="AD58">
            <v>0</v>
          </cell>
          <cell r="AE58">
            <v>0</v>
          </cell>
          <cell r="AF58">
            <v>0</v>
          </cell>
          <cell r="AG58">
            <v>0</v>
          </cell>
          <cell r="AH58">
            <v>0</v>
          </cell>
          <cell r="AI58">
            <v>0</v>
          </cell>
          <cell r="AJ58">
            <v>3532.08</v>
          </cell>
          <cell r="AK58">
            <v>16490</v>
          </cell>
          <cell r="AL58">
            <v>0</v>
          </cell>
          <cell r="AM58">
            <v>0</v>
          </cell>
          <cell r="AN58">
            <v>16490</v>
          </cell>
          <cell r="AO58">
            <v>0</v>
          </cell>
          <cell r="AP58">
            <v>105602</v>
          </cell>
          <cell r="AQ58">
            <v>22340</v>
          </cell>
          <cell r="AR58">
            <v>0</v>
          </cell>
          <cell r="AS58">
            <v>10631</v>
          </cell>
          <cell r="AT58">
            <v>3905</v>
          </cell>
          <cell r="AU58">
            <v>0</v>
          </cell>
          <cell r="AV58">
            <v>14536</v>
          </cell>
          <cell r="AW58">
            <v>20124</v>
          </cell>
          <cell r="AX58">
            <v>0</v>
          </cell>
          <cell r="AY58">
            <v>0</v>
          </cell>
          <cell r="AZ58">
            <v>0</v>
          </cell>
          <cell r="BA58">
            <v>0</v>
          </cell>
          <cell r="BB58">
            <v>0</v>
          </cell>
          <cell r="BC58">
            <v>0</v>
          </cell>
          <cell r="BD58">
            <v>0</v>
          </cell>
          <cell r="BE58">
            <v>0</v>
          </cell>
          <cell r="BF58">
            <v>0</v>
          </cell>
          <cell r="BG58">
            <v>0</v>
          </cell>
          <cell r="BH58">
            <v>20124</v>
          </cell>
          <cell r="BI58">
            <v>0</v>
          </cell>
          <cell r="BJ58">
            <v>0</v>
          </cell>
          <cell r="BK58">
            <v>0</v>
          </cell>
          <cell r="BL58">
            <v>0</v>
          </cell>
          <cell r="BM58">
            <v>0</v>
          </cell>
          <cell r="BN58">
            <v>10631</v>
          </cell>
        </row>
        <row r="59">
          <cell r="A59" t="str">
            <v>Millennium Court Arts Centre (Portadown 2000)</v>
          </cell>
          <cell r="B59" t="str">
            <v>2014-2015</v>
          </cell>
          <cell r="C59">
            <v>31806</v>
          </cell>
          <cell r="D59" t="str">
            <v>Lottery</v>
          </cell>
          <cell r="E59" t="str">
            <v>ACNI/10844</v>
          </cell>
          <cell r="F59" t="str">
            <v>Deirdre Robb</v>
          </cell>
          <cell r="G59" t="str">
            <v>xx AFP - Returning Applicant</v>
          </cell>
          <cell r="H59" t="str">
            <v>Awarded - Completed</v>
          </cell>
          <cell r="I59" t="str">
            <v>Medium</v>
          </cell>
          <cell r="J59">
            <v>40000</v>
          </cell>
          <cell r="L59">
            <v>40000</v>
          </cell>
          <cell r="M59">
            <v>66793</v>
          </cell>
          <cell r="N59" t="str">
            <v>Visual Arts</v>
          </cell>
          <cell r="O59">
            <v>118174.24</v>
          </cell>
          <cell r="P59">
            <v>0</v>
          </cell>
          <cell r="Q59">
            <v>15100.17</v>
          </cell>
          <cell r="R59">
            <v>18870.37</v>
          </cell>
          <cell r="S59">
            <v>3818.41</v>
          </cell>
          <cell r="T59">
            <v>9864.75</v>
          </cell>
          <cell r="U59">
            <v>3080</v>
          </cell>
          <cell r="V59">
            <v>0</v>
          </cell>
          <cell r="W59">
            <v>0</v>
          </cell>
          <cell r="X59">
            <v>954</v>
          </cell>
          <cell r="Y59">
            <v>51687.7</v>
          </cell>
          <cell r="Z59">
            <v>1947.39</v>
          </cell>
          <cell r="AA59">
            <v>20410.2</v>
          </cell>
          <cell r="AB59">
            <v>0</v>
          </cell>
          <cell r="AC59">
            <v>7680.01</v>
          </cell>
          <cell r="AD59">
            <v>0</v>
          </cell>
          <cell r="AE59">
            <v>0</v>
          </cell>
          <cell r="AF59">
            <v>3684.85</v>
          </cell>
          <cell r="AG59">
            <v>2781.12</v>
          </cell>
          <cell r="AH59">
            <v>6019.81</v>
          </cell>
          <cell r="AI59">
            <v>14019.18</v>
          </cell>
          <cell r="AJ59">
            <v>0</v>
          </cell>
          <cell r="AK59">
            <v>40000</v>
          </cell>
          <cell r="AL59">
            <v>335.4</v>
          </cell>
          <cell r="AM59">
            <v>0</v>
          </cell>
          <cell r="AN59">
            <v>40335.4</v>
          </cell>
          <cell r="AO59">
            <v>0</v>
          </cell>
          <cell r="AP59">
            <v>0</v>
          </cell>
          <cell r="AQ59">
            <v>176723.04</v>
          </cell>
          <cell r="AR59">
            <v>0</v>
          </cell>
          <cell r="AS59">
            <v>0</v>
          </cell>
          <cell r="AT59">
            <v>0</v>
          </cell>
          <cell r="AU59">
            <v>0</v>
          </cell>
          <cell r="AV59">
            <v>0</v>
          </cell>
          <cell r="AW59">
            <v>0</v>
          </cell>
          <cell r="AX59">
            <v>0</v>
          </cell>
          <cell r="AY59">
            <v>0</v>
          </cell>
          <cell r="AZ59">
            <v>0</v>
          </cell>
          <cell r="BA59">
            <v>0</v>
          </cell>
          <cell r="BB59">
            <v>0</v>
          </cell>
          <cell r="BC59">
            <v>0</v>
          </cell>
          <cell r="BD59">
            <v>0</v>
          </cell>
          <cell r="BE59">
            <v>10598.68</v>
          </cell>
          <cell r="BF59">
            <v>0</v>
          </cell>
          <cell r="BG59">
            <v>2500</v>
          </cell>
          <cell r="BH59">
            <v>13098.68</v>
          </cell>
          <cell r="BI59">
            <v>1200</v>
          </cell>
          <cell r="BJ59">
            <v>0</v>
          </cell>
          <cell r="BK59">
            <v>0</v>
          </cell>
          <cell r="BL59">
            <v>1200</v>
          </cell>
          <cell r="BM59">
            <v>0</v>
          </cell>
          <cell r="BN59">
            <v>0</v>
          </cell>
        </row>
        <row r="60">
          <cell r="A60" t="str">
            <v>Moving on Music</v>
          </cell>
          <cell r="B60" t="str">
            <v>2014-2015</v>
          </cell>
          <cell r="C60">
            <v>31798</v>
          </cell>
          <cell r="D60" t="str">
            <v>Lottery</v>
          </cell>
          <cell r="E60" t="str">
            <v>ACNI/10836</v>
          </cell>
          <cell r="F60" t="str">
            <v>Ciaran Scullion</v>
          </cell>
          <cell r="G60" t="str">
            <v>xx AFP - Returning Applicant</v>
          </cell>
          <cell r="H60" t="str">
            <v>Awarded - Completed</v>
          </cell>
          <cell r="I60" t="str">
            <v>Medium</v>
          </cell>
          <cell r="J60">
            <v>110726</v>
          </cell>
          <cell r="L60">
            <v>110726</v>
          </cell>
          <cell r="M60">
            <v>263109</v>
          </cell>
          <cell r="N60" t="str">
            <v>Music</v>
          </cell>
          <cell r="O60">
            <v>81164</v>
          </cell>
          <cell r="P60">
            <v>6299</v>
          </cell>
          <cell r="Q60">
            <v>0</v>
          </cell>
          <cell r="R60">
            <v>675</v>
          </cell>
          <cell r="S60">
            <v>1029</v>
          </cell>
          <cell r="T60">
            <v>628</v>
          </cell>
          <cell r="U60">
            <v>1300</v>
          </cell>
          <cell r="V60">
            <v>0</v>
          </cell>
          <cell r="W60">
            <v>0</v>
          </cell>
          <cell r="X60">
            <v>1090</v>
          </cell>
          <cell r="Y60">
            <v>11021</v>
          </cell>
          <cell r="Z60">
            <v>10634</v>
          </cell>
          <cell r="AA60">
            <v>71942</v>
          </cell>
          <cell r="AB60">
            <v>0</v>
          </cell>
          <cell r="AC60">
            <v>15339</v>
          </cell>
          <cell r="AD60">
            <v>0</v>
          </cell>
          <cell r="AE60">
            <v>3534</v>
          </cell>
          <cell r="AF60">
            <v>0</v>
          </cell>
          <cell r="AG60">
            <v>1041</v>
          </cell>
          <cell r="AH60">
            <v>20090</v>
          </cell>
          <cell r="AI60">
            <v>0</v>
          </cell>
          <cell r="AJ60">
            <v>19592.84</v>
          </cell>
          <cell r="AK60">
            <v>110726</v>
          </cell>
          <cell r="AL60">
            <v>0</v>
          </cell>
          <cell r="AM60">
            <v>37985</v>
          </cell>
          <cell r="AN60">
            <v>148711</v>
          </cell>
          <cell r="AO60">
            <v>0</v>
          </cell>
          <cell r="AP60">
            <v>9836</v>
          </cell>
          <cell r="AQ60">
            <v>0</v>
          </cell>
          <cell r="AR60">
            <v>0</v>
          </cell>
          <cell r="AS60">
            <v>2000</v>
          </cell>
          <cell r="AT60">
            <v>9603</v>
          </cell>
          <cell r="AU60">
            <v>0</v>
          </cell>
          <cell r="AV60">
            <v>11603</v>
          </cell>
          <cell r="AW60">
            <v>20824</v>
          </cell>
          <cell r="AX60">
            <v>26958</v>
          </cell>
          <cell r="AY60">
            <v>0</v>
          </cell>
          <cell r="AZ60">
            <v>0</v>
          </cell>
          <cell r="BA60">
            <v>0</v>
          </cell>
          <cell r="BB60">
            <v>0</v>
          </cell>
          <cell r="BC60">
            <v>0</v>
          </cell>
          <cell r="BD60">
            <v>0</v>
          </cell>
          <cell r="BE60">
            <v>0</v>
          </cell>
          <cell r="BF60">
            <v>0</v>
          </cell>
          <cell r="BG60">
            <v>3230</v>
          </cell>
          <cell r="BH60">
            <v>51012</v>
          </cell>
          <cell r="BI60">
            <v>0</v>
          </cell>
          <cell r="BJ60">
            <v>0</v>
          </cell>
          <cell r="BK60">
            <v>26468</v>
          </cell>
          <cell r="BL60">
            <v>26468</v>
          </cell>
          <cell r="BM60">
            <v>0</v>
          </cell>
          <cell r="BN60">
            <v>0</v>
          </cell>
        </row>
        <row r="61">
          <cell r="A61" t="str">
            <v>Music Theatre 4 Youth Ltd</v>
          </cell>
          <cell r="B61" t="str">
            <v>2014-2015</v>
          </cell>
          <cell r="C61">
            <v>31847</v>
          </cell>
          <cell r="D61" t="str">
            <v>Lottery</v>
          </cell>
          <cell r="E61" t="str">
            <v>ACNI/10885</v>
          </cell>
          <cell r="F61" t="str">
            <v>Ciaran Scullion</v>
          </cell>
          <cell r="G61" t="str">
            <v>AFP - Core</v>
          </cell>
          <cell r="H61" t="str">
            <v>Awarded - Completed</v>
          </cell>
          <cell r="I61" t="str">
            <v>Small</v>
          </cell>
          <cell r="J61">
            <v>35500</v>
          </cell>
          <cell r="L61">
            <v>35500</v>
          </cell>
          <cell r="M61">
            <v>116250</v>
          </cell>
          <cell r="N61" t="str">
            <v>Music</v>
          </cell>
          <cell r="O61">
            <v>27033.48</v>
          </cell>
          <cell r="P61">
            <v>0</v>
          </cell>
          <cell r="Q61">
            <v>0</v>
          </cell>
          <cell r="R61">
            <v>0</v>
          </cell>
          <cell r="S61">
            <v>1165.17</v>
          </cell>
          <cell r="T61">
            <v>115.79</v>
          </cell>
          <cell r="U61">
            <v>3612</v>
          </cell>
          <cell r="V61">
            <v>0</v>
          </cell>
          <cell r="W61">
            <v>0</v>
          </cell>
          <cell r="X61">
            <v>0</v>
          </cell>
          <cell r="Y61">
            <v>4892.96</v>
          </cell>
          <cell r="Z61">
            <v>1862.99</v>
          </cell>
          <cell r="AA61">
            <v>13068.55</v>
          </cell>
          <cell r="AB61">
            <v>0</v>
          </cell>
          <cell r="AC61">
            <v>840</v>
          </cell>
          <cell r="AD61">
            <v>4780.03</v>
          </cell>
          <cell r="AE61">
            <v>100</v>
          </cell>
          <cell r="AF61">
            <v>6750</v>
          </cell>
          <cell r="AG61">
            <v>0</v>
          </cell>
          <cell r="AH61">
            <v>11602.49</v>
          </cell>
          <cell r="AI61">
            <v>7703.18</v>
          </cell>
          <cell r="AJ61">
            <v>1068.83</v>
          </cell>
          <cell r="AK61">
            <v>35500</v>
          </cell>
          <cell r="AL61">
            <v>0</v>
          </cell>
          <cell r="AM61">
            <v>0</v>
          </cell>
          <cell r="AN61">
            <v>35500</v>
          </cell>
          <cell r="AO61">
            <v>0</v>
          </cell>
          <cell r="AP61">
            <v>0</v>
          </cell>
          <cell r="AQ61">
            <v>0</v>
          </cell>
          <cell r="AR61">
            <v>0</v>
          </cell>
          <cell r="AS61">
            <v>5400</v>
          </cell>
          <cell r="AT61">
            <v>0</v>
          </cell>
          <cell r="AU61">
            <v>0</v>
          </cell>
          <cell r="AV61">
            <v>5400</v>
          </cell>
          <cell r="AW61">
            <v>7606.55</v>
          </cell>
          <cell r="AX61">
            <v>0</v>
          </cell>
          <cell r="AY61">
            <v>0</v>
          </cell>
          <cell r="AZ61">
            <v>17229.36</v>
          </cell>
          <cell r="BA61">
            <v>0</v>
          </cell>
          <cell r="BB61">
            <v>0</v>
          </cell>
          <cell r="BC61">
            <v>0</v>
          </cell>
          <cell r="BD61">
            <v>0</v>
          </cell>
          <cell r="BE61">
            <v>650</v>
          </cell>
          <cell r="BF61">
            <v>0</v>
          </cell>
          <cell r="BG61">
            <v>675</v>
          </cell>
          <cell r="BH61">
            <v>26160.91</v>
          </cell>
          <cell r="BI61">
            <v>0</v>
          </cell>
          <cell r="BJ61">
            <v>380</v>
          </cell>
          <cell r="BK61">
            <v>0</v>
          </cell>
          <cell r="BL61">
            <v>380</v>
          </cell>
          <cell r="BM61">
            <v>0</v>
          </cell>
          <cell r="BN61">
            <v>0</v>
          </cell>
        </row>
        <row r="62">
          <cell r="A62" t="str">
            <v>New Belfast Community Arts Initiative T/A Community Arts Partnership</v>
          </cell>
          <cell r="B62" t="str">
            <v>2014-2015</v>
          </cell>
          <cell r="C62">
            <v>31771</v>
          </cell>
          <cell r="D62" t="str">
            <v>Exchequer</v>
          </cell>
          <cell r="E62" t="str">
            <v>ACNI/10809</v>
          </cell>
          <cell r="F62" t="str">
            <v>Joan Dempster</v>
          </cell>
          <cell r="G62" t="str">
            <v>xx AFP - Returning Applicant</v>
          </cell>
          <cell r="H62" t="str">
            <v>Awarded - Completed</v>
          </cell>
          <cell r="I62" t="str">
            <v>Medium</v>
          </cell>
          <cell r="J62">
            <v>179311</v>
          </cell>
          <cell r="L62">
            <v>179311</v>
          </cell>
          <cell r="M62">
            <v>364412.13</v>
          </cell>
          <cell r="N62" t="str">
            <v>Combined</v>
          </cell>
          <cell r="O62">
            <v>121340.44</v>
          </cell>
          <cell r="P62">
            <v>22600.080000000002</v>
          </cell>
          <cell r="Q62">
            <v>4446.68</v>
          </cell>
          <cell r="R62">
            <v>1137</v>
          </cell>
          <cell r="S62">
            <v>1880.36</v>
          </cell>
          <cell r="T62">
            <v>3867.49</v>
          </cell>
          <cell r="U62">
            <v>92</v>
          </cell>
          <cell r="V62">
            <v>0</v>
          </cell>
          <cell r="W62">
            <v>0</v>
          </cell>
          <cell r="X62">
            <v>2640.13</v>
          </cell>
          <cell r="Y62">
            <v>36663.74</v>
          </cell>
          <cell r="Z62">
            <v>15746.77</v>
          </cell>
          <cell r="AA62">
            <v>55666.64</v>
          </cell>
          <cell r="AB62">
            <v>38.26</v>
          </cell>
          <cell r="AC62">
            <v>3534.7</v>
          </cell>
          <cell r="AD62">
            <v>1633.61</v>
          </cell>
          <cell r="AE62">
            <v>5749.75</v>
          </cell>
          <cell r="AF62">
            <v>3542.5</v>
          </cell>
          <cell r="AG62">
            <v>0</v>
          </cell>
          <cell r="AH62">
            <v>12997.23</v>
          </cell>
          <cell r="AI62">
            <v>10684.85</v>
          </cell>
          <cell r="AJ62">
            <v>22224</v>
          </cell>
          <cell r="AK62">
            <v>179311</v>
          </cell>
          <cell r="AL62">
            <v>60871.75</v>
          </cell>
          <cell r="AM62">
            <v>10000</v>
          </cell>
          <cell r="AN62">
            <v>250182.75</v>
          </cell>
          <cell r="AO62">
            <v>0</v>
          </cell>
          <cell r="AP62">
            <v>2000</v>
          </cell>
          <cell r="AQ62">
            <v>56000</v>
          </cell>
          <cell r="AR62">
            <v>0</v>
          </cell>
          <cell r="AS62">
            <v>2352</v>
          </cell>
          <cell r="AT62">
            <v>0</v>
          </cell>
          <cell r="AU62">
            <v>0</v>
          </cell>
          <cell r="AV62">
            <v>2352</v>
          </cell>
          <cell r="AW62">
            <v>0</v>
          </cell>
          <cell r="AX62">
            <v>0</v>
          </cell>
          <cell r="AY62">
            <v>0</v>
          </cell>
          <cell r="AZ62">
            <v>0</v>
          </cell>
          <cell r="BA62">
            <v>0</v>
          </cell>
          <cell r="BB62">
            <v>0</v>
          </cell>
          <cell r="BC62">
            <v>0</v>
          </cell>
          <cell r="BD62">
            <v>0</v>
          </cell>
          <cell r="BE62">
            <v>0</v>
          </cell>
          <cell r="BF62">
            <v>0</v>
          </cell>
          <cell r="BG62">
            <v>0</v>
          </cell>
          <cell r="BH62">
            <v>0</v>
          </cell>
          <cell r="BI62">
            <v>5000</v>
          </cell>
          <cell r="BJ62">
            <v>0</v>
          </cell>
          <cell r="BK62">
            <v>3000</v>
          </cell>
          <cell r="BL62">
            <v>8000</v>
          </cell>
          <cell r="BM62">
            <v>0</v>
          </cell>
          <cell r="BN62">
            <v>0</v>
          </cell>
        </row>
        <row r="63">
          <cell r="A63" t="str">
            <v>New Lodge Arts</v>
          </cell>
          <cell r="B63" t="str">
            <v>2014-2015</v>
          </cell>
          <cell r="C63">
            <v>31758</v>
          </cell>
          <cell r="D63" t="str">
            <v>Lottery</v>
          </cell>
          <cell r="E63" t="str">
            <v>ACNI/10796</v>
          </cell>
          <cell r="F63" t="str">
            <v>Gavin O'Connor</v>
          </cell>
          <cell r="G63" t="str">
            <v>xx AFP - Returning Applicant</v>
          </cell>
          <cell r="H63" t="str">
            <v>Awarded - Completed</v>
          </cell>
          <cell r="I63" t="str">
            <v>Medium</v>
          </cell>
          <cell r="J63">
            <v>77600</v>
          </cell>
          <cell r="L63">
            <v>77600</v>
          </cell>
          <cell r="M63">
            <v>287805</v>
          </cell>
          <cell r="N63" t="str">
            <v>Combined</v>
          </cell>
          <cell r="O63">
            <v>112050.46</v>
          </cell>
          <cell r="P63">
            <v>8953.09</v>
          </cell>
          <cell r="Q63">
            <v>598.37</v>
          </cell>
          <cell r="R63">
            <v>0</v>
          </cell>
          <cell r="S63">
            <v>1084.57</v>
          </cell>
          <cell r="T63">
            <v>1614.6</v>
          </cell>
          <cell r="U63">
            <v>7026.2</v>
          </cell>
          <cell r="V63">
            <v>0</v>
          </cell>
          <cell r="W63">
            <v>0</v>
          </cell>
          <cell r="X63">
            <v>3641.6</v>
          </cell>
          <cell r="Y63">
            <v>22918.43</v>
          </cell>
          <cell r="Z63">
            <v>17937.87</v>
          </cell>
          <cell r="AA63">
            <v>84451.33</v>
          </cell>
          <cell r="AB63">
            <v>186.52</v>
          </cell>
          <cell r="AC63">
            <v>5701.72</v>
          </cell>
          <cell r="AD63">
            <v>0</v>
          </cell>
          <cell r="AE63">
            <v>4358.12</v>
          </cell>
          <cell r="AF63">
            <v>5295.24</v>
          </cell>
          <cell r="AG63">
            <v>7596.06</v>
          </cell>
          <cell r="AH63">
            <v>5418.88</v>
          </cell>
          <cell r="AI63">
            <v>18014.45</v>
          </cell>
          <cell r="AJ63">
            <v>235.61</v>
          </cell>
          <cell r="AK63">
            <v>77600</v>
          </cell>
          <cell r="AL63">
            <v>210</v>
          </cell>
          <cell r="AM63">
            <v>0</v>
          </cell>
          <cell r="AN63">
            <v>77810</v>
          </cell>
          <cell r="AO63">
            <v>0</v>
          </cell>
          <cell r="AP63">
            <v>57967.92</v>
          </cell>
          <cell r="AQ63">
            <v>48977.120000000003</v>
          </cell>
          <cell r="AR63">
            <v>1162.53</v>
          </cell>
          <cell r="AS63">
            <v>0</v>
          </cell>
          <cell r="AT63">
            <v>7786.34</v>
          </cell>
          <cell r="AU63">
            <v>0</v>
          </cell>
          <cell r="AV63">
            <v>7786.34</v>
          </cell>
          <cell r="AW63">
            <v>0</v>
          </cell>
          <cell r="AX63">
            <v>0</v>
          </cell>
          <cell r="AY63">
            <v>0</v>
          </cell>
          <cell r="AZ63">
            <v>0</v>
          </cell>
          <cell r="BA63">
            <v>0</v>
          </cell>
          <cell r="BB63">
            <v>0</v>
          </cell>
          <cell r="BC63">
            <v>0</v>
          </cell>
          <cell r="BD63">
            <v>0</v>
          </cell>
          <cell r="BE63">
            <v>9256.77</v>
          </cell>
          <cell r="BF63">
            <v>2880</v>
          </cell>
          <cell r="BG63">
            <v>0</v>
          </cell>
          <cell r="BH63">
            <v>12136.77</v>
          </cell>
          <cell r="BI63">
            <v>0</v>
          </cell>
          <cell r="BJ63">
            <v>1868.75</v>
          </cell>
          <cell r="BK63">
            <v>59940</v>
          </cell>
          <cell r="BL63">
            <v>61808.75</v>
          </cell>
          <cell r="BM63">
            <v>0</v>
          </cell>
          <cell r="BN63">
            <v>0</v>
          </cell>
        </row>
        <row r="64">
          <cell r="A64" t="str">
            <v>NI Opera</v>
          </cell>
          <cell r="B64" t="str">
            <v>2014-2015</v>
          </cell>
          <cell r="C64">
            <v>31759</v>
          </cell>
          <cell r="D64" t="str">
            <v>Exchequer</v>
          </cell>
          <cell r="E64" t="str">
            <v>ACNI/10797</v>
          </cell>
          <cell r="F64" t="str">
            <v>Ciaran Scullion</v>
          </cell>
          <cell r="G64" t="str">
            <v>xx AFP - Returning Applicant</v>
          </cell>
          <cell r="H64" t="str">
            <v>Awarded - Completed</v>
          </cell>
          <cell r="I64" t="str">
            <v>Medium</v>
          </cell>
          <cell r="J64">
            <v>521569</v>
          </cell>
          <cell r="L64">
            <v>521569</v>
          </cell>
          <cell r="M64">
            <v>610593.5</v>
          </cell>
          <cell r="N64" t="str">
            <v>Music</v>
          </cell>
          <cell r="O64">
            <v>153051.74</v>
          </cell>
          <cell r="P64">
            <v>7400</v>
          </cell>
          <cell r="Q64">
            <v>0</v>
          </cell>
          <cell r="R64">
            <v>6825.2</v>
          </cell>
          <cell r="S64">
            <v>1592.96</v>
          </cell>
          <cell r="T64">
            <v>804.31</v>
          </cell>
          <cell r="U64">
            <v>7985.85</v>
          </cell>
          <cell r="V64">
            <v>0</v>
          </cell>
          <cell r="W64">
            <v>0</v>
          </cell>
          <cell r="X64">
            <v>5259.22</v>
          </cell>
          <cell r="Y64">
            <v>29867.54</v>
          </cell>
          <cell r="Z64">
            <v>15983.79</v>
          </cell>
          <cell r="AA64">
            <v>289980</v>
          </cell>
          <cell r="AB64">
            <v>1989.78</v>
          </cell>
          <cell r="AC64">
            <v>22384.57</v>
          </cell>
          <cell r="AD64">
            <v>0</v>
          </cell>
          <cell r="AE64">
            <v>4578.3500000000004</v>
          </cell>
          <cell r="AF64">
            <v>3366.84</v>
          </cell>
          <cell r="AG64">
            <v>42046.02</v>
          </cell>
          <cell r="AH64">
            <v>86741.14</v>
          </cell>
          <cell r="AI64">
            <v>66741.440000000002</v>
          </cell>
          <cell r="AJ64">
            <v>1473.52</v>
          </cell>
          <cell r="AK64">
            <v>521569</v>
          </cell>
          <cell r="AL64">
            <v>0</v>
          </cell>
          <cell r="AM64">
            <v>20000</v>
          </cell>
          <cell r="AN64">
            <v>541569</v>
          </cell>
          <cell r="AO64">
            <v>0</v>
          </cell>
          <cell r="AP64">
            <v>0</v>
          </cell>
          <cell r="AQ64">
            <v>0</v>
          </cell>
          <cell r="AR64">
            <v>0</v>
          </cell>
          <cell r="AS64">
            <v>36504</v>
          </cell>
          <cell r="AT64">
            <v>0</v>
          </cell>
          <cell r="AU64">
            <v>0</v>
          </cell>
          <cell r="AV64">
            <v>36504</v>
          </cell>
          <cell r="AW64">
            <v>47247.77</v>
          </cell>
          <cell r="AX64">
            <v>4529</v>
          </cell>
          <cell r="AY64">
            <v>0</v>
          </cell>
          <cell r="AZ64">
            <v>1586.64</v>
          </cell>
          <cell r="BA64">
            <v>1149</v>
          </cell>
          <cell r="BB64">
            <v>0</v>
          </cell>
          <cell r="BC64">
            <v>0</v>
          </cell>
          <cell r="BD64">
            <v>0</v>
          </cell>
          <cell r="BE64">
            <v>0</v>
          </cell>
          <cell r="BF64">
            <v>0</v>
          </cell>
          <cell r="BG64">
            <v>0</v>
          </cell>
          <cell r="BH64">
            <v>54512.409999999996</v>
          </cell>
          <cell r="BI64">
            <v>0</v>
          </cell>
          <cell r="BJ64">
            <v>7840</v>
          </cell>
          <cell r="BK64">
            <v>0</v>
          </cell>
          <cell r="BL64">
            <v>7840</v>
          </cell>
          <cell r="BM64">
            <v>521569</v>
          </cell>
          <cell r="BN64">
            <v>0</v>
          </cell>
        </row>
        <row r="65">
          <cell r="A65" t="str">
            <v>North West Play Resource Centre (The Playhouse)</v>
          </cell>
          <cell r="B65" t="str">
            <v>2014-2015</v>
          </cell>
          <cell r="C65">
            <v>31760</v>
          </cell>
          <cell r="D65" t="str">
            <v>Exchequer</v>
          </cell>
          <cell r="E65" t="str">
            <v>ACNI/10798</v>
          </cell>
          <cell r="F65" t="str">
            <v>Gavin O'Connor</v>
          </cell>
          <cell r="G65" t="str">
            <v>xx AFP - Returning Applicant</v>
          </cell>
          <cell r="H65" t="str">
            <v>Awarded - Completed</v>
          </cell>
          <cell r="I65" t="str">
            <v>Medium</v>
          </cell>
          <cell r="J65">
            <v>259012</v>
          </cell>
          <cell r="L65">
            <v>259012</v>
          </cell>
          <cell r="M65">
            <v>0</v>
          </cell>
          <cell r="N65" t="str">
            <v>Combined</v>
          </cell>
          <cell r="O65">
            <v>326872</v>
          </cell>
          <cell r="P65">
            <v>2808</v>
          </cell>
          <cell r="Q65">
            <v>19502</v>
          </cell>
          <cell r="R65">
            <v>119912</v>
          </cell>
          <cell r="S65">
            <v>6536</v>
          </cell>
          <cell r="T65">
            <v>11379</v>
          </cell>
          <cell r="U65">
            <v>5661</v>
          </cell>
          <cell r="V65">
            <v>0</v>
          </cell>
          <cell r="W65">
            <v>0</v>
          </cell>
          <cell r="X65">
            <v>7893</v>
          </cell>
          <cell r="Y65">
            <v>173691</v>
          </cell>
          <cell r="Z65">
            <v>32464</v>
          </cell>
          <cell r="AA65">
            <v>346473</v>
          </cell>
          <cell r="AB65">
            <v>0</v>
          </cell>
          <cell r="AC65">
            <v>18664</v>
          </cell>
          <cell r="AD65">
            <v>0</v>
          </cell>
          <cell r="AE65">
            <v>0</v>
          </cell>
          <cell r="AF65">
            <v>6493</v>
          </cell>
          <cell r="AG65">
            <v>1500</v>
          </cell>
          <cell r="AH65">
            <v>2961</v>
          </cell>
          <cell r="AI65">
            <v>65470</v>
          </cell>
          <cell r="AJ65">
            <v>71885.320000000007</v>
          </cell>
          <cell r="AK65">
            <v>259012</v>
          </cell>
          <cell r="AL65">
            <v>17220</v>
          </cell>
          <cell r="AM65">
            <v>35969</v>
          </cell>
          <cell r="AN65">
            <v>312201</v>
          </cell>
          <cell r="AO65">
            <v>0</v>
          </cell>
          <cell r="AP65">
            <v>231147</v>
          </cell>
          <cell r="AQ65">
            <v>17000</v>
          </cell>
          <cell r="AR65">
            <v>19000</v>
          </cell>
          <cell r="AS65">
            <v>26844</v>
          </cell>
          <cell r="AT65">
            <v>20000</v>
          </cell>
          <cell r="AU65">
            <v>0</v>
          </cell>
          <cell r="AV65">
            <v>46844</v>
          </cell>
          <cell r="AW65">
            <v>38800</v>
          </cell>
          <cell r="AX65">
            <v>5481</v>
          </cell>
          <cell r="AY65">
            <v>0</v>
          </cell>
          <cell r="AZ65">
            <v>0</v>
          </cell>
          <cell r="BA65">
            <v>0</v>
          </cell>
          <cell r="BB65">
            <v>0</v>
          </cell>
          <cell r="BC65">
            <v>18439</v>
          </cell>
          <cell r="BD65">
            <v>52657</v>
          </cell>
          <cell r="BE65">
            <v>0</v>
          </cell>
          <cell r="BF65">
            <v>0</v>
          </cell>
          <cell r="BG65">
            <v>756133</v>
          </cell>
          <cell r="BH65">
            <v>871510</v>
          </cell>
          <cell r="BI65">
            <v>0</v>
          </cell>
          <cell r="BJ65">
            <v>6548</v>
          </cell>
          <cell r="BK65">
            <v>0</v>
          </cell>
          <cell r="BL65">
            <v>6548</v>
          </cell>
          <cell r="BM65">
            <v>0</v>
          </cell>
          <cell r="BN65">
            <v>20000</v>
          </cell>
        </row>
        <row r="66">
          <cell r="A66" t="str">
            <v>Northern Ireland Piping &amp; Drumming School</v>
          </cell>
          <cell r="B66" t="str">
            <v>2014-2015</v>
          </cell>
          <cell r="C66">
            <v>31862</v>
          </cell>
          <cell r="D66" t="str">
            <v>Lottery</v>
          </cell>
          <cell r="E66" t="str">
            <v>ACNI/10900</v>
          </cell>
          <cell r="F66" t="str">
            <v>Jane Cassidy</v>
          </cell>
          <cell r="G66" t="str">
            <v>AFP - Core</v>
          </cell>
          <cell r="H66" t="str">
            <v>Awarded - Completed</v>
          </cell>
          <cell r="I66" t="str">
            <v>Small</v>
          </cell>
          <cell r="J66">
            <v>35890</v>
          </cell>
          <cell r="L66">
            <v>35890</v>
          </cell>
          <cell r="M66">
            <v>45626</v>
          </cell>
          <cell r="N66" t="str">
            <v>Traditional Arts</v>
          </cell>
          <cell r="O66">
            <v>5000</v>
          </cell>
          <cell r="P66">
            <v>7471</v>
          </cell>
          <cell r="Q66">
            <v>0</v>
          </cell>
          <cell r="R66">
            <v>0</v>
          </cell>
          <cell r="S66">
            <v>0</v>
          </cell>
          <cell r="T66">
            <v>1516.79</v>
          </cell>
          <cell r="U66">
            <v>576</v>
          </cell>
          <cell r="V66">
            <v>0</v>
          </cell>
          <cell r="W66">
            <v>0</v>
          </cell>
          <cell r="X66">
            <v>530</v>
          </cell>
          <cell r="Y66">
            <v>10093.790000000001</v>
          </cell>
          <cell r="Z66">
            <v>406</v>
          </cell>
          <cell r="AA66">
            <v>16489.330000000002</v>
          </cell>
          <cell r="AB66">
            <v>0</v>
          </cell>
          <cell r="AC66">
            <v>128.63999999999999</v>
          </cell>
          <cell r="AD66">
            <v>0</v>
          </cell>
          <cell r="AE66">
            <v>0</v>
          </cell>
          <cell r="AF66">
            <v>0</v>
          </cell>
          <cell r="AG66">
            <v>0</v>
          </cell>
          <cell r="AH66">
            <v>8952.4500000000007</v>
          </cell>
          <cell r="AI66">
            <v>0</v>
          </cell>
          <cell r="AJ66">
            <v>0</v>
          </cell>
          <cell r="AK66">
            <v>35890</v>
          </cell>
          <cell r="AL66">
            <v>0</v>
          </cell>
          <cell r="AM66">
            <v>0</v>
          </cell>
          <cell r="AN66">
            <v>35890</v>
          </cell>
          <cell r="AO66">
            <v>0</v>
          </cell>
          <cell r="AP66">
            <v>0</v>
          </cell>
          <cell r="AQ66">
            <v>0</v>
          </cell>
          <cell r="AR66">
            <v>0</v>
          </cell>
          <cell r="AS66">
            <v>0</v>
          </cell>
          <cell r="AT66">
            <v>0</v>
          </cell>
          <cell r="AU66">
            <v>0</v>
          </cell>
          <cell r="AV66">
            <v>0</v>
          </cell>
          <cell r="AW66">
            <v>0</v>
          </cell>
          <cell r="AX66">
            <v>0</v>
          </cell>
          <cell r="AY66">
            <v>0</v>
          </cell>
          <cell r="AZ66">
            <v>2292</v>
          </cell>
          <cell r="BA66">
            <v>408</v>
          </cell>
          <cell r="BB66">
            <v>0</v>
          </cell>
          <cell r="BC66">
            <v>0</v>
          </cell>
          <cell r="BD66">
            <v>0</v>
          </cell>
          <cell r="BE66">
            <v>0</v>
          </cell>
          <cell r="BF66">
            <v>0</v>
          </cell>
          <cell r="BG66">
            <v>115</v>
          </cell>
          <cell r="BH66">
            <v>2815</v>
          </cell>
          <cell r="BI66">
            <v>0</v>
          </cell>
          <cell r="BJ66">
            <v>0</v>
          </cell>
          <cell r="BK66">
            <v>300</v>
          </cell>
          <cell r="BL66">
            <v>300</v>
          </cell>
          <cell r="BM66">
            <v>0</v>
          </cell>
          <cell r="BN66">
            <v>0</v>
          </cell>
        </row>
        <row r="67">
          <cell r="A67" t="str">
            <v>Northern Visions Ltd.</v>
          </cell>
          <cell r="B67" t="str">
            <v>2014-2015</v>
          </cell>
          <cell r="C67">
            <v>31794</v>
          </cell>
          <cell r="D67" t="str">
            <v>Lottery</v>
          </cell>
          <cell r="E67" t="str">
            <v>ACNI/10832</v>
          </cell>
          <cell r="F67" t="str">
            <v>Lizzie Devlin</v>
          </cell>
          <cell r="G67" t="str">
            <v>xx AFP - Returning Applicant</v>
          </cell>
          <cell r="H67" t="str">
            <v>Awarded - Completed</v>
          </cell>
          <cell r="I67" t="str">
            <v>Medium</v>
          </cell>
          <cell r="J67">
            <v>102258</v>
          </cell>
          <cell r="L67">
            <v>102258</v>
          </cell>
          <cell r="M67">
            <v>405574.03</v>
          </cell>
          <cell r="N67" t="str">
            <v>Combined</v>
          </cell>
          <cell r="O67">
            <v>177125.31</v>
          </cell>
          <cell r="P67">
            <v>16429.68</v>
          </cell>
          <cell r="Q67">
            <v>6443.12</v>
          </cell>
          <cell r="R67">
            <v>1972.95</v>
          </cell>
          <cell r="S67">
            <v>2633.78</v>
          </cell>
          <cell r="T67">
            <v>4684.1400000000003</v>
          </cell>
          <cell r="U67">
            <v>5565.36</v>
          </cell>
          <cell r="V67">
            <v>0</v>
          </cell>
          <cell r="W67">
            <v>0</v>
          </cell>
          <cell r="X67">
            <v>6968.37</v>
          </cell>
          <cell r="Y67">
            <v>44697.4</v>
          </cell>
          <cell r="Z67">
            <v>10745.7</v>
          </cell>
          <cell r="AA67">
            <v>46024.13</v>
          </cell>
          <cell r="AB67">
            <v>0</v>
          </cell>
          <cell r="AC67">
            <v>3031.55</v>
          </cell>
          <cell r="AD67">
            <v>0</v>
          </cell>
          <cell r="AE67">
            <v>0</v>
          </cell>
          <cell r="AF67">
            <v>0</v>
          </cell>
          <cell r="AG67">
            <v>4629.24</v>
          </cell>
          <cell r="AH67">
            <v>3876.16</v>
          </cell>
          <cell r="AI67">
            <v>18485.310000000001</v>
          </cell>
          <cell r="AJ67">
            <v>0</v>
          </cell>
          <cell r="AK67">
            <v>102258</v>
          </cell>
          <cell r="AL67">
            <v>0</v>
          </cell>
          <cell r="AM67">
            <v>7500</v>
          </cell>
          <cell r="AN67">
            <v>109758</v>
          </cell>
          <cell r="AO67">
            <v>0</v>
          </cell>
          <cell r="AP67">
            <v>35000</v>
          </cell>
          <cell r="AQ67">
            <v>25000</v>
          </cell>
          <cell r="AR67">
            <v>0</v>
          </cell>
          <cell r="AS67">
            <v>0</v>
          </cell>
          <cell r="AT67">
            <v>39650.080000000002</v>
          </cell>
          <cell r="AU67">
            <v>0</v>
          </cell>
          <cell r="AV67">
            <v>39650.080000000002</v>
          </cell>
          <cell r="AW67">
            <v>0</v>
          </cell>
          <cell r="AX67">
            <v>0</v>
          </cell>
          <cell r="AY67">
            <v>0</v>
          </cell>
          <cell r="AZ67">
            <v>0</v>
          </cell>
          <cell r="BA67">
            <v>0</v>
          </cell>
          <cell r="BB67">
            <v>0</v>
          </cell>
          <cell r="BC67">
            <v>0</v>
          </cell>
          <cell r="BD67">
            <v>0</v>
          </cell>
          <cell r="BE67">
            <v>8641.61</v>
          </cell>
          <cell r="BF67">
            <v>0</v>
          </cell>
          <cell r="BG67">
            <v>75566.11</v>
          </cell>
          <cell r="BH67">
            <v>84207.72</v>
          </cell>
          <cell r="BI67">
            <v>0</v>
          </cell>
          <cell r="BJ67">
            <v>0</v>
          </cell>
          <cell r="BK67">
            <v>0</v>
          </cell>
          <cell r="BL67">
            <v>0</v>
          </cell>
          <cell r="BM67">
            <v>0</v>
          </cell>
          <cell r="BN67">
            <v>14999</v>
          </cell>
        </row>
        <row r="68">
          <cell r="A68" t="str">
            <v>Oh Yeah Music Centre</v>
          </cell>
          <cell r="B68" t="str">
            <v>2014-2015</v>
          </cell>
          <cell r="C68">
            <v>31835</v>
          </cell>
          <cell r="D68" t="str">
            <v>Lottery</v>
          </cell>
          <cell r="E68" t="str">
            <v>ACNI/10873</v>
          </cell>
          <cell r="F68" t="str">
            <v>Jane Cassidy</v>
          </cell>
          <cell r="G68" t="str">
            <v>AFP - Core</v>
          </cell>
          <cell r="H68" t="str">
            <v>Awarded - Completed</v>
          </cell>
          <cell r="I68" t="str">
            <v>Medium</v>
          </cell>
          <cell r="J68">
            <v>45362</v>
          </cell>
          <cell r="L68">
            <v>45362</v>
          </cell>
          <cell r="M68">
            <v>406749</v>
          </cell>
          <cell r="N68" t="str">
            <v>Music</v>
          </cell>
          <cell r="O68">
            <v>135631.6</v>
          </cell>
          <cell r="P68">
            <v>65029.68</v>
          </cell>
          <cell r="Q68">
            <v>12617.97</v>
          </cell>
          <cell r="R68">
            <v>8175.27</v>
          </cell>
          <cell r="S68">
            <v>5379.59</v>
          </cell>
          <cell r="T68">
            <v>7449.8</v>
          </cell>
          <cell r="U68">
            <v>8231.23</v>
          </cell>
          <cell r="V68">
            <v>0</v>
          </cell>
          <cell r="W68">
            <v>0</v>
          </cell>
          <cell r="X68">
            <v>9830.01</v>
          </cell>
          <cell r="Y68">
            <v>116713.54999999999</v>
          </cell>
          <cell r="Z68">
            <v>10625.73</v>
          </cell>
          <cell r="AA68">
            <v>27103.14</v>
          </cell>
          <cell r="AB68">
            <v>2845</v>
          </cell>
          <cell r="AC68">
            <v>18118.61</v>
          </cell>
          <cell r="AD68">
            <v>3598.85</v>
          </cell>
          <cell r="AE68">
            <v>36204.400000000001</v>
          </cell>
          <cell r="AF68">
            <v>1541.47</v>
          </cell>
          <cell r="AG68">
            <v>1180</v>
          </cell>
          <cell r="AH68">
            <v>1623.77</v>
          </cell>
          <cell r="AI68">
            <v>6306.75</v>
          </cell>
          <cell r="AJ68">
            <v>5615.32</v>
          </cell>
          <cell r="AK68">
            <v>45362</v>
          </cell>
          <cell r="AL68">
            <v>10000</v>
          </cell>
          <cell r="AM68">
            <v>13050</v>
          </cell>
          <cell r="AN68">
            <v>68412</v>
          </cell>
          <cell r="AO68">
            <v>0</v>
          </cell>
          <cell r="AP68">
            <v>0</v>
          </cell>
          <cell r="AQ68">
            <v>23000</v>
          </cell>
          <cell r="AR68">
            <v>0</v>
          </cell>
          <cell r="AS68">
            <v>4300</v>
          </cell>
          <cell r="AT68">
            <v>0</v>
          </cell>
          <cell r="AU68">
            <v>0</v>
          </cell>
          <cell r="AV68">
            <v>4300</v>
          </cell>
          <cell r="AW68">
            <v>9249</v>
          </cell>
          <cell r="AX68">
            <v>0</v>
          </cell>
          <cell r="AY68">
            <v>0</v>
          </cell>
          <cell r="AZ68">
            <v>0</v>
          </cell>
          <cell r="BA68">
            <v>0</v>
          </cell>
          <cell r="BB68">
            <v>0</v>
          </cell>
          <cell r="BC68">
            <v>40502</v>
          </cell>
          <cell r="BD68">
            <v>41220</v>
          </cell>
          <cell r="BE68">
            <v>33390</v>
          </cell>
          <cell r="BF68">
            <v>7500</v>
          </cell>
          <cell r="BG68">
            <v>39565</v>
          </cell>
          <cell r="BH68">
            <v>171426</v>
          </cell>
          <cell r="BI68">
            <v>1360</v>
          </cell>
          <cell r="BJ68">
            <v>4953</v>
          </cell>
          <cell r="BK68">
            <v>72300</v>
          </cell>
          <cell r="BL68">
            <v>78613</v>
          </cell>
          <cell r="BM68">
            <v>0</v>
          </cell>
          <cell r="BN68">
            <v>29290.799999999999</v>
          </cell>
        </row>
        <row r="69">
          <cell r="A69" t="str">
            <v>Open Arts</v>
          </cell>
          <cell r="B69" t="str">
            <v>2014-2015</v>
          </cell>
          <cell r="C69">
            <v>31731</v>
          </cell>
          <cell r="D69" t="str">
            <v>Lottery</v>
          </cell>
          <cell r="E69" t="str">
            <v>ACNI/10769</v>
          </cell>
          <cell r="F69" t="str">
            <v>Fionnuala Walsh</v>
          </cell>
          <cell r="G69" t="str">
            <v>xx AFP - Returning Applicant</v>
          </cell>
          <cell r="H69" t="str">
            <v>Awarded - Completed</v>
          </cell>
          <cell r="I69" t="str">
            <v>Medium</v>
          </cell>
          <cell r="J69">
            <v>98042</v>
          </cell>
          <cell r="L69">
            <v>98042</v>
          </cell>
          <cell r="M69">
            <v>198794.81</v>
          </cell>
          <cell r="N69" t="str">
            <v>Combined</v>
          </cell>
          <cell r="O69">
            <v>52709.36</v>
          </cell>
          <cell r="P69">
            <v>3936</v>
          </cell>
          <cell r="Q69">
            <v>0</v>
          </cell>
          <cell r="R69">
            <v>0</v>
          </cell>
          <cell r="S69">
            <v>760.93</v>
          </cell>
          <cell r="T69">
            <v>3330.19</v>
          </cell>
          <cell r="U69">
            <v>3640.6</v>
          </cell>
          <cell r="V69">
            <v>0</v>
          </cell>
          <cell r="W69">
            <v>0</v>
          </cell>
          <cell r="X69">
            <v>1462.35</v>
          </cell>
          <cell r="Y69">
            <v>13130.070000000002</v>
          </cell>
          <cell r="Z69">
            <v>3103.59</v>
          </cell>
          <cell r="AA69">
            <v>57688.800000000003</v>
          </cell>
          <cell r="AB69">
            <v>0</v>
          </cell>
          <cell r="AC69">
            <v>3621.69</v>
          </cell>
          <cell r="AD69">
            <v>7364.75</v>
          </cell>
          <cell r="AE69">
            <v>14168.54</v>
          </cell>
          <cell r="AF69">
            <v>679.88</v>
          </cell>
          <cell r="AG69">
            <v>1579.66</v>
          </cell>
          <cell r="AH69">
            <v>6254.66</v>
          </cell>
          <cell r="AI69">
            <v>1510.6</v>
          </cell>
          <cell r="AJ69">
            <v>13499.85</v>
          </cell>
          <cell r="AK69">
            <v>98042</v>
          </cell>
          <cell r="AL69">
            <v>4338.1000000000004</v>
          </cell>
          <cell r="AM69">
            <v>0</v>
          </cell>
          <cell r="AN69">
            <v>102380.1</v>
          </cell>
          <cell r="AO69">
            <v>0</v>
          </cell>
          <cell r="AP69">
            <v>0</v>
          </cell>
          <cell r="AQ69">
            <v>21586.400000000001</v>
          </cell>
          <cell r="AR69">
            <v>0</v>
          </cell>
          <cell r="AS69">
            <v>15776.07</v>
          </cell>
          <cell r="AT69">
            <v>0</v>
          </cell>
          <cell r="AU69">
            <v>0</v>
          </cell>
          <cell r="AV69">
            <v>15776.07</v>
          </cell>
          <cell r="AW69">
            <v>0</v>
          </cell>
          <cell r="AX69">
            <v>0</v>
          </cell>
          <cell r="AY69">
            <v>0</v>
          </cell>
          <cell r="AZ69">
            <v>0</v>
          </cell>
          <cell r="BA69">
            <v>0</v>
          </cell>
          <cell r="BB69">
            <v>0</v>
          </cell>
          <cell r="BC69">
            <v>0</v>
          </cell>
          <cell r="BD69">
            <v>0</v>
          </cell>
          <cell r="BE69">
            <v>16001.6</v>
          </cell>
          <cell r="BF69">
            <v>0</v>
          </cell>
          <cell r="BG69">
            <v>6171.81</v>
          </cell>
          <cell r="BH69">
            <v>22173.41</v>
          </cell>
          <cell r="BI69">
            <v>0</v>
          </cell>
          <cell r="BJ69">
            <v>0</v>
          </cell>
          <cell r="BK69">
            <v>12229.64</v>
          </cell>
          <cell r="BL69">
            <v>12229.64</v>
          </cell>
          <cell r="BM69">
            <v>0</v>
          </cell>
          <cell r="BN69">
            <v>0</v>
          </cell>
        </row>
        <row r="70">
          <cell r="A70" t="str">
            <v>Open House Traditional Arts Festival Ltd</v>
          </cell>
          <cell r="B70" t="str">
            <v>2014-2015</v>
          </cell>
          <cell r="C70">
            <v>31761</v>
          </cell>
          <cell r="D70" t="str">
            <v>Lottery</v>
          </cell>
          <cell r="E70" t="str">
            <v>ACNI/10799</v>
          </cell>
          <cell r="F70" t="str">
            <v>Jane Cassidy</v>
          </cell>
          <cell r="G70" t="str">
            <v>xx AFP - Returning Applicant</v>
          </cell>
          <cell r="H70" t="str">
            <v>Awarded - Completed</v>
          </cell>
          <cell r="I70" t="str">
            <v>Medium</v>
          </cell>
          <cell r="J70">
            <v>58200</v>
          </cell>
          <cell r="L70">
            <v>58200</v>
          </cell>
          <cell r="M70">
            <v>361661</v>
          </cell>
          <cell r="N70" t="str">
            <v>Traditional Arts</v>
          </cell>
          <cell r="O70">
            <v>76264</v>
          </cell>
          <cell r="P70">
            <v>1685</v>
          </cell>
          <cell r="Q70">
            <v>0</v>
          </cell>
          <cell r="R70">
            <v>0</v>
          </cell>
          <cell r="S70">
            <v>1935</v>
          </cell>
          <cell r="T70">
            <v>2263</v>
          </cell>
          <cell r="U70">
            <v>5376</v>
          </cell>
          <cell r="V70">
            <v>0</v>
          </cell>
          <cell r="W70">
            <v>0</v>
          </cell>
          <cell r="X70">
            <v>3224</v>
          </cell>
          <cell r="Y70">
            <v>14483</v>
          </cell>
          <cell r="Z70">
            <v>3598</v>
          </cell>
          <cell r="AA70">
            <v>120168</v>
          </cell>
          <cell r="AB70">
            <v>3182</v>
          </cell>
          <cell r="AC70">
            <v>34165</v>
          </cell>
          <cell r="AD70">
            <v>0</v>
          </cell>
          <cell r="AE70">
            <v>12282</v>
          </cell>
          <cell r="AF70">
            <v>0</v>
          </cell>
          <cell r="AG70">
            <v>0</v>
          </cell>
          <cell r="AH70">
            <v>12784</v>
          </cell>
          <cell r="AI70">
            <v>53486</v>
          </cell>
          <cell r="AJ70">
            <v>9647.77</v>
          </cell>
          <cell r="AK70">
            <v>58200</v>
          </cell>
          <cell r="AL70">
            <v>15525</v>
          </cell>
          <cell r="AM70">
            <v>0</v>
          </cell>
          <cell r="AN70">
            <v>73725</v>
          </cell>
          <cell r="AO70">
            <v>0</v>
          </cell>
          <cell r="AP70">
            <v>28040</v>
          </cell>
          <cell r="AQ70">
            <v>63000</v>
          </cell>
          <cell r="AR70">
            <v>0</v>
          </cell>
          <cell r="AS70">
            <v>0</v>
          </cell>
          <cell r="AT70">
            <v>0</v>
          </cell>
          <cell r="AU70">
            <v>0</v>
          </cell>
          <cell r="AV70">
            <v>0</v>
          </cell>
          <cell r="AW70">
            <v>197654</v>
          </cell>
          <cell r="AX70">
            <v>5275</v>
          </cell>
          <cell r="AY70">
            <v>0</v>
          </cell>
          <cell r="AZ70">
            <v>0</v>
          </cell>
          <cell r="BA70">
            <v>0</v>
          </cell>
          <cell r="BB70">
            <v>0</v>
          </cell>
          <cell r="BC70">
            <v>0</v>
          </cell>
          <cell r="BD70">
            <v>0</v>
          </cell>
          <cell r="BE70">
            <v>0</v>
          </cell>
          <cell r="BF70">
            <v>0</v>
          </cell>
          <cell r="BG70">
            <v>0</v>
          </cell>
          <cell r="BH70">
            <v>202929</v>
          </cell>
          <cell r="BI70">
            <v>0</v>
          </cell>
          <cell r="BJ70">
            <v>0</v>
          </cell>
          <cell r="BK70">
            <v>0</v>
          </cell>
          <cell r="BL70">
            <v>0</v>
          </cell>
          <cell r="BM70">
            <v>0</v>
          </cell>
          <cell r="BN70">
            <v>0</v>
          </cell>
        </row>
        <row r="71">
          <cell r="A71" t="str">
            <v>Orchid Studios Association</v>
          </cell>
          <cell r="B71" t="str">
            <v>2014-2015</v>
          </cell>
          <cell r="C71">
            <v>31780</v>
          </cell>
          <cell r="D71" t="str">
            <v>Exchequer</v>
          </cell>
          <cell r="E71" t="str">
            <v>ACNI/10818</v>
          </cell>
          <cell r="F71" t="str">
            <v>Joanna Johnston</v>
          </cell>
          <cell r="G71" t="str">
            <v>xx AFP - Studio Groups</v>
          </cell>
          <cell r="H71" t="str">
            <v>Awarded - Completed</v>
          </cell>
          <cell r="I71" t="str">
            <v>Small</v>
          </cell>
          <cell r="J71">
            <v>14790</v>
          </cell>
          <cell r="L71">
            <v>14790</v>
          </cell>
          <cell r="M71">
            <v>24267</v>
          </cell>
          <cell r="N71" t="str">
            <v>Visual Arts</v>
          </cell>
          <cell r="O71">
            <v>0</v>
          </cell>
          <cell r="P71">
            <v>19750</v>
          </cell>
          <cell r="Q71">
            <v>1514.13</v>
          </cell>
          <cell r="R71">
            <v>512.28</v>
          </cell>
          <cell r="S71">
            <v>582.52</v>
          </cell>
          <cell r="T71">
            <v>70</v>
          </cell>
          <cell r="U71">
            <v>8.58</v>
          </cell>
          <cell r="V71">
            <v>0</v>
          </cell>
          <cell r="W71">
            <v>0</v>
          </cell>
          <cell r="X71">
            <v>0</v>
          </cell>
          <cell r="Y71">
            <v>22437.510000000002</v>
          </cell>
          <cell r="Z71">
            <v>600</v>
          </cell>
          <cell r="AA71">
            <v>0</v>
          </cell>
          <cell r="AB71">
            <v>0</v>
          </cell>
          <cell r="AC71">
            <v>0</v>
          </cell>
          <cell r="AD71">
            <v>0</v>
          </cell>
          <cell r="AE71">
            <v>0</v>
          </cell>
          <cell r="AF71">
            <v>0</v>
          </cell>
          <cell r="AG71">
            <v>0</v>
          </cell>
          <cell r="AH71">
            <v>0</v>
          </cell>
          <cell r="AI71">
            <v>0</v>
          </cell>
          <cell r="AJ71">
            <v>5360</v>
          </cell>
          <cell r="AK71">
            <v>14790</v>
          </cell>
          <cell r="AL71">
            <v>0</v>
          </cell>
          <cell r="AM71">
            <v>0</v>
          </cell>
          <cell r="AN71">
            <v>14790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8796.24</v>
          </cell>
          <cell r="BE71">
            <v>0</v>
          </cell>
          <cell r="BF71">
            <v>0</v>
          </cell>
          <cell r="BG71">
            <v>0</v>
          </cell>
          <cell r="BH71">
            <v>8796.24</v>
          </cell>
          <cell r="BI71">
            <v>0</v>
          </cell>
          <cell r="BJ71">
            <v>0</v>
          </cell>
          <cell r="BK71">
            <v>0</v>
          </cell>
          <cell r="BL71">
            <v>0</v>
          </cell>
          <cell r="BM71">
            <v>0</v>
          </cell>
          <cell r="BN71">
            <v>0</v>
          </cell>
        </row>
        <row r="72">
          <cell r="A72" t="str">
            <v>Panarts</v>
          </cell>
          <cell r="B72" t="str">
            <v>2014-2015</v>
          </cell>
          <cell r="C72">
            <v>31828</v>
          </cell>
          <cell r="D72" t="str">
            <v>Lottery</v>
          </cell>
          <cell r="E72" t="str">
            <v>ACNI/10866</v>
          </cell>
          <cell r="F72" t="str">
            <v>Jane Cassidy</v>
          </cell>
          <cell r="G72" t="str">
            <v>AFP - Core</v>
          </cell>
          <cell r="H72" t="str">
            <v>Awarded - Completed</v>
          </cell>
          <cell r="I72" t="str">
            <v>Small</v>
          </cell>
          <cell r="J72">
            <v>33555</v>
          </cell>
          <cell r="L72">
            <v>33555</v>
          </cell>
          <cell r="M72">
            <v>166380</v>
          </cell>
          <cell r="N72" t="str">
            <v>Music</v>
          </cell>
          <cell r="O72">
            <v>24600</v>
          </cell>
          <cell r="P72">
            <v>0</v>
          </cell>
          <cell r="Q72">
            <v>1165</v>
          </cell>
          <cell r="R72">
            <v>0</v>
          </cell>
          <cell r="S72">
            <v>540.37</v>
          </cell>
          <cell r="T72">
            <v>723.92</v>
          </cell>
          <cell r="U72">
            <v>1018.76</v>
          </cell>
          <cell r="V72">
            <v>0</v>
          </cell>
          <cell r="W72">
            <v>0</v>
          </cell>
          <cell r="X72">
            <v>506.63</v>
          </cell>
          <cell r="Y72">
            <v>3954.6800000000003</v>
          </cell>
          <cell r="Z72">
            <v>2057.3000000000002</v>
          </cell>
          <cell r="AA72">
            <v>27622.37</v>
          </cell>
          <cell r="AB72">
            <v>600</v>
          </cell>
          <cell r="AC72">
            <v>8620.5</v>
          </cell>
          <cell r="AD72">
            <v>0</v>
          </cell>
          <cell r="AE72">
            <v>0</v>
          </cell>
          <cell r="AF72">
            <v>1175</v>
          </cell>
          <cell r="AG72">
            <v>890</v>
          </cell>
          <cell r="AH72">
            <v>13705.29</v>
          </cell>
          <cell r="AI72">
            <v>10500.11</v>
          </cell>
          <cell r="AJ72">
            <v>0</v>
          </cell>
          <cell r="AK72">
            <v>33555</v>
          </cell>
          <cell r="AL72">
            <v>0</v>
          </cell>
          <cell r="AM72">
            <v>0</v>
          </cell>
          <cell r="AN72">
            <v>33555</v>
          </cell>
          <cell r="AO72">
            <v>0</v>
          </cell>
          <cell r="AP72">
            <v>0</v>
          </cell>
          <cell r="AQ72">
            <v>0</v>
          </cell>
          <cell r="AR72">
            <v>0</v>
          </cell>
          <cell r="AS72">
            <v>0</v>
          </cell>
          <cell r="AT72">
            <v>0</v>
          </cell>
          <cell r="AU72">
            <v>0</v>
          </cell>
          <cell r="AV72">
            <v>0</v>
          </cell>
          <cell r="AW72">
            <v>32637.37</v>
          </cell>
          <cell r="AX72">
            <v>0</v>
          </cell>
          <cell r="AY72">
            <v>0</v>
          </cell>
          <cell r="AZ72">
            <v>0</v>
          </cell>
          <cell r="BA72">
            <v>0</v>
          </cell>
          <cell r="BB72">
            <v>0</v>
          </cell>
          <cell r="BC72">
            <v>0</v>
          </cell>
          <cell r="BD72">
            <v>0</v>
          </cell>
          <cell r="BE72">
            <v>0</v>
          </cell>
          <cell r="BF72">
            <v>0</v>
          </cell>
          <cell r="BG72">
            <v>250</v>
          </cell>
          <cell r="BH72">
            <v>32887.369999999995</v>
          </cell>
          <cell r="BI72">
            <v>66750</v>
          </cell>
          <cell r="BJ72">
            <v>0</v>
          </cell>
          <cell r="BK72">
            <v>0</v>
          </cell>
          <cell r="BL72">
            <v>66750</v>
          </cell>
          <cell r="BM72">
            <v>0</v>
          </cell>
          <cell r="BN72">
            <v>0</v>
          </cell>
        </row>
        <row r="73">
          <cell r="A73" t="str">
            <v>Paragon Studios</v>
          </cell>
          <cell r="B73" t="str">
            <v>2014-2015</v>
          </cell>
          <cell r="C73">
            <v>31848</v>
          </cell>
          <cell r="D73" t="str">
            <v>Exchequer</v>
          </cell>
          <cell r="E73" t="str">
            <v>ACNI/10886</v>
          </cell>
          <cell r="F73" t="str">
            <v>Joanna Johnston</v>
          </cell>
          <cell r="G73" t="str">
            <v>xx AFP - Studio Groups</v>
          </cell>
          <cell r="H73" t="str">
            <v>Awarded - Completed</v>
          </cell>
          <cell r="I73" t="str">
            <v>Small</v>
          </cell>
          <cell r="J73">
            <v>20370</v>
          </cell>
          <cell r="L73">
            <v>20370</v>
          </cell>
          <cell r="M73">
            <v>36070</v>
          </cell>
          <cell r="N73" t="str">
            <v>Visual Arts</v>
          </cell>
          <cell r="O73">
            <v>0</v>
          </cell>
          <cell r="P73">
            <v>1585</v>
          </cell>
          <cell r="Q73">
            <v>935</v>
          </cell>
          <cell r="R73">
            <v>225</v>
          </cell>
          <cell r="S73">
            <v>582</v>
          </cell>
          <cell r="T73">
            <v>436</v>
          </cell>
          <cell r="U73">
            <v>1193</v>
          </cell>
          <cell r="V73">
            <v>0</v>
          </cell>
          <cell r="W73">
            <v>0</v>
          </cell>
          <cell r="X73">
            <v>720</v>
          </cell>
          <cell r="Y73">
            <v>5676</v>
          </cell>
          <cell r="Z73">
            <v>0</v>
          </cell>
          <cell r="AA73">
            <v>11522</v>
          </cell>
          <cell r="AB73">
            <v>2525</v>
          </cell>
          <cell r="AC73">
            <v>1138</v>
          </cell>
          <cell r="AD73">
            <v>0</v>
          </cell>
          <cell r="AE73">
            <v>0</v>
          </cell>
          <cell r="AF73">
            <v>549</v>
          </cell>
          <cell r="AG73">
            <v>157</v>
          </cell>
          <cell r="AH73">
            <v>1589</v>
          </cell>
          <cell r="AI73">
            <v>3024</v>
          </cell>
          <cell r="AJ73">
            <v>5164.1499999999996</v>
          </cell>
          <cell r="AK73">
            <v>20370</v>
          </cell>
          <cell r="AL73">
            <v>0</v>
          </cell>
          <cell r="AM73">
            <v>0</v>
          </cell>
          <cell r="AN73">
            <v>20370</v>
          </cell>
          <cell r="AO73">
            <v>0</v>
          </cell>
          <cell r="AP73">
            <v>0</v>
          </cell>
          <cell r="AQ73">
            <v>5300</v>
          </cell>
          <cell r="AR73">
            <v>0</v>
          </cell>
          <cell r="AS73">
            <v>0</v>
          </cell>
          <cell r="AT73">
            <v>0</v>
          </cell>
          <cell r="AU73">
            <v>0</v>
          </cell>
          <cell r="AV73">
            <v>0</v>
          </cell>
          <cell r="AW73">
            <v>0</v>
          </cell>
          <cell r="AX73">
            <v>0</v>
          </cell>
          <cell r="AY73">
            <v>0</v>
          </cell>
          <cell r="AZ73">
            <v>500</v>
          </cell>
          <cell r="BA73">
            <v>0</v>
          </cell>
          <cell r="BB73">
            <v>0</v>
          </cell>
          <cell r="BC73">
            <v>0</v>
          </cell>
          <cell r="BD73">
            <v>0</v>
          </cell>
          <cell r="BE73">
            <v>0</v>
          </cell>
          <cell r="BF73">
            <v>0</v>
          </cell>
          <cell r="BG73">
            <v>10</v>
          </cell>
          <cell r="BH73">
            <v>510</v>
          </cell>
          <cell r="BI73">
            <v>0</v>
          </cell>
          <cell r="BJ73">
            <v>0</v>
          </cell>
          <cell r="BK73">
            <v>0</v>
          </cell>
          <cell r="BL73">
            <v>0</v>
          </cell>
          <cell r="BM73">
            <v>0</v>
          </cell>
          <cell r="BN73">
            <v>0</v>
          </cell>
        </row>
        <row r="74">
          <cell r="A74" t="str">
            <v>Partisan Productions</v>
          </cell>
          <cell r="B74" t="str">
            <v>2014-2015</v>
          </cell>
          <cell r="C74">
            <v>31737</v>
          </cell>
          <cell r="D74" t="str">
            <v>Lottery</v>
          </cell>
          <cell r="E74" t="str">
            <v>ACNI/10775</v>
          </cell>
          <cell r="F74" t="str">
            <v>Lizzie Devlin</v>
          </cell>
          <cell r="G74" t="str">
            <v>xx AFP - Returning Applicant</v>
          </cell>
          <cell r="H74" t="str">
            <v>Awarded - Completed</v>
          </cell>
          <cell r="I74" t="str">
            <v>Small</v>
          </cell>
          <cell r="J74">
            <v>37500</v>
          </cell>
          <cell r="L74">
            <v>37500</v>
          </cell>
          <cell r="M74">
            <v>52596</v>
          </cell>
          <cell r="N74" t="str">
            <v>Drama</v>
          </cell>
          <cell r="O74">
            <v>44016</v>
          </cell>
          <cell r="P74">
            <v>2250</v>
          </cell>
          <cell r="Q74">
            <v>0</v>
          </cell>
          <cell r="R74">
            <v>0</v>
          </cell>
          <cell r="S74">
            <v>814.8</v>
          </cell>
          <cell r="T74">
            <v>0</v>
          </cell>
          <cell r="U74">
            <v>1093</v>
          </cell>
          <cell r="V74">
            <v>0</v>
          </cell>
          <cell r="W74">
            <v>0</v>
          </cell>
          <cell r="X74">
            <v>1512.5</v>
          </cell>
          <cell r="Y74">
            <v>5670.3</v>
          </cell>
          <cell r="Z74">
            <v>0</v>
          </cell>
          <cell r="AA74">
            <v>31853</v>
          </cell>
          <cell r="AB74">
            <v>437.35</v>
          </cell>
          <cell r="AC74">
            <v>1706</v>
          </cell>
          <cell r="AD74">
            <v>0</v>
          </cell>
          <cell r="AE74">
            <v>882.24</v>
          </cell>
          <cell r="AF74">
            <v>272.5</v>
          </cell>
          <cell r="AG74">
            <v>0</v>
          </cell>
          <cell r="AH74">
            <v>415.64</v>
          </cell>
          <cell r="AI74">
            <v>5167.28</v>
          </cell>
          <cell r="AJ74">
            <v>39499.65</v>
          </cell>
          <cell r="AK74">
            <v>37500</v>
          </cell>
          <cell r="AL74">
            <v>0</v>
          </cell>
          <cell r="AM74">
            <v>0</v>
          </cell>
          <cell r="AN74">
            <v>37500</v>
          </cell>
          <cell r="AO74">
            <v>0</v>
          </cell>
          <cell r="AP74">
            <v>29228.880000000001</v>
          </cell>
          <cell r="AQ74">
            <v>24178.240000000002</v>
          </cell>
          <cell r="AR74">
            <v>0</v>
          </cell>
          <cell r="AS74">
            <v>0</v>
          </cell>
          <cell r="AT74">
            <v>0</v>
          </cell>
          <cell r="AU74">
            <v>0</v>
          </cell>
          <cell r="AV74">
            <v>0</v>
          </cell>
          <cell r="AW74">
            <v>0</v>
          </cell>
          <cell r="AX74">
            <v>0</v>
          </cell>
          <cell r="AY74">
            <v>0</v>
          </cell>
          <cell r="AZ74">
            <v>0</v>
          </cell>
          <cell r="BA74">
            <v>0</v>
          </cell>
          <cell r="BB74">
            <v>0</v>
          </cell>
          <cell r="BC74">
            <v>0</v>
          </cell>
          <cell r="BD74">
            <v>0</v>
          </cell>
          <cell r="BE74">
            <v>7224.65</v>
          </cell>
          <cell r="BF74">
            <v>0</v>
          </cell>
          <cell r="BG74">
            <v>0</v>
          </cell>
          <cell r="BH74">
            <v>7224.65</v>
          </cell>
          <cell r="BI74">
            <v>0</v>
          </cell>
          <cell r="BJ74">
            <v>0</v>
          </cell>
          <cell r="BK74">
            <v>0</v>
          </cell>
          <cell r="BL74">
            <v>0</v>
          </cell>
          <cell r="BM74">
            <v>0</v>
          </cell>
          <cell r="BN74">
            <v>0</v>
          </cell>
        </row>
        <row r="75">
          <cell r="A75" t="str">
            <v>Photo Works North / Source Magazine</v>
          </cell>
          <cell r="B75" t="str">
            <v>2014-2015</v>
          </cell>
          <cell r="C75">
            <v>31746</v>
          </cell>
          <cell r="D75" t="str">
            <v>Lottery</v>
          </cell>
          <cell r="E75" t="str">
            <v>ACNI/10784</v>
          </cell>
          <cell r="F75" t="str">
            <v>Suzanne Lyle</v>
          </cell>
          <cell r="G75" t="str">
            <v>xx AFP - Returning Applicant</v>
          </cell>
          <cell r="H75" t="str">
            <v>Awarded - Completed</v>
          </cell>
          <cell r="I75" t="str">
            <v>Small</v>
          </cell>
          <cell r="J75">
            <v>24000</v>
          </cell>
          <cell r="L75">
            <v>24000</v>
          </cell>
          <cell r="M75">
            <v>97820</v>
          </cell>
          <cell r="N75" t="str">
            <v>Visual Arts</v>
          </cell>
          <cell r="O75">
            <v>45487</v>
          </cell>
          <cell r="P75">
            <v>3793</v>
          </cell>
          <cell r="Q75">
            <v>224</v>
          </cell>
          <cell r="R75">
            <v>0</v>
          </cell>
          <cell r="S75">
            <v>1154</v>
          </cell>
          <cell r="T75">
            <v>15871</v>
          </cell>
          <cell r="U75">
            <v>1180</v>
          </cell>
          <cell r="V75">
            <v>0</v>
          </cell>
          <cell r="W75">
            <v>0</v>
          </cell>
          <cell r="X75">
            <v>770</v>
          </cell>
          <cell r="Y75">
            <v>22992</v>
          </cell>
          <cell r="Z75">
            <v>0</v>
          </cell>
          <cell r="AA75">
            <v>13177</v>
          </cell>
          <cell r="AB75">
            <v>0</v>
          </cell>
          <cell r="AC75">
            <v>2195</v>
          </cell>
          <cell r="AD75">
            <v>0</v>
          </cell>
          <cell r="AE75">
            <v>0</v>
          </cell>
          <cell r="AF75">
            <v>0</v>
          </cell>
          <cell r="AG75">
            <v>11959</v>
          </cell>
          <cell r="AH75">
            <v>635</v>
          </cell>
          <cell r="AI75">
            <v>761</v>
          </cell>
          <cell r="AJ75">
            <v>0</v>
          </cell>
          <cell r="AK75">
            <v>24000</v>
          </cell>
          <cell r="AL75">
            <v>10660</v>
          </cell>
          <cell r="AM75">
            <v>0</v>
          </cell>
          <cell r="AN75">
            <v>34660</v>
          </cell>
          <cell r="AO75">
            <v>18813</v>
          </cell>
          <cell r="AP75">
            <v>0</v>
          </cell>
          <cell r="AQ75">
            <v>5000</v>
          </cell>
          <cell r="AR75">
            <v>0</v>
          </cell>
          <cell r="AS75">
            <v>650</v>
          </cell>
          <cell r="AT75">
            <v>0</v>
          </cell>
          <cell r="AU75">
            <v>0</v>
          </cell>
          <cell r="AV75">
            <v>650</v>
          </cell>
          <cell r="AW75">
            <v>0</v>
          </cell>
          <cell r="AX75">
            <v>0</v>
          </cell>
          <cell r="AY75">
            <v>0</v>
          </cell>
          <cell r="AZ75">
            <v>0</v>
          </cell>
          <cell r="BA75">
            <v>11456</v>
          </cell>
          <cell r="BB75">
            <v>0</v>
          </cell>
          <cell r="BC75">
            <v>0</v>
          </cell>
          <cell r="BD75">
            <v>0</v>
          </cell>
          <cell r="BE75">
            <v>15847</v>
          </cell>
          <cell r="BF75">
            <v>0</v>
          </cell>
          <cell r="BG75">
            <v>5446</v>
          </cell>
          <cell r="BH75">
            <v>32749</v>
          </cell>
          <cell r="BI75">
            <v>0</v>
          </cell>
          <cell r="BJ75">
            <v>0</v>
          </cell>
          <cell r="BK75">
            <v>0</v>
          </cell>
          <cell r="BL75">
            <v>0</v>
          </cell>
          <cell r="BM75">
            <v>0</v>
          </cell>
          <cell r="BN75">
            <v>0</v>
          </cell>
        </row>
        <row r="76">
          <cell r="A76" t="str">
            <v>PLACE</v>
          </cell>
          <cell r="B76" t="str">
            <v>2014-2015</v>
          </cell>
          <cell r="C76">
            <v>31784</v>
          </cell>
          <cell r="D76" t="str">
            <v>Lottery</v>
          </cell>
          <cell r="E76" t="str">
            <v>ACNI/10822</v>
          </cell>
          <cell r="F76" t="str">
            <v>Deirdre Robb</v>
          </cell>
          <cell r="G76" t="str">
            <v>xx AFP - Returning Applicant</v>
          </cell>
          <cell r="H76" t="str">
            <v>Awarded - Completed</v>
          </cell>
          <cell r="I76" t="str">
            <v>Medium</v>
          </cell>
          <cell r="J76">
            <v>94375</v>
          </cell>
          <cell r="L76">
            <v>94375</v>
          </cell>
          <cell r="M76">
            <v>0</v>
          </cell>
          <cell r="N76" t="str">
            <v>Visual Arts</v>
          </cell>
          <cell r="O76">
            <v>135233</v>
          </cell>
          <cell r="P76">
            <v>2902</v>
          </cell>
          <cell r="Q76">
            <v>1000</v>
          </cell>
          <cell r="R76">
            <v>1762.31</v>
          </cell>
          <cell r="S76">
            <v>693.07</v>
          </cell>
          <cell r="T76">
            <v>614.37</v>
          </cell>
          <cell r="U76">
            <v>3405.67</v>
          </cell>
          <cell r="V76">
            <v>0</v>
          </cell>
          <cell r="W76">
            <v>0</v>
          </cell>
          <cell r="X76">
            <v>2122.2800000000002</v>
          </cell>
          <cell r="Y76">
            <v>12499.699999999999</v>
          </cell>
          <cell r="Z76">
            <v>21287</v>
          </cell>
          <cell r="AA76">
            <v>1360</v>
          </cell>
          <cell r="AB76">
            <v>1200</v>
          </cell>
          <cell r="AC76">
            <v>584</v>
          </cell>
          <cell r="AD76">
            <v>120</v>
          </cell>
          <cell r="AE76">
            <v>0</v>
          </cell>
          <cell r="AF76">
            <v>32</v>
          </cell>
          <cell r="AG76">
            <v>1158.56</v>
          </cell>
          <cell r="AH76">
            <v>2317.13</v>
          </cell>
          <cell r="AI76">
            <v>985.6</v>
          </cell>
          <cell r="AJ76">
            <v>1170</v>
          </cell>
          <cell r="AK76">
            <v>94375</v>
          </cell>
          <cell r="AL76">
            <v>0</v>
          </cell>
          <cell r="AM76">
            <v>4850</v>
          </cell>
          <cell r="AN76">
            <v>99225</v>
          </cell>
          <cell r="AO76">
            <v>0</v>
          </cell>
          <cell r="AP76">
            <v>14619</v>
          </cell>
          <cell r="AQ76">
            <v>5433</v>
          </cell>
          <cell r="AR76">
            <v>0</v>
          </cell>
          <cell r="AS76">
            <v>66526</v>
          </cell>
          <cell r="AT76">
            <v>6898</v>
          </cell>
          <cell r="AU76">
            <v>0</v>
          </cell>
          <cell r="AV76">
            <v>73424</v>
          </cell>
          <cell r="AW76">
            <v>150</v>
          </cell>
          <cell r="AX76">
            <v>0</v>
          </cell>
          <cell r="AY76">
            <v>0</v>
          </cell>
          <cell r="AZ76">
            <v>0</v>
          </cell>
          <cell r="BA76">
            <v>248</v>
          </cell>
          <cell r="BB76">
            <v>0</v>
          </cell>
          <cell r="BC76">
            <v>0</v>
          </cell>
          <cell r="BD76">
            <v>0</v>
          </cell>
          <cell r="BE76">
            <v>8750</v>
          </cell>
          <cell r="BF76">
            <v>0</v>
          </cell>
          <cell r="BG76">
            <v>350</v>
          </cell>
          <cell r="BH76">
            <v>9498</v>
          </cell>
          <cell r="BI76">
            <v>7500</v>
          </cell>
          <cell r="BJ76">
            <v>0</v>
          </cell>
          <cell r="BK76">
            <v>7500</v>
          </cell>
          <cell r="BL76">
            <v>15000</v>
          </cell>
          <cell r="BM76">
            <v>0</v>
          </cell>
          <cell r="BN76">
            <v>0</v>
          </cell>
        </row>
        <row r="77">
          <cell r="A77" t="str">
            <v>Play Resource Warehouse</v>
          </cell>
          <cell r="B77" t="str">
            <v>2014-2015</v>
          </cell>
          <cell r="C77">
            <v>31802</v>
          </cell>
          <cell r="D77" t="str">
            <v>Lottery</v>
          </cell>
          <cell r="E77" t="str">
            <v>ACNI/10840</v>
          </cell>
          <cell r="F77" t="str">
            <v>Gavin O'Connor</v>
          </cell>
          <cell r="G77" t="str">
            <v>xx AFP - Returning Applicant</v>
          </cell>
          <cell r="H77" t="str">
            <v>Awarded - Completed</v>
          </cell>
          <cell r="I77" t="str">
            <v>Medium</v>
          </cell>
          <cell r="J77">
            <v>107137</v>
          </cell>
          <cell r="L77">
            <v>107137</v>
          </cell>
          <cell r="M77">
            <v>374709</v>
          </cell>
          <cell r="N77" t="str">
            <v>Visual Arts</v>
          </cell>
          <cell r="O77">
            <v>253808.91</v>
          </cell>
          <cell r="P77">
            <v>13175.39</v>
          </cell>
          <cell r="Q77">
            <v>10045.219999999999</v>
          </cell>
          <cell r="R77">
            <v>12587.49</v>
          </cell>
          <cell r="S77">
            <v>2928.71</v>
          </cell>
          <cell r="T77">
            <v>5379.95</v>
          </cell>
          <cell r="U77">
            <v>3750</v>
          </cell>
          <cell r="V77">
            <v>0</v>
          </cell>
          <cell r="W77">
            <v>0</v>
          </cell>
          <cell r="X77">
            <v>6353.8</v>
          </cell>
          <cell r="Y77">
            <v>54220.56</v>
          </cell>
          <cell r="Z77">
            <v>8652.15</v>
          </cell>
          <cell r="AA77">
            <v>44245.19</v>
          </cell>
          <cell r="AB77">
            <v>0</v>
          </cell>
          <cell r="AC77">
            <v>0</v>
          </cell>
          <cell r="AD77">
            <v>0</v>
          </cell>
          <cell r="AE77">
            <v>0</v>
          </cell>
          <cell r="AF77">
            <v>0</v>
          </cell>
          <cell r="AG77">
            <v>0</v>
          </cell>
          <cell r="AH77">
            <v>3345.52</v>
          </cell>
          <cell r="AI77">
            <v>941.41</v>
          </cell>
          <cell r="AJ77">
            <v>76</v>
          </cell>
          <cell r="AK77">
            <v>107137</v>
          </cell>
          <cell r="AL77">
            <v>6276</v>
          </cell>
          <cell r="AM77">
            <v>0</v>
          </cell>
          <cell r="AN77">
            <v>113413</v>
          </cell>
          <cell r="AO77">
            <v>0</v>
          </cell>
          <cell r="AP77">
            <v>29516</v>
          </cell>
          <cell r="AQ77">
            <v>31209</v>
          </cell>
          <cell r="AR77">
            <v>0</v>
          </cell>
          <cell r="AS77">
            <v>0</v>
          </cell>
          <cell r="AT77">
            <v>0</v>
          </cell>
          <cell r="AU77">
            <v>0</v>
          </cell>
          <cell r="AV77">
            <v>0</v>
          </cell>
          <cell r="AW77">
            <v>0</v>
          </cell>
          <cell r="AX77">
            <v>0</v>
          </cell>
          <cell r="AY77">
            <v>0</v>
          </cell>
          <cell r="AZ77">
            <v>92568.79</v>
          </cell>
          <cell r="BA77">
            <v>0</v>
          </cell>
          <cell r="BB77">
            <v>0</v>
          </cell>
          <cell r="BC77">
            <v>0</v>
          </cell>
          <cell r="BD77">
            <v>0</v>
          </cell>
          <cell r="BE77">
            <v>0</v>
          </cell>
          <cell r="BF77">
            <v>18850.57</v>
          </cell>
          <cell r="BG77">
            <v>79433.429999999993</v>
          </cell>
          <cell r="BH77">
            <v>190852.78999999998</v>
          </cell>
          <cell r="BI77">
            <v>0</v>
          </cell>
          <cell r="BJ77">
            <v>0</v>
          </cell>
          <cell r="BK77">
            <v>0</v>
          </cell>
          <cell r="BL77">
            <v>0</v>
          </cell>
          <cell r="BM77">
            <v>0</v>
          </cell>
          <cell r="BN77">
            <v>0</v>
          </cell>
        </row>
        <row r="78">
          <cell r="A78" t="str">
            <v>POBAL</v>
          </cell>
          <cell r="B78" t="str">
            <v>2014-2015</v>
          </cell>
          <cell r="C78">
            <v>31803</v>
          </cell>
          <cell r="D78" t="str">
            <v>Lottery</v>
          </cell>
          <cell r="E78" t="str">
            <v>ACNI/10841</v>
          </cell>
          <cell r="F78" t="str">
            <v>Fionnuala Walsh</v>
          </cell>
          <cell r="G78" t="str">
            <v>xx AFP - Returning Applicant</v>
          </cell>
          <cell r="H78" t="str">
            <v>Awarded - Completed</v>
          </cell>
          <cell r="I78" t="str">
            <v>Small</v>
          </cell>
          <cell r="J78">
            <v>25905</v>
          </cell>
          <cell r="L78">
            <v>25905</v>
          </cell>
          <cell r="M78">
            <v>271963.86</v>
          </cell>
          <cell r="N78" t="str">
            <v>Literature</v>
          </cell>
          <cell r="O78">
            <v>96001.7</v>
          </cell>
          <cell r="P78">
            <v>6097.2</v>
          </cell>
          <cell r="Q78">
            <v>2936.46</v>
          </cell>
          <cell r="R78">
            <v>0</v>
          </cell>
          <cell r="S78">
            <v>3483.15</v>
          </cell>
          <cell r="T78">
            <v>677.55</v>
          </cell>
          <cell r="U78">
            <v>0</v>
          </cell>
          <cell r="V78">
            <v>0</v>
          </cell>
          <cell r="W78">
            <v>0</v>
          </cell>
          <cell r="X78">
            <v>926.09</v>
          </cell>
          <cell r="Y78">
            <v>14120.449999999999</v>
          </cell>
          <cell r="Z78">
            <v>3002.04</v>
          </cell>
          <cell r="AA78">
            <v>1800</v>
          </cell>
          <cell r="AB78">
            <v>0</v>
          </cell>
          <cell r="AC78">
            <v>0</v>
          </cell>
          <cell r="AD78">
            <v>0</v>
          </cell>
          <cell r="AE78">
            <v>0</v>
          </cell>
          <cell r="AF78">
            <v>0</v>
          </cell>
          <cell r="AG78">
            <v>0</v>
          </cell>
          <cell r="AH78">
            <v>188.95</v>
          </cell>
          <cell r="AI78">
            <v>0</v>
          </cell>
          <cell r="AJ78">
            <v>56091.99</v>
          </cell>
          <cell r="AK78">
            <v>25905</v>
          </cell>
          <cell r="AL78">
            <v>0</v>
          </cell>
          <cell r="AM78">
            <v>4750</v>
          </cell>
          <cell r="AN78">
            <v>30655</v>
          </cell>
          <cell r="AO78">
            <v>0</v>
          </cell>
          <cell r="AP78">
            <v>1800</v>
          </cell>
          <cell r="AQ78">
            <v>5059.2</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row>
        <row r="79">
          <cell r="A79" t="str">
            <v>Poetry Ireland</v>
          </cell>
          <cell r="B79" t="str">
            <v>2014-2015</v>
          </cell>
          <cell r="C79">
            <v>31762</v>
          </cell>
          <cell r="D79" t="str">
            <v>Lottery</v>
          </cell>
          <cell r="E79" t="str">
            <v>ACNI/10800</v>
          </cell>
          <cell r="F79" t="str">
            <v>Damian Smyth</v>
          </cell>
          <cell r="G79" t="str">
            <v>xx AFP - Returning Applicant</v>
          </cell>
          <cell r="H79" t="str">
            <v>Awarded - Completed</v>
          </cell>
          <cell r="I79" t="str">
            <v>Medium</v>
          </cell>
          <cell r="J79">
            <v>41499</v>
          </cell>
          <cell r="L79">
            <v>41499</v>
          </cell>
          <cell r="M79">
            <v>250806</v>
          </cell>
          <cell r="N79" t="str">
            <v>Literature</v>
          </cell>
          <cell r="O79">
            <v>168015</v>
          </cell>
          <cell r="P79">
            <v>22125</v>
          </cell>
          <cell r="Q79">
            <v>3830</v>
          </cell>
          <cell r="R79">
            <v>553</v>
          </cell>
          <cell r="S79">
            <v>3427</v>
          </cell>
          <cell r="T79">
            <v>3833</v>
          </cell>
          <cell r="U79">
            <v>5695</v>
          </cell>
          <cell r="V79">
            <v>0</v>
          </cell>
          <cell r="W79">
            <v>0</v>
          </cell>
          <cell r="X79">
            <v>1106</v>
          </cell>
          <cell r="Y79">
            <v>40569</v>
          </cell>
          <cell r="Z79">
            <v>9182</v>
          </cell>
          <cell r="AA79">
            <v>149636</v>
          </cell>
          <cell r="AB79">
            <v>236</v>
          </cell>
          <cell r="AC79">
            <v>15503</v>
          </cell>
          <cell r="AD79">
            <v>0</v>
          </cell>
          <cell r="AE79">
            <v>0</v>
          </cell>
          <cell r="AF79">
            <v>0</v>
          </cell>
          <cell r="AG79">
            <v>0</v>
          </cell>
          <cell r="AH79">
            <v>0</v>
          </cell>
          <cell r="AI79">
            <v>0</v>
          </cell>
          <cell r="AJ79">
            <v>0</v>
          </cell>
          <cell r="AK79">
            <v>41499</v>
          </cell>
          <cell r="AL79">
            <v>0</v>
          </cell>
          <cell r="AM79">
            <v>8387</v>
          </cell>
          <cell r="AN79">
            <v>49886</v>
          </cell>
          <cell r="AO79">
            <v>219406</v>
          </cell>
          <cell r="AP79">
            <v>0</v>
          </cell>
          <cell r="AQ79">
            <v>0</v>
          </cell>
          <cell r="AR79">
            <v>0</v>
          </cell>
          <cell r="AS79">
            <v>0</v>
          </cell>
          <cell r="AT79">
            <v>48876</v>
          </cell>
          <cell r="AU79">
            <v>0</v>
          </cell>
          <cell r="AV79">
            <v>48876</v>
          </cell>
          <cell r="AW79">
            <v>839</v>
          </cell>
          <cell r="AX79">
            <v>0</v>
          </cell>
          <cell r="AY79">
            <v>0</v>
          </cell>
          <cell r="AZ79">
            <v>0</v>
          </cell>
          <cell r="BA79">
            <v>30821</v>
          </cell>
          <cell r="BB79">
            <v>0</v>
          </cell>
          <cell r="BC79">
            <v>0</v>
          </cell>
          <cell r="BD79">
            <v>0</v>
          </cell>
          <cell r="BE79">
            <v>0</v>
          </cell>
          <cell r="BF79">
            <v>0</v>
          </cell>
          <cell r="BG79">
            <v>30232</v>
          </cell>
          <cell r="BH79">
            <v>61892</v>
          </cell>
          <cell r="BI79">
            <v>0</v>
          </cell>
          <cell r="BJ79">
            <v>2655</v>
          </cell>
          <cell r="BK79">
            <v>11651</v>
          </cell>
          <cell r="BL79">
            <v>14306</v>
          </cell>
          <cell r="BM79">
            <v>0</v>
          </cell>
          <cell r="BN79">
            <v>0</v>
          </cell>
        </row>
        <row r="80">
          <cell r="A80" t="str">
            <v>Prime Cut Productions Ltd</v>
          </cell>
          <cell r="B80" t="str">
            <v>2014-2015</v>
          </cell>
          <cell r="C80">
            <v>31732</v>
          </cell>
          <cell r="D80" t="str">
            <v>Exchequer</v>
          </cell>
          <cell r="E80" t="str">
            <v>ACNI/10770</v>
          </cell>
          <cell r="F80" t="str">
            <v>Gilly Campbell</v>
          </cell>
          <cell r="G80" t="str">
            <v>xx AFP - Returning Applicant</v>
          </cell>
          <cell r="H80" t="str">
            <v>Awarded - Completed</v>
          </cell>
          <cell r="I80" t="str">
            <v>Medium</v>
          </cell>
          <cell r="J80">
            <v>155249</v>
          </cell>
          <cell r="L80">
            <v>155249</v>
          </cell>
          <cell r="M80">
            <v>511549</v>
          </cell>
          <cell r="N80" t="str">
            <v>Drama</v>
          </cell>
          <cell r="O80">
            <v>101428</v>
          </cell>
          <cell r="P80">
            <v>6892</v>
          </cell>
          <cell r="Q80">
            <v>0</v>
          </cell>
          <cell r="R80">
            <v>920</v>
          </cell>
          <cell r="S80">
            <v>1729</v>
          </cell>
          <cell r="T80">
            <v>2122</v>
          </cell>
          <cell r="U80">
            <v>2828</v>
          </cell>
          <cell r="V80">
            <v>0</v>
          </cell>
          <cell r="W80">
            <v>0</v>
          </cell>
          <cell r="X80">
            <v>1784</v>
          </cell>
          <cell r="Y80">
            <v>16275</v>
          </cell>
          <cell r="Z80">
            <v>6662</v>
          </cell>
          <cell r="AA80">
            <v>118114</v>
          </cell>
          <cell r="AB80">
            <v>17</v>
          </cell>
          <cell r="AC80">
            <v>13775</v>
          </cell>
          <cell r="AD80">
            <v>0</v>
          </cell>
          <cell r="AE80">
            <v>748</v>
          </cell>
          <cell r="AF80">
            <v>0</v>
          </cell>
          <cell r="AG80">
            <v>0</v>
          </cell>
          <cell r="AH80">
            <v>11591</v>
          </cell>
          <cell r="AI80">
            <v>40001</v>
          </cell>
          <cell r="AJ80">
            <v>0</v>
          </cell>
          <cell r="AK80">
            <v>155249</v>
          </cell>
          <cell r="AL80">
            <v>0</v>
          </cell>
          <cell r="AM80">
            <v>37146</v>
          </cell>
          <cell r="AN80">
            <v>192395</v>
          </cell>
          <cell r="AO80">
            <v>0</v>
          </cell>
          <cell r="AP80">
            <v>0</v>
          </cell>
          <cell r="AQ80">
            <v>32326</v>
          </cell>
          <cell r="AR80">
            <v>0</v>
          </cell>
          <cell r="AS80">
            <v>25000</v>
          </cell>
          <cell r="AT80">
            <v>0</v>
          </cell>
          <cell r="AU80">
            <v>0</v>
          </cell>
          <cell r="AV80">
            <v>25000</v>
          </cell>
          <cell r="AW80">
            <v>52210</v>
          </cell>
          <cell r="AX80">
            <v>0</v>
          </cell>
          <cell r="AY80">
            <v>0</v>
          </cell>
          <cell r="AZ80">
            <v>0</v>
          </cell>
          <cell r="BA80">
            <v>0</v>
          </cell>
          <cell r="BB80">
            <v>0</v>
          </cell>
          <cell r="BC80">
            <v>0</v>
          </cell>
          <cell r="BD80">
            <v>0</v>
          </cell>
          <cell r="BE80">
            <v>0</v>
          </cell>
          <cell r="BF80">
            <v>0</v>
          </cell>
          <cell r="BG80">
            <v>2331</v>
          </cell>
          <cell r="BH80">
            <v>54541</v>
          </cell>
          <cell r="BI80">
            <v>4000</v>
          </cell>
          <cell r="BJ80">
            <v>0</v>
          </cell>
          <cell r="BK80">
            <v>90000</v>
          </cell>
          <cell r="BL80">
            <v>94000</v>
          </cell>
          <cell r="BM80">
            <v>0</v>
          </cell>
          <cell r="BN80">
            <v>0</v>
          </cell>
        </row>
        <row r="81">
          <cell r="A81" t="str">
            <v>Prison Arts Foundation</v>
          </cell>
          <cell r="B81" t="str">
            <v>2014-2015</v>
          </cell>
          <cell r="C81">
            <v>31776</v>
          </cell>
          <cell r="D81" t="str">
            <v>Lottery</v>
          </cell>
          <cell r="E81" t="str">
            <v>ACNI/10814</v>
          </cell>
          <cell r="F81" t="str">
            <v>Joan Dempster</v>
          </cell>
          <cell r="G81" t="str">
            <v>xx AFP - Returning Applicant</v>
          </cell>
          <cell r="H81" t="str">
            <v>Awarded - Completed</v>
          </cell>
          <cell r="I81" t="str">
            <v>Small</v>
          </cell>
          <cell r="J81">
            <v>48500</v>
          </cell>
          <cell r="L81">
            <v>48500</v>
          </cell>
          <cell r="M81">
            <v>56500</v>
          </cell>
          <cell r="N81" t="str">
            <v>Combined</v>
          </cell>
          <cell r="O81">
            <v>51342.21</v>
          </cell>
          <cell r="P81">
            <v>5048.16</v>
          </cell>
          <cell r="Q81">
            <v>1959.3</v>
          </cell>
          <cell r="R81">
            <v>19</v>
          </cell>
          <cell r="S81">
            <v>2965.44</v>
          </cell>
          <cell r="T81">
            <v>2412.86</v>
          </cell>
          <cell r="U81">
            <v>7285</v>
          </cell>
          <cell r="V81">
            <v>0</v>
          </cell>
          <cell r="W81">
            <v>0</v>
          </cell>
          <cell r="X81">
            <v>2217.0100000000002</v>
          </cell>
          <cell r="Y81">
            <v>21906.770000000004</v>
          </cell>
          <cell r="Z81">
            <v>15170.53</v>
          </cell>
          <cell r="AA81">
            <v>203822.92</v>
          </cell>
          <cell r="AB81">
            <v>534.12</v>
          </cell>
          <cell r="AC81">
            <v>156</v>
          </cell>
          <cell r="AD81">
            <v>0</v>
          </cell>
          <cell r="AE81">
            <v>208</v>
          </cell>
          <cell r="AF81">
            <v>0</v>
          </cell>
          <cell r="AG81">
            <v>0</v>
          </cell>
          <cell r="AH81">
            <v>445.77</v>
          </cell>
          <cell r="AI81">
            <v>262.8</v>
          </cell>
          <cell r="AJ81">
            <v>36642</v>
          </cell>
          <cell r="AK81">
            <v>48500</v>
          </cell>
          <cell r="AL81">
            <v>0</v>
          </cell>
          <cell r="AM81">
            <v>0</v>
          </cell>
          <cell r="AN81">
            <v>48500</v>
          </cell>
          <cell r="AO81">
            <v>0</v>
          </cell>
          <cell r="AP81">
            <v>7550</v>
          </cell>
          <cell r="AQ81">
            <v>0</v>
          </cell>
          <cell r="AR81">
            <v>10771.82</v>
          </cell>
          <cell r="AS81">
            <v>0</v>
          </cell>
          <cell r="AT81">
            <v>0</v>
          </cell>
          <cell r="AU81">
            <v>0</v>
          </cell>
          <cell r="AV81">
            <v>0</v>
          </cell>
          <cell r="AW81">
            <v>0</v>
          </cell>
          <cell r="AX81">
            <v>0</v>
          </cell>
          <cell r="AY81">
            <v>0</v>
          </cell>
          <cell r="AZ81">
            <v>0</v>
          </cell>
          <cell r="BA81">
            <v>0</v>
          </cell>
          <cell r="BB81">
            <v>0</v>
          </cell>
          <cell r="BC81">
            <v>0</v>
          </cell>
          <cell r="BD81">
            <v>0</v>
          </cell>
          <cell r="BE81">
            <v>249988.74</v>
          </cell>
          <cell r="BF81">
            <v>0</v>
          </cell>
          <cell r="BG81">
            <v>441.73</v>
          </cell>
          <cell r="BH81">
            <v>250430.47</v>
          </cell>
          <cell r="BI81">
            <v>0</v>
          </cell>
          <cell r="BJ81">
            <v>225</v>
          </cell>
          <cell r="BK81">
            <v>8000</v>
          </cell>
          <cell r="BL81">
            <v>8225</v>
          </cell>
          <cell r="BM81">
            <v>0</v>
          </cell>
          <cell r="BN81">
            <v>0</v>
          </cell>
        </row>
        <row r="82">
          <cell r="A82" t="str">
            <v>QSS @ Bedford Street</v>
          </cell>
          <cell r="B82" t="str">
            <v>2014-2015</v>
          </cell>
          <cell r="C82">
            <v>31819</v>
          </cell>
          <cell r="D82" t="str">
            <v>Exchequer</v>
          </cell>
          <cell r="E82" t="str">
            <v>ACNI/10857</v>
          </cell>
          <cell r="F82" t="str">
            <v>Deirdre Robb</v>
          </cell>
          <cell r="G82" t="str">
            <v>xx AFP - Studio Groups</v>
          </cell>
          <cell r="H82" t="str">
            <v>Awarded - Completed</v>
          </cell>
          <cell r="I82" t="str">
            <v>Small</v>
          </cell>
          <cell r="J82">
            <v>31606</v>
          </cell>
          <cell r="L82">
            <v>31606</v>
          </cell>
          <cell r="M82">
            <v>0</v>
          </cell>
          <cell r="N82" t="str">
            <v>Visual Arts</v>
          </cell>
          <cell r="O82">
            <v>17470</v>
          </cell>
          <cell r="P82">
            <v>18098</v>
          </cell>
          <cell r="Q82">
            <v>3680.75</v>
          </cell>
          <cell r="R82">
            <v>9807</v>
          </cell>
          <cell r="S82">
            <v>1409.21</v>
          </cell>
          <cell r="T82">
            <v>1040.48</v>
          </cell>
          <cell r="U82">
            <v>2064</v>
          </cell>
          <cell r="V82">
            <v>0</v>
          </cell>
          <cell r="W82">
            <v>0</v>
          </cell>
          <cell r="X82">
            <v>2074.6799999999998</v>
          </cell>
          <cell r="Y82">
            <v>38174.120000000003</v>
          </cell>
          <cell r="Z82">
            <v>3507</v>
          </cell>
          <cell r="AA82">
            <v>2902</v>
          </cell>
          <cell r="AB82">
            <v>0</v>
          </cell>
          <cell r="AC82">
            <v>200</v>
          </cell>
          <cell r="AD82">
            <v>0</v>
          </cell>
          <cell r="AE82">
            <v>0</v>
          </cell>
          <cell r="AF82">
            <v>700.23</v>
          </cell>
          <cell r="AG82">
            <v>439.43</v>
          </cell>
          <cell r="AH82">
            <v>0</v>
          </cell>
          <cell r="AI82">
            <v>0</v>
          </cell>
          <cell r="AJ82">
            <v>24570.2</v>
          </cell>
          <cell r="AK82">
            <v>31606</v>
          </cell>
          <cell r="AL82">
            <v>0</v>
          </cell>
          <cell r="AM82">
            <v>0</v>
          </cell>
          <cell r="AN82">
            <v>31606</v>
          </cell>
          <cell r="AO82">
            <v>0</v>
          </cell>
          <cell r="AP82">
            <v>0</v>
          </cell>
          <cell r="AQ82">
            <v>4788</v>
          </cell>
          <cell r="AR82">
            <v>0</v>
          </cell>
          <cell r="AS82">
            <v>0</v>
          </cell>
          <cell r="AT82">
            <v>0</v>
          </cell>
          <cell r="AU82">
            <v>0</v>
          </cell>
          <cell r="AV82">
            <v>0</v>
          </cell>
          <cell r="AW82">
            <v>0</v>
          </cell>
          <cell r="AX82">
            <v>0</v>
          </cell>
          <cell r="AY82">
            <v>0</v>
          </cell>
          <cell r="AZ82">
            <v>0</v>
          </cell>
          <cell r="BA82">
            <v>0</v>
          </cell>
          <cell r="BB82">
            <v>812</v>
          </cell>
          <cell r="BC82">
            <v>0</v>
          </cell>
          <cell r="BD82">
            <v>13072</v>
          </cell>
          <cell r="BE82">
            <v>0</v>
          </cell>
          <cell r="BF82">
            <v>0</v>
          </cell>
          <cell r="BG82">
            <v>14009.9</v>
          </cell>
          <cell r="BH82">
            <v>27893.9</v>
          </cell>
          <cell r="BI82">
            <v>0</v>
          </cell>
          <cell r="BJ82">
            <v>0</v>
          </cell>
          <cell r="BK82">
            <v>0</v>
          </cell>
          <cell r="BL82">
            <v>0</v>
          </cell>
          <cell r="BM82">
            <v>0</v>
          </cell>
          <cell r="BN82">
            <v>0</v>
          </cell>
        </row>
        <row r="83">
          <cell r="A83" t="str">
            <v>Replay Productions Limited</v>
          </cell>
          <cell r="B83" t="str">
            <v>2014-2015</v>
          </cell>
          <cell r="C83">
            <v>31777</v>
          </cell>
          <cell r="D83" t="str">
            <v>Exchequer</v>
          </cell>
          <cell r="E83" t="str">
            <v>ACNI/10815</v>
          </cell>
          <cell r="F83" t="str">
            <v>Gilly Campbell</v>
          </cell>
          <cell r="G83" t="str">
            <v>xx AFP - Returning Applicant</v>
          </cell>
          <cell r="H83" t="str">
            <v>Awarded - Completed</v>
          </cell>
          <cell r="I83" t="str">
            <v>Medium</v>
          </cell>
          <cell r="J83">
            <v>148791</v>
          </cell>
          <cell r="L83">
            <v>148791</v>
          </cell>
          <cell r="M83">
            <v>147399</v>
          </cell>
          <cell r="N83" t="str">
            <v>Drama</v>
          </cell>
          <cell r="O83">
            <v>123790.37</v>
          </cell>
          <cell r="P83">
            <v>21318</v>
          </cell>
          <cell r="Q83">
            <v>1302.69</v>
          </cell>
          <cell r="R83">
            <v>380</v>
          </cell>
          <cell r="S83">
            <v>857.24</v>
          </cell>
          <cell r="T83">
            <v>1958.05</v>
          </cell>
          <cell r="U83">
            <v>2977.66</v>
          </cell>
          <cell r="V83">
            <v>0</v>
          </cell>
          <cell r="W83">
            <v>0</v>
          </cell>
          <cell r="X83">
            <v>4556.18</v>
          </cell>
          <cell r="Y83">
            <v>33349.82</v>
          </cell>
          <cell r="Z83">
            <v>14405.51</v>
          </cell>
          <cell r="AA83">
            <v>122392.51</v>
          </cell>
          <cell r="AB83">
            <v>0</v>
          </cell>
          <cell r="AC83">
            <v>10372.11</v>
          </cell>
          <cell r="AD83">
            <v>0</v>
          </cell>
          <cell r="AE83">
            <v>73.5</v>
          </cell>
          <cell r="AF83">
            <v>0</v>
          </cell>
          <cell r="AG83">
            <v>2286.5700000000002</v>
          </cell>
          <cell r="AH83">
            <v>16249.59</v>
          </cell>
          <cell r="AI83">
            <v>15055.09</v>
          </cell>
          <cell r="AJ83">
            <v>24570.2</v>
          </cell>
          <cell r="AK83">
            <v>148791</v>
          </cell>
          <cell r="AL83">
            <v>0</v>
          </cell>
          <cell r="AM83">
            <v>25000</v>
          </cell>
          <cell r="AN83">
            <v>173791</v>
          </cell>
          <cell r="AO83">
            <v>0</v>
          </cell>
          <cell r="AP83">
            <v>0</v>
          </cell>
          <cell r="AQ83">
            <v>101500</v>
          </cell>
          <cell r="AR83">
            <v>0</v>
          </cell>
          <cell r="AS83">
            <v>0</v>
          </cell>
          <cell r="AT83">
            <v>0</v>
          </cell>
          <cell r="AU83">
            <v>0</v>
          </cell>
          <cell r="AV83">
            <v>0</v>
          </cell>
          <cell r="AW83">
            <v>34166.589999999997</v>
          </cell>
          <cell r="AX83">
            <v>6468.3</v>
          </cell>
          <cell r="AY83">
            <v>19684.96</v>
          </cell>
          <cell r="AZ83">
            <v>0</v>
          </cell>
          <cell r="BA83">
            <v>0</v>
          </cell>
          <cell r="BB83">
            <v>0</v>
          </cell>
          <cell r="BC83">
            <v>0</v>
          </cell>
          <cell r="BD83">
            <v>0</v>
          </cell>
          <cell r="BE83">
            <v>0</v>
          </cell>
          <cell r="BF83">
            <v>0</v>
          </cell>
          <cell r="BG83">
            <v>0</v>
          </cell>
          <cell r="BH83">
            <v>60319.85</v>
          </cell>
          <cell r="BI83">
            <v>8000</v>
          </cell>
          <cell r="BJ83">
            <v>15</v>
          </cell>
          <cell r="BK83">
            <v>61479</v>
          </cell>
          <cell r="BL83">
            <v>69494</v>
          </cell>
          <cell r="BM83">
            <v>0</v>
          </cell>
          <cell r="BN83">
            <v>0</v>
          </cell>
        </row>
        <row r="84">
          <cell r="A84" t="str">
            <v>Seacourt Print Workshop Limited</v>
          </cell>
          <cell r="B84" t="str">
            <v>2014-2015</v>
          </cell>
          <cell r="C84">
            <v>31793</v>
          </cell>
          <cell r="D84" t="str">
            <v>Lottery</v>
          </cell>
          <cell r="E84" t="str">
            <v>ACNI/10831</v>
          </cell>
          <cell r="F84" t="str">
            <v>Suzanne Lyle</v>
          </cell>
          <cell r="G84" t="str">
            <v>xx AFP - Returning Applicant</v>
          </cell>
          <cell r="H84" t="str">
            <v>Awarded - Completed</v>
          </cell>
          <cell r="I84" t="str">
            <v>Small</v>
          </cell>
          <cell r="J84">
            <v>51486</v>
          </cell>
          <cell r="L84">
            <v>51486</v>
          </cell>
          <cell r="M84">
            <v>203544</v>
          </cell>
          <cell r="N84" t="str">
            <v>Visual Arts</v>
          </cell>
          <cell r="O84">
            <v>45783.26</v>
          </cell>
          <cell r="P84">
            <v>24264</v>
          </cell>
          <cell r="Q84">
            <v>5194.83</v>
          </cell>
          <cell r="R84">
            <v>465.11</v>
          </cell>
          <cell r="S84">
            <v>1219.43</v>
          </cell>
          <cell r="T84">
            <v>2221.61</v>
          </cell>
          <cell r="U84">
            <v>2114.36</v>
          </cell>
          <cell r="V84">
            <v>0</v>
          </cell>
          <cell r="W84">
            <v>0</v>
          </cell>
          <cell r="X84">
            <v>2420.17</v>
          </cell>
          <cell r="Y84">
            <v>37899.51</v>
          </cell>
          <cell r="Z84">
            <v>37287.18</v>
          </cell>
          <cell r="AA84">
            <v>36100.089999999997</v>
          </cell>
          <cell r="AB84">
            <v>0</v>
          </cell>
          <cell r="AC84">
            <v>3577.85</v>
          </cell>
          <cell r="AD84">
            <v>0</v>
          </cell>
          <cell r="AE84">
            <v>0</v>
          </cell>
          <cell r="AF84">
            <v>0</v>
          </cell>
          <cell r="AG84">
            <v>196.5</v>
          </cell>
          <cell r="AH84">
            <v>90.5</v>
          </cell>
          <cell r="AI84">
            <v>13073.02</v>
          </cell>
          <cell r="AJ84">
            <v>895</v>
          </cell>
          <cell r="AK84">
            <v>51486</v>
          </cell>
          <cell r="AL84">
            <v>7423.55</v>
          </cell>
          <cell r="AM84">
            <v>0</v>
          </cell>
          <cell r="AN84">
            <v>58909.55</v>
          </cell>
          <cell r="AO84">
            <v>0</v>
          </cell>
          <cell r="AP84">
            <v>2889.12</v>
          </cell>
          <cell r="AQ84">
            <v>10460</v>
          </cell>
          <cell r="AR84">
            <v>0</v>
          </cell>
          <cell r="AS84">
            <v>0</v>
          </cell>
          <cell r="AT84">
            <v>0</v>
          </cell>
          <cell r="AU84">
            <v>0</v>
          </cell>
          <cell r="AV84">
            <v>0</v>
          </cell>
          <cell r="AW84">
            <v>0</v>
          </cell>
          <cell r="AX84">
            <v>0</v>
          </cell>
          <cell r="AY84">
            <v>0</v>
          </cell>
          <cell r="AZ84">
            <v>14965.08</v>
          </cell>
          <cell r="BA84">
            <v>0</v>
          </cell>
          <cell r="BB84">
            <v>10284.85</v>
          </cell>
          <cell r="BC84">
            <v>0</v>
          </cell>
          <cell r="BD84">
            <v>0</v>
          </cell>
          <cell r="BE84">
            <v>26198</v>
          </cell>
          <cell r="BF84">
            <v>3000</v>
          </cell>
          <cell r="BG84">
            <v>41618.120000000003</v>
          </cell>
          <cell r="BH84">
            <v>96066.05</v>
          </cell>
          <cell r="BI84">
            <v>1500</v>
          </cell>
          <cell r="BJ84">
            <v>0</v>
          </cell>
          <cell r="BK84">
            <v>15000</v>
          </cell>
          <cell r="BL84">
            <v>16500</v>
          </cell>
          <cell r="BM84">
            <v>0</v>
          </cell>
          <cell r="BN84">
            <v>0</v>
          </cell>
        </row>
        <row r="85">
          <cell r="A85" t="str">
            <v>Sole Purpose Productions</v>
          </cell>
          <cell r="B85" t="str">
            <v>2014-2015</v>
          </cell>
          <cell r="C85">
            <v>31774</v>
          </cell>
          <cell r="D85" t="str">
            <v>Lottery</v>
          </cell>
          <cell r="E85" t="str">
            <v>ACNI/10812</v>
          </cell>
          <cell r="F85" t="str">
            <v>Lizzie Devlin</v>
          </cell>
          <cell r="G85" t="str">
            <v>xx AFP - Returning Applicant</v>
          </cell>
          <cell r="H85" t="str">
            <v>Awarded - Completed</v>
          </cell>
          <cell r="I85" t="str">
            <v>Medium</v>
          </cell>
          <cell r="J85">
            <v>34498</v>
          </cell>
          <cell r="L85">
            <v>34498</v>
          </cell>
          <cell r="M85">
            <v>128488</v>
          </cell>
          <cell r="N85" t="str">
            <v>Drama</v>
          </cell>
          <cell r="O85">
            <v>24060</v>
          </cell>
          <cell r="P85">
            <v>2670</v>
          </cell>
          <cell r="Q85">
            <v>0</v>
          </cell>
          <cell r="R85">
            <v>0</v>
          </cell>
          <cell r="S85">
            <v>873.86</v>
          </cell>
          <cell r="T85">
            <v>1249.51</v>
          </cell>
          <cell r="U85">
            <v>1238.93</v>
          </cell>
          <cell r="V85">
            <v>0</v>
          </cell>
          <cell r="W85">
            <v>0</v>
          </cell>
          <cell r="X85">
            <v>1673.65</v>
          </cell>
          <cell r="Y85">
            <v>7705.9500000000007</v>
          </cell>
          <cell r="Z85">
            <v>1925.65</v>
          </cell>
          <cell r="AA85">
            <v>37003.93</v>
          </cell>
          <cell r="AB85">
            <v>0</v>
          </cell>
          <cell r="AC85">
            <v>5011.4799999999996</v>
          </cell>
          <cell r="AD85">
            <v>0</v>
          </cell>
          <cell r="AE85">
            <v>6662</v>
          </cell>
          <cell r="AF85">
            <v>919</v>
          </cell>
          <cell r="AG85">
            <v>100</v>
          </cell>
          <cell r="AH85">
            <v>36757.730000000003</v>
          </cell>
          <cell r="AI85">
            <v>3516.96</v>
          </cell>
          <cell r="AJ85">
            <v>4325.0600000000004</v>
          </cell>
          <cell r="AK85">
            <v>34498</v>
          </cell>
          <cell r="AL85">
            <v>0</v>
          </cell>
          <cell r="AM85">
            <v>0</v>
          </cell>
          <cell r="AN85">
            <v>34498</v>
          </cell>
          <cell r="AO85">
            <v>0</v>
          </cell>
          <cell r="AP85">
            <v>0</v>
          </cell>
          <cell r="AQ85">
            <v>45423</v>
          </cell>
          <cell r="AR85">
            <v>0</v>
          </cell>
          <cell r="AS85">
            <v>20900</v>
          </cell>
          <cell r="AT85">
            <v>0</v>
          </cell>
          <cell r="AU85">
            <v>0</v>
          </cell>
          <cell r="AV85">
            <v>20900</v>
          </cell>
          <cell r="AW85">
            <v>10696.76</v>
          </cell>
          <cell r="AX85">
            <v>500</v>
          </cell>
          <cell r="AY85">
            <v>0</v>
          </cell>
          <cell r="AZ85">
            <v>0</v>
          </cell>
          <cell r="BA85">
            <v>0</v>
          </cell>
          <cell r="BB85">
            <v>0</v>
          </cell>
          <cell r="BC85">
            <v>0</v>
          </cell>
          <cell r="BD85">
            <v>0</v>
          </cell>
          <cell r="BE85">
            <v>0</v>
          </cell>
          <cell r="BF85">
            <v>0</v>
          </cell>
          <cell r="BG85">
            <v>4049.76</v>
          </cell>
          <cell r="BH85">
            <v>15246.52</v>
          </cell>
          <cell r="BI85">
            <v>0</v>
          </cell>
          <cell r="BJ85">
            <v>9001.01</v>
          </cell>
          <cell r="BK85">
            <v>0</v>
          </cell>
          <cell r="BL85">
            <v>9001.01</v>
          </cell>
          <cell r="BM85">
            <v>0</v>
          </cell>
          <cell r="BN85">
            <v>0</v>
          </cell>
        </row>
        <row r="86">
          <cell r="A86" t="str">
            <v>Spanner in the Works</v>
          </cell>
          <cell r="B86" t="str">
            <v>2014-2015</v>
          </cell>
          <cell r="C86">
            <v>31726</v>
          </cell>
          <cell r="D86" t="str">
            <v>Lottery</v>
          </cell>
          <cell r="E86" t="str">
            <v>ACNI/10764</v>
          </cell>
          <cell r="F86" t="str">
            <v>Gilly Campbell</v>
          </cell>
          <cell r="G86" t="str">
            <v>xx AFP - Returning Applicant</v>
          </cell>
          <cell r="H86" t="str">
            <v>Awarded - Completed</v>
          </cell>
          <cell r="I86" t="str">
            <v>Small</v>
          </cell>
          <cell r="J86">
            <v>35798</v>
          </cell>
          <cell r="L86">
            <v>35798</v>
          </cell>
          <cell r="M86">
            <v>35798</v>
          </cell>
          <cell r="N86" t="str">
            <v>Drama</v>
          </cell>
          <cell r="O86">
            <v>16640</v>
          </cell>
          <cell r="P86">
            <v>260</v>
          </cell>
          <cell r="Q86">
            <v>400</v>
          </cell>
          <cell r="R86">
            <v>320</v>
          </cell>
          <cell r="S86">
            <v>400</v>
          </cell>
          <cell r="T86">
            <v>310</v>
          </cell>
          <cell r="U86">
            <v>200</v>
          </cell>
          <cell r="V86">
            <v>0</v>
          </cell>
          <cell r="W86">
            <v>0</v>
          </cell>
          <cell r="X86">
            <v>500</v>
          </cell>
          <cell r="Y86">
            <v>2390</v>
          </cell>
          <cell r="Z86">
            <v>1596.19</v>
          </cell>
          <cell r="AA86">
            <v>49383.5</v>
          </cell>
          <cell r="AB86">
            <v>628</v>
          </cell>
          <cell r="AC86">
            <v>800</v>
          </cell>
          <cell r="AD86">
            <v>0</v>
          </cell>
          <cell r="AE86">
            <v>600</v>
          </cell>
          <cell r="AF86">
            <v>0</v>
          </cell>
          <cell r="AG86">
            <v>828.2</v>
          </cell>
          <cell r="AH86">
            <v>6596.7</v>
          </cell>
          <cell r="AI86">
            <v>1750</v>
          </cell>
          <cell r="AJ86">
            <v>793.72</v>
          </cell>
          <cell r="AK86">
            <v>35798</v>
          </cell>
          <cell r="AL86">
            <v>0</v>
          </cell>
          <cell r="AM86">
            <v>3420</v>
          </cell>
          <cell r="AN86">
            <v>39218</v>
          </cell>
          <cell r="AO86">
            <v>0</v>
          </cell>
          <cell r="AP86">
            <v>4200</v>
          </cell>
          <cell r="AQ86">
            <v>35050</v>
          </cell>
          <cell r="AR86">
            <v>0</v>
          </cell>
          <cell r="AS86">
            <v>0</v>
          </cell>
          <cell r="AT86">
            <v>0</v>
          </cell>
          <cell r="AU86">
            <v>0</v>
          </cell>
          <cell r="AV86">
            <v>0</v>
          </cell>
          <cell r="AW86">
            <v>2007.23</v>
          </cell>
          <cell r="AX86">
            <v>0</v>
          </cell>
          <cell r="AY86">
            <v>0</v>
          </cell>
          <cell r="AZ86">
            <v>0</v>
          </cell>
          <cell r="BA86">
            <v>0</v>
          </cell>
          <cell r="BB86">
            <v>0</v>
          </cell>
          <cell r="BC86">
            <v>0</v>
          </cell>
          <cell r="BD86">
            <v>0</v>
          </cell>
          <cell r="BE86">
            <v>0</v>
          </cell>
          <cell r="BF86">
            <v>0</v>
          </cell>
          <cell r="BG86">
            <v>0</v>
          </cell>
          <cell r="BH86">
            <v>2007.23</v>
          </cell>
          <cell r="BI86">
            <v>700</v>
          </cell>
          <cell r="BJ86">
            <v>165</v>
          </cell>
          <cell r="BK86">
            <v>7663.5</v>
          </cell>
          <cell r="BL86">
            <v>8528.5</v>
          </cell>
          <cell r="BM86">
            <v>0</v>
          </cell>
          <cell r="BN86">
            <v>0</v>
          </cell>
        </row>
        <row r="87">
          <cell r="A87" t="str">
            <v>Sticky Fingers Arts</v>
          </cell>
          <cell r="B87" t="str">
            <v>2014-2015</v>
          </cell>
          <cell r="C87">
            <v>31745</v>
          </cell>
          <cell r="D87" t="str">
            <v>Lottery</v>
          </cell>
          <cell r="E87" t="str">
            <v>ACNI/10783</v>
          </cell>
          <cell r="F87" t="str">
            <v>Lizzie Devlin</v>
          </cell>
          <cell r="G87" t="str">
            <v>xx AFP - Returning Applicant</v>
          </cell>
          <cell r="H87" t="str">
            <v>Awarded</v>
          </cell>
          <cell r="I87" t="str">
            <v>Medium</v>
          </cell>
          <cell r="J87">
            <v>107172</v>
          </cell>
          <cell r="L87">
            <v>107172</v>
          </cell>
          <cell r="M87">
            <v>818126</v>
          </cell>
          <cell r="N87" t="str">
            <v>Combined</v>
          </cell>
          <cell r="O87">
            <v>116109.57</v>
          </cell>
          <cell r="P87">
            <v>15825</v>
          </cell>
          <cell r="Q87">
            <v>2378</v>
          </cell>
          <cell r="R87">
            <v>481.26</v>
          </cell>
          <cell r="S87">
            <v>2303.6</v>
          </cell>
          <cell r="T87">
            <v>4901.2700000000004</v>
          </cell>
          <cell r="U87">
            <v>4794.3900000000003</v>
          </cell>
          <cell r="V87">
            <v>0</v>
          </cell>
          <cell r="W87">
            <v>0</v>
          </cell>
          <cell r="X87">
            <v>413.2</v>
          </cell>
          <cell r="Y87">
            <v>31096.719999999998</v>
          </cell>
          <cell r="Z87">
            <v>5952</v>
          </cell>
          <cell r="AA87">
            <v>142956.9</v>
          </cell>
          <cell r="AB87">
            <v>1800</v>
          </cell>
          <cell r="AC87">
            <v>1576</v>
          </cell>
          <cell r="AD87">
            <v>0</v>
          </cell>
          <cell r="AE87">
            <v>0</v>
          </cell>
          <cell r="AF87">
            <v>200</v>
          </cell>
          <cell r="AG87">
            <v>114.34</v>
          </cell>
          <cell r="AH87">
            <v>8088.88</v>
          </cell>
          <cell r="AI87">
            <v>12000</v>
          </cell>
          <cell r="AJ87">
            <v>0</v>
          </cell>
          <cell r="AK87">
            <v>107172</v>
          </cell>
          <cell r="AL87">
            <v>0</v>
          </cell>
          <cell r="AM87">
            <v>0</v>
          </cell>
          <cell r="AN87">
            <v>107172</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row>
        <row r="88">
          <cell r="A88" t="str">
            <v>Streetwise Community Circus Workshops</v>
          </cell>
          <cell r="B88" t="str">
            <v>2014-2015</v>
          </cell>
          <cell r="C88">
            <v>31766</v>
          </cell>
          <cell r="D88" t="str">
            <v>Lottery</v>
          </cell>
          <cell r="E88" t="str">
            <v>ACNI/10804</v>
          </cell>
          <cell r="F88" t="str">
            <v>Gavin O'Connor</v>
          </cell>
          <cell r="G88" t="str">
            <v>xx AFP - Returning Applicant</v>
          </cell>
          <cell r="H88" t="str">
            <v>Awarded - Completed</v>
          </cell>
          <cell r="I88" t="str">
            <v>Medium</v>
          </cell>
          <cell r="J88">
            <v>75205</v>
          </cell>
          <cell r="L88">
            <v>75205</v>
          </cell>
          <cell r="M88">
            <v>75205</v>
          </cell>
          <cell r="N88" t="str">
            <v>Combined</v>
          </cell>
          <cell r="O88">
            <v>31380</v>
          </cell>
          <cell r="P88">
            <v>897.62</v>
          </cell>
          <cell r="Q88">
            <v>0</v>
          </cell>
          <cell r="R88">
            <v>0</v>
          </cell>
          <cell r="S88">
            <v>1311.26</v>
          </cell>
          <cell r="T88">
            <v>0</v>
          </cell>
          <cell r="U88">
            <v>0</v>
          </cell>
          <cell r="V88">
            <v>0</v>
          </cell>
          <cell r="W88">
            <v>0</v>
          </cell>
          <cell r="X88">
            <v>2816.43</v>
          </cell>
          <cell r="Y88">
            <v>5025.3099999999995</v>
          </cell>
          <cell r="Z88">
            <v>8257.2000000000007</v>
          </cell>
          <cell r="AA88">
            <v>109999.67999999999</v>
          </cell>
          <cell r="AB88">
            <v>0</v>
          </cell>
          <cell r="AC88">
            <v>3350.75</v>
          </cell>
          <cell r="AD88">
            <v>0</v>
          </cell>
          <cell r="AE88">
            <v>0</v>
          </cell>
          <cell r="AF88">
            <v>0</v>
          </cell>
          <cell r="AG88">
            <v>1123.52</v>
          </cell>
          <cell r="AH88">
            <v>8188.72</v>
          </cell>
          <cell r="AI88">
            <v>4600.21</v>
          </cell>
          <cell r="AJ88">
            <v>356094.4</v>
          </cell>
          <cell r="AK88">
            <v>75205</v>
          </cell>
          <cell r="AL88">
            <v>0</v>
          </cell>
          <cell r="AM88">
            <v>13500</v>
          </cell>
          <cell r="AN88">
            <v>88705</v>
          </cell>
          <cell r="AO88">
            <v>0</v>
          </cell>
          <cell r="AP88">
            <v>0</v>
          </cell>
          <cell r="AQ88">
            <v>19920</v>
          </cell>
          <cell r="AR88">
            <v>0</v>
          </cell>
          <cell r="AS88">
            <v>0</v>
          </cell>
          <cell r="AT88">
            <v>0</v>
          </cell>
          <cell r="AU88">
            <v>0</v>
          </cell>
          <cell r="AV88">
            <v>0</v>
          </cell>
          <cell r="AW88">
            <v>0</v>
          </cell>
          <cell r="AX88">
            <v>71640.41</v>
          </cell>
          <cell r="AY88">
            <v>0</v>
          </cell>
          <cell r="AZ88">
            <v>3973</v>
          </cell>
          <cell r="BA88">
            <v>0</v>
          </cell>
          <cell r="BB88">
            <v>0</v>
          </cell>
          <cell r="BC88">
            <v>0</v>
          </cell>
          <cell r="BD88">
            <v>0</v>
          </cell>
          <cell r="BE88">
            <v>0</v>
          </cell>
          <cell r="BF88">
            <v>0</v>
          </cell>
          <cell r="BG88">
            <v>0</v>
          </cell>
          <cell r="BH88">
            <v>75613.41</v>
          </cell>
          <cell r="BI88">
            <v>0</v>
          </cell>
          <cell r="BJ88">
            <v>0</v>
          </cell>
          <cell r="BK88">
            <v>0</v>
          </cell>
          <cell r="BL88">
            <v>0</v>
          </cell>
          <cell r="BM88">
            <v>0</v>
          </cell>
          <cell r="BN88">
            <v>0</v>
          </cell>
        </row>
        <row r="89">
          <cell r="A89" t="str">
            <v>Terra Nova Productions</v>
          </cell>
          <cell r="B89" t="str">
            <v>2014-2015</v>
          </cell>
          <cell r="C89">
            <v>31820</v>
          </cell>
          <cell r="D89" t="str">
            <v>Lottery</v>
          </cell>
          <cell r="E89" t="str">
            <v>ACNI/10858</v>
          </cell>
          <cell r="F89" t="str">
            <v>Gilly Campbell</v>
          </cell>
          <cell r="G89" t="str">
            <v>AFP - Core</v>
          </cell>
          <cell r="H89" t="str">
            <v>Awarded - Completed</v>
          </cell>
          <cell r="I89" t="str">
            <v>Small</v>
          </cell>
          <cell r="J89">
            <v>20633</v>
          </cell>
          <cell r="L89">
            <v>20633</v>
          </cell>
          <cell r="M89">
            <v>54893</v>
          </cell>
          <cell r="N89" t="str">
            <v>Drama</v>
          </cell>
          <cell r="O89">
            <v>19750</v>
          </cell>
          <cell r="P89">
            <v>0</v>
          </cell>
          <cell r="Q89">
            <v>0</v>
          </cell>
          <cell r="R89">
            <v>0</v>
          </cell>
          <cell r="S89">
            <v>240</v>
          </cell>
          <cell r="T89">
            <v>1005</v>
          </cell>
          <cell r="U89">
            <v>125.61</v>
          </cell>
          <cell r="V89">
            <v>0</v>
          </cell>
          <cell r="W89">
            <v>0</v>
          </cell>
          <cell r="X89">
            <v>781.18</v>
          </cell>
          <cell r="Y89">
            <v>2151.79</v>
          </cell>
          <cell r="Z89">
            <v>700</v>
          </cell>
          <cell r="AA89">
            <v>22889.599999999999</v>
          </cell>
          <cell r="AB89">
            <v>728.41</v>
          </cell>
          <cell r="AC89">
            <v>1337.31</v>
          </cell>
          <cell r="AD89">
            <v>100</v>
          </cell>
          <cell r="AE89">
            <v>200</v>
          </cell>
          <cell r="AF89">
            <v>91.89</v>
          </cell>
          <cell r="AG89">
            <v>400</v>
          </cell>
          <cell r="AH89">
            <v>3583.31</v>
          </cell>
          <cell r="AI89">
            <v>1288.92</v>
          </cell>
          <cell r="AJ89">
            <v>945.54</v>
          </cell>
          <cell r="AK89">
            <v>20633</v>
          </cell>
          <cell r="AL89">
            <v>0</v>
          </cell>
          <cell r="AM89">
            <v>5462.5</v>
          </cell>
          <cell r="AN89">
            <v>26095.5</v>
          </cell>
          <cell r="AO89">
            <v>0</v>
          </cell>
          <cell r="AP89">
            <v>2497.1799999999998</v>
          </cell>
          <cell r="AQ89">
            <v>16312.95</v>
          </cell>
          <cell r="AR89">
            <v>0</v>
          </cell>
          <cell r="AS89">
            <v>0</v>
          </cell>
          <cell r="AT89">
            <v>0</v>
          </cell>
          <cell r="AU89">
            <v>0</v>
          </cell>
          <cell r="AV89">
            <v>0</v>
          </cell>
          <cell r="AW89">
            <v>7563.07</v>
          </cell>
          <cell r="AX89">
            <v>0</v>
          </cell>
          <cell r="AY89">
            <v>0</v>
          </cell>
          <cell r="AZ89">
            <v>0</v>
          </cell>
          <cell r="BA89">
            <v>0</v>
          </cell>
          <cell r="BB89">
            <v>0</v>
          </cell>
          <cell r="BC89">
            <v>0</v>
          </cell>
          <cell r="BD89">
            <v>0</v>
          </cell>
          <cell r="BE89">
            <v>0</v>
          </cell>
          <cell r="BF89">
            <v>2060</v>
          </cell>
          <cell r="BG89">
            <v>0</v>
          </cell>
          <cell r="BH89">
            <v>9623.07</v>
          </cell>
          <cell r="BI89">
            <v>0</v>
          </cell>
          <cell r="BJ89">
            <v>0</v>
          </cell>
          <cell r="BK89">
            <v>3360</v>
          </cell>
          <cell r="BL89">
            <v>3360</v>
          </cell>
          <cell r="BM89">
            <v>0</v>
          </cell>
          <cell r="BN89">
            <v>0</v>
          </cell>
        </row>
        <row r="90">
          <cell r="A90" t="str">
            <v>The Armagh Rhymers Educational &amp; Cultural Organisation</v>
          </cell>
          <cell r="B90" t="str">
            <v>2014-2015</v>
          </cell>
          <cell r="C90">
            <v>31783</v>
          </cell>
          <cell r="D90" t="str">
            <v>Lottery</v>
          </cell>
          <cell r="E90" t="str">
            <v>ACNI/10821</v>
          </cell>
          <cell r="F90" t="str">
            <v>Jane Cassidy</v>
          </cell>
          <cell r="G90" t="str">
            <v>xx AFP - Returning Applicant</v>
          </cell>
          <cell r="H90" t="str">
            <v>Awarded - Completed</v>
          </cell>
          <cell r="I90" t="str">
            <v>Small</v>
          </cell>
          <cell r="J90">
            <v>58200</v>
          </cell>
          <cell r="L90">
            <v>58200</v>
          </cell>
          <cell r="M90">
            <v>101870</v>
          </cell>
          <cell r="N90" t="str">
            <v>Traditional Arts</v>
          </cell>
          <cell r="O90">
            <v>14578.8</v>
          </cell>
          <cell r="P90">
            <v>0</v>
          </cell>
          <cell r="Q90">
            <v>0</v>
          </cell>
          <cell r="R90">
            <v>0</v>
          </cell>
          <cell r="S90">
            <v>1112.71</v>
          </cell>
          <cell r="T90">
            <v>677.67</v>
          </cell>
          <cell r="U90">
            <v>1431.87</v>
          </cell>
          <cell r="V90">
            <v>0</v>
          </cell>
          <cell r="W90">
            <v>0</v>
          </cell>
          <cell r="X90">
            <v>2156.38</v>
          </cell>
          <cell r="Y90">
            <v>5378.63</v>
          </cell>
          <cell r="Z90">
            <v>611</v>
          </cell>
          <cell r="AA90">
            <v>60194.32</v>
          </cell>
          <cell r="AB90">
            <v>20</v>
          </cell>
          <cell r="AC90">
            <v>3120</v>
          </cell>
          <cell r="AD90">
            <v>0</v>
          </cell>
          <cell r="AE90">
            <v>0</v>
          </cell>
          <cell r="AF90">
            <v>0</v>
          </cell>
          <cell r="AG90">
            <v>0</v>
          </cell>
          <cell r="AH90">
            <v>7609.71</v>
          </cell>
          <cell r="AI90">
            <v>2669.1</v>
          </cell>
          <cell r="AJ90">
            <v>0</v>
          </cell>
          <cell r="AK90">
            <v>58200</v>
          </cell>
          <cell r="AL90">
            <v>0</v>
          </cell>
          <cell r="AM90">
            <v>0</v>
          </cell>
          <cell r="AN90">
            <v>58200</v>
          </cell>
          <cell r="AO90">
            <v>0</v>
          </cell>
          <cell r="AP90">
            <v>1050</v>
          </cell>
          <cell r="AQ90">
            <v>6000</v>
          </cell>
          <cell r="AR90">
            <v>0</v>
          </cell>
          <cell r="AS90">
            <v>0</v>
          </cell>
          <cell r="AT90">
            <v>5000</v>
          </cell>
          <cell r="AU90">
            <v>0</v>
          </cell>
          <cell r="AV90">
            <v>5000</v>
          </cell>
          <cell r="AW90">
            <v>0</v>
          </cell>
          <cell r="AX90">
            <v>25532</v>
          </cell>
          <cell r="AY90">
            <v>9205</v>
          </cell>
          <cell r="AZ90">
            <v>0</v>
          </cell>
          <cell r="BA90">
            <v>0</v>
          </cell>
          <cell r="BB90">
            <v>0</v>
          </cell>
          <cell r="BC90">
            <v>0</v>
          </cell>
          <cell r="BD90">
            <v>0</v>
          </cell>
          <cell r="BE90">
            <v>0</v>
          </cell>
          <cell r="BF90">
            <v>0</v>
          </cell>
          <cell r="BG90">
            <v>30</v>
          </cell>
          <cell r="BH90">
            <v>34767</v>
          </cell>
          <cell r="BI90">
            <v>0</v>
          </cell>
          <cell r="BJ90">
            <v>0</v>
          </cell>
          <cell r="BK90">
            <v>5000</v>
          </cell>
          <cell r="BL90">
            <v>5000</v>
          </cell>
          <cell r="BM90">
            <v>0</v>
          </cell>
          <cell r="BN90">
            <v>600</v>
          </cell>
        </row>
        <row r="91">
          <cell r="A91" t="str">
            <v>The Beat Initiative</v>
          </cell>
          <cell r="B91" t="str">
            <v>2014-2015</v>
          </cell>
          <cell r="C91">
            <v>31750</v>
          </cell>
          <cell r="D91" t="str">
            <v>Exchequer</v>
          </cell>
          <cell r="E91" t="str">
            <v>ACNI/10788</v>
          </cell>
          <cell r="F91" t="str">
            <v>Gavin O'Connor</v>
          </cell>
          <cell r="G91" t="str">
            <v>xx AFP - Returning Applicant</v>
          </cell>
          <cell r="H91" t="str">
            <v>Awarded - Completed</v>
          </cell>
          <cell r="I91" t="str">
            <v>Medium</v>
          </cell>
          <cell r="J91">
            <v>155200</v>
          </cell>
          <cell r="L91">
            <v>155200</v>
          </cell>
          <cell r="M91">
            <v>401474</v>
          </cell>
          <cell r="N91" t="str">
            <v>Combined</v>
          </cell>
          <cell r="O91">
            <v>141590</v>
          </cell>
          <cell r="P91">
            <v>29383</v>
          </cell>
          <cell r="Q91">
            <v>5932</v>
          </cell>
          <cell r="R91">
            <v>9754</v>
          </cell>
          <cell r="S91">
            <v>1773</v>
          </cell>
          <cell r="T91">
            <v>1778</v>
          </cell>
          <cell r="U91">
            <v>4301</v>
          </cell>
          <cell r="V91">
            <v>0</v>
          </cell>
          <cell r="W91">
            <v>0</v>
          </cell>
          <cell r="X91">
            <v>4457</v>
          </cell>
          <cell r="Y91">
            <v>57378</v>
          </cell>
          <cell r="Z91">
            <v>383823</v>
          </cell>
          <cell r="AA91">
            <v>34625</v>
          </cell>
          <cell r="AB91">
            <v>0</v>
          </cell>
          <cell r="AC91">
            <v>5773</v>
          </cell>
          <cell r="AD91">
            <v>0</v>
          </cell>
          <cell r="AE91">
            <v>519</v>
          </cell>
          <cell r="AF91">
            <v>102</v>
          </cell>
          <cell r="AG91">
            <v>0</v>
          </cell>
          <cell r="AH91">
            <v>5417</v>
          </cell>
          <cell r="AI91">
            <v>6771</v>
          </cell>
          <cell r="AJ91">
            <v>0</v>
          </cell>
          <cell r="AK91">
            <v>155200</v>
          </cell>
          <cell r="AL91">
            <v>306</v>
          </cell>
          <cell r="AM91">
            <v>0</v>
          </cell>
          <cell r="AN91">
            <v>155506</v>
          </cell>
          <cell r="AO91">
            <v>0</v>
          </cell>
          <cell r="AP91">
            <v>7000</v>
          </cell>
          <cell r="AQ91">
            <v>86000</v>
          </cell>
          <cell r="AR91">
            <v>2657</v>
          </cell>
          <cell r="AS91">
            <v>2000</v>
          </cell>
          <cell r="AT91">
            <v>0</v>
          </cell>
          <cell r="AU91">
            <v>0</v>
          </cell>
          <cell r="AV91">
            <v>2000</v>
          </cell>
          <cell r="AW91">
            <v>0</v>
          </cell>
          <cell r="AX91">
            <v>0</v>
          </cell>
          <cell r="AY91">
            <v>0</v>
          </cell>
          <cell r="AZ91">
            <v>0</v>
          </cell>
          <cell r="BA91">
            <v>0</v>
          </cell>
          <cell r="BB91">
            <v>0</v>
          </cell>
          <cell r="BC91">
            <v>0</v>
          </cell>
          <cell r="BD91">
            <v>4267</v>
          </cell>
          <cell r="BE91">
            <v>7380</v>
          </cell>
          <cell r="BF91">
            <v>6848</v>
          </cell>
          <cell r="BG91">
            <v>375</v>
          </cell>
          <cell r="BH91">
            <v>18870</v>
          </cell>
          <cell r="BI91">
            <v>6000</v>
          </cell>
          <cell r="BJ91">
            <v>30937</v>
          </cell>
          <cell r="BK91">
            <v>4500</v>
          </cell>
          <cell r="BL91">
            <v>41437</v>
          </cell>
          <cell r="BM91">
            <v>372939</v>
          </cell>
          <cell r="BN91">
            <v>0</v>
          </cell>
        </row>
        <row r="92">
          <cell r="A92" t="str">
            <v>The Black Box Trust</v>
          </cell>
          <cell r="B92" t="str">
            <v>2014-2015</v>
          </cell>
          <cell r="C92">
            <v>31769</v>
          </cell>
          <cell r="D92" t="str">
            <v>Lottery</v>
          </cell>
          <cell r="E92" t="str">
            <v>ACNI/10807</v>
          </cell>
          <cell r="F92" t="str">
            <v>Sonya Whitefield</v>
          </cell>
          <cell r="G92" t="str">
            <v>xx AFP - Returning Applicant</v>
          </cell>
          <cell r="H92" t="str">
            <v>Awarded - Completed</v>
          </cell>
          <cell r="I92" t="str">
            <v>Medium</v>
          </cell>
          <cell r="J92">
            <v>25000</v>
          </cell>
          <cell r="L92">
            <v>25000</v>
          </cell>
          <cell r="M92">
            <v>542921</v>
          </cell>
          <cell r="N92" t="str">
            <v>Combined</v>
          </cell>
          <cell r="O92">
            <v>174165.05</v>
          </cell>
          <cell r="P92">
            <v>112955.83</v>
          </cell>
          <cell r="Q92">
            <v>18986.39</v>
          </cell>
          <cell r="R92">
            <v>27345.27</v>
          </cell>
          <cell r="S92">
            <v>1930.05</v>
          </cell>
          <cell r="T92">
            <v>3062.46</v>
          </cell>
          <cell r="U92">
            <v>11598.65</v>
          </cell>
          <cell r="V92">
            <v>0</v>
          </cell>
          <cell r="W92">
            <v>0</v>
          </cell>
          <cell r="X92">
            <v>6952.02</v>
          </cell>
          <cell r="Y92">
            <v>182830.66999999995</v>
          </cell>
          <cell r="Z92">
            <v>208408.04</v>
          </cell>
          <cell r="AA92">
            <v>63619.58</v>
          </cell>
          <cell r="AB92">
            <v>789.95</v>
          </cell>
          <cell r="AC92">
            <v>8098.31</v>
          </cell>
          <cell r="AD92">
            <v>0</v>
          </cell>
          <cell r="AE92">
            <v>0</v>
          </cell>
          <cell r="AF92">
            <v>0</v>
          </cell>
          <cell r="AG92">
            <v>4684.1099999999997</v>
          </cell>
          <cell r="AH92">
            <v>3238.75</v>
          </cell>
          <cell r="AI92">
            <v>5831.84</v>
          </cell>
          <cell r="AJ92">
            <v>0</v>
          </cell>
          <cell r="AK92">
            <v>25000</v>
          </cell>
          <cell r="AL92">
            <v>0</v>
          </cell>
          <cell r="AM92">
            <v>0</v>
          </cell>
          <cell r="AN92">
            <v>25000</v>
          </cell>
          <cell r="AO92">
            <v>0</v>
          </cell>
          <cell r="AP92">
            <v>0</v>
          </cell>
          <cell r="AQ92">
            <v>24000</v>
          </cell>
          <cell r="AR92">
            <v>0</v>
          </cell>
          <cell r="AS92">
            <v>57821.33</v>
          </cell>
          <cell r="AT92">
            <v>0</v>
          </cell>
          <cell r="AU92">
            <v>0</v>
          </cell>
          <cell r="AV92">
            <v>57821.33</v>
          </cell>
          <cell r="AW92">
            <v>69627.88</v>
          </cell>
          <cell r="AX92">
            <v>0</v>
          </cell>
          <cell r="AY92">
            <v>0</v>
          </cell>
          <cell r="AZ92">
            <v>0</v>
          </cell>
          <cell r="BA92">
            <v>0</v>
          </cell>
          <cell r="BB92">
            <v>0</v>
          </cell>
          <cell r="BC92">
            <v>458073.17</v>
          </cell>
          <cell r="BD92">
            <v>3000</v>
          </cell>
          <cell r="BE92">
            <v>0</v>
          </cell>
          <cell r="BF92">
            <v>0</v>
          </cell>
          <cell r="BG92">
            <v>33155.339999999997</v>
          </cell>
          <cell r="BH92">
            <v>563856.39</v>
          </cell>
          <cell r="BI92">
            <v>0</v>
          </cell>
          <cell r="BJ92">
            <v>0</v>
          </cell>
          <cell r="BK92">
            <v>0</v>
          </cell>
          <cell r="BL92">
            <v>0</v>
          </cell>
          <cell r="BM92">
            <v>0</v>
          </cell>
          <cell r="BN92">
            <v>0</v>
          </cell>
        </row>
        <row r="93">
          <cell r="A93" t="str">
            <v>The Contemporary Music Centre Ltd</v>
          </cell>
          <cell r="B93" t="str">
            <v>2014-2015</v>
          </cell>
          <cell r="C93">
            <v>31834</v>
          </cell>
          <cell r="D93" t="str">
            <v>Lottery</v>
          </cell>
          <cell r="E93" t="str">
            <v>ACNI/10872</v>
          </cell>
          <cell r="F93" t="str">
            <v>Ciaran Scullion</v>
          </cell>
          <cell r="G93" t="str">
            <v>AFP - Core</v>
          </cell>
          <cell r="H93" t="str">
            <v>Awarded - Completed</v>
          </cell>
          <cell r="I93" t="str">
            <v>Medium</v>
          </cell>
          <cell r="J93">
            <v>23557</v>
          </cell>
          <cell r="L93">
            <v>30710</v>
          </cell>
          <cell r="M93">
            <v>388335</v>
          </cell>
          <cell r="N93" t="str">
            <v>Music</v>
          </cell>
          <cell r="O93">
            <v>147125</v>
          </cell>
          <cell r="P93">
            <v>4602</v>
          </cell>
          <cell r="Q93">
            <v>3535</v>
          </cell>
          <cell r="R93">
            <v>17831</v>
          </cell>
          <cell r="S93">
            <v>2385</v>
          </cell>
          <cell r="T93">
            <v>3066</v>
          </cell>
          <cell r="U93">
            <v>8425</v>
          </cell>
          <cell r="V93">
            <v>0</v>
          </cell>
          <cell r="W93">
            <v>0</v>
          </cell>
          <cell r="X93">
            <v>1852</v>
          </cell>
          <cell r="Y93">
            <v>41696</v>
          </cell>
          <cell r="Z93">
            <v>47142</v>
          </cell>
          <cell r="AA93">
            <v>3307</v>
          </cell>
          <cell r="AB93">
            <v>374</v>
          </cell>
          <cell r="AC93">
            <v>729</v>
          </cell>
          <cell r="AD93">
            <v>0</v>
          </cell>
          <cell r="AE93">
            <v>0</v>
          </cell>
          <cell r="AF93">
            <v>0</v>
          </cell>
          <cell r="AG93">
            <v>0</v>
          </cell>
          <cell r="AH93">
            <v>2306</v>
          </cell>
          <cell r="AI93">
            <v>6805</v>
          </cell>
          <cell r="AJ93">
            <v>19011.419999999998</v>
          </cell>
          <cell r="AK93">
            <v>23557</v>
          </cell>
          <cell r="AL93">
            <v>0</v>
          </cell>
          <cell r="AM93">
            <v>0</v>
          </cell>
          <cell r="AN93">
            <v>23557</v>
          </cell>
          <cell r="AO93">
            <v>196818</v>
          </cell>
          <cell r="AP93">
            <v>0</v>
          </cell>
          <cell r="AQ93">
            <v>0</v>
          </cell>
          <cell r="AR93">
            <v>0</v>
          </cell>
          <cell r="AS93">
            <v>0</v>
          </cell>
          <cell r="AT93">
            <v>11000</v>
          </cell>
          <cell r="AU93">
            <v>0</v>
          </cell>
          <cell r="AV93">
            <v>11000</v>
          </cell>
          <cell r="AW93">
            <v>0</v>
          </cell>
          <cell r="AX93">
            <v>0</v>
          </cell>
          <cell r="AY93">
            <v>0</v>
          </cell>
          <cell r="AZ93">
            <v>0</v>
          </cell>
          <cell r="BA93">
            <v>0</v>
          </cell>
          <cell r="BB93">
            <v>0</v>
          </cell>
          <cell r="BC93">
            <v>0</v>
          </cell>
          <cell r="BD93">
            <v>0</v>
          </cell>
          <cell r="BE93">
            <v>0</v>
          </cell>
          <cell r="BF93">
            <v>0</v>
          </cell>
          <cell r="BG93">
            <v>27957</v>
          </cell>
          <cell r="BH93">
            <v>27957</v>
          </cell>
          <cell r="BI93">
            <v>0</v>
          </cell>
          <cell r="BJ93">
            <v>89</v>
          </cell>
          <cell r="BK93">
            <v>0</v>
          </cell>
          <cell r="BL93">
            <v>89</v>
          </cell>
          <cell r="BM93">
            <v>0</v>
          </cell>
          <cell r="BN93">
            <v>0</v>
          </cell>
        </row>
        <row r="94">
          <cell r="A94" t="str">
            <v>The Grand Opera House Trust</v>
          </cell>
          <cell r="B94" t="str">
            <v>2014-2015</v>
          </cell>
          <cell r="C94">
            <v>31785</v>
          </cell>
          <cell r="D94" t="str">
            <v>Exchequer</v>
          </cell>
          <cell r="E94" t="str">
            <v>ACNI/10823</v>
          </cell>
          <cell r="F94" t="str">
            <v>Sonya Whitefield</v>
          </cell>
          <cell r="G94" t="str">
            <v>xx AFP - Returning Applicant</v>
          </cell>
          <cell r="H94" t="str">
            <v>Awarded - Completed</v>
          </cell>
          <cell r="I94" t="str">
            <v>Medium</v>
          </cell>
          <cell r="J94">
            <v>594610</v>
          </cell>
          <cell r="L94">
            <v>594610</v>
          </cell>
          <cell r="M94">
            <v>0</v>
          </cell>
          <cell r="N94" t="str">
            <v>Combined</v>
          </cell>
          <cell r="O94">
            <v>1422648</v>
          </cell>
          <cell r="P94">
            <v>23437</v>
          </cell>
          <cell r="Q94">
            <v>103602</v>
          </cell>
          <cell r="R94">
            <v>204390</v>
          </cell>
          <cell r="S94">
            <v>18635</v>
          </cell>
          <cell r="T94">
            <v>33836</v>
          </cell>
          <cell r="U94">
            <v>78509</v>
          </cell>
          <cell r="V94">
            <v>0</v>
          </cell>
          <cell r="W94">
            <v>0</v>
          </cell>
          <cell r="X94">
            <v>54935</v>
          </cell>
          <cell r="Y94">
            <v>517344</v>
          </cell>
          <cell r="Z94">
            <v>594316</v>
          </cell>
          <cell r="AA94">
            <v>4030389</v>
          </cell>
          <cell r="AB94">
            <v>0</v>
          </cell>
          <cell r="AC94">
            <v>0</v>
          </cell>
          <cell r="AD94">
            <v>12770</v>
          </cell>
          <cell r="AE94">
            <v>0</v>
          </cell>
          <cell r="AF94">
            <v>0</v>
          </cell>
          <cell r="AG94">
            <v>0</v>
          </cell>
          <cell r="AH94">
            <v>0</v>
          </cell>
          <cell r="AI94">
            <v>0</v>
          </cell>
          <cell r="AJ94">
            <v>25047</v>
          </cell>
          <cell r="AK94">
            <v>594610</v>
          </cell>
          <cell r="AL94">
            <v>0</v>
          </cell>
          <cell r="AM94">
            <v>0</v>
          </cell>
          <cell r="AN94">
            <v>594610</v>
          </cell>
          <cell r="AO94">
            <v>0</v>
          </cell>
          <cell r="AP94">
            <v>0</v>
          </cell>
          <cell r="AQ94">
            <v>35000</v>
          </cell>
          <cell r="AR94">
            <v>0</v>
          </cell>
          <cell r="AS94">
            <v>0</v>
          </cell>
          <cell r="AT94">
            <v>0</v>
          </cell>
          <cell r="AU94">
            <v>0</v>
          </cell>
          <cell r="AV94">
            <v>0</v>
          </cell>
          <cell r="AW94">
            <v>5304976</v>
          </cell>
          <cell r="AX94">
            <v>0</v>
          </cell>
          <cell r="AY94">
            <v>0</v>
          </cell>
          <cell r="AZ94">
            <v>0</v>
          </cell>
          <cell r="BA94">
            <v>0</v>
          </cell>
          <cell r="BB94">
            <v>0</v>
          </cell>
          <cell r="BC94">
            <v>834148</v>
          </cell>
          <cell r="BD94">
            <v>4707</v>
          </cell>
          <cell r="BE94">
            <v>0</v>
          </cell>
          <cell r="BF94">
            <v>0</v>
          </cell>
          <cell r="BG94">
            <v>336400</v>
          </cell>
          <cell r="BH94">
            <v>6480231</v>
          </cell>
          <cell r="BI94">
            <v>29703</v>
          </cell>
          <cell r="BJ94">
            <v>0</v>
          </cell>
          <cell r="BK94">
            <v>0</v>
          </cell>
          <cell r="BL94">
            <v>29703</v>
          </cell>
          <cell r="BM94">
            <v>0</v>
          </cell>
          <cell r="BN94">
            <v>0</v>
          </cell>
        </row>
        <row r="95">
          <cell r="A95" t="str">
            <v>The John Hewitt Society</v>
          </cell>
          <cell r="B95" t="str">
            <v>2014-2015</v>
          </cell>
          <cell r="C95">
            <v>31787</v>
          </cell>
          <cell r="D95" t="str">
            <v>Lottery</v>
          </cell>
          <cell r="E95" t="str">
            <v>ACNI/10825</v>
          </cell>
          <cell r="F95" t="str">
            <v>Damian Smyth</v>
          </cell>
          <cell r="G95" t="str">
            <v>xx AFP - Returning Applicant</v>
          </cell>
          <cell r="H95" t="str">
            <v>Awarded - Completed</v>
          </cell>
          <cell r="I95" t="str">
            <v>Small</v>
          </cell>
          <cell r="J95">
            <v>30754</v>
          </cell>
          <cell r="L95">
            <v>30754.25</v>
          </cell>
          <cell r="M95">
            <v>87880</v>
          </cell>
          <cell r="N95" t="str">
            <v>Literature</v>
          </cell>
          <cell r="O95">
            <v>25165.42</v>
          </cell>
          <cell r="P95">
            <v>4800</v>
          </cell>
          <cell r="Q95">
            <v>444.45</v>
          </cell>
          <cell r="R95">
            <v>164.04</v>
          </cell>
          <cell r="S95">
            <v>1028.33</v>
          </cell>
          <cell r="T95">
            <v>3281.65</v>
          </cell>
          <cell r="U95">
            <v>780</v>
          </cell>
          <cell r="V95">
            <v>0</v>
          </cell>
          <cell r="W95">
            <v>0</v>
          </cell>
          <cell r="X95">
            <v>482.23</v>
          </cell>
          <cell r="Y95">
            <v>10980.699999999999</v>
          </cell>
          <cell r="Z95">
            <v>2005.98</v>
          </cell>
          <cell r="AA95">
            <v>14200.37</v>
          </cell>
          <cell r="AB95">
            <v>0</v>
          </cell>
          <cell r="AC95">
            <v>6652.08</v>
          </cell>
          <cell r="AD95">
            <v>0</v>
          </cell>
          <cell r="AE95">
            <v>5141.95</v>
          </cell>
          <cell r="AF95">
            <v>4289.51</v>
          </cell>
          <cell r="AG95">
            <v>1366.3</v>
          </cell>
          <cell r="AH95">
            <v>24259.16</v>
          </cell>
          <cell r="AI95">
            <v>0</v>
          </cell>
          <cell r="AJ95">
            <v>376601</v>
          </cell>
          <cell r="AK95">
            <v>30754</v>
          </cell>
          <cell r="AL95">
            <v>292.27</v>
          </cell>
          <cell r="AM95">
            <v>0</v>
          </cell>
          <cell r="AN95">
            <v>31046.27</v>
          </cell>
          <cell r="AO95">
            <v>0</v>
          </cell>
          <cell r="AP95">
            <v>13600</v>
          </cell>
          <cell r="AQ95">
            <v>10950</v>
          </cell>
          <cell r="AR95">
            <v>0</v>
          </cell>
          <cell r="AS95">
            <v>0</v>
          </cell>
          <cell r="AT95">
            <v>1750</v>
          </cell>
          <cell r="AU95">
            <v>0</v>
          </cell>
          <cell r="AV95">
            <v>1750</v>
          </cell>
          <cell r="AW95">
            <v>15640.19</v>
          </cell>
          <cell r="AX95">
            <v>0</v>
          </cell>
          <cell r="AY95">
            <v>0</v>
          </cell>
          <cell r="AZ95">
            <v>0</v>
          </cell>
          <cell r="BA95">
            <v>0</v>
          </cell>
          <cell r="BB95">
            <v>0</v>
          </cell>
          <cell r="BC95">
            <v>0</v>
          </cell>
          <cell r="BD95">
            <v>0</v>
          </cell>
          <cell r="BE95">
            <v>0</v>
          </cell>
          <cell r="BF95">
            <v>0</v>
          </cell>
          <cell r="BG95">
            <v>0</v>
          </cell>
          <cell r="BH95">
            <v>15640.19</v>
          </cell>
          <cell r="BI95">
            <v>0</v>
          </cell>
          <cell r="BJ95">
            <v>1638.91</v>
          </cell>
          <cell r="BK95">
            <v>11025</v>
          </cell>
          <cell r="BL95">
            <v>12663.91</v>
          </cell>
          <cell r="BM95">
            <v>0</v>
          </cell>
          <cell r="BN95">
            <v>0</v>
          </cell>
        </row>
        <row r="96">
          <cell r="A96" t="str">
            <v>The Lyric Theatre (NI)</v>
          </cell>
          <cell r="B96" t="str">
            <v>2014-2015</v>
          </cell>
          <cell r="C96">
            <v>31757</v>
          </cell>
          <cell r="D96" t="str">
            <v>Exchequer</v>
          </cell>
          <cell r="E96" t="str">
            <v>ACNI/10795</v>
          </cell>
          <cell r="F96" t="str">
            <v>Gilly Campbell</v>
          </cell>
          <cell r="G96" t="str">
            <v>xx AFP - Returning Applicant</v>
          </cell>
          <cell r="H96" t="str">
            <v>Awarded - Completed</v>
          </cell>
          <cell r="I96" t="str">
            <v>Large</v>
          </cell>
          <cell r="J96">
            <v>1018500</v>
          </cell>
          <cell r="L96">
            <v>0</v>
          </cell>
          <cell r="M96">
            <v>0</v>
          </cell>
          <cell r="N96" t="str">
            <v>Drama</v>
          </cell>
          <cell r="O96">
            <v>1003118</v>
          </cell>
          <cell r="P96">
            <v>28050</v>
          </cell>
          <cell r="Q96">
            <v>72854</v>
          </cell>
          <cell r="R96">
            <v>88115</v>
          </cell>
          <cell r="S96">
            <v>11312</v>
          </cell>
          <cell r="T96">
            <v>10697</v>
          </cell>
          <cell r="U96">
            <v>24780</v>
          </cell>
          <cell r="V96">
            <v>0</v>
          </cell>
          <cell r="W96">
            <v>0</v>
          </cell>
          <cell r="X96">
            <v>36740</v>
          </cell>
          <cell r="Y96">
            <v>272548</v>
          </cell>
          <cell r="Z96">
            <v>119239</v>
          </cell>
          <cell r="AA96">
            <v>393885</v>
          </cell>
          <cell r="AB96">
            <v>0</v>
          </cell>
          <cell r="AC96">
            <v>115770</v>
          </cell>
          <cell r="AD96">
            <v>9785</v>
          </cell>
          <cell r="AE96">
            <v>0</v>
          </cell>
          <cell r="AF96">
            <v>0</v>
          </cell>
          <cell r="AG96">
            <v>0</v>
          </cell>
          <cell r="AH96">
            <v>6804</v>
          </cell>
          <cell r="AI96">
            <v>156675</v>
          </cell>
          <cell r="AJ96">
            <v>0</v>
          </cell>
          <cell r="AK96">
            <v>1018500</v>
          </cell>
          <cell r="AL96">
            <v>0</v>
          </cell>
          <cell r="AM96">
            <v>0</v>
          </cell>
          <cell r="AN96">
            <v>1018500</v>
          </cell>
          <cell r="AO96">
            <v>0</v>
          </cell>
          <cell r="AP96">
            <v>0</v>
          </cell>
          <cell r="AQ96">
            <v>100000</v>
          </cell>
          <cell r="AR96">
            <v>0</v>
          </cell>
          <cell r="AS96">
            <v>0</v>
          </cell>
          <cell r="AT96">
            <v>0</v>
          </cell>
          <cell r="AU96">
            <v>0</v>
          </cell>
          <cell r="AV96">
            <v>0</v>
          </cell>
          <cell r="AW96">
            <v>543766</v>
          </cell>
          <cell r="AX96">
            <v>0</v>
          </cell>
          <cell r="AY96">
            <v>0</v>
          </cell>
          <cell r="AZ96">
            <v>0</v>
          </cell>
          <cell r="BA96">
            <v>0</v>
          </cell>
          <cell r="BB96">
            <v>0</v>
          </cell>
          <cell r="BC96">
            <v>194265</v>
          </cell>
          <cell r="BD96">
            <v>8792</v>
          </cell>
          <cell r="BE96">
            <v>0</v>
          </cell>
          <cell r="BF96">
            <v>0</v>
          </cell>
          <cell r="BG96">
            <v>23859</v>
          </cell>
          <cell r="BH96">
            <v>770682</v>
          </cell>
          <cell r="BI96">
            <v>87708</v>
          </cell>
          <cell r="BJ96">
            <v>10784</v>
          </cell>
          <cell r="BK96">
            <v>0</v>
          </cell>
          <cell r="BL96">
            <v>98492</v>
          </cell>
          <cell r="BM96">
            <v>0</v>
          </cell>
          <cell r="BN96">
            <v>0</v>
          </cell>
        </row>
        <row r="97">
          <cell r="A97" t="str">
            <v>The MAC</v>
          </cell>
          <cell r="B97" t="str">
            <v>2014-2015</v>
          </cell>
          <cell r="C97">
            <v>31763</v>
          </cell>
          <cell r="D97" t="str">
            <v>Exchequer</v>
          </cell>
          <cell r="E97" t="str">
            <v>ACNI/10801</v>
          </cell>
          <cell r="F97" t="str">
            <v>Sonya Whitefield</v>
          </cell>
          <cell r="G97" t="str">
            <v>xx AFP - Returning Applicant</v>
          </cell>
          <cell r="H97" t="str">
            <v>Awarded - Completed</v>
          </cell>
          <cell r="I97" t="str">
            <v>Large</v>
          </cell>
          <cell r="J97">
            <v>1000000</v>
          </cell>
          <cell r="L97">
            <v>1000000</v>
          </cell>
          <cell r="M97">
            <v>2598250</v>
          </cell>
          <cell r="N97" t="str">
            <v>Combined</v>
          </cell>
          <cell r="O97">
            <v>292819</v>
          </cell>
          <cell r="P97">
            <v>0</v>
          </cell>
          <cell r="Q97">
            <v>109162</v>
          </cell>
          <cell r="R97">
            <v>160991</v>
          </cell>
          <cell r="S97">
            <v>15837</v>
          </cell>
          <cell r="T97">
            <v>9319</v>
          </cell>
          <cell r="U97">
            <v>33786</v>
          </cell>
          <cell r="V97">
            <v>0</v>
          </cell>
          <cell r="W97">
            <v>0</v>
          </cell>
          <cell r="X97">
            <v>30737</v>
          </cell>
          <cell r="Y97">
            <v>359832</v>
          </cell>
          <cell r="Z97">
            <v>412018</v>
          </cell>
          <cell r="AA97">
            <v>1061551</v>
          </cell>
          <cell r="AB97">
            <v>5688</v>
          </cell>
          <cell r="AC97">
            <v>274620</v>
          </cell>
          <cell r="AD97">
            <v>4305</v>
          </cell>
          <cell r="AE97">
            <v>0</v>
          </cell>
          <cell r="AF97">
            <v>23267</v>
          </cell>
          <cell r="AG97">
            <v>38002</v>
          </cell>
          <cell r="AH97">
            <v>7635</v>
          </cell>
          <cell r="AI97">
            <v>44728</v>
          </cell>
          <cell r="AJ97">
            <v>125159</v>
          </cell>
          <cell r="AK97">
            <v>1000000</v>
          </cell>
          <cell r="AL97">
            <v>0</v>
          </cell>
          <cell r="AM97">
            <v>205000</v>
          </cell>
          <cell r="AN97">
            <v>1205000</v>
          </cell>
          <cell r="AO97">
            <v>0</v>
          </cell>
          <cell r="AP97">
            <v>0</v>
          </cell>
          <cell r="AQ97">
            <v>76320</v>
          </cell>
          <cell r="AR97">
            <v>0</v>
          </cell>
          <cell r="AS97">
            <v>0</v>
          </cell>
          <cell r="AT97">
            <v>0</v>
          </cell>
          <cell r="AU97">
            <v>0</v>
          </cell>
          <cell r="AV97">
            <v>0</v>
          </cell>
          <cell r="AW97">
            <v>353121</v>
          </cell>
          <cell r="AX97">
            <v>0</v>
          </cell>
          <cell r="AY97">
            <v>0</v>
          </cell>
          <cell r="AZ97">
            <v>1150</v>
          </cell>
          <cell r="BA97">
            <v>21333</v>
          </cell>
          <cell r="BB97">
            <v>0</v>
          </cell>
          <cell r="BC97">
            <v>66597</v>
          </cell>
          <cell r="BD97">
            <v>46720</v>
          </cell>
          <cell r="BE97">
            <v>0</v>
          </cell>
          <cell r="BF97">
            <v>0</v>
          </cell>
          <cell r="BG97">
            <v>192218</v>
          </cell>
          <cell r="BH97">
            <v>681139</v>
          </cell>
          <cell r="BI97">
            <v>71000</v>
          </cell>
          <cell r="BJ97">
            <v>8370</v>
          </cell>
          <cell r="BK97">
            <v>226482</v>
          </cell>
          <cell r="BL97">
            <v>305852</v>
          </cell>
          <cell r="BM97">
            <v>0</v>
          </cell>
          <cell r="BN97">
            <v>0</v>
          </cell>
        </row>
        <row r="98">
          <cell r="A98" t="str">
            <v>The Nerve Centre</v>
          </cell>
          <cell r="B98" t="str">
            <v>2014-2015</v>
          </cell>
          <cell r="C98">
            <v>31743</v>
          </cell>
          <cell r="D98" t="str">
            <v>Exchequer</v>
          </cell>
          <cell r="E98" t="str">
            <v>ACNI/10781</v>
          </cell>
          <cell r="F98" t="str">
            <v>Sonya Whitefield</v>
          </cell>
          <cell r="G98" t="str">
            <v>xx AFP - Returning Applicant</v>
          </cell>
          <cell r="H98" t="str">
            <v>Awarded - Completed</v>
          </cell>
          <cell r="I98" t="str">
            <v>Large</v>
          </cell>
          <cell r="J98">
            <v>154255</v>
          </cell>
          <cell r="L98">
            <v>154255</v>
          </cell>
          <cell r="M98">
            <v>1951538</v>
          </cell>
          <cell r="N98" t="str">
            <v>Music</v>
          </cell>
          <cell r="O98">
            <v>1187185</v>
          </cell>
          <cell r="P98">
            <v>38175</v>
          </cell>
          <cell r="Q98">
            <v>23027</v>
          </cell>
          <cell r="R98">
            <v>157913</v>
          </cell>
          <cell r="S98">
            <v>9074</v>
          </cell>
          <cell r="T98">
            <v>13145</v>
          </cell>
          <cell r="U98">
            <v>1715</v>
          </cell>
          <cell r="V98">
            <v>0</v>
          </cell>
          <cell r="W98">
            <v>0</v>
          </cell>
          <cell r="X98">
            <v>22273</v>
          </cell>
          <cell r="Y98">
            <v>265322</v>
          </cell>
          <cell r="Z98">
            <v>510683</v>
          </cell>
          <cell r="AA98">
            <v>35477</v>
          </cell>
          <cell r="AB98">
            <v>0</v>
          </cell>
          <cell r="AC98">
            <v>113841</v>
          </cell>
          <cell r="AD98">
            <v>0</v>
          </cell>
          <cell r="AE98">
            <v>0</v>
          </cell>
          <cell r="AF98">
            <v>0</v>
          </cell>
          <cell r="AG98">
            <v>5811</v>
          </cell>
          <cell r="AH98">
            <v>66436</v>
          </cell>
          <cell r="AI98">
            <v>522919</v>
          </cell>
          <cell r="AJ98">
            <v>73001</v>
          </cell>
          <cell r="AK98">
            <v>154255</v>
          </cell>
          <cell r="AL98">
            <v>0</v>
          </cell>
          <cell r="AM98">
            <v>0</v>
          </cell>
          <cell r="AN98">
            <v>154255</v>
          </cell>
          <cell r="AO98">
            <v>0</v>
          </cell>
          <cell r="AP98">
            <v>1620848</v>
          </cell>
          <cell r="AQ98">
            <v>41120</v>
          </cell>
          <cell r="AR98">
            <v>171234</v>
          </cell>
          <cell r="AS98">
            <v>331953</v>
          </cell>
          <cell r="AT98">
            <v>0</v>
          </cell>
          <cell r="AU98">
            <v>0</v>
          </cell>
          <cell r="AV98">
            <v>331953</v>
          </cell>
          <cell r="AW98">
            <v>99141</v>
          </cell>
          <cell r="AX98">
            <v>0</v>
          </cell>
          <cell r="AY98">
            <v>0</v>
          </cell>
          <cell r="AZ98">
            <v>0</v>
          </cell>
          <cell r="BA98">
            <v>0</v>
          </cell>
          <cell r="BB98">
            <v>0</v>
          </cell>
          <cell r="BC98">
            <v>0</v>
          </cell>
          <cell r="BD98">
            <v>26014</v>
          </cell>
          <cell r="BE98">
            <v>0</v>
          </cell>
          <cell r="BF98">
            <v>0</v>
          </cell>
          <cell r="BG98">
            <v>246418</v>
          </cell>
          <cell r="BH98">
            <v>371573</v>
          </cell>
          <cell r="BI98">
            <v>0</v>
          </cell>
          <cell r="BJ98">
            <v>0</v>
          </cell>
          <cell r="BK98">
            <v>0</v>
          </cell>
          <cell r="BL98">
            <v>0</v>
          </cell>
          <cell r="BM98">
            <v>0</v>
          </cell>
          <cell r="BN98">
            <v>0</v>
          </cell>
        </row>
        <row r="99">
          <cell r="A99" t="str">
            <v>The Royal Scottish Pipe Band Association</v>
          </cell>
          <cell r="B99" t="str">
            <v>2014-2015</v>
          </cell>
          <cell r="C99">
            <v>31839</v>
          </cell>
          <cell r="D99" t="str">
            <v>Lottery</v>
          </cell>
          <cell r="E99" t="str">
            <v>ACNI/10877</v>
          </cell>
          <cell r="F99" t="str">
            <v>Jane Cassidy</v>
          </cell>
          <cell r="G99" t="str">
            <v>AFP - Core</v>
          </cell>
          <cell r="H99" t="str">
            <v>Awarded - Completed</v>
          </cell>
          <cell r="I99" t="str">
            <v>Small</v>
          </cell>
          <cell r="J99">
            <v>35890</v>
          </cell>
          <cell r="L99">
            <v>35890</v>
          </cell>
          <cell r="M99">
            <v>241723.32</v>
          </cell>
          <cell r="N99" t="str">
            <v>Traditional Arts</v>
          </cell>
          <cell r="O99">
            <v>25663.27</v>
          </cell>
          <cell r="P99">
            <v>3556</v>
          </cell>
          <cell r="Q99">
            <v>0</v>
          </cell>
          <cell r="R99">
            <v>0</v>
          </cell>
          <cell r="S99">
            <v>986.32</v>
          </cell>
          <cell r="T99">
            <v>9865.33</v>
          </cell>
          <cell r="U99">
            <v>4500</v>
          </cell>
          <cell r="V99">
            <v>0</v>
          </cell>
          <cell r="W99">
            <v>0</v>
          </cell>
          <cell r="X99">
            <v>3350</v>
          </cell>
          <cell r="Y99">
            <v>22257.65</v>
          </cell>
          <cell r="Z99">
            <v>0</v>
          </cell>
          <cell r="AA99">
            <v>42496.5</v>
          </cell>
          <cell r="AB99">
            <v>0</v>
          </cell>
          <cell r="AC99">
            <v>375</v>
          </cell>
          <cell r="AD99">
            <v>0</v>
          </cell>
          <cell r="AE99">
            <v>8907.56</v>
          </cell>
          <cell r="AF99">
            <v>2810</v>
          </cell>
          <cell r="AG99">
            <v>230</v>
          </cell>
          <cell r="AH99">
            <v>5324.74</v>
          </cell>
          <cell r="AI99">
            <v>6190.65</v>
          </cell>
          <cell r="AJ99">
            <v>10419</v>
          </cell>
          <cell r="AK99">
            <v>35890</v>
          </cell>
          <cell r="AL99">
            <v>0</v>
          </cell>
          <cell r="AM99">
            <v>1313</v>
          </cell>
          <cell r="AN99">
            <v>37203</v>
          </cell>
          <cell r="AO99">
            <v>0</v>
          </cell>
          <cell r="AP99">
            <v>0</v>
          </cell>
          <cell r="AQ99">
            <v>45359.25</v>
          </cell>
          <cell r="AR99">
            <v>0</v>
          </cell>
          <cell r="AS99">
            <v>0</v>
          </cell>
          <cell r="AT99">
            <v>0</v>
          </cell>
          <cell r="AU99">
            <v>0</v>
          </cell>
          <cell r="AV99">
            <v>0</v>
          </cell>
          <cell r="AW99">
            <v>24000.12</v>
          </cell>
          <cell r="AX99">
            <v>0</v>
          </cell>
          <cell r="AY99">
            <v>0</v>
          </cell>
          <cell r="AZ99">
            <v>7693.5</v>
          </cell>
          <cell r="BA99">
            <v>0</v>
          </cell>
          <cell r="BB99">
            <v>0</v>
          </cell>
          <cell r="BC99">
            <v>0</v>
          </cell>
          <cell r="BD99">
            <v>0</v>
          </cell>
          <cell r="BE99">
            <v>0</v>
          </cell>
          <cell r="BF99">
            <v>0</v>
          </cell>
          <cell r="BG99">
            <v>0</v>
          </cell>
          <cell r="BH99">
            <v>31693.62</v>
          </cell>
          <cell r="BI99">
            <v>0</v>
          </cell>
          <cell r="BJ99">
            <v>0</v>
          </cell>
          <cell r="BK99">
            <v>0</v>
          </cell>
          <cell r="BL99">
            <v>0</v>
          </cell>
          <cell r="BM99">
            <v>0</v>
          </cell>
          <cell r="BN99">
            <v>0</v>
          </cell>
        </row>
        <row r="100">
          <cell r="A100" t="str">
            <v>The Sculptors Society of Ireland T/A Visual Artists Ireland</v>
          </cell>
          <cell r="B100" t="str">
            <v>2014-2015</v>
          </cell>
          <cell r="C100">
            <v>31821</v>
          </cell>
          <cell r="D100" t="str">
            <v>Lottery</v>
          </cell>
          <cell r="E100" t="str">
            <v>ACNI/10859</v>
          </cell>
          <cell r="F100" t="str">
            <v>Deirdre Robb</v>
          </cell>
          <cell r="G100" t="str">
            <v>AFP - Core</v>
          </cell>
          <cell r="H100" t="str">
            <v>Awarded - Completed</v>
          </cell>
          <cell r="I100" t="str">
            <v>Medium</v>
          </cell>
          <cell r="J100">
            <v>66660</v>
          </cell>
          <cell r="L100">
            <v>89486</v>
          </cell>
          <cell r="M100">
            <v>417906</v>
          </cell>
          <cell r="N100" t="str">
            <v>Visual Arts</v>
          </cell>
          <cell r="O100">
            <v>248457</v>
          </cell>
          <cell r="P100">
            <v>21739</v>
          </cell>
          <cell r="Q100">
            <v>6200</v>
          </cell>
          <cell r="R100">
            <v>1913</v>
          </cell>
          <cell r="S100">
            <v>5120</v>
          </cell>
          <cell r="T100">
            <v>17212</v>
          </cell>
          <cell r="U100">
            <v>5562</v>
          </cell>
          <cell r="V100">
            <v>0</v>
          </cell>
          <cell r="W100">
            <v>0</v>
          </cell>
          <cell r="X100">
            <v>6265</v>
          </cell>
          <cell r="Y100">
            <v>64011</v>
          </cell>
          <cell r="Z100">
            <v>12543</v>
          </cell>
          <cell r="AA100">
            <v>39273</v>
          </cell>
          <cell r="AB100">
            <v>0</v>
          </cell>
          <cell r="AC100">
            <v>14089</v>
          </cell>
          <cell r="AD100">
            <v>0</v>
          </cell>
          <cell r="AE100">
            <v>0</v>
          </cell>
          <cell r="AF100">
            <v>0</v>
          </cell>
          <cell r="AG100">
            <v>0</v>
          </cell>
          <cell r="AH100">
            <v>13240</v>
          </cell>
          <cell r="AI100">
            <v>24660</v>
          </cell>
          <cell r="AJ100">
            <v>0</v>
          </cell>
          <cell r="AK100">
            <v>66660</v>
          </cell>
          <cell r="AL100">
            <v>36668.79</v>
          </cell>
          <cell r="AM100">
            <v>21791.3</v>
          </cell>
          <cell r="AN100">
            <v>125120.09000000001</v>
          </cell>
          <cell r="AO100">
            <v>172173.91</v>
          </cell>
          <cell r="AP100">
            <v>0</v>
          </cell>
          <cell r="AQ100">
            <v>1926.08</v>
          </cell>
          <cell r="AR100">
            <v>0</v>
          </cell>
          <cell r="AS100">
            <v>0</v>
          </cell>
          <cell r="AT100">
            <v>3666.96</v>
          </cell>
          <cell r="AU100">
            <v>0</v>
          </cell>
          <cell r="AV100">
            <v>3666.96</v>
          </cell>
          <cell r="AW100">
            <v>0</v>
          </cell>
          <cell r="AX100">
            <v>0</v>
          </cell>
          <cell r="AY100">
            <v>0</v>
          </cell>
          <cell r="AZ100">
            <v>41224.25</v>
          </cell>
          <cell r="BA100">
            <v>0</v>
          </cell>
          <cell r="BB100">
            <v>0</v>
          </cell>
          <cell r="BC100">
            <v>0</v>
          </cell>
          <cell r="BD100">
            <v>0</v>
          </cell>
          <cell r="BE100">
            <v>101363.11</v>
          </cell>
          <cell r="BF100">
            <v>3310.78</v>
          </cell>
          <cell r="BG100">
            <v>9.8000000000000007</v>
          </cell>
          <cell r="BH100">
            <v>145907.93999999997</v>
          </cell>
          <cell r="BI100">
            <v>0</v>
          </cell>
          <cell r="BJ100">
            <v>114.78</v>
          </cell>
          <cell r="BK100">
            <v>0</v>
          </cell>
          <cell r="BL100">
            <v>114.78</v>
          </cell>
          <cell r="BM100">
            <v>0</v>
          </cell>
          <cell r="BN100">
            <v>0</v>
          </cell>
        </row>
        <row r="101">
          <cell r="A101" t="str">
            <v>The Void Art Centre</v>
          </cell>
          <cell r="B101" t="str">
            <v>2014-2015</v>
          </cell>
          <cell r="C101">
            <v>31742</v>
          </cell>
          <cell r="D101" t="str">
            <v>Exchequer</v>
          </cell>
          <cell r="E101" t="str">
            <v>ACNI/10780</v>
          </cell>
          <cell r="F101" t="str">
            <v>Deirdre Robb</v>
          </cell>
          <cell r="G101" t="str">
            <v>xx AFP - Returning Applicant</v>
          </cell>
          <cell r="H101" t="str">
            <v>Awarded - Completed</v>
          </cell>
          <cell r="I101" t="str">
            <v>Medium</v>
          </cell>
          <cell r="J101">
            <v>142768</v>
          </cell>
          <cell r="L101">
            <v>142768</v>
          </cell>
          <cell r="M101">
            <v>732768</v>
          </cell>
          <cell r="N101" t="str">
            <v>Visual Arts</v>
          </cell>
          <cell r="O101">
            <v>99900</v>
          </cell>
          <cell r="P101">
            <v>30500</v>
          </cell>
          <cell r="Q101">
            <v>8925</v>
          </cell>
          <cell r="R101">
            <v>2250</v>
          </cell>
          <cell r="S101">
            <v>2250</v>
          </cell>
          <cell r="T101">
            <v>1250</v>
          </cell>
          <cell r="U101">
            <v>3000</v>
          </cell>
          <cell r="V101">
            <v>0</v>
          </cell>
          <cell r="W101">
            <v>0</v>
          </cell>
          <cell r="X101">
            <v>2968</v>
          </cell>
          <cell r="Y101">
            <v>51143</v>
          </cell>
          <cell r="Z101">
            <v>195140</v>
          </cell>
          <cell r="AA101">
            <v>14823.29</v>
          </cell>
          <cell r="AB101">
            <v>0</v>
          </cell>
          <cell r="AC101">
            <v>6118.47</v>
          </cell>
          <cell r="AD101">
            <v>0</v>
          </cell>
          <cell r="AE101">
            <v>0</v>
          </cell>
          <cell r="AF101">
            <v>0</v>
          </cell>
          <cell r="AG101">
            <v>25143.62</v>
          </cell>
          <cell r="AH101">
            <v>5149.22</v>
          </cell>
          <cell r="AI101">
            <v>36088.03</v>
          </cell>
          <cell r="AJ101">
            <v>14461</v>
          </cell>
          <cell r="AK101">
            <v>142768</v>
          </cell>
          <cell r="AL101">
            <v>0</v>
          </cell>
          <cell r="AM101">
            <v>0</v>
          </cell>
          <cell r="AN101">
            <v>142768</v>
          </cell>
          <cell r="AO101">
            <v>0</v>
          </cell>
          <cell r="AP101">
            <v>0</v>
          </cell>
          <cell r="AQ101">
            <v>61506.6</v>
          </cell>
          <cell r="AR101">
            <v>0</v>
          </cell>
          <cell r="AS101">
            <v>12420</v>
          </cell>
          <cell r="AT101">
            <v>0</v>
          </cell>
          <cell r="AU101">
            <v>0</v>
          </cell>
          <cell r="AV101">
            <v>12420</v>
          </cell>
          <cell r="AW101">
            <v>0</v>
          </cell>
          <cell r="AX101">
            <v>0</v>
          </cell>
          <cell r="AY101">
            <v>0</v>
          </cell>
          <cell r="AZ101">
            <v>0</v>
          </cell>
          <cell r="BA101">
            <v>0</v>
          </cell>
          <cell r="BB101">
            <v>0</v>
          </cell>
          <cell r="BC101">
            <v>0</v>
          </cell>
          <cell r="BD101">
            <v>8183.02</v>
          </cell>
          <cell r="BE101">
            <v>0</v>
          </cell>
          <cell r="BF101">
            <v>0</v>
          </cell>
          <cell r="BG101">
            <v>0</v>
          </cell>
          <cell r="BH101">
            <v>8183.02</v>
          </cell>
          <cell r="BI101">
            <v>0</v>
          </cell>
          <cell r="BJ101">
            <v>500</v>
          </cell>
          <cell r="BK101">
            <v>31925</v>
          </cell>
          <cell r="BL101">
            <v>32425</v>
          </cell>
          <cell r="BM101">
            <v>0</v>
          </cell>
          <cell r="BN101">
            <v>4400</v>
          </cell>
        </row>
        <row r="102">
          <cell r="A102" t="str">
            <v>Tinderbox Theatre Company</v>
          </cell>
          <cell r="B102" t="str">
            <v>2014-2015</v>
          </cell>
          <cell r="C102">
            <v>31768</v>
          </cell>
          <cell r="D102" t="str">
            <v>Exchequer</v>
          </cell>
          <cell r="E102" t="str">
            <v>ACNI/10806</v>
          </cell>
          <cell r="F102" t="str">
            <v>Damian Smyth</v>
          </cell>
          <cell r="G102" t="str">
            <v>xx AFP - Returning Applicant</v>
          </cell>
          <cell r="H102" t="str">
            <v>Awarded - Completed</v>
          </cell>
          <cell r="I102" t="str">
            <v>Medium</v>
          </cell>
          <cell r="J102">
            <v>213400</v>
          </cell>
          <cell r="L102">
            <v>213400</v>
          </cell>
          <cell r="M102">
            <v>432833</v>
          </cell>
          <cell r="N102" t="str">
            <v>Drama</v>
          </cell>
          <cell r="O102">
            <v>77365</v>
          </cell>
          <cell r="P102">
            <v>9688</v>
          </cell>
          <cell r="Q102">
            <v>798</v>
          </cell>
          <cell r="R102">
            <v>1789</v>
          </cell>
          <cell r="S102">
            <v>1543</v>
          </cell>
          <cell r="T102">
            <v>1737</v>
          </cell>
          <cell r="U102">
            <v>3374</v>
          </cell>
          <cell r="V102">
            <v>0</v>
          </cell>
          <cell r="W102">
            <v>0</v>
          </cell>
          <cell r="X102">
            <v>3391</v>
          </cell>
          <cell r="Y102">
            <v>22320</v>
          </cell>
          <cell r="Z102">
            <v>5259</v>
          </cell>
          <cell r="AA102">
            <v>154806</v>
          </cell>
          <cell r="AB102">
            <v>0</v>
          </cell>
          <cell r="AC102">
            <v>3602</v>
          </cell>
          <cell r="AD102">
            <v>0</v>
          </cell>
          <cell r="AE102">
            <v>447</v>
          </cell>
          <cell r="AF102">
            <v>0</v>
          </cell>
          <cell r="AG102">
            <v>0</v>
          </cell>
          <cell r="AH102">
            <v>4847</v>
          </cell>
          <cell r="AI102">
            <v>16892</v>
          </cell>
          <cell r="AJ102">
            <v>11921.53</v>
          </cell>
          <cell r="AK102">
            <v>213400</v>
          </cell>
          <cell r="AL102">
            <v>0</v>
          </cell>
          <cell r="AM102">
            <v>0</v>
          </cell>
          <cell r="AN102">
            <v>213400</v>
          </cell>
          <cell r="AO102">
            <v>0</v>
          </cell>
          <cell r="AP102">
            <v>0</v>
          </cell>
          <cell r="AQ102">
            <v>21570</v>
          </cell>
          <cell r="AR102">
            <v>0</v>
          </cell>
          <cell r="AS102">
            <v>0</v>
          </cell>
          <cell r="AT102">
            <v>0</v>
          </cell>
          <cell r="AU102">
            <v>0</v>
          </cell>
          <cell r="AV102">
            <v>0</v>
          </cell>
          <cell r="AW102">
            <v>4030</v>
          </cell>
          <cell r="AX102">
            <v>0</v>
          </cell>
          <cell r="AY102">
            <v>0</v>
          </cell>
          <cell r="AZ102">
            <v>0</v>
          </cell>
          <cell r="BA102">
            <v>120</v>
          </cell>
          <cell r="BB102">
            <v>0</v>
          </cell>
          <cell r="BC102">
            <v>0</v>
          </cell>
          <cell r="BD102">
            <v>0</v>
          </cell>
          <cell r="BE102">
            <v>5911</v>
          </cell>
          <cell r="BF102">
            <v>0</v>
          </cell>
          <cell r="BG102">
            <v>157</v>
          </cell>
          <cell r="BH102">
            <v>10218</v>
          </cell>
          <cell r="BI102">
            <v>1000</v>
          </cell>
          <cell r="BJ102">
            <v>0</v>
          </cell>
          <cell r="BK102">
            <v>51900</v>
          </cell>
          <cell r="BL102">
            <v>52900</v>
          </cell>
          <cell r="BM102">
            <v>0</v>
          </cell>
          <cell r="BN102">
            <v>0</v>
          </cell>
        </row>
        <row r="103">
          <cell r="A103" t="str">
            <v>Tyrone Guthrie Centre at Annaghmakerrig</v>
          </cell>
          <cell r="B103" t="str">
            <v>2014-2015</v>
          </cell>
          <cell r="C103">
            <v>31744</v>
          </cell>
          <cell r="D103" t="str">
            <v>Lottery</v>
          </cell>
          <cell r="E103" t="str">
            <v>ACNI/10782</v>
          </cell>
          <cell r="F103" t="str">
            <v>Suzanne Lyle</v>
          </cell>
          <cell r="G103" t="str">
            <v>AFP - Core</v>
          </cell>
          <cell r="H103" t="str">
            <v>Awarded - Completed</v>
          </cell>
          <cell r="I103" t="str">
            <v>Medium</v>
          </cell>
          <cell r="J103">
            <v>81674</v>
          </cell>
          <cell r="L103">
            <v>81674</v>
          </cell>
          <cell r="M103">
            <v>456494</v>
          </cell>
          <cell r="N103" t="str">
            <v>Combined</v>
          </cell>
          <cell r="O103">
            <v>225938</v>
          </cell>
          <cell r="P103">
            <v>1418</v>
          </cell>
          <cell r="Q103">
            <v>43531</v>
          </cell>
          <cell r="R103">
            <v>39094</v>
          </cell>
          <cell r="S103">
            <v>5685</v>
          </cell>
          <cell r="T103">
            <v>13377</v>
          </cell>
          <cell r="U103">
            <v>9035</v>
          </cell>
          <cell r="V103">
            <v>0</v>
          </cell>
          <cell r="W103">
            <v>0</v>
          </cell>
          <cell r="X103">
            <v>5090</v>
          </cell>
          <cell r="Y103">
            <v>117230</v>
          </cell>
          <cell r="Z103">
            <v>17406</v>
          </cell>
          <cell r="AA103">
            <v>65290</v>
          </cell>
          <cell r="AB103">
            <v>0</v>
          </cell>
          <cell r="AC103">
            <v>3199</v>
          </cell>
          <cell r="AD103">
            <v>0</v>
          </cell>
          <cell r="AE103">
            <v>0</v>
          </cell>
          <cell r="AF103">
            <v>0</v>
          </cell>
          <cell r="AG103">
            <v>0</v>
          </cell>
          <cell r="AH103">
            <v>6670</v>
          </cell>
          <cell r="AI103">
            <v>0</v>
          </cell>
          <cell r="AJ103">
            <v>30621</v>
          </cell>
          <cell r="AK103">
            <v>81674</v>
          </cell>
          <cell r="AL103">
            <v>0</v>
          </cell>
          <cell r="AM103">
            <v>0</v>
          </cell>
          <cell r="AN103">
            <v>81674</v>
          </cell>
          <cell r="AO103">
            <v>196000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131918</v>
          </cell>
          <cell r="BE103">
            <v>0</v>
          </cell>
          <cell r="BF103">
            <v>0</v>
          </cell>
          <cell r="BG103">
            <v>3671</v>
          </cell>
          <cell r="BH103">
            <v>135589</v>
          </cell>
          <cell r="BI103">
            <v>0</v>
          </cell>
          <cell r="BJ103">
            <v>0</v>
          </cell>
          <cell r="BK103">
            <v>28186</v>
          </cell>
          <cell r="BL103">
            <v>28186</v>
          </cell>
          <cell r="BM103">
            <v>0</v>
          </cell>
          <cell r="BN103">
            <v>0</v>
          </cell>
        </row>
        <row r="104">
          <cell r="A104" t="str">
            <v>Ulster Association of Youth Drama</v>
          </cell>
          <cell r="B104" t="str">
            <v>2014-2015</v>
          </cell>
          <cell r="C104">
            <v>31822</v>
          </cell>
          <cell r="D104" t="str">
            <v>Lottery</v>
          </cell>
          <cell r="E104" t="str">
            <v>ACNI/10860</v>
          </cell>
          <cell r="F104" t="str">
            <v>Gilly Campbell</v>
          </cell>
          <cell r="G104" t="str">
            <v>AFP - Core</v>
          </cell>
          <cell r="H104" t="str">
            <v>Awarded - Completed</v>
          </cell>
          <cell r="I104" t="str">
            <v>Small</v>
          </cell>
          <cell r="J104">
            <v>33600</v>
          </cell>
          <cell r="L104">
            <v>33600</v>
          </cell>
          <cell r="M104">
            <v>0</v>
          </cell>
          <cell r="N104" t="str">
            <v>Drama</v>
          </cell>
          <cell r="O104">
            <v>33112</v>
          </cell>
          <cell r="P104">
            <v>0</v>
          </cell>
          <cell r="Q104">
            <v>0</v>
          </cell>
          <cell r="R104">
            <v>0</v>
          </cell>
          <cell r="S104">
            <v>0</v>
          </cell>
          <cell r="T104">
            <v>181.38</v>
          </cell>
          <cell r="U104">
            <v>1159.07</v>
          </cell>
          <cell r="V104">
            <v>0</v>
          </cell>
          <cell r="W104">
            <v>0</v>
          </cell>
          <cell r="X104">
            <v>590.28</v>
          </cell>
          <cell r="Y104">
            <v>1930.7299999999998</v>
          </cell>
          <cell r="Z104">
            <v>9073.5499999999993</v>
          </cell>
          <cell r="AA104">
            <v>2590</v>
          </cell>
          <cell r="AB104">
            <v>0</v>
          </cell>
          <cell r="AC104">
            <v>0</v>
          </cell>
          <cell r="AD104">
            <v>0</v>
          </cell>
          <cell r="AE104">
            <v>565.97</v>
          </cell>
          <cell r="AF104">
            <v>239.75</v>
          </cell>
          <cell r="AG104">
            <v>0</v>
          </cell>
          <cell r="AH104">
            <v>2177.1</v>
          </cell>
          <cell r="AI104">
            <v>0</v>
          </cell>
          <cell r="AJ104">
            <v>0</v>
          </cell>
          <cell r="AK104">
            <v>33600</v>
          </cell>
          <cell r="AL104">
            <v>0</v>
          </cell>
          <cell r="AM104">
            <v>0</v>
          </cell>
          <cell r="AN104">
            <v>33600</v>
          </cell>
          <cell r="AO104">
            <v>0</v>
          </cell>
          <cell r="AP104">
            <v>0</v>
          </cell>
          <cell r="AQ104">
            <v>0</v>
          </cell>
          <cell r="AR104">
            <v>0</v>
          </cell>
          <cell r="AS104">
            <v>0</v>
          </cell>
          <cell r="AT104">
            <v>0</v>
          </cell>
          <cell r="AU104">
            <v>0</v>
          </cell>
          <cell r="AV104">
            <v>0</v>
          </cell>
          <cell r="AW104">
            <v>0</v>
          </cell>
          <cell r="AX104">
            <v>0</v>
          </cell>
          <cell r="AY104">
            <v>0</v>
          </cell>
          <cell r="AZ104">
            <v>1095</v>
          </cell>
          <cell r="BA104">
            <v>0</v>
          </cell>
          <cell r="BB104">
            <v>0</v>
          </cell>
          <cell r="BC104">
            <v>0</v>
          </cell>
          <cell r="BD104">
            <v>0</v>
          </cell>
          <cell r="BE104">
            <v>0</v>
          </cell>
          <cell r="BF104">
            <v>110</v>
          </cell>
          <cell r="BG104">
            <v>0</v>
          </cell>
          <cell r="BH104">
            <v>1205</v>
          </cell>
          <cell r="BI104">
            <v>0</v>
          </cell>
          <cell r="BJ104">
            <v>0</v>
          </cell>
          <cell r="BK104">
            <v>0</v>
          </cell>
          <cell r="BL104">
            <v>0</v>
          </cell>
          <cell r="BM104">
            <v>0</v>
          </cell>
          <cell r="BN104">
            <v>0</v>
          </cell>
        </row>
        <row r="105">
          <cell r="A105" t="str">
            <v>Ulster Orchestra Society Ltd</v>
          </cell>
          <cell r="B105" t="str">
            <v>2014-2015</v>
          </cell>
          <cell r="C105">
            <v>31767</v>
          </cell>
          <cell r="D105" t="str">
            <v>Exchequer</v>
          </cell>
          <cell r="E105" t="str">
            <v>ACNI/10805</v>
          </cell>
          <cell r="F105" t="str">
            <v>Ciaran Scullion</v>
          </cell>
          <cell r="G105" t="str">
            <v>xx AFP - Returning Applicant</v>
          </cell>
          <cell r="H105" t="str">
            <v>Awarded - Completed</v>
          </cell>
          <cell r="I105" t="str">
            <v>Large</v>
          </cell>
          <cell r="J105">
            <v>1879568</v>
          </cell>
          <cell r="L105">
            <v>1879568</v>
          </cell>
          <cell r="M105">
            <v>3954556</v>
          </cell>
          <cell r="N105" t="str">
            <v>Music</v>
          </cell>
          <cell r="O105">
            <v>463745</v>
          </cell>
          <cell r="P105">
            <v>21754</v>
          </cell>
          <cell r="Q105">
            <v>0</v>
          </cell>
          <cell r="R105">
            <v>2046</v>
          </cell>
          <cell r="S105">
            <v>6748</v>
          </cell>
          <cell r="T105">
            <v>10009</v>
          </cell>
          <cell r="U105">
            <v>0</v>
          </cell>
          <cell r="V105">
            <v>0</v>
          </cell>
          <cell r="W105">
            <v>0</v>
          </cell>
          <cell r="X105">
            <v>9527</v>
          </cell>
          <cell r="Y105">
            <v>50084</v>
          </cell>
          <cell r="Z105">
            <v>132196</v>
          </cell>
          <cell r="AA105">
            <v>2680789</v>
          </cell>
          <cell r="AB105">
            <v>0</v>
          </cell>
          <cell r="AC105">
            <v>105681</v>
          </cell>
          <cell r="AD105">
            <v>0</v>
          </cell>
          <cell r="AE105">
            <v>108978</v>
          </cell>
          <cell r="AF105">
            <v>0</v>
          </cell>
          <cell r="AG105">
            <v>9807</v>
          </cell>
          <cell r="AH105">
            <v>0</v>
          </cell>
          <cell r="AI105">
            <v>67498</v>
          </cell>
          <cell r="AJ105">
            <v>685</v>
          </cell>
          <cell r="AK105">
            <v>1879568</v>
          </cell>
          <cell r="AL105">
            <v>0</v>
          </cell>
          <cell r="AM105">
            <v>0</v>
          </cell>
          <cell r="AN105">
            <v>1879568</v>
          </cell>
          <cell r="AO105">
            <v>0</v>
          </cell>
          <cell r="AP105">
            <v>543071</v>
          </cell>
          <cell r="AQ105">
            <v>249283</v>
          </cell>
          <cell r="AR105">
            <v>0</v>
          </cell>
          <cell r="AS105">
            <v>639000</v>
          </cell>
          <cell r="AT105">
            <v>0</v>
          </cell>
          <cell r="AU105">
            <v>0</v>
          </cell>
          <cell r="AV105">
            <v>639000</v>
          </cell>
          <cell r="AW105">
            <v>315809</v>
          </cell>
          <cell r="AX105">
            <v>6000</v>
          </cell>
          <cell r="AY105">
            <v>44173</v>
          </cell>
          <cell r="AZ105">
            <v>0</v>
          </cell>
          <cell r="BA105">
            <v>0</v>
          </cell>
          <cell r="BB105">
            <v>0</v>
          </cell>
          <cell r="BC105">
            <v>0</v>
          </cell>
          <cell r="BD105">
            <v>0</v>
          </cell>
          <cell r="BE105">
            <v>0</v>
          </cell>
          <cell r="BF105">
            <v>0</v>
          </cell>
          <cell r="BG105">
            <v>122452</v>
          </cell>
          <cell r="BH105">
            <v>488434</v>
          </cell>
          <cell r="BI105">
            <v>171099</v>
          </cell>
          <cell r="BJ105">
            <v>88494</v>
          </cell>
          <cell r="BK105">
            <v>0</v>
          </cell>
          <cell r="BL105">
            <v>259593</v>
          </cell>
          <cell r="BM105">
            <v>0</v>
          </cell>
          <cell r="BN105">
            <v>0</v>
          </cell>
        </row>
        <row r="106">
          <cell r="A106" t="str">
            <v>Ulster Youth Choir</v>
          </cell>
          <cell r="B106" t="str">
            <v>2014-2015</v>
          </cell>
          <cell r="C106">
            <v>31838</v>
          </cell>
          <cell r="D106" t="str">
            <v>Lottery</v>
          </cell>
          <cell r="E106" t="str">
            <v>ACNI/10876</v>
          </cell>
          <cell r="F106" t="str">
            <v>Jane Cassidy</v>
          </cell>
          <cell r="G106" t="str">
            <v>AFP - Core</v>
          </cell>
          <cell r="H106" t="str">
            <v>Awarded - Completed</v>
          </cell>
          <cell r="I106" t="str">
            <v>Small</v>
          </cell>
          <cell r="J106">
            <v>44632</v>
          </cell>
          <cell r="L106">
            <v>44923</v>
          </cell>
          <cell r="M106">
            <v>189746</v>
          </cell>
          <cell r="N106" t="str">
            <v>Music</v>
          </cell>
          <cell r="O106">
            <v>49644</v>
          </cell>
          <cell r="P106">
            <v>1200</v>
          </cell>
          <cell r="Q106">
            <v>0</v>
          </cell>
          <cell r="R106">
            <v>0</v>
          </cell>
          <cell r="S106">
            <v>350</v>
          </cell>
          <cell r="T106">
            <v>1350</v>
          </cell>
          <cell r="U106">
            <v>0</v>
          </cell>
          <cell r="V106">
            <v>0</v>
          </cell>
          <cell r="W106">
            <v>0</v>
          </cell>
          <cell r="X106">
            <v>384</v>
          </cell>
          <cell r="Y106">
            <v>3284</v>
          </cell>
          <cell r="Z106">
            <v>0</v>
          </cell>
          <cell r="AA106">
            <v>36016</v>
          </cell>
          <cell r="AB106">
            <v>3465</v>
          </cell>
          <cell r="AC106">
            <v>2000</v>
          </cell>
          <cell r="AD106">
            <v>0</v>
          </cell>
          <cell r="AE106">
            <v>40049</v>
          </cell>
          <cell r="AF106">
            <v>0</v>
          </cell>
          <cell r="AG106">
            <v>610</v>
          </cell>
          <cell r="AH106">
            <v>16323</v>
          </cell>
          <cell r="AI106">
            <v>4690</v>
          </cell>
          <cell r="AJ106">
            <v>315979</v>
          </cell>
          <cell r="AK106">
            <v>44632</v>
          </cell>
          <cell r="AL106">
            <v>44295</v>
          </cell>
          <cell r="AM106">
            <v>5350</v>
          </cell>
          <cell r="AN106">
            <v>94277</v>
          </cell>
          <cell r="AO106">
            <v>0</v>
          </cell>
          <cell r="AP106">
            <v>0</v>
          </cell>
          <cell r="AQ106">
            <v>0</v>
          </cell>
          <cell r="AR106">
            <v>0</v>
          </cell>
          <cell r="AS106">
            <v>0</v>
          </cell>
          <cell r="AT106">
            <v>0</v>
          </cell>
          <cell r="AU106">
            <v>0</v>
          </cell>
          <cell r="AV106">
            <v>0</v>
          </cell>
          <cell r="AW106">
            <v>7261</v>
          </cell>
          <cell r="AX106">
            <v>0</v>
          </cell>
          <cell r="AY106">
            <v>0</v>
          </cell>
          <cell r="AZ106">
            <v>88390</v>
          </cell>
          <cell r="BA106">
            <v>0</v>
          </cell>
          <cell r="BB106">
            <v>0</v>
          </cell>
          <cell r="BC106">
            <v>350</v>
          </cell>
          <cell r="BD106">
            <v>0</v>
          </cell>
          <cell r="BE106">
            <v>1000</v>
          </cell>
          <cell r="BF106">
            <v>0</v>
          </cell>
          <cell r="BG106">
            <v>2125</v>
          </cell>
          <cell r="BH106">
            <v>99126</v>
          </cell>
          <cell r="BI106">
            <v>0</v>
          </cell>
          <cell r="BJ106">
            <v>1425</v>
          </cell>
          <cell r="BK106">
            <v>5500</v>
          </cell>
          <cell r="BL106">
            <v>6925</v>
          </cell>
          <cell r="BM106">
            <v>94277</v>
          </cell>
          <cell r="BN106">
            <v>5500</v>
          </cell>
        </row>
        <row r="107">
          <cell r="A107" t="str">
            <v>Ulster Youth Orchestra</v>
          </cell>
          <cell r="B107" t="str">
            <v>2014-2015</v>
          </cell>
          <cell r="C107">
            <v>31727</v>
          </cell>
          <cell r="D107" t="str">
            <v>Lottery</v>
          </cell>
          <cell r="E107" t="str">
            <v>ACNI/10765</v>
          </cell>
          <cell r="F107" t="str">
            <v>Ciaran Scullion</v>
          </cell>
          <cell r="G107" t="str">
            <v>xx AFP - Returning Applicant</v>
          </cell>
          <cell r="H107" t="str">
            <v>Awarded - Completed</v>
          </cell>
          <cell r="I107" t="str">
            <v>Small</v>
          </cell>
          <cell r="J107">
            <v>35206</v>
          </cell>
          <cell r="L107">
            <v>35206</v>
          </cell>
          <cell r="M107">
            <v>179606</v>
          </cell>
          <cell r="N107" t="str">
            <v>Music</v>
          </cell>
          <cell r="O107">
            <v>26949.37</v>
          </cell>
          <cell r="P107">
            <v>1440</v>
          </cell>
          <cell r="Q107">
            <v>0</v>
          </cell>
          <cell r="R107">
            <v>0</v>
          </cell>
          <cell r="S107">
            <v>1168.29</v>
          </cell>
          <cell r="T107">
            <v>779.18</v>
          </cell>
          <cell r="U107">
            <v>2388.1999999999998</v>
          </cell>
          <cell r="V107">
            <v>0</v>
          </cell>
          <cell r="W107">
            <v>0</v>
          </cell>
          <cell r="X107">
            <v>515.11</v>
          </cell>
          <cell r="Y107">
            <v>6290.78</v>
          </cell>
          <cell r="Z107">
            <v>2477.06</v>
          </cell>
          <cell r="AA107">
            <v>26835.599999999999</v>
          </cell>
          <cell r="AB107">
            <v>5243.2</v>
          </cell>
          <cell r="AC107">
            <v>3570.2</v>
          </cell>
          <cell r="AD107">
            <v>0</v>
          </cell>
          <cell r="AE107">
            <v>2570</v>
          </cell>
          <cell r="AF107">
            <v>1700.24</v>
          </cell>
          <cell r="AG107">
            <v>2040</v>
          </cell>
          <cell r="AH107">
            <v>40959.18</v>
          </cell>
          <cell r="AI107">
            <v>1157.72</v>
          </cell>
          <cell r="AJ107">
            <v>0</v>
          </cell>
          <cell r="AK107">
            <v>35206</v>
          </cell>
          <cell r="AL107">
            <v>0</v>
          </cell>
          <cell r="AM107">
            <v>573.77</v>
          </cell>
          <cell r="AN107">
            <v>35779.769999999997</v>
          </cell>
          <cell r="AO107">
            <v>0</v>
          </cell>
          <cell r="AP107">
            <v>0</v>
          </cell>
          <cell r="AQ107">
            <v>0</v>
          </cell>
          <cell r="AR107">
            <v>0</v>
          </cell>
          <cell r="AS107">
            <v>0</v>
          </cell>
          <cell r="AT107">
            <v>0</v>
          </cell>
          <cell r="AU107">
            <v>0</v>
          </cell>
          <cell r="AV107">
            <v>0</v>
          </cell>
          <cell r="AW107">
            <v>3770.47</v>
          </cell>
          <cell r="AX107">
            <v>0</v>
          </cell>
          <cell r="AY107">
            <v>0</v>
          </cell>
          <cell r="AZ107">
            <v>34066.35</v>
          </cell>
          <cell r="BA107">
            <v>0</v>
          </cell>
          <cell r="BB107">
            <v>0</v>
          </cell>
          <cell r="BC107">
            <v>0</v>
          </cell>
          <cell r="BD107">
            <v>0</v>
          </cell>
          <cell r="BE107">
            <v>0</v>
          </cell>
          <cell r="BF107">
            <v>0</v>
          </cell>
          <cell r="BG107">
            <v>1960</v>
          </cell>
          <cell r="BH107">
            <v>39796.82</v>
          </cell>
          <cell r="BI107">
            <v>0</v>
          </cell>
          <cell r="BJ107">
            <v>2823.37</v>
          </cell>
          <cell r="BK107">
            <v>60800</v>
          </cell>
          <cell r="BL107">
            <v>63623.37</v>
          </cell>
          <cell r="BM107">
            <v>0</v>
          </cell>
          <cell r="BN107">
            <v>0</v>
          </cell>
        </row>
        <row r="108">
          <cell r="A108" t="str">
            <v>Ulster-Scots Community Network</v>
          </cell>
          <cell r="B108" t="str">
            <v>2014-2015</v>
          </cell>
          <cell r="C108">
            <v>31721</v>
          </cell>
          <cell r="D108" t="str">
            <v>Lottery</v>
          </cell>
          <cell r="E108" t="str">
            <v>ACNI/10759</v>
          </cell>
          <cell r="F108" t="str">
            <v>Joan Dempster</v>
          </cell>
          <cell r="G108" t="str">
            <v>xx AFP - Returning Applicant</v>
          </cell>
          <cell r="H108" t="str">
            <v>Awarded - Completed</v>
          </cell>
          <cell r="I108" t="str">
            <v>Medium</v>
          </cell>
          <cell r="J108">
            <v>25000</v>
          </cell>
          <cell r="L108">
            <v>25000</v>
          </cell>
          <cell r="M108">
            <v>274000</v>
          </cell>
          <cell r="N108" t="str">
            <v>Traditional Arts</v>
          </cell>
          <cell r="O108">
            <v>220229.04</v>
          </cell>
          <cell r="P108">
            <v>34405.919999999998</v>
          </cell>
          <cell r="Q108">
            <v>1399.68</v>
          </cell>
          <cell r="R108">
            <v>731.94</v>
          </cell>
          <cell r="S108">
            <v>5381.38</v>
          </cell>
          <cell r="T108">
            <v>1223.27</v>
          </cell>
          <cell r="U108">
            <v>3898.73</v>
          </cell>
          <cell r="V108">
            <v>0</v>
          </cell>
          <cell r="W108">
            <v>0</v>
          </cell>
          <cell r="X108">
            <v>1540.01</v>
          </cell>
          <cell r="Y108">
            <v>48580.93</v>
          </cell>
          <cell r="Z108">
            <v>16665.45</v>
          </cell>
          <cell r="AA108">
            <v>250</v>
          </cell>
          <cell r="AB108">
            <v>0</v>
          </cell>
          <cell r="AC108">
            <v>300</v>
          </cell>
          <cell r="AD108">
            <v>0</v>
          </cell>
          <cell r="AE108">
            <v>0</v>
          </cell>
          <cell r="AF108">
            <v>1194.51</v>
          </cell>
          <cell r="AG108">
            <v>0</v>
          </cell>
          <cell r="AH108">
            <v>11055.93</v>
          </cell>
          <cell r="AI108">
            <v>0</v>
          </cell>
          <cell r="AJ108">
            <v>5278</v>
          </cell>
          <cell r="AK108">
            <v>25000</v>
          </cell>
          <cell r="AL108">
            <v>0</v>
          </cell>
          <cell r="AM108">
            <v>0</v>
          </cell>
          <cell r="AN108">
            <v>25000</v>
          </cell>
          <cell r="AO108">
            <v>0</v>
          </cell>
          <cell r="AP108">
            <v>260644</v>
          </cell>
          <cell r="AQ108">
            <v>0</v>
          </cell>
          <cell r="AR108">
            <v>0</v>
          </cell>
          <cell r="AS108">
            <v>9332</v>
          </cell>
          <cell r="AT108">
            <v>0</v>
          </cell>
          <cell r="AU108">
            <v>0</v>
          </cell>
          <cell r="AV108">
            <v>9332</v>
          </cell>
          <cell r="AW108">
            <v>0</v>
          </cell>
          <cell r="AX108">
            <v>0</v>
          </cell>
          <cell r="AY108">
            <v>0</v>
          </cell>
          <cell r="AZ108">
            <v>0</v>
          </cell>
          <cell r="BA108">
            <v>630.19000000000005</v>
          </cell>
          <cell r="BB108">
            <v>0</v>
          </cell>
          <cell r="BC108">
            <v>0</v>
          </cell>
          <cell r="BD108">
            <v>0</v>
          </cell>
          <cell r="BE108">
            <v>1027</v>
          </cell>
          <cell r="BF108">
            <v>2771</v>
          </cell>
          <cell r="BG108">
            <v>222.66</v>
          </cell>
          <cell r="BH108">
            <v>4650.8500000000004</v>
          </cell>
          <cell r="BI108">
            <v>0</v>
          </cell>
          <cell r="BJ108">
            <v>0</v>
          </cell>
          <cell r="BK108">
            <v>0</v>
          </cell>
          <cell r="BL108">
            <v>0</v>
          </cell>
          <cell r="BM108">
            <v>0</v>
          </cell>
          <cell r="BN108">
            <v>0</v>
          </cell>
        </row>
        <row r="109">
          <cell r="A109" t="str">
            <v>Verbal Arts Centre</v>
          </cell>
          <cell r="B109" t="str">
            <v>2014-2015</v>
          </cell>
          <cell r="C109">
            <v>31764</v>
          </cell>
          <cell r="D109" t="str">
            <v>Exchequer</v>
          </cell>
          <cell r="E109" t="str">
            <v>ACNI/10802</v>
          </cell>
          <cell r="F109" t="str">
            <v>Damian Smyth</v>
          </cell>
          <cell r="G109" t="str">
            <v>xx AFP - Returning Applicant</v>
          </cell>
          <cell r="H109" t="str">
            <v>Awarded - Completed</v>
          </cell>
          <cell r="I109" t="str">
            <v>Medium</v>
          </cell>
          <cell r="J109">
            <v>255496</v>
          </cell>
          <cell r="L109">
            <v>255496</v>
          </cell>
          <cell r="M109">
            <v>1082164</v>
          </cell>
          <cell r="N109" t="str">
            <v>Literature</v>
          </cell>
          <cell r="O109">
            <v>228627.28</v>
          </cell>
          <cell r="P109">
            <v>1442.04</v>
          </cell>
          <cell r="Q109">
            <v>15332.94</v>
          </cell>
          <cell r="R109">
            <v>13938.39</v>
          </cell>
          <cell r="S109">
            <v>7506.79</v>
          </cell>
          <cell r="T109">
            <v>2931.98</v>
          </cell>
          <cell r="U109">
            <v>8290.42</v>
          </cell>
          <cell r="V109">
            <v>0</v>
          </cell>
          <cell r="W109">
            <v>0</v>
          </cell>
          <cell r="X109">
            <v>7060.58</v>
          </cell>
          <cell r="Y109">
            <v>56503.14</v>
          </cell>
          <cell r="Z109">
            <v>48289.79</v>
          </cell>
          <cell r="AA109">
            <v>231607.91</v>
          </cell>
          <cell r="AB109">
            <v>374.22</v>
          </cell>
          <cell r="AC109">
            <v>18010.45</v>
          </cell>
          <cell r="AD109">
            <v>0</v>
          </cell>
          <cell r="AE109">
            <v>2101</v>
          </cell>
          <cell r="AF109">
            <v>3251.6</v>
          </cell>
          <cell r="AG109">
            <v>1596.93</v>
          </cell>
          <cell r="AH109">
            <v>14308.63</v>
          </cell>
          <cell r="AI109">
            <v>64506.64</v>
          </cell>
          <cell r="AJ109">
            <v>1216.6500000000001</v>
          </cell>
          <cell r="AK109">
            <v>255496</v>
          </cell>
          <cell r="AL109">
            <v>63150.14</v>
          </cell>
          <cell r="AM109">
            <v>0</v>
          </cell>
          <cell r="AN109">
            <v>318646.14</v>
          </cell>
          <cell r="AO109">
            <v>0</v>
          </cell>
          <cell r="AP109">
            <v>40000</v>
          </cell>
          <cell r="AQ109">
            <v>17000</v>
          </cell>
          <cell r="AR109">
            <v>120820.79</v>
          </cell>
          <cell r="AS109">
            <v>83295.63</v>
          </cell>
          <cell r="AT109">
            <v>0</v>
          </cell>
          <cell r="AU109">
            <v>0</v>
          </cell>
          <cell r="AV109">
            <v>83295.63</v>
          </cell>
          <cell r="AW109">
            <v>11924.3</v>
          </cell>
          <cell r="AX109">
            <v>0</v>
          </cell>
          <cell r="AY109">
            <v>0</v>
          </cell>
          <cell r="AZ109">
            <v>0</v>
          </cell>
          <cell r="BA109">
            <v>7136.09</v>
          </cell>
          <cell r="BB109">
            <v>0</v>
          </cell>
          <cell r="BC109">
            <v>3116.25</v>
          </cell>
          <cell r="BD109">
            <v>15051.43</v>
          </cell>
          <cell r="BE109">
            <v>1141.5999999999999</v>
          </cell>
          <cell r="BF109">
            <v>55936</v>
          </cell>
          <cell r="BG109">
            <v>27774.9</v>
          </cell>
          <cell r="BH109">
            <v>122080.57</v>
          </cell>
          <cell r="BI109">
            <v>1950</v>
          </cell>
          <cell r="BJ109">
            <v>986.5</v>
          </cell>
          <cell r="BK109">
            <v>0</v>
          </cell>
          <cell r="BL109">
            <v>2936.5</v>
          </cell>
          <cell r="BM109">
            <v>0</v>
          </cell>
          <cell r="BN109">
            <v>0</v>
          </cell>
        </row>
        <row r="110">
          <cell r="A110" t="str">
            <v>Voluntary Arts Network (for Voluntary Arts Ireland)</v>
          </cell>
          <cell r="B110" t="str">
            <v>2014-2015</v>
          </cell>
          <cell r="C110">
            <v>31741</v>
          </cell>
          <cell r="D110" t="str">
            <v>Lottery</v>
          </cell>
          <cell r="E110" t="str">
            <v>ACNI/10779</v>
          </cell>
          <cell r="F110" t="str">
            <v>Fionnuala Walsh</v>
          </cell>
          <cell r="G110" t="str">
            <v>xx AFP - Returning Applicant</v>
          </cell>
          <cell r="H110" t="str">
            <v>Awarded - Completed</v>
          </cell>
          <cell r="I110" t="str">
            <v>Medium</v>
          </cell>
          <cell r="J110">
            <v>95632</v>
          </cell>
          <cell r="L110">
            <v>95632</v>
          </cell>
          <cell r="M110">
            <v>171455</v>
          </cell>
          <cell r="N110" t="str">
            <v>Combined</v>
          </cell>
          <cell r="O110">
            <v>95123</v>
          </cell>
          <cell r="P110">
            <v>2664</v>
          </cell>
          <cell r="Q110">
            <v>0</v>
          </cell>
          <cell r="R110">
            <v>0</v>
          </cell>
          <cell r="S110">
            <v>1413</v>
          </cell>
          <cell r="T110">
            <v>1749</v>
          </cell>
          <cell r="U110">
            <v>2000</v>
          </cell>
          <cell r="V110">
            <v>0</v>
          </cell>
          <cell r="W110">
            <v>0</v>
          </cell>
          <cell r="X110">
            <v>1676</v>
          </cell>
          <cell r="Y110">
            <v>9502</v>
          </cell>
          <cell r="Z110">
            <v>9924</v>
          </cell>
          <cell r="AA110">
            <v>5299</v>
          </cell>
          <cell r="AB110">
            <v>2610</v>
          </cell>
          <cell r="AC110">
            <v>4694</v>
          </cell>
          <cell r="AD110">
            <v>0</v>
          </cell>
          <cell r="AE110">
            <v>0</v>
          </cell>
          <cell r="AF110">
            <v>0</v>
          </cell>
          <cell r="AG110">
            <v>0</v>
          </cell>
          <cell r="AH110">
            <v>3155</v>
          </cell>
          <cell r="AI110">
            <v>0</v>
          </cell>
          <cell r="AJ110">
            <v>31937.97</v>
          </cell>
          <cell r="AK110">
            <v>95632</v>
          </cell>
          <cell r="AL110">
            <v>0</v>
          </cell>
          <cell r="AM110">
            <v>0</v>
          </cell>
          <cell r="AN110">
            <v>95632</v>
          </cell>
          <cell r="AO110">
            <v>0</v>
          </cell>
          <cell r="AP110">
            <v>0</v>
          </cell>
          <cell r="AQ110">
            <v>3155</v>
          </cell>
          <cell r="AR110">
            <v>0</v>
          </cell>
          <cell r="AS110">
            <v>31520</v>
          </cell>
          <cell r="AT110">
            <v>0</v>
          </cell>
          <cell r="AU110">
            <v>0</v>
          </cell>
          <cell r="AV110">
            <v>31520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row>
        <row r="111">
          <cell r="A111" t="str">
            <v>Walled City Music Trust</v>
          </cell>
          <cell r="B111" t="str">
            <v>2014-2015</v>
          </cell>
          <cell r="C111">
            <v>31740</v>
          </cell>
          <cell r="D111" t="str">
            <v>Lottery</v>
          </cell>
          <cell r="E111" t="str">
            <v>ACNI/10778</v>
          </cell>
          <cell r="F111" t="str">
            <v>Ciaran Scullion</v>
          </cell>
          <cell r="G111" t="str">
            <v>xx AFP - Returning Applicant</v>
          </cell>
          <cell r="H111" t="str">
            <v>Awarded - Completed</v>
          </cell>
          <cell r="I111" t="str">
            <v>Medium</v>
          </cell>
          <cell r="J111">
            <v>115000</v>
          </cell>
          <cell r="L111">
            <v>115000</v>
          </cell>
          <cell r="M111">
            <v>351964</v>
          </cell>
          <cell r="N111" t="str">
            <v>Music</v>
          </cell>
          <cell r="O111">
            <v>68205</v>
          </cell>
          <cell r="P111">
            <v>2520</v>
          </cell>
          <cell r="Q111">
            <v>0</v>
          </cell>
          <cell r="R111">
            <v>0</v>
          </cell>
          <cell r="S111">
            <v>2520</v>
          </cell>
          <cell r="T111">
            <v>500</v>
          </cell>
          <cell r="U111">
            <v>4858</v>
          </cell>
          <cell r="V111">
            <v>0</v>
          </cell>
          <cell r="W111">
            <v>0</v>
          </cell>
          <cell r="X111">
            <v>541</v>
          </cell>
          <cell r="Y111">
            <v>10939</v>
          </cell>
          <cell r="Z111">
            <v>1009</v>
          </cell>
          <cell r="AA111">
            <v>97914</v>
          </cell>
          <cell r="AB111">
            <v>186</v>
          </cell>
          <cell r="AC111">
            <v>19475</v>
          </cell>
          <cell r="AD111">
            <v>0</v>
          </cell>
          <cell r="AE111">
            <v>9236</v>
          </cell>
          <cell r="AF111">
            <v>1875</v>
          </cell>
          <cell r="AG111">
            <v>1415</v>
          </cell>
          <cell r="AH111">
            <v>43878</v>
          </cell>
          <cell r="AI111">
            <v>18754</v>
          </cell>
          <cell r="AJ111">
            <v>0</v>
          </cell>
          <cell r="AK111">
            <v>115000</v>
          </cell>
          <cell r="AL111">
            <v>54416</v>
          </cell>
          <cell r="AM111">
            <v>0</v>
          </cell>
          <cell r="AN111">
            <v>169416</v>
          </cell>
          <cell r="AO111">
            <v>0</v>
          </cell>
          <cell r="AP111">
            <v>20000</v>
          </cell>
          <cell r="AQ111">
            <v>70000</v>
          </cell>
          <cell r="AR111">
            <v>0</v>
          </cell>
          <cell r="AS111">
            <v>0</v>
          </cell>
          <cell r="AT111">
            <v>0</v>
          </cell>
          <cell r="AU111">
            <v>0</v>
          </cell>
          <cell r="AV111">
            <v>0</v>
          </cell>
          <cell r="AW111">
            <v>11412</v>
          </cell>
          <cell r="AX111">
            <v>1000</v>
          </cell>
          <cell r="AY111">
            <v>0</v>
          </cell>
          <cell r="AZ111">
            <v>0</v>
          </cell>
          <cell r="BA111">
            <v>0</v>
          </cell>
          <cell r="BB111">
            <v>0</v>
          </cell>
          <cell r="BC111">
            <v>273</v>
          </cell>
          <cell r="BD111">
            <v>0</v>
          </cell>
          <cell r="BE111">
            <v>0</v>
          </cell>
          <cell r="BF111">
            <v>0</v>
          </cell>
          <cell r="BG111">
            <v>6590</v>
          </cell>
          <cell r="BH111">
            <v>19275</v>
          </cell>
          <cell r="BI111">
            <v>16000</v>
          </cell>
          <cell r="BJ111">
            <v>0</v>
          </cell>
          <cell r="BK111">
            <v>11000</v>
          </cell>
          <cell r="BL111">
            <v>27000</v>
          </cell>
          <cell r="BM111">
            <v>0</v>
          </cell>
          <cell r="BN111">
            <v>0</v>
          </cell>
        </row>
        <row r="112">
          <cell r="A112" t="str">
            <v>Waterside Theatre Company Ltd</v>
          </cell>
          <cell r="B112" t="str">
            <v>2014-2015</v>
          </cell>
          <cell r="C112">
            <v>31765</v>
          </cell>
          <cell r="D112" t="str">
            <v>Exchequer</v>
          </cell>
          <cell r="E112" t="str">
            <v>ACNI/10803</v>
          </cell>
          <cell r="F112" t="str">
            <v>Gavin O'Connor</v>
          </cell>
          <cell r="G112" t="str">
            <v>xx AFP - Returning Applicant</v>
          </cell>
          <cell r="H112" t="str">
            <v>Awarded - Completed</v>
          </cell>
          <cell r="I112" t="str">
            <v>Medium</v>
          </cell>
          <cell r="J112">
            <v>130930</v>
          </cell>
          <cell r="L112">
            <v>130930</v>
          </cell>
          <cell r="M112">
            <v>528305</v>
          </cell>
          <cell r="N112" t="str">
            <v>Combined</v>
          </cell>
          <cell r="O112">
            <v>132951</v>
          </cell>
          <cell r="P112">
            <v>23518</v>
          </cell>
          <cell r="Q112">
            <v>6787</v>
          </cell>
          <cell r="R112">
            <v>2475</v>
          </cell>
          <cell r="S112">
            <v>762</v>
          </cell>
          <cell r="T112">
            <v>7124</v>
          </cell>
          <cell r="U112">
            <v>1619</v>
          </cell>
          <cell r="V112">
            <v>0</v>
          </cell>
          <cell r="W112">
            <v>0</v>
          </cell>
          <cell r="X112">
            <v>2750</v>
          </cell>
          <cell r="Y112">
            <v>45035</v>
          </cell>
          <cell r="Z112">
            <v>17717</v>
          </cell>
          <cell r="AA112">
            <v>68486</v>
          </cell>
          <cell r="AB112">
            <v>88</v>
          </cell>
          <cell r="AC112">
            <v>5029</v>
          </cell>
          <cell r="AD112">
            <v>0</v>
          </cell>
          <cell r="AE112">
            <v>0</v>
          </cell>
          <cell r="AF112">
            <v>0</v>
          </cell>
          <cell r="AG112">
            <v>0</v>
          </cell>
          <cell r="AH112">
            <v>0</v>
          </cell>
          <cell r="AI112">
            <v>0</v>
          </cell>
          <cell r="AJ112">
            <v>25800</v>
          </cell>
          <cell r="AK112">
            <v>130930</v>
          </cell>
          <cell r="AL112">
            <v>0</v>
          </cell>
          <cell r="AM112">
            <v>0</v>
          </cell>
          <cell r="AN112">
            <v>130930</v>
          </cell>
          <cell r="AO112">
            <v>0</v>
          </cell>
          <cell r="AP112">
            <v>9000</v>
          </cell>
          <cell r="AQ112">
            <v>31344</v>
          </cell>
          <cell r="AR112">
            <v>0</v>
          </cell>
          <cell r="AS112">
            <v>15900</v>
          </cell>
          <cell r="AT112">
            <v>0</v>
          </cell>
          <cell r="AU112">
            <v>0</v>
          </cell>
          <cell r="AV112">
            <v>15900</v>
          </cell>
          <cell r="AW112">
            <v>81042</v>
          </cell>
          <cell r="AX112">
            <v>0</v>
          </cell>
          <cell r="AY112">
            <v>0</v>
          </cell>
          <cell r="AZ112">
            <v>0</v>
          </cell>
          <cell r="BA112">
            <v>0</v>
          </cell>
          <cell r="BB112">
            <v>852</v>
          </cell>
          <cell r="BC112">
            <v>6224</v>
          </cell>
          <cell r="BD112">
            <v>0</v>
          </cell>
          <cell r="BE112">
            <v>2239</v>
          </cell>
          <cell r="BF112">
            <v>0</v>
          </cell>
          <cell r="BG112">
            <v>9423</v>
          </cell>
          <cell r="BH112">
            <v>99780</v>
          </cell>
          <cell r="BI112">
            <v>4000</v>
          </cell>
          <cell r="BJ112">
            <v>0</v>
          </cell>
          <cell r="BK112">
            <v>5195</v>
          </cell>
          <cell r="BL112">
            <v>9195</v>
          </cell>
          <cell r="BM112">
            <v>0</v>
          </cell>
          <cell r="BN112">
            <v>0</v>
          </cell>
        </row>
        <row r="113">
          <cell r="A113" t="str">
            <v>Wheelworks</v>
          </cell>
          <cell r="B113" t="str">
            <v>2014-2015</v>
          </cell>
          <cell r="C113">
            <v>31739</v>
          </cell>
          <cell r="D113" t="str">
            <v>Lottery</v>
          </cell>
          <cell r="E113" t="str">
            <v>ACNI/10777</v>
          </cell>
          <cell r="F113" t="str">
            <v>Gavin O'Connor</v>
          </cell>
          <cell r="G113" t="str">
            <v>xx AFP - Returning Applicant</v>
          </cell>
          <cell r="H113" t="str">
            <v>Awarded - Completed</v>
          </cell>
          <cell r="I113" t="str">
            <v>Medium</v>
          </cell>
          <cell r="J113">
            <v>82450</v>
          </cell>
          <cell r="L113">
            <v>82400</v>
          </cell>
          <cell r="M113">
            <v>176270</v>
          </cell>
          <cell r="N113" t="str">
            <v>Combined</v>
          </cell>
          <cell r="O113">
            <v>88851</v>
          </cell>
          <cell r="P113">
            <v>5470</v>
          </cell>
          <cell r="Q113">
            <v>0</v>
          </cell>
          <cell r="R113">
            <v>164</v>
          </cell>
          <cell r="S113">
            <v>1274</v>
          </cell>
          <cell r="T113">
            <v>1450</v>
          </cell>
          <cell r="U113">
            <v>6112</v>
          </cell>
          <cell r="V113">
            <v>0</v>
          </cell>
          <cell r="W113">
            <v>0</v>
          </cell>
          <cell r="X113">
            <v>5687</v>
          </cell>
          <cell r="Y113">
            <v>20157</v>
          </cell>
          <cell r="Z113">
            <v>19011.490000000002</v>
          </cell>
          <cell r="AA113">
            <v>44610</v>
          </cell>
          <cell r="AB113">
            <v>234.29</v>
          </cell>
          <cell r="AC113">
            <v>0</v>
          </cell>
          <cell r="AD113">
            <v>0</v>
          </cell>
          <cell r="AE113">
            <v>0</v>
          </cell>
          <cell r="AF113">
            <v>0</v>
          </cell>
          <cell r="AG113">
            <v>0</v>
          </cell>
          <cell r="AH113">
            <v>1711.02</v>
          </cell>
          <cell r="AI113">
            <v>5062.1099999999997</v>
          </cell>
          <cell r="AJ113">
            <v>54072</v>
          </cell>
          <cell r="AK113">
            <v>82450</v>
          </cell>
          <cell r="AL113">
            <v>0</v>
          </cell>
          <cell r="AM113">
            <v>0</v>
          </cell>
          <cell r="AN113">
            <v>82450</v>
          </cell>
          <cell r="AO113">
            <v>0</v>
          </cell>
          <cell r="AP113">
            <v>0</v>
          </cell>
          <cell r="AQ113">
            <v>28570</v>
          </cell>
          <cell r="AR113">
            <v>0</v>
          </cell>
          <cell r="AS113">
            <v>32040</v>
          </cell>
          <cell r="AT113">
            <v>9605</v>
          </cell>
          <cell r="AU113">
            <v>0</v>
          </cell>
          <cell r="AV113">
            <v>41645</v>
          </cell>
          <cell r="AW113">
            <v>0</v>
          </cell>
          <cell r="AX113">
            <v>0</v>
          </cell>
          <cell r="AY113">
            <v>0</v>
          </cell>
          <cell r="AZ113">
            <v>0</v>
          </cell>
          <cell r="BA113">
            <v>0</v>
          </cell>
          <cell r="BB113">
            <v>0</v>
          </cell>
          <cell r="BC113">
            <v>0</v>
          </cell>
          <cell r="BD113">
            <v>0</v>
          </cell>
          <cell r="BE113">
            <v>8867</v>
          </cell>
          <cell r="BF113">
            <v>0</v>
          </cell>
          <cell r="BG113">
            <v>0</v>
          </cell>
          <cell r="BH113">
            <v>8867</v>
          </cell>
          <cell r="BI113">
            <v>0</v>
          </cell>
          <cell r="BJ113">
            <v>572</v>
          </cell>
          <cell r="BK113">
            <v>21323</v>
          </cell>
          <cell r="BL113">
            <v>21895</v>
          </cell>
          <cell r="BM113">
            <v>0</v>
          </cell>
          <cell r="BN113">
            <v>199650</v>
          </cell>
        </row>
        <row r="114">
          <cell r="A114" t="str">
            <v>Young at Art</v>
          </cell>
          <cell r="B114" t="str">
            <v>2014-2015</v>
          </cell>
          <cell r="C114">
            <v>31789</v>
          </cell>
          <cell r="D114" t="str">
            <v>Exchequer</v>
          </cell>
          <cell r="E114" t="str">
            <v>ACNI/10827</v>
          </cell>
          <cell r="F114" t="str">
            <v>Gavin O'Connor</v>
          </cell>
          <cell r="G114" t="str">
            <v>xx AFP - Returning Applicant</v>
          </cell>
          <cell r="H114" t="str">
            <v>Awarded - Completed</v>
          </cell>
          <cell r="I114" t="str">
            <v>Medium</v>
          </cell>
          <cell r="J114">
            <v>167416</v>
          </cell>
          <cell r="L114">
            <v>167416</v>
          </cell>
          <cell r="M114">
            <v>0</v>
          </cell>
          <cell r="N114" t="str">
            <v>Combined</v>
          </cell>
          <cell r="O114">
            <v>138216</v>
          </cell>
          <cell r="P114">
            <v>13730.58</v>
          </cell>
          <cell r="Q114">
            <v>1896</v>
          </cell>
          <cell r="R114">
            <v>1535</v>
          </cell>
          <cell r="S114">
            <v>3482.24</v>
          </cell>
          <cell r="T114">
            <v>3175.86</v>
          </cell>
          <cell r="U114">
            <v>3855.36</v>
          </cell>
          <cell r="V114">
            <v>0</v>
          </cell>
          <cell r="W114">
            <v>0</v>
          </cell>
          <cell r="X114">
            <v>2400</v>
          </cell>
          <cell r="Y114">
            <v>30075.040000000001</v>
          </cell>
          <cell r="Z114">
            <v>14106</v>
          </cell>
          <cell r="AA114">
            <v>59818</v>
          </cell>
          <cell r="AB114">
            <v>0</v>
          </cell>
          <cell r="AC114">
            <v>27574</v>
          </cell>
          <cell r="AD114">
            <v>0</v>
          </cell>
          <cell r="AE114">
            <v>17687</v>
          </cell>
          <cell r="AF114">
            <v>3965</v>
          </cell>
          <cell r="AG114">
            <v>5413</v>
          </cell>
          <cell r="AH114">
            <v>20733</v>
          </cell>
          <cell r="AI114">
            <v>9964</v>
          </cell>
          <cell r="AJ114">
            <v>4126.34</v>
          </cell>
          <cell r="AK114">
            <v>167416</v>
          </cell>
          <cell r="AL114">
            <v>20805</v>
          </cell>
          <cell r="AM114">
            <v>4147</v>
          </cell>
          <cell r="AN114">
            <v>192368</v>
          </cell>
          <cell r="AO114">
            <v>0</v>
          </cell>
          <cell r="AP114">
            <v>10000</v>
          </cell>
          <cell r="AQ114">
            <v>42756</v>
          </cell>
          <cell r="AR114">
            <v>0</v>
          </cell>
          <cell r="AS114">
            <v>45290</v>
          </cell>
          <cell r="AT114">
            <v>0</v>
          </cell>
          <cell r="AU114">
            <v>0</v>
          </cell>
          <cell r="AV114">
            <v>45290</v>
          </cell>
          <cell r="AW114">
            <v>19101</v>
          </cell>
          <cell r="AX114">
            <v>5665</v>
          </cell>
          <cell r="AY114">
            <v>0</v>
          </cell>
          <cell r="AZ114">
            <v>0</v>
          </cell>
          <cell r="BA114">
            <v>0</v>
          </cell>
          <cell r="BB114">
            <v>0</v>
          </cell>
          <cell r="BC114">
            <v>0</v>
          </cell>
          <cell r="BD114">
            <v>0</v>
          </cell>
          <cell r="BE114">
            <v>0</v>
          </cell>
          <cell r="BF114">
            <v>0</v>
          </cell>
          <cell r="BG114">
            <v>69024</v>
          </cell>
          <cell r="BH114">
            <v>93790</v>
          </cell>
          <cell r="BI114">
            <v>3568</v>
          </cell>
          <cell r="BJ114">
            <v>3930</v>
          </cell>
          <cell r="BK114">
            <v>24763</v>
          </cell>
          <cell r="BL114">
            <v>32261</v>
          </cell>
          <cell r="BM114">
            <v>0</v>
          </cell>
          <cell r="BN114">
            <v>0</v>
          </cell>
        </row>
        <row r="115">
          <cell r="A115" t="str">
            <v>Youth Action Northern Ireland</v>
          </cell>
          <cell r="B115" t="str">
            <v>2014-2015</v>
          </cell>
          <cell r="C115">
            <v>31725</v>
          </cell>
          <cell r="D115" t="str">
            <v>Lottery</v>
          </cell>
          <cell r="E115" t="str">
            <v>ACNI/10763</v>
          </cell>
          <cell r="F115" t="str">
            <v>Gavin O'Connor</v>
          </cell>
          <cell r="G115" t="str">
            <v>xx AFP - Returning Applicant</v>
          </cell>
          <cell r="H115" t="str">
            <v>Awarded - Completed</v>
          </cell>
          <cell r="I115" t="str">
            <v>Medium</v>
          </cell>
          <cell r="J115">
            <v>60009</v>
          </cell>
          <cell r="L115">
            <v>60009</v>
          </cell>
          <cell r="M115">
            <v>60009</v>
          </cell>
          <cell r="N115" t="str">
            <v>Drama</v>
          </cell>
          <cell r="O115">
            <v>167208.26999999999</v>
          </cell>
          <cell r="P115">
            <v>5215.95</v>
          </cell>
          <cell r="Q115">
            <v>1540.54</v>
          </cell>
          <cell r="R115">
            <v>15515.69</v>
          </cell>
          <cell r="S115">
            <v>1340.35</v>
          </cell>
          <cell r="T115">
            <v>7990.3</v>
          </cell>
          <cell r="U115">
            <v>2958.09</v>
          </cell>
          <cell r="V115">
            <v>0</v>
          </cell>
          <cell r="W115">
            <v>0</v>
          </cell>
          <cell r="X115">
            <v>900.06</v>
          </cell>
          <cell r="Y115">
            <v>35460.979999999996</v>
          </cell>
          <cell r="Z115">
            <v>30358</v>
          </cell>
          <cell r="AA115">
            <v>37618.79</v>
          </cell>
          <cell r="AB115">
            <v>10623.62</v>
          </cell>
          <cell r="AC115">
            <v>679</v>
          </cell>
          <cell r="AD115">
            <v>4186.2</v>
          </cell>
          <cell r="AE115">
            <v>18919.97</v>
          </cell>
          <cell r="AF115">
            <v>0</v>
          </cell>
          <cell r="AG115">
            <v>2400</v>
          </cell>
          <cell r="AH115">
            <v>7169.41</v>
          </cell>
          <cell r="AI115">
            <v>8348.7999999999993</v>
          </cell>
          <cell r="AJ115">
            <v>85215.88</v>
          </cell>
          <cell r="AK115">
            <v>60009</v>
          </cell>
          <cell r="AL115">
            <v>0</v>
          </cell>
          <cell r="AM115">
            <v>0</v>
          </cell>
          <cell r="AN115">
            <v>60009</v>
          </cell>
          <cell r="AO115">
            <v>0</v>
          </cell>
          <cell r="AP115">
            <v>116470</v>
          </cell>
          <cell r="AQ115">
            <v>0</v>
          </cell>
          <cell r="AR115">
            <v>0</v>
          </cell>
          <cell r="AS115">
            <v>0</v>
          </cell>
          <cell r="AT115">
            <v>0</v>
          </cell>
          <cell r="AU115">
            <v>0</v>
          </cell>
          <cell r="AV115">
            <v>0</v>
          </cell>
          <cell r="AW115">
            <v>13846.09</v>
          </cell>
          <cell r="AX115">
            <v>0</v>
          </cell>
          <cell r="AY115">
            <v>0</v>
          </cell>
          <cell r="AZ115">
            <v>41108.14</v>
          </cell>
          <cell r="BA115">
            <v>0</v>
          </cell>
          <cell r="BB115">
            <v>0</v>
          </cell>
          <cell r="BC115">
            <v>0</v>
          </cell>
          <cell r="BD115">
            <v>0</v>
          </cell>
          <cell r="BE115">
            <v>0</v>
          </cell>
          <cell r="BF115">
            <v>0</v>
          </cell>
          <cell r="BG115">
            <v>36694</v>
          </cell>
          <cell r="BH115">
            <v>91648.23</v>
          </cell>
          <cell r="BI115">
            <v>0</v>
          </cell>
          <cell r="BJ115">
            <v>0</v>
          </cell>
          <cell r="BK115">
            <v>59938</v>
          </cell>
          <cell r="BL115">
            <v>59938</v>
          </cell>
          <cell r="BM115">
            <v>0</v>
          </cell>
          <cell r="BN115">
            <v>0</v>
          </cell>
        </row>
        <row r="116">
          <cell r="A116" t="str">
            <v>All organisations</v>
          </cell>
          <cell r="B116">
            <v>114</v>
          </cell>
          <cell r="C116">
            <v>0</v>
          </cell>
          <cell r="D116">
            <v>0</v>
          </cell>
          <cell r="E116">
            <v>0</v>
          </cell>
          <cell r="F116">
            <v>0</v>
          </cell>
          <cell r="G116">
            <v>0</v>
          </cell>
          <cell r="H116">
            <v>0</v>
          </cell>
          <cell r="I116">
            <v>0</v>
          </cell>
          <cell r="J116">
            <v>14086575</v>
          </cell>
          <cell r="K116">
            <v>0</v>
          </cell>
          <cell r="L116">
            <v>0</v>
          </cell>
          <cell r="M116">
            <v>0</v>
          </cell>
          <cell r="N116">
            <v>0</v>
          </cell>
          <cell r="O116">
            <v>13884896.029999999</v>
          </cell>
          <cell r="P116">
            <v>1216100.9100000001</v>
          </cell>
          <cell r="Q116">
            <v>765662.3600000001</v>
          </cell>
          <cell r="R116">
            <v>1191751.8199999998</v>
          </cell>
          <cell r="S116">
            <v>267969.26999999996</v>
          </cell>
          <cell r="T116">
            <v>470597.19</v>
          </cell>
          <cell r="U116">
            <v>513887.19000000006</v>
          </cell>
          <cell r="V116">
            <v>0</v>
          </cell>
          <cell r="W116">
            <v>0</v>
          </cell>
          <cell r="X116">
            <v>422145.86</v>
          </cell>
          <cell r="Y116">
            <v>4848114.6000000006</v>
          </cell>
          <cell r="Z116">
            <v>3665281.0800000005</v>
          </cell>
          <cell r="AA116">
            <v>16561080.819999997</v>
          </cell>
          <cell r="AB116">
            <v>94998.87999999999</v>
          </cell>
          <cell r="AC116">
            <v>1691635.6099999999</v>
          </cell>
          <cell r="AD116">
            <v>52433.439999999995</v>
          </cell>
          <cell r="AE116">
            <v>512978.94999999995</v>
          </cell>
          <cell r="AF116">
            <v>438288.66999999987</v>
          </cell>
          <cell r="AG116">
            <v>291748.44999999995</v>
          </cell>
          <cell r="AH116">
            <v>1113805.5400000003</v>
          </cell>
          <cell r="AI116">
            <v>1919476.81</v>
          </cell>
          <cell r="AJ116">
            <v>2896347.4199999995</v>
          </cell>
          <cell r="AK116">
            <v>14086575</v>
          </cell>
          <cell r="AL116">
            <v>754284.68</v>
          </cell>
          <cell r="AM116">
            <v>565181.97000000009</v>
          </cell>
          <cell r="AN116">
            <v>15406041.65</v>
          </cell>
          <cell r="AO116">
            <v>1282272.31</v>
          </cell>
          <cell r="AP116">
            <v>4457601.21</v>
          </cell>
          <cell r="AQ116">
            <v>3003278.57</v>
          </cell>
          <cell r="AR116">
            <v>432424.87999999995</v>
          </cell>
          <cell r="AS116">
            <v>2132608.75</v>
          </cell>
          <cell r="AT116">
            <v>194789.8</v>
          </cell>
          <cell r="AU116">
            <v>0</v>
          </cell>
          <cell r="AV116">
            <v>2327398.5499999998</v>
          </cell>
          <cell r="AW116">
            <v>9955746.3499999996</v>
          </cell>
          <cell r="AX116">
            <v>313981.56</v>
          </cell>
          <cell r="AY116">
            <v>156191.63999999998</v>
          </cell>
          <cell r="AZ116">
            <v>376121.41999999993</v>
          </cell>
          <cell r="BA116">
            <v>370426.99000000005</v>
          </cell>
          <cell r="BB116">
            <v>80425.950000000012</v>
          </cell>
          <cell r="BC116">
            <v>2256646.77</v>
          </cell>
          <cell r="BD116">
            <v>657588.84000000008</v>
          </cell>
          <cell r="BE116">
            <v>1459167.7800000003</v>
          </cell>
          <cell r="BF116">
            <v>186124.56</v>
          </cell>
          <cell r="BG116">
            <v>2519345.4500000002</v>
          </cell>
          <cell r="BH116">
            <v>18331767.310000002</v>
          </cell>
          <cell r="BI116">
            <v>1358769.65</v>
          </cell>
          <cell r="BJ116">
            <v>343845.23</v>
          </cell>
          <cell r="BK116">
            <v>1372862.67</v>
          </cell>
          <cell r="BL116">
            <v>3075477.5499999993</v>
          </cell>
          <cell r="BM116">
            <v>1021235.13</v>
          </cell>
          <cell r="BN116">
            <v>445185.08999999997</v>
          </cell>
        </row>
        <row r="117">
          <cell r="A117" t="str">
            <v>Small</v>
          </cell>
          <cell r="B117">
            <v>41</v>
          </cell>
          <cell r="C117">
            <v>0</v>
          </cell>
          <cell r="D117">
            <v>0</v>
          </cell>
          <cell r="E117">
            <v>0</v>
          </cell>
          <cell r="F117">
            <v>0</v>
          </cell>
          <cell r="G117">
            <v>0</v>
          </cell>
          <cell r="H117">
            <v>0</v>
          </cell>
          <cell r="I117">
            <v>0</v>
          </cell>
          <cell r="J117">
            <v>1507757</v>
          </cell>
          <cell r="K117">
            <v>0</v>
          </cell>
          <cell r="L117">
            <v>0</v>
          </cell>
          <cell r="M117">
            <v>0</v>
          </cell>
          <cell r="N117">
            <v>0</v>
          </cell>
          <cell r="O117">
            <v>1248095.24</v>
          </cell>
          <cell r="P117">
            <v>267895.82000000007</v>
          </cell>
          <cell r="Q117">
            <v>59839.569999999992</v>
          </cell>
          <cell r="R117">
            <v>59329.920000000006</v>
          </cell>
          <cell r="S117">
            <v>42317.869999999995</v>
          </cell>
          <cell r="T117">
            <v>108961.89999999998</v>
          </cell>
          <cell r="U117">
            <v>78721.36</v>
          </cell>
          <cell r="V117">
            <v>0</v>
          </cell>
          <cell r="W117">
            <v>0</v>
          </cell>
          <cell r="X117">
            <v>47497.79</v>
          </cell>
          <cell r="Y117">
            <v>664564.23</v>
          </cell>
          <cell r="Z117">
            <v>169145.68</v>
          </cell>
          <cell r="AA117">
            <v>1215295.1800000002</v>
          </cell>
          <cell r="AB117">
            <v>40912.469999999994</v>
          </cell>
          <cell r="AC117">
            <v>120737.60000000001</v>
          </cell>
          <cell r="AD117">
            <v>5110.03</v>
          </cell>
          <cell r="AE117">
            <v>154694.97999999998</v>
          </cell>
          <cell r="AF117">
            <v>37966.259999999995</v>
          </cell>
          <cell r="AG117">
            <v>85895.87</v>
          </cell>
          <cell r="AH117">
            <v>230464.72999999998</v>
          </cell>
          <cell r="AI117">
            <v>187790.8</v>
          </cell>
          <cell r="AJ117">
            <v>1238185.8500000001</v>
          </cell>
          <cell r="AK117">
            <v>1591549</v>
          </cell>
          <cell r="AL117">
            <v>160102.02000000002</v>
          </cell>
          <cell r="AM117">
            <v>33889.269999999997</v>
          </cell>
          <cell r="AN117">
            <v>1785540.29</v>
          </cell>
          <cell r="AO117">
            <v>28243.129999999997</v>
          </cell>
          <cell r="AP117">
            <v>138484.72999999998</v>
          </cell>
          <cell r="AQ117">
            <v>272869.08</v>
          </cell>
          <cell r="AR117">
            <v>14294.56</v>
          </cell>
          <cell r="AS117">
            <v>47528.61</v>
          </cell>
          <cell r="AT117">
            <v>9970.2999999999993</v>
          </cell>
          <cell r="AU117">
            <v>0</v>
          </cell>
          <cell r="AV117">
            <v>57498.91</v>
          </cell>
          <cell r="AW117">
            <v>208906.19000000003</v>
          </cell>
          <cell r="AX117">
            <v>36822</v>
          </cell>
          <cell r="AY117">
            <v>10802.98</v>
          </cell>
          <cell r="AZ117">
            <v>229783.88999999998</v>
          </cell>
          <cell r="BA117">
            <v>266021.95</v>
          </cell>
          <cell r="BB117">
            <v>56555.64</v>
          </cell>
          <cell r="BC117">
            <v>8865</v>
          </cell>
          <cell r="BD117">
            <v>82976.760000000009</v>
          </cell>
          <cell r="BE117">
            <v>572632.95000000007</v>
          </cell>
          <cell r="BF117">
            <v>10055</v>
          </cell>
          <cell r="BG117">
            <v>174176.28</v>
          </cell>
          <cell r="BH117">
            <v>1657598.6400000001</v>
          </cell>
          <cell r="BI117">
            <v>148241.5</v>
          </cell>
          <cell r="BJ117">
            <v>39649.850000000006</v>
          </cell>
          <cell r="BK117">
            <v>236754.5</v>
          </cell>
          <cell r="BL117">
            <v>424645.84999999992</v>
          </cell>
          <cell r="BM117">
            <v>112117.13</v>
          </cell>
          <cell r="BN117">
            <v>42085.64</v>
          </cell>
        </row>
        <row r="118">
          <cell r="A118" t="str">
            <v>Medium</v>
          </cell>
          <cell r="B118">
            <v>68</v>
          </cell>
          <cell r="C118">
            <v>0</v>
          </cell>
          <cell r="D118">
            <v>0</v>
          </cell>
          <cell r="E118">
            <v>0</v>
          </cell>
          <cell r="F118">
            <v>0</v>
          </cell>
          <cell r="G118">
            <v>0</v>
          </cell>
          <cell r="H118">
            <v>0</v>
          </cell>
          <cell r="I118">
            <v>0</v>
          </cell>
          <cell r="J118">
            <v>8526495</v>
          </cell>
          <cell r="K118">
            <v>0</v>
          </cell>
          <cell r="L118">
            <v>0</v>
          </cell>
          <cell r="M118">
            <v>0</v>
          </cell>
          <cell r="N118">
            <v>0</v>
          </cell>
          <cell r="O118">
            <v>10117717.789999997</v>
          </cell>
          <cell r="P118">
            <v>880951.09</v>
          </cell>
          <cell r="Q118">
            <v>513794.79</v>
          </cell>
          <cell r="R118">
            <v>728001.75999999989</v>
          </cell>
          <cell r="S118">
            <v>186067.37000000005</v>
          </cell>
          <cell r="T118">
            <v>330293.98999999993</v>
          </cell>
          <cell r="U118">
            <v>388923.5</v>
          </cell>
          <cell r="V118">
            <v>0</v>
          </cell>
          <cell r="W118">
            <v>0</v>
          </cell>
          <cell r="X118">
            <v>280919.82</v>
          </cell>
          <cell r="Y118">
            <v>3308952.3200000003</v>
          </cell>
          <cell r="Z118">
            <v>2329142.4000000004</v>
          </cell>
          <cell r="AA118">
            <v>11447435.639999997</v>
          </cell>
          <cell r="AB118">
            <v>53056.409999999996</v>
          </cell>
          <cell r="AC118">
            <v>988460.00999999966</v>
          </cell>
          <cell r="AD118">
            <v>33233.409999999996</v>
          </cell>
          <cell r="AE118">
            <v>257009.97000000003</v>
          </cell>
          <cell r="AF118">
            <v>383022.40999999992</v>
          </cell>
          <cell r="AG118">
            <v>157276.58000000002</v>
          </cell>
          <cell r="AH118">
            <v>812866.81000000017</v>
          </cell>
          <cell r="AI118">
            <v>952272.01</v>
          </cell>
          <cell r="AJ118">
            <v>1474813.62</v>
          </cell>
          <cell r="AK118">
            <v>8651361</v>
          </cell>
          <cell r="AL118">
            <v>594182.65999999992</v>
          </cell>
          <cell r="AM118">
            <v>326292.7</v>
          </cell>
          <cell r="AN118">
            <v>9571836.3600000013</v>
          </cell>
          <cell r="AO118">
            <v>1282629.18</v>
          </cell>
          <cell r="AP118">
            <v>2290578.48</v>
          </cell>
          <cell r="AQ118">
            <v>2323276.4900000002</v>
          </cell>
          <cell r="AR118">
            <v>246896.32</v>
          </cell>
          <cell r="AS118">
            <v>1121627.1400000001</v>
          </cell>
          <cell r="AT118">
            <v>257322.49999999997</v>
          </cell>
          <cell r="AU118">
            <v>0</v>
          </cell>
          <cell r="AV118">
            <v>1378949.6400000001</v>
          </cell>
          <cell r="AW118">
            <v>8496319.1600000001</v>
          </cell>
          <cell r="AX118">
            <v>271459.56</v>
          </cell>
          <cell r="AY118">
            <v>101215.66</v>
          </cell>
          <cell r="AZ118">
            <v>199022.52999999997</v>
          </cell>
          <cell r="BA118">
            <v>83072.040000000008</v>
          </cell>
          <cell r="BB118">
            <v>23870.309999999998</v>
          </cell>
          <cell r="BC118">
            <v>1989560.77</v>
          </cell>
          <cell r="BD118">
            <v>493086.08</v>
          </cell>
          <cell r="BE118">
            <v>971288.83</v>
          </cell>
          <cell r="BF118">
            <v>176069.56</v>
          </cell>
          <cell r="BG118">
            <v>1816281.17</v>
          </cell>
          <cell r="BH118">
            <v>14534755.669999998</v>
          </cell>
          <cell r="BI118">
            <v>935692.14999999991</v>
          </cell>
          <cell r="BJ118">
            <v>207120.38</v>
          </cell>
          <cell r="BK118">
            <v>926426.16999999993</v>
          </cell>
          <cell r="BL118">
            <v>2069238.6999999997</v>
          </cell>
          <cell r="BM118">
            <v>909118</v>
          </cell>
          <cell r="BN118">
            <v>403099.44999999995</v>
          </cell>
        </row>
        <row r="119">
          <cell r="A119" t="str">
            <v>Large</v>
          </cell>
          <cell r="B119">
            <v>5</v>
          </cell>
          <cell r="C119">
            <v>0</v>
          </cell>
          <cell r="D119">
            <v>0</v>
          </cell>
          <cell r="E119">
            <v>0</v>
          </cell>
          <cell r="F119">
            <v>0</v>
          </cell>
          <cell r="G119">
            <v>0</v>
          </cell>
          <cell r="H119">
            <v>0</v>
          </cell>
          <cell r="I119">
            <v>0</v>
          </cell>
          <cell r="J119">
            <v>4052323</v>
          </cell>
          <cell r="K119">
            <v>0</v>
          </cell>
          <cell r="L119">
            <v>0</v>
          </cell>
          <cell r="M119">
            <v>0</v>
          </cell>
          <cell r="N119">
            <v>0</v>
          </cell>
          <cell r="O119">
            <v>3392658.85</v>
          </cell>
          <cell r="P119">
            <v>87979</v>
          </cell>
          <cell r="Q119">
            <v>242500.31</v>
          </cell>
          <cell r="R119">
            <v>438806.48</v>
          </cell>
          <cell r="S119">
            <v>52517.440000000002</v>
          </cell>
          <cell r="T119">
            <v>53531.74</v>
          </cell>
          <cell r="U119">
            <v>126073.47</v>
          </cell>
          <cell r="V119">
            <v>0</v>
          </cell>
          <cell r="W119">
            <v>0</v>
          </cell>
          <cell r="X119">
            <v>99277</v>
          </cell>
          <cell r="Y119">
            <v>1100685.44</v>
          </cell>
          <cell r="Z119">
            <v>1599042.77</v>
          </cell>
          <cell r="AA119">
            <v>4471323.7699999996</v>
          </cell>
          <cell r="AB119">
            <v>5688</v>
          </cell>
          <cell r="AC119">
            <v>635008.53</v>
          </cell>
          <cell r="AD119">
            <v>14090</v>
          </cell>
          <cell r="AE119">
            <v>108978</v>
          </cell>
          <cell r="AF119">
            <v>23267</v>
          </cell>
          <cell r="AG119">
            <v>53620</v>
          </cell>
          <cell r="AH119">
            <v>99658.15</v>
          </cell>
          <cell r="AI119">
            <v>828232.23</v>
          </cell>
          <cell r="AJ119">
            <v>199545</v>
          </cell>
          <cell r="AK119">
            <v>4191858</v>
          </cell>
          <cell r="AL119">
            <v>0</v>
          </cell>
          <cell r="AM119">
            <v>219905.11</v>
          </cell>
          <cell r="AN119">
            <v>4411763.1099999994</v>
          </cell>
          <cell r="AO119">
            <v>0</v>
          </cell>
          <cell r="AP119">
            <v>2272178.38</v>
          </cell>
          <cell r="AQ119">
            <v>741242.3</v>
          </cell>
          <cell r="AR119">
            <v>171234</v>
          </cell>
          <cell r="AS119">
            <v>1080617.74</v>
          </cell>
          <cell r="AT119">
            <v>161905.43</v>
          </cell>
          <cell r="AU119">
            <v>0</v>
          </cell>
          <cell r="AV119">
            <v>1242523.17</v>
          </cell>
          <cell r="AW119">
            <v>1356781.8900000001</v>
          </cell>
          <cell r="AX119">
            <v>6000</v>
          </cell>
          <cell r="AY119">
            <v>44173</v>
          </cell>
          <cell r="AZ119">
            <v>1150</v>
          </cell>
          <cell r="BA119">
            <v>21333</v>
          </cell>
          <cell r="BB119">
            <v>0</v>
          </cell>
          <cell r="BC119">
            <v>392404.82</v>
          </cell>
          <cell r="BD119">
            <v>108337.7</v>
          </cell>
          <cell r="BE119">
            <v>19968.8</v>
          </cell>
          <cell r="BF119">
            <v>0</v>
          </cell>
          <cell r="BG119">
            <v>593051.24</v>
          </cell>
          <cell r="BH119">
            <v>2543200.4500000002</v>
          </cell>
          <cell r="BI119">
            <v>341371.93</v>
          </cell>
          <cell r="BJ119">
            <v>110448</v>
          </cell>
          <cell r="BK119">
            <v>226482</v>
          </cell>
          <cell r="BL119">
            <v>678301.92999999993</v>
          </cell>
          <cell r="BM119">
            <v>0</v>
          </cell>
          <cell r="BN119">
            <v>281025</v>
          </cell>
        </row>
        <row r="120">
          <cell r="A120" t="str">
            <v>Visual Arts</v>
          </cell>
          <cell r="B120">
            <v>21</v>
          </cell>
          <cell r="C120">
            <v>0</v>
          </cell>
          <cell r="D120">
            <v>0</v>
          </cell>
          <cell r="E120">
            <v>0</v>
          </cell>
          <cell r="F120">
            <v>0</v>
          </cell>
          <cell r="G120">
            <v>0</v>
          </cell>
          <cell r="H120">
            <v>0</v>
          </cell>
          <cell r="I120">
            <v>0</v>
          </cell>
          <cell r="J120">
            <v>1448289</v>
          </cell>
          <cell r="K120">
            <v>0</v>
          </cell>
          <cell r="L120">
            <v>0</v>
          </cell>
          <cell r="M120">
            <v>0</v>
          </cell>
          <cell r="N120">
            <v>0</v>
          </cell>
          <cell r="O120">
            <v>1625288.5</v>
          </cell>
          <cell r="P120">
            <v>355558.99</v>
          </cell>
          <cell r="Q120">
            <v>83072.89</v>
          </cell>
          <cell r="R120">
            <v>63270.319999999992</v>
          </cell>
          <cell r="S120">
            <v>37493.550000000003</v>
          </cell>
          <cell r="T120">
            <v>63962.37</v>
          </cell>
          <cell r="U120">
            <v>55992.39</v>
          </cell>
          <cell r="V120">
            <v>0</v>
          </cell>
          <cell r="W120">
            <v>0</v>
          </cell>
          <cell r="X120">
            <v>48769.36</v>
          </cell>
          <cell r="Y120">
            <v>708119.87000000011</v>
          </cell>
          <cell r="Z120">
            <v>307959.09999999998</v>
          </cell>
          <cell r="AA120">
            <v>287592.01999999996</v>
          </cell>
          <cell r="AB120">
            <v>10840.46</v>
          </cell>
          <cell r="AC120">
            <v>79561.91</v>
          </cell>
          <cell r="AD120">
            <v>120</v>
          </cell>
          <cell r="AE120">
            <v>27153.58</v>
          </cell>
          <cell r="AF120">
            <v>17527.039999999997</v>
          </cell>
          <cell r="AG120">
            <v>69762.080000000002</v>
          </cell>
          <cell r="AH120">
            <v>73250.759999999995</v>
          </cell>
          <cell r="AI120">
            <v>162562.52000000002</v>
          </cell>
          <cell r="AJ120">
            <v>318789.68000000005</v>
          </cell>
          <cell r="AK120">
            <v>1456234</v>
          </cell>
          <cell r="AL120">
            <v>133723.69</v>
          </cell>
          <cell r="AM120">
            <v>50482.7</v>
          </cell>
          <cell r="AN120">
            <v>1640440.3900000001</v>
          </cell>
          <cell r="AO120">
            <v>190986.91</v>
          </cell>
          <cell r="AP120">
            <v>138193.37</v>
          </cell>
          <cell r="AQ120">
            <v>412595.68</v>
          </cell>
          <cell r="AR120">
            <v>0</v>
          </cell>
          <cell r="AS120">
            <v>107131.68</v>
          </cell>
          <cell r="AT120">
            <v>11331.11</v>
          </cell>
          <cell r="AU120">
            <v>0</v>
          </cell>
          <cell r="AV120">
            <v>118462.79000000001</v>
          </cell>
          <cell r="AW120">
            <v>150</v>
          </cell>
          <cell r="AX120">
            <v>0</v>
          </cell>
          <cell r="AY120">
            <v>4200</v>
          </cell>
          <cell r="AZ120">
            <v>172089.83000000002</v>
          </cell>
          <cell r="BA120">
            <v>12003.72</v>
          </cell>
          <cell r="BB120">
            <v>72799.95</v>
          </cell>
          <cell r="BC120">
            <v>0</v>
          </cell>
          <cell r="BD120">
            <v>57904.759999999995</v>
          </cell>
          <cell r="BE120">
            <v>191862.53999999998</v>
          </cell>
          <cell r="BF120">
            <v>103144.56</v>
          </cell>
          <cell r="BG120">
            <v>159516.64999999997</v>
          </cell>
          <cell r="BH120">
            <v>773672.00999999989</v>
          </cell>
          <cell r="BI120">
            <v>21828.98</v>
          </cell>
          <cell r="BJ120">
            <v>4136.97</v>
          </cell>
          <cell r="BK120">
            <v>169522.86</v>
          </cell>
          <cell r="BL120">
            <v>195488.81</v>
          </cell>
          <cell r="BM120">
            <v>32450.13</v>
          </cell>
          <cell r="BN120">
            <v>13400</v>
          </cell>
        </row>
        <row r="121">
          <cell r="A121" t="str">
            <v>Combined</v>
          </cell>
          <cell r="B121">
            <v>33</v>
          </cell>
          <cell r="C121">
            <v>0</v>
          </cell>
          <cell r="D121">
            <v>0</v>
          </cell>
          <cell r="E121">
            <v>0</v>
          </cell>
          <cell r="F121">
            <v>0</v>
          </cell>
          <cell r="G121">
            <v>0</v>
          </cell>
          <cell r="H121">
            <v>0</v>
          </cell>
          <cell r="I121">
            <v>0</v>
          </cell>
          <cell r="J121">
            <v>4935210</v>
          </cell>
          <cell r="K121">
            <v>0</v>
          </cell>
          <cell r="L121">
            <v>0</v>
          </cell>
          <cell r="M121">
            <v>0</v>
          </cell>
          <cell r="N121">
            <v>0</v>
          </cell>
          <cell r="O121">
            <v>6213768.5199999996</v>
          </cell>
          <cell r="P121">
            <v>448428.31000000006</v>
          </cell>
          <cell r="Q121">
            <v>499045.07999999996</v>
          </cell>
          <cell r="R121">
            <v>761300.59000000008</v>
          </cell>
          <cell r="S121">
            <v>124711.25000000001</v>
          </cell>
          <cell r="T121">
            <v>214658.84999999998</v>
          </cell>
          <cell r="U121">
            <v>279808.64000000001</v>
          </cell>
          <cell r="V121">
            <v>0</v>
          </cell>
          <cell r="W121">
            <v>0</v>
          </cell>
          <cell r="X121">
            <v>215601.59</v>
          </cell>
          <cell r="Y121">
            <v>2543554.31</v>
          </cell>
          <cell r="Z121">
            <v>2189467.8000000003</v>
          </cell>
          <cell r="AA121">
            <v>9937543.8000000007</v>
          </cell>
          <cell r="AB121">
            <v>28444.449999999997</v>
          </cell>
          <cell r="AC121">
            <v>934270.74</v>
          </cell>
          <cell r="AD121">
            <v>26073.360000000001</v>
          </cell>
          <cell r="AE121">
            <v>117200.26999999999</v>
          </cell>
          <cell r="AF121">
            <v>362155.58</v>
          </cell>
          <cell r="AG121">
            <v>80419.98</v>
          </cell>
          <cell r="AH121">
            <v>298249.36000000004</v>
          </cell>
          <cell r="AI121">
            <v>387841.87</v>
          </cell>
          <cell r="AJ121">
            <v>1134782.5</v>
          </cell>
          <cell r="AK121">
            <v>5636208</v>
          </cell>
          <cell r="AL121">
            <v>289979.34999999998</v>
          </cell>
          <cell r="AM121">
            <v>317715</v>
          </cell>
          <cell r="AN121">
            <v>6243902.3499999996</v>
          </cell>
          <cell r="AO121">
            <v>196000</v>
          </cell>
          <cell r="AP121">
            <v>1442024.48</v>
          </cell>
          <cell r="AQ121">
            <v>1443397.66</v>
          </cell>
          <cell r="AR121">
            <v>136847.35</v>
          </cell>
          <cell r="AS121">
            <v>676910.6</v>
          </cell>
          <cell r="AT121">
            <v>88687.42</v>
          </cell>
          <cell r="AU121">
            <v>0</v>
          </cell>
          <cell r="AV121">
            <v>765598.0199999999</v>
          </cell>
          <cell r="AW121">
            <v>8278523.8799999999</v>
          </cell>
          <cell r="AX121">
            <v>84286.41</v>
          </cell>
          <cell r="AY121">
            <v>0</v>
          </cell>
          <cell r="AZ121">
            <v>6888</v>
          </cell>
          <cell r="BA121">
            <v>21792.39</v>
          </cell>
          <cell r="BB121">
            <v>7626</v>
          </cell>
          <cell r="BC121">
            <v>2009205.52</v>
          </cell>
          <cell r="BD121">
            <v>465458.51</v>
          </cell>
          <cell r="BE121">
            <v>1014010.6799999999</v>
          </cell>
          <cell r="BF121">
            <v>11058</v>
          </cell>
          <cell r="BG121">
            <v>1607077.48</v>
          </cell>
          <cell r="BH121">
            <v>13505926.870000001</v>
          </cell>
          <cell r="BI121">
            <v>844356.16999999993</v>
          </cell>
          <cell r="BJ121">
            <v>166199.28</v>
          </cell>
          <cell r="BK121">
            <v>484474.64</v>
          </cell>
          <cell r="BL121">
            <v>1495030.0899999999</v>
          </cell>
          <cell r="BM121">
            <v>372939</v>
          </cell>
          <cell r="BN121">
            <v>308805</v>
          </cell>
        </row>
        <row r="122">
          <cell r="A122" t="str">
            <v>Literature</v>
          </cell>
          <cell r="B122">
            <v>8</v>
          </cell>
          <cell r="C122">
            <v>0</v>
          </cell>
          <cell r="D122">
            <v>0</v>
          </cell>
          <cell r="E122">
            <v>0</v>
          </cell>
          <cell r="F122">
            <v>0</v>
          </cell>
          <cell r="G122">
            <v>0</v>
          </cell>
          <cell r="H122">
            <v>0</v>
          </cell>
          <cell r="I122">
            <v>0</v>
          </cell>
          <cell r="J122">
            <v>626954</v>
          </cell>
          <cell r="K122">
            <v>0</v>
          </cell>
          <cell r="L122">
            <v>0</v>
          </cell>
          <cell r="M122">
            <v>0</v>
          </cell>
          <cell r="N122">
            <v>0</v>
          </cell>
          <cell r="O122">
            <v>677575.77</v>
          </cell>
          <cell r="P122">
            <v>63351.44</v>
          </cell>
          <cell r="Q122">
            <v>26091.4</v>
          </cell>
          <cell r="R122">
            <v>17971.43</v>
          </cell>
          <cell r="S122">
            <v>21919.360000000001</v>
          </cell>
          <cell r="T122">
            <v>68818.19</v>
          </cell>
          <cell r="U122">
            <v>29296.739999999998</v>
          </cell>
          <cell r="V122">
            <v>0</v>
          </cell>
          <cell r="W122">
            <v>0</v>
          </cell>
          <cell r="X122">
            <v>13717.92</v>
          </cell>
          <cell r="Y122">
            <v>241166.48000000004</v>
          </cell>
          <cell r="Z122">
            <v>135959.09</v>
          </cell>
          <cell r="AA122">
            <v>446935.28</v>
          </cell>
          <cell r="AB122">
            <v>610.22</v>
          </cell>
          <cell r="AC122">
            <v>71240.930000000008</v>
          </cell>
          <cell r="AD122">
            <v>0</v>
          </cell>
          <cell r="AE122">
            <v>7242.95</v>
          </cell>
          <cell r="AF122">
            <v>7541.1100000000006</v>
          </cell>
          <cell r="AG122">
            <v>28846.23</v>
          </cell>
          <cell r="AH122">
            <v>48273.01</v>
          </cell>
          <cell r="AI122">
            <v>132184.64000000001</v>
          </cell>
          <cell r="AJ122">
            <v>538061.39</v>
          </cell>
          <cell r="AK122">
            <v>626954</v>
          </cell>
          <cell r="AL122">
            <v>113892.41</v>
          </cell>
          <cell r="AM122">
            <v>13137</v>
          </cell>
          <cell r="AN122">
            <v>753983.41</v>
          </cell>
          <cell r="AO122">
            <v>228836.13</v>
          </cell>
          <cell r="AP122">
            <v>97650</v>
          </cell>
          <cell r="AQ122">
            <v>43009.2</v>
          </cell>
          <cell r="AR122">
            <v>120820.79</v>
          </cell>
          <cell r="AS122">
            <v>83295.63</v>
          </cell>
          <cell r="AT122">
            <v>61549.270000000004</v>
          </cell>
          <cell r="AU122">
            <v>0</v>
          </cell>
          <cell r="AV122">
            <v>144844.90000000002</v>
          </cell>
          <cell r="AW122">
            <v>28403.49</v>
          </cell>
          <cell r="AX122">
            <v>0</v>
          </cell>
          <cell r="AY122">
            <v>0</v>
          </cell>
          <cell r="AZ122">
            <v>0</v>
          </cell>
          <cell r="BA122">
            <v>326780.69000000006</v>
          </cell>
          <cell r="BB122">
            <v>0</v>
          </cell>
          <cell r="BC122">
            <v>3116.25</v>
          </cell>
          <cell r="BD122">
            <v>15051.43</v>
          </cell>
          <cell r="BE122">
            <v>1141.5999999999999</v>
          </cell>
          <cell r="BF122">
            <v>55936</v>
          </cell>
          <cell r="BG122">
            <v>113798.79000000001</v>
          </cell>
          <cell r="BH122">
            <v>544228.25</v>
          </cell>
          <cell r="BI122">
            <v>1950</v>
          </cell>
          <cell r="BJ122">
            <v>9562.41</v>
          </cell>
          <cell r="BK122">
            <v>30416</v>
          </cell>
          <cell r="BL122">
            <v>41928.410000000003</v>
          </cell>
          <cell r="BM122">
            <v>0</v>
          </cell>
          <cell r="BN122">
            <v>35000</v>
          </cell>
        </row>
        <row r="123">
          <cell r="A123" t="str">
            <v>Music</v>
          </cell>
          <cell r="B123">
            <v>16</v>
          </cell>
          <cell r="C123">
            <v>0</v>
          </cell>
          <cell r="D123">
            <v>0</v>
          </cell>
          <cell r="E123">
            <v>0</v>
          </cell>
          <cell r="F123">
            <v>0</v>
          </cell>
          <cell r="G123">
            <v>0</v>
          </cell>
          <cell r="H123">
            <v>0</v>
          </cell>
          <cell r="I123">
            <v>0</v>
          </cell>
          <cell r="J123">
            <v>3313522</v>
          </cell>
          <cell r="K123">
            <v>0</v>
          </cell>
          <cell r="L123">
            <v>0</v>
          </cell>
          <cell r="M123">
            <v>0</v>
          </cell>
          <cell r="N123">
            <v>0</v>
          </cell>
          <cell r="O123">
            <v>2569768.81</v>
          </cell>
          <cell r="P123">
            <v>158059.68</v>
          </cell>
          <cell r="Q123">
            <v>44345.36</v>
          </cell>
          <cell r="R123">
            <v>195109.78</v>
          </cell>
          <cell r="S123">
            <v>35336.26</v>
          </cell>
          <cell r="T123">
            <v>44871.7</v>
          </cell>
          <cell r="U123">
            <v>54629.329999999994</v>
          </cell>
          <cell r="V123">
            <v>0</v>
          </cell>
          <cell r="W123">
            <v>0</v>
          </cell>
          <cell r="X123">
            <v>56058.95</v>
          </cell>
          <cell r="Y123">
            <v>588411.06000000006</v>
          </cell>
          <cell r="Z123">
            <v>741187.47000000009</v>
          </cell>
          <cell r="AA123">
            <v>3549005.8000000003</v>
          </cell>
          <cell r="AB123">
            <v>15657.98</v>
          </cell>
          <cell r="AC123">
            <v>345126.88</v>
          </cell>
          <cell r="AD123">
            <v>8608.8799999999992</v>
          </cell>
          <cell r="AE123">
            <v>233028.75</v>
          </cell>
          <cell r="AF123">
            <v>28942.550000000003</v>
          </cell>
          <cell r="AG123">
            <v>100085.04000000001</v>
          </cell>
          <cell r="AH123">
            <v>394100.51</v>
          </cell>
          <cell r="AI123">
            <v>752425.87</v>
          </cell>
          <cell r="AJ123">
            <v>520770.69</v>
          </cell>
          <cell r="AK123">
            <v>3313522</v>
          </cell>
          <cell r="AL123">
            <v>115776</v>
          </cell>
          <cell r="AM123">
            <v>76958.77</v>
          </cell>
          <cell r="AN123">
            <v>3506256.77</v>
          </cell>
          <cell r="AO123">
            <v>212691</v>
          </cell>
          <cell r="AP123">
            <v>2217654.2999999998</v>
          </cell>
          <cell r="AQ123">
            <v>397903</v>
          </cell>
          <cell r="AR123">
            <v>171234</v>
          </cell>
          <cell r="AS123">
            <v>1032499</v>
          </cell>
          <cell r="AT123">
            <v>20603</v>
          </cell>
          <cell r="AU123">
            <v>0</v>
          </cell>
          <cell r="AV123">
            <v>1053102</v>
          </cell>
          <cell r="AW123">
            <v>604225.15999999992</v>
          </cell>
          <cell r="AX123">
            <v>38487</v>
          </cell>
          <cell r="AY123">
            <v>116236</v>
          </cell>
          <cell r="AZ123">
            <v>141272.35</v>
          </cell>
          <cell r="BA123">
            <v>1459</v>
          </cell>
          <cell r="BB123">
            <v>0</v>
          </cell>
          <cell r="BC123">
            <v>41125</v>
          </cell>
          <cell r="BD123">
            <v>67234</v>
          </cell>
          <cell r="BE123">
            <v>133091.70000000001</v>
          </cell>
          <cell r="BF123">
            <v>11045</v>
          </cell>
          <cell r="BG123">
            <v>451738.9</v>
          </cell>
          <cell r="BH123">
            <v>1605914.11</v>
          </cell>
          <cell r="BI123">
            <v>330175</v>
          </cell>
          <cell r="BJ123">
            <v>108111.87</v>
          </cell>
          <cell r="BK123">
            <v>247305</v>
          </cell>
          <cell r="BL123">
            <v>685591.87</v>
          </cell>
          <cell r="BM123">
            <v>615846</v>
          </cell>
          <cell r="BN123">
            <v>70776.44</v>
          </cell>
        </row>
        <row r="124">
          <cell r="A124" t="str">
            <v>Traditional Arts</v>
          </cell>
          <cell r="B124">
            <v>14</v>
          </cell>
          <cell r="C124">
            <v>0</v>
          </cell>
          <cell r="D124">
            <v>0</v>
          </cell>
          <cell r="E124">
            <v>0</v>
          </cell>
          <cell r="F124">
            <v>0</v>
          </cell>
          <cell r="G124">
            <v>0</v>
          </cell>
          <cell r="H124">
            <v>0</v>
          </cell>
          <cell r="I124">
            <v>0</v>
          </cell>
          <cell r="J124">
            <v>339651</v>
          </cell>
          <cell r="K124">
            <v>0</v>
          </cell>
          <cell r="L124">
            <v>0</v>
          </cell>
          <cell r="M124">
            <v>0</v>
          </cell>
          <cell r="N124">
            <v>0</v>
          </cell>
          <cell r="O124">
            <v>1265534.32</v>
          </cell>
          <cell r="P124">
            <v>65172.789999999994</v>
          </cell>
          <cell r="Q124">
            <v>75163.909999999989</v>
          </cell>
          <cell r="R124">
            <v>73568.66</v>
          </cell>
          <cell r="S124">
            <v>27535.99</v>
          </cell>
          <cell r="T124">
            <v>54899.799999999996</v>
          </cell>
          <cell r="U124">
            <v>104228.78</v>
          </cell>
          <cell r="V124">
            <v>0</v>
          </cell>
          <cell r="W124">
            <v>0</v>
          </cell>
          <cell r="X124">
            <v>22407.75</v>
          </cell>
          <cell r="Y124">
            <v>422977.68</v>
          </cell>
          <cell r="Z124">
            <v>490930.38000000006</v>
          </cell>
          <cell r="AA124">
            <v>1198472.82</v>
          </cell>
          <cell r="AB124">
            <v>28877.39</v>
          </cell>
          <cell r="AC124">
            <v>109414.42</v>
          </cell>
          <cell r="AD124">
            <v>0</v>
          </cell>
          <cell r="AE124">
            <v>54037.11</v>
          </cell>
          <cell r="AF124">
            <v>23859.94</v>
          </cell>
          <cell r="AG124">
            <v>4324</v>
          </cell>
          <cell r="AH124">
            <v>108021.86000000002</v>
          </cell>
          <cell r="AI124">
            <v>146842.08000000002</v>
          </cell>
          <cell r="AJ124">
            <v>166806.58999999997</v>
          </cell>
          <cell r="AK124">
            <v>610615</v>
          </cell>
          <cell r="AL124">
            <v>15525</v>
          </cell>
          <cell r="AM124">
            <v>16218.11</v>
          </cell>
          <cell r="AN124">
            <v>642358.11</v>
          </cell>
          <cell r="AO124">
            <v>453129</v>
          </cell>
          <cell r="AP124">
            <v>640860.38</v>
          </cell>
          <cell r="AQ124">
            <v>496345.14</v>
          </cell>
          <cell r="AR124">
            <v>3522.74</v>
          </cell>
          <cell r="AS124">
            <v>148083.74</v>
          </cell>
          <cell r="AT124">
            <v>247027.43</v>
          </cell>
          <cell r="AU124">
            <v>0</v>
          </cell>
          <cell r="AV124">
            <v>395111.17</v>
          </cell>
          <cell r="AW124">
            <v>399694.28</v>
          </cell>
          <cell r="AX124">
            <v>31107</v>
          </cell>
          <cell r="AY124">
            <v>9205</v>
          </cell>
          <cell r="AZ124">
            <v>65563.100000000006</v>
          </cell>
          <cell r="BA124">
            <v>8271.19</v>
          </cell>
          <cell r="BB124">
            <v>0</v>
          </cell>
          <cell r="BC124">
            <v>142698.82</v>
          </cell>
          <cell r="BD124">
            <v>53483.56</v>
          </cell>
          <cell r="BE124">
            <v>115218.26000000001</v>
          </cell>
          <cell r="BF124">
            <v>2771</v>
          </cell>
          <cell r="BG124">
            <v>84018.32</v>
          </cell>
          <cell r="BH124">
            <v>912030.53</v>
          </cell>
          <cell r="BI124">
            <v>87857.43</v>
          </cell>
          <cell r="BJ124">
            <v>24390.2</v>
          </cell>
          <cell r="BK124">
            <v>22100</v>
          </cell>
          <cell r="BL124">
            <v>134347.63</v>
          </cell>
          <cell r="BM124">
            <v>0</v>
          </cell>
          <cell r="BN124">
            <v>292256</v>
          </cell>
        </row>
        <row r="125">
          <cell r="A125" t="str">
            <v>Dance</v>
          </cell>
          <cell r="B125">
            <v>5</v>
          </cell>
          <cell r="C125">
            <v>0</v>
          </cell>
          <cell r="D125">
            <v>0</v>
          </cell>
          <cell r="E125">
            <v>0</v>
          </cell>
          <cell r="F125">
            <v>0</v>
          </cell>
          <cell r="G125">
            <v>0</v>
          </cell>
          <cell r="H125">
            <v>0</v>
          </cell>
          <cell r="I125">
            <v>0</v>
          </cell>
          <cell r="J125">
            <v>341053</v>
          </cell>
          <cell r="K125">
            <v>0</v>
          </cell>
          <cell r="L125">
            <v>0</v>
          </cell>
          <cell r="M125">
            <v>0</v>
          </cell>
          <cell r="N125">
            <v>0</v>
          </cell>
          <cell r="O125">
            <v>276929.45</v>
          </cell>
          <cell r="P125">
            <v>35355.24</v>
          </cell>
          <cell r="Q125">
            <v>8343.84</v>
          </cell>
          <cell r="R125">
            <v>1929.0000000000002</v>
          </cell>
          <cell r="S125">
            <v>5586.82</v>
          </cell>
          <cell r="T125">
            <v>4887.8599999999997</v>
          </cell>
          <cell r="U125">
            <v>14416.83</v>
          </cell>
          <cell r="V125">
            <v>0</v>
          </cell>
          <cell r="W125">
            <v>0</v>
          </cell>
          <cell r="X125">
            <v>6752.43</v>
          </cell>
          <cell r="Y125">
            <v>77272.01999999999</v>
          </cell>
          <cell r="Z125">
            <v>17725.170000000002</v>
          </cell>
          <cell r="AA125">
            <v>169743.81</v>
          </cell>
          <cell r="AB125">
            <v>1150</v>
          </cell>
          <cell r="AC125">
            <v>20743.37</v>
          </cell>
          <cell r="AD125">
            <v>2070</v>
          </cell>
          <cell r="AE125">
            <v>24067.35</v>
          </cell>
          <cell r="AF125">
            <v>2179.09</v>
          </cell>
          <cell r="AG125">
            <v>1628.71</v>
          </cell>
          <cell r="AH125">
            <v>53791.920000000006</v>
          </cell>
          <cell r="AI125">
            <v>23748.38</v>
          </cell>
          <cell r="AJ125">
            <v>25483.989999999998</v>
          </cell>
          <cell r="AK125">
            <v>341053</v>
          </cell>
          <cell r="AL125">
            <v>61460.229999999996</v>
          </cell>
          <cell r="AM125">
            <v>0</v>
          </cell>
          <cell r="AN125">
            <v>402513.23</v>
          </cell>
          <cell r="AO125">
            <v>0</v>
          </cell>
          <cell r="AP125">
            <v>10213</v>
          </cell>
          <cell r="AQ125">
            <v>47883</v>
          </cell>
          <cell r="AR125">
            <v>0</v>
          </cell>
          <cell r="AS125">
            <v>52484</v>
          </cell>
          <cell r="AT125">
            <v>0</v>
          </cell>
          <cell r="AU125">
            <v>0</v>
          </cell>
          <cell r="AV125">
            <v>52484</v>
          </cell>
          <cell r="AW125">
            <v>8212.42</v>
          </cell>
          <cell r="AX125">
            <v>13790</v>
          </cell>
          <cell r="AY125">
            <v>6865.68</v>
          </cell>
          <cell r="AZ125">
            <v>1940</v>
          </cell>
          <cell r="BA125">
            <v>0</v>
          </cell>
          <cell r="BB125">
            <v>0</v>
          </cell>
          <cell r="BC125">
            <v>420</v>
          </cell>
          <cell r="BD125">
            <v>11268.16</v>
          </cell>
          <cell r="BE125">
            <v>85227.65</v>
          </cell>
          <cell r="BF125">
            <v>0</v>
          </cell>
          <cell r="BG125">
            <v>20788.22</v>
          </cell>
          <cell r="BH125">
            <v>148512.13</v>
          </cell>
          <cell r="BI125">
            <v>0</v>
          </cell>
          <cell r="BJ125">
            <v>7685.39</v>
          </cell>
          <cell r="BK125">
            <v>57973</v>
          </cell>
          <cell r="BL125">
            <v>65658.39</v>
          </cell>
          <cell r="BM125">
            <v>0</v>
          </cell>
          <cell r="BN125">
            <v>5972.65</v>
          </cell>
        </row>
        <row r="126">
          <cell r="A126" t="str">
            <v>Drama</v>
          </cell>
          <cell r="B126">
            <v>17</v>
          </cell>
          <cell r="C126">
            <v>0</v>
          </cell>
          <cell r="D126">
            <v>0</v>
          </cell>
          <cell r="E126">
            <v>0</v>
          </cell>
          <cell r="F126">
            <v>0</v>
          </cell>
          <cell r="G126">
            <v>0</v>
          </cell>
          <cell r="H126">
            <v>0</v>
          </cell>
          <cell r="I126">
            <v>0</v>
          </cell>
          <cell r="J126">
            <v>2372953</v>
          </cell>
          <cell r="K126">
            <v>0</v>
          </cell>
          <cell r="L126">
            <v>0</v>
          </cell>
          <cell r="M126">
            <v>0</v>
          </cell>
          <cell r="N126">
            <v>0</v>
          </cell>
          <cell r="O126">
            <v>2129606.5099999998</v>
          </cell>
          <cell r="P126">
            <v>110899.45999999999</v>
          </cell>
          <cell r="Q126">
            <v>80072.189999999988</v>
          </cell>
          <cell r="R126">
            <v>112988.38</v>
          </cell>
          <cell r="S126">
            <v>28319.449999999997</v>
          </cell>
          <cell r="T126">
            <v>40688.86</v>
          </cell>
          <cell r="U126">
            <v>55345.62000000001</v>
          </cell>
          <cell r="V126">
            <v>0</v>
          </cell>
          <cell r="W126">
            <v>0</v>
          </cell>
          <cell r="X126">
            <v>64386.61</v>
          </cell>
          <cell r="Y126">
            <v>492700.56999999995</v>
          </cell>
          <cell r="Z126">
            <v>214101.84</v>
          </cell>
          <cell r="AA126">
            <v>1544761.06</v>
          </cell>
          <cell r="AB126">
            <v>14076.380000000001</v>
          </cell>
          <cell r="AC126">
            <v>183847.89</v>
          </cell>
          <cell r="AD126">
            <v>15561.2</v>
          </cell>
          <cell r="AE126">
            <v>57952.94</v>
          </cell>
          <cell r="AF126">
            <v>2050.36</v>
          </cell>
          <cell r="AG126">
            <v>11726.410000000002</v>
          </cell>
          <cell r="AH126">
            <v>167302.27000000002</v>
          </cell>
          <cell r="AI126">
            <v>362689.68</v>
          </cell>
          <cell r="AJ126">
            <v>207849.63</v>
          </cell>
          <cell r="AK126">
            <v>2450182</v>
          </cell>
          <cell r="AL126">
            <v>23928</v>
          </cell>
          <cell r="AM126">
            <v>105575.5</v>
          </cell>
          <cell r="AN126">
            <v>2579685.5</v>
          </cell>
          <cell r="AO126">
            <v>29229.27</v>
          </cell>
          <cell r="AP126">
            <v>154646.06</v>
          </cell>
          <cell r="AQ126">
            <v>496254.19</v>
          </cell>
          <cell r="AR126">
            <v>0</v>
          </cell>
          <cell r="AS126">
            <v>149368.84</v>
          </cell>
          <cell r="AT126">
            <v>0</v>
          </cell>
          <cell r="AU126">
            <v>0</v>
          </cell>
          <cell r="AV126">
            <v>149368.84</v>
          </cell>
          <cell r="AW126">
            <v>742798.01</v>
          </cell>
          <cell r="AX126">
            <v>146611.15</v>
          </cell>
          <cell r="AY126">
            <v>19684.96</v>
          </cell>
          <cell r="AZ126">
            <v>42203.14</v>
          </cell>
          <cell r="BA126">
            <v>120</v>
          </cell>
          <cell r="BB126">
            <v>0</v>
          </cell>
          <cell r="BC126">
            <v>194265</v>
          </cell>
          <cell r="BD126">
            <v>14000.119999999999</v>
          </cell>
          <cell r="BE126">
            <v>23338.15</v>
          </cell>
          <cell r="BF126">
            <v>2170</v>
          </cell>
          <cell r="BG126">
            <v>146570.33000000002</v>
          </cell>
          <cell r="BH126">
            <v>1245270.8599999999</v>
          </cell>
          <cell r="BI126">
            <v>139138</v>
          </cell>
          <cell r="BJ126">
            <v>37132.11</v>
          </cell>
          <cell r="BK126">
            <v>377871.17</v>
          </cell>
          <cell r="BL126">
            <v>554141.28</v>
          </cell>
          <cell r="BM126">
            <v>0</v>
          </cell>
          <cell r="BN126">
            <v>0</v>
          </cell>
        </row>
        <row r="127">
          <cell r="A127" t="str">
            <v>Belfast</v>
          </cell>
          <cell r="B127">
            <v>73</v>
          </cell>
          <cell r="C127">
            <v>0</v>
          </cell>
          <cell r="D127">
            <v>0</v>
          </cell>
          <cell r="E127">
            <v>0</v>
          </cell>
          <cell r="F127">
            <v>0</v>
          </cell>
          <cell r="G127">
            <v>0</v>
          </cell>
          <cell r="H127">
            <v>0</v>
          </cell>
          <cell r="I127">
            <v>0</v>
          </cell>
          <cell r="J127">
            <v>11219562</v>
          </cell>
          <cell r="K127">
            <v>0</v>
          </cell>
          <cell r="L127">
            <v>10179689.25</v>
          </cell>
          <cell r="M127">
            <v>22059801.030000001</v>
          </cell>
          <cell r="N127">
            <v>0</v>
          </cell>
          <cell r="O127">
            <v>9170593.9699999969</v>
          </cell>
          <cell r="P127">
            <v>917228.49</v>
          </cell>
          <cell r="Q127">
            <v>485864.74</v>
          </cell>
          <cell r="R127">
            <v>687011.80999999982</v>
          </cell>
          <cell r="S127">
            <v>171591.04000000004</v>
          </cell>
          <cell r="T127">
            <v>295497.25</v>
          </cell>
          <cell r="U127">
            <v>360577.32</v>
          </cell>
          <cell r="V127">
            <v>0</v>
          </cell>
          <cell r="W127">
            <v>0</v>
          </cell>
          <cell r="X127">
            <v>300347.74</v>
          </cell>
          <cell r="Y127">
            <v>3218118.3900000006</v>
          </cell>
          <cell r="Z127">
            <v>2465097.0900000003</v>
          </cell>
          <cell r="AA127">
            <v>12792987.630000001</v>
          </cell>
          <cell r="AB127">
            <v>57618.239999999998</v>
          </cell>
          <cell r="AC127">
            <v>1206625.9999999998</v>
          </cell>
          <cell r="AD127">
            <v>52203.439999999995</v>
          </cell>
          <cell r="AE127">
            <v>373468.92000000004</v>
          </cell>
          <cell r="AF127">
            <v>174393.90000000002</v>
          </cell>
          <cell r="AG127">
            <v>207148.58</v>
          </cell>
          <cell r="AH127">
            <v>675372.24000000034</v>
          </cell>
          <cell r="AI127">
            <v>965221.95000000007</v>
          </cell>
          <cell r="AJ127">
            <v>1854837.2899999996</v>
          </cell>
          <cell r="AK127">
            <v>11219562</v>
          </cell>
          <cell r="AL127">
            <v>348743.80000000005</v>
          </cell>
          <cell r="AM127">
            <v>461851.67000000004</v>
          </cell>
          <cell r="AN127">
            <v>12030157.469999999</v>
          </cell>
          <cell r="AO127">
            <v>57472.4</v>
          </cell>
          <cell r="AP127">
            <v>2461918.87</v>
          </cell>
          <cell r="AQ127">
            <v>1813916.63</v>
          </cell>
          <cell r="AR127">
            <v>117847.35</v>
          </cell>
          <cell r="AS127">
            <v>1450570.1199999999</v>
          </cell>
          <cell r="AT127">
            <v>167332.87</v>
          </cell>
          <cell r="AU127">
            <v>0</v>
          </cell>
          <cell r="AV127">
            <v>1617902.9899999998</v>
          </cell>
          <cell r="AW127">
            <v>7802344.4000000004</v>
          </cell>
          <cell r="AX127">
            <v>261003.56</v>
          </cell>
          <cell r="AY127">
            <v>67581.66</v>
          </cell>
          <cell r="AZ127">
            <v>271426.99</v>
          </cell>
          <cell r="BA127">
            <v>286889.25000000006</v>
          </cell>
          <cell r="BB127">
            <v>69289.100000000006</v>
          </cell>
          <cell r="BC127">
            <v>1772587.52</v>
          </cell>
          <cell r="BD127">
            <v>222734.52999999997</v>
          </cell>
          <cell r="BE127">
            <v>1150940.08</v>
          </cell>
          <cell r="BF127">
            <v>120332.78</v>
          </cell>
          <cell r="BG127">
            <v>1221155.3999999999</v>
          </cell>
          <cell r="BH127">
            <v>13159795.27</v>
          </cell>
          <cell r="BI127">
            <v>1176203.1499999999</v>
          </cell>
          <cell r="BJ127">
            <v>296035.84999999998</v>
          </cell>
          <cell r="BK127">
            <v>1054161.81</v>
          </cell>
          <cell r="BL127">
            <v>2526400.81</v>
          </cell>
          <cell r="BM127">
            <v>926958.13</v>
          </cell>
          <cell r="BN127">
            <v>319070.8</v>
          </cell>
        </row>
        <row r="128">
          <cell r="A128" t="str">
            <v>Mid Ulster</v>
          </cell>
          <cell r="B128">
            <v>1</v>
          </cell>
          <cell r="C128">
            <v>0</v>
          </cell>
          <cell r="D128">
            <v>0</v>
          </cell>
          <cell r="E128">
            <v>0</v>
          </cell>
          <cell r="F128">
            <v>0</v>
          </cell>
          <cell r="G128">
            <v>0</v>
          </cell>
          <cell r="H128">
            <v>0</v>
          </cell>
          <cell r="I128">
            <v>0</v>
          </cell>
          <cell r="J128">
            <v>38204</v>
          </cell>
          <cell r="K128">
            <v>0</v>
          </cell>
          <cell r="L128">
            <v>38204</v>
          </cell>
          <cell r="M128">
            <v>553284</v>
          </cell>
          <cell r="N128">
            <v>0</v>
          </cell>
          <cell r="O128">
            <v>65484.62</v>
          </cell>
          <cell r="P128">
            <v>0</v>
          </cell>
          <cell r="Q128">
            <v>3265.39</v>
          </cell>
          <cell r="R128">
            <v>1644.31</v>
          </cell>
          <cell r="S128">
            <v>607.88</v>
          </cell>
          <cell r="T128">
            <v>736.7</v>
          </cell>
          <cell r="U128">
            <v>2615.29</v>
          </cell>
          <cell r="V128">
            <v>0</v>
          </cell>
          <cell r="W128">
            <v>0</v>
          </cell>
          <cell r="X128">
            <v>2092.98</v>
          </cell>
          <cell r="Y128">
            <v>10962.55</v>
          </cell>
          <cell r="Z128">
            <v>1472.6</v>
          </cell>
          <cell r="AA128">
            <v>639.14</v>
          </cell>
          <cell r="AB128">
            <v>0</v>
          </cell>
          <cell r="AC128">
            <v>2668</v>
          </cell>
          <cell r="AD128">
            <v>0</v>
          </cell>
          <cell r="AE128">
            <v>0</v>
          </cell>
          <cell r="AF128">
            <v>0</v>
          </cell>
          <cell r="AG128">
            <v>30041.02</v>
          </cell>
          <cell r="AH128">
            <v>1091.6400000000001</v>
          </cell>
          <cell r="AI128">
            <v>12963.67</v>
          </cell>
          <cell r="AJ128">
            <v>12485.05</v>
          </cell>
          <cell r="AK128">
            <v>38204</v>
          </cell>
          <cell r="AL128">
            <v>771</v>
          </cell>
          <cell r="AM128">
            <v>0</v>
          </cell>
          <cell r="AN128">
            <v>38975</v>
          </cell>
          <cell r="AO128">
            <v>0</v>
          </cell>
          <cell r="AP128">
            <v>23899.3</v>
          </cell>
          <cell r="AQ128">
            <v>0</v>
          </cell>
          <cell r="AR128">
            <v>0</v>
          </cell>
          <cell r="AS128">
            <v>13342</v>
          </cell>
          <cell r="AT128">
            <v>0</v>
          </cell>
          <cell r="AU128">
            <v>0</v>
          </cell>
          <cell r="AV128">
            <v>13342</v>
          </cell>
          <cell r="AW128">
            <v>484</v>
          </cell>
          <cell r="AX128">
            <v>0</v>
          </cell>
          <cell r="AY128">
            <v>0</v>
          </cell>
          <cell r="AZ128">
            <v>0</v>
          </cell>
          <cell r="BA128">
            <v>0</v>
          </cell>
          <cell r="BB128">
            <v>0</v>
          </cell>
          <cell r="BC128">
            <v>0</v>
          </cell>
          <cell r="BD128">
            <v>0</v>
          </cell>
          <cell r="BE128">
            <v>24916.7</v>
          </cell>
          <cell r="BF128">
            <v>0</v>
          </cell>
          <cell r="BG128">
            <v>36.9</v>
          </cell>
          <cell r="BH128">
            <v>25437.600000000002</v>
          </cell>
          <cell r="BI128">
            <v>500</v>
          </cell>
          <cell r="BJ128">
            <v>692.5</v>
          </cell>
          <cell r="BK128">
            <v>10125</v>
          </cell>
          <cell r="BL128">
            <v>11317.5</v>
          </cell>
          <cell r="BM128">
            <v>0</v>
          </cell>
          <cell r="BN128">
            <v>24985.64</v>
          </cell>
        </row>
        <row r="129">
          <cell r="A129" t="str">
            <v>Derry and Strabane</v>
          </cell>
          <cell r="B129">
            <v>13</v>
          </cell>
          <cell r="C129">
            <v>0</v>
          </cell>
          <cell r="D129">
            <v>0</v>
          </cell>
          <cell r="E129">
            <v>0</v>
          </cell>
          <cell r="F129">
            <v>0</v>
          </cell>
          <cell r="G129">
            <v>0</v>
          </cell>
          <cell r="H129">
            <v>0</v>
          </cell>
          <cell r="I129">
            <v>0</v>
          </cell>
          <cell r="J129">
            <v>1882639</v>
          </cell>
          <cell r="K129">
            <v>0</v>
          </cell>
          <cell r="L129">
            <v>1882639</v>
          </cell>
          <cell r="M129">
            <v>8496538.6900000013</v>
          </cell>
          <cell r="N129">
            <v>0</v>
          </cell>
          <cell r="O129">
            <v>3850971.98</v>
          </cell>
          <cell r="P129">
            <v>205746.84</v>
          </cell>
          <cell r="Q129">
            <v>227517.33</v>
          </cell>
          <cell r="R129">
            <v>421209.81</v>
          </cell>
          <cell r="S129">
            <v>69658.2</v>
          </cell>
          <cell r="T129">
            <v>100216.31999999999</v>
          </cell>
          <cell r="U129">
            <v>154699.99000000002</v>
          </cell>
          <cell r="V129">
            <v>0</v>
          </cell>
          <cell r="W129">
            <v>0</v>
          </cell>
          <cell r="X129">
            <v>84074.66</v>
          </cell>
          <cell r="Y129">
            <v>1263123.1499999999</v>
          </cell>
          <cell r="Z129">
            <v>1456615.5300000003</v>
          </cell>
          <cell r="AA129">
            <v>2864642.6600000006</v>
          </cell>
          <cell r="AB129">
            <v>10552.25</v>
          </cell>
          <cell r="AC129">
            <v>386031.88</v>
          </cell>
          <cell r="AD129">
            <v>0</v>
          </cell>
          <cell r="AE129">
            <v>27938.11</v>
          </cell>
          <cell r="AF129">
            <v>236892.31</v>
          </cell>
          <cell r="AG129">
            <v>44798.879999999997</v>
          </cell>
          <cell r="AH129">
            <v>218564.51</v>
          </cell>
          <cell r="AI129">
            <v>765084.20000000007</v>
          </cell>
          <cell r="AJ129">
            <v>478916.74</v>
          </cell>
          <cell r="AK129">
            <v>1882639</v>
          </cell>
          <cell r="AL129">
            <v>283640.14</v>
          </cell>
          <cell r="AM129">
            <v>63894.11</v>
          </cell>
          <cell r="AN129">
            <v>2230173.25</v>
          </cell>
          <cell r="AO129">
            <v>0</v>
          </cell>
          <cell r="AP129">
            <v>2169777.2999999998</v>
          </cell>
          <cell r="AQ129">
            <v>1155486.2799999998</v>
          </cell>
          <cell r="AR129">
            <v>311054.78999999998</v>
          </cell>
          <cell r="AS129">
            <v>688002.37</v>
          </cell>
          <cell r="AT129">
            <v>189608.4</v>
          </cell>
          <cell r="AU129">
            <v>0</v>
          </cell>
          <cell r="AV129">
            <v>877610.7699999999</v>
          </cell>
          <cell r="AW129">
            <v>1929819.75</v>
          </cell>
          <cell r="AX129">
            <v>6981</v>
          </cell>
          <cell r="AY129">
            <v>5744</v>
          </cell>
          <cell r="AZ129">
            <v>1710</v>
          </cell>
          <cell r="BA129">
            <v>45483.740000000005</v>
          </cell>
          <cell r="BB129">
            <v>852</v>
          </cell>
          <cell r="BC129">
            <v>609378.07000000007</v>
          </cell>
          <cell r="BD129">
            <v>303076.15000000002</v>
          </cell>
          <cell r="BE129">
            <v>159641.73000000001</v>
          </cell>
          <cell r="BF129">
            <v>55936</v>
          </cell>
          <cell r="BG129">
            <v>1180089.2799999998</v>
          </cell>
          <cell r="BH129">
            <v>4298711.7200000007</v>
          </cell>
          <cell r="BI129">
            <v>150114.93</v>
          </cell>
          <cell r="BJ129">
            <v>42358.9</v>
          </cell>
          <cell r="BK129">
            <v>132256.85999999999</v>
          </cell>
          <cell r="BL129">
            <v>324730.69</v>
          </cell>
          <cell r="BM129">
            <v>0</v>
          </cell>
          <cell r="BN129">
            <v>365053.65</v>
          </cell>
        </row>
        <row r="130">
          <cell r="A130" t="str">
            <v>Armagh, Banbridge and Craigavon</v>
          </cell>
          <cell r="B130">
            <v>5</v>
          </cell>
          <cell r="C130">
            <v>0</v>
          </cell>
          <cell r="D130">
            <v>0</v>
          </cell>
          <cell r="E130">
            <v>0</v>
          </cell>
          <cell r="F130">
            <v>0</v>
          </cell>
          <cell r="G130">
            <v>0</v>
          </cell>
          <cell r="H130">
            <v>0</v>
          </cell>
          <cell r="I130">
            <v>0</v>
          </cell>
          <cell r="J130">
            <v>204170</v>
          </cell>
          <cell r="K130">
            <v>0</v>
          </cell>
          <cell r="L130">
            <v>204461</v>
          </cell>
          <cell r="M130">
            <v>406911</v>
          </cell>
          <cell r="N130">
            <v>0</v>
          </cell>
          <cell r="O130">
            <v>235314.4</v>
          </cell>
          <cell r="P130">
            <v>2282.87</v>
          </cell>
          <cell r="Q130">
            <v>25544.09</v>
          </cell>
          <cell r="R130">
            <v>48727.61</v>
          </cell>
          <cell r="S130">
            <v>7868.2599999999993</v>
          </cell>
          <cell r="T130">
            <v>15092.03</v>
          </cell>
          <cell r="U130">
            <v>10345.86</v>
          </cell>
          <cell r="V130">
            <v>0</v>
          </cell>
          <cell r="W130">
            <v>0</v>
          </cell>
          <cell r="X130">
            <v>5924.74</v>
          </cell>
          <cell r="Y130">
            <v>115785.45999999999</v>
          </cell>
          <cell r="Z130">
            <v>11059.349999999999</v>
          </cell>
          <cell r="AA130">
            <v>191342.41999999998</v>
          </cell>
          <cell r="AB130">
            <v>3623</v>
          </cell>
          <cell r="AC130">
            <v>19405.11</v>
          </cell>
          <cell r="AD130">
            <v>0</v>
          </cell>
          <cell r="AE130">
            <v>42182</v>
          </cell>
          <cell r="AF130">
            <v>11657.06</v>
          </cell>
          <cell r="AG130">
            <v>6065.12</v>
          </cell>
          <cell r="AH130">
            <v>29952.52</v>
          </cell>
          <cell r="AI130">
            <v>21910.13</v>
          </cell>
          <cell r="AJ130">
            <v>316390</v>
          </cell>
          <cell r="AK130">
            <v>204170</v>
          </cell>
          <cell r="AL130">
            <v>44630.400000000001</v>
          </cell>
          <cell r="AM130">
            <v>5350</v>
          </cell>
          <cell r="AN130">
            <v>254150.39999999999</v>
          </cell>
          <cell r="AO130">
            <v>0</v>
          </cell>
          <cell r="AP130">
            <v>2934</v>
          </cell>
          <cell r="AQ130">
            <v>197083.04</v>
          </cell>
          <cell r="AR130">
            <v>3522.74</v>
          </cell>
          <cell r="AS130">
            <v>12056</v>
          </cell>
          <cell r="AT130">
            <v>5000</v>
          </cell>
          <cell r="AU130">
            <v>0</v>
          </cell>
          <cell r="AV130">
            <v>17056</v>
          </cell>
          <cell r="AW130">
            <v>18123.22</v>
          </cell>
          <cell r="AX130">
            <v>25832</v>
          </cell>
          <cell r="AY130">
            <v>9205</v>
          </cell>
          <cell r="AZ130">
            <v>91604</v>
          </cell>
          <cell r="BA130">
            <v>0</v>
          </cell>
          <cell r="BB130">
            <v>0</v>
          </cell>
          <cell r="BC130">
            <v>8387</v>
          </cell>
          <cell r="BD130">
            <v>26671.86</v>
          </cell>
          <cell r="BE130">
            <v>16302.14</v>
          </cell>
          <cell r="BF130">
            <v>0</v>
          </cell>
          <cell r="BG130">
            <v>63159.4</v>
          </cell>
          <cell r="BH130">
            <v>259284.62</v>
          </cell>
          <cell r="BI130">
            <v>1200</v>
          </cell>
          <cell r="BJ130">
            <v>1425</v>
          </cell>
          <cell r="BK130">
            <v>21300</v>
          </cell>
          <cell r="BL130">
            <v>23925</v>
          </cell>
          <cell r="BM130">
            <v>94277</v>
          </cell>
          <cell r="BN130">
            <v>6100</v>
          </cell>
        </row>
        <row r="131">
          <cell r="A131" t="str">
            <v>Newry, Mourne and Down</v>
          </cell>
          <cell r="B131">
            <v>4</v>
          </cell>
          <cell r="C131">
            <v>0</v>
          </cell>
          <cell r="D131">
            <v>0</v>
          </cell>
          <cell r="E131">
            <v>0</v>
          </cell>
          <cell r="F131">
            <v>0</v>
          </cell>
          <cell r="G131">
            <v>0</v>
          </cell>
          <cell r="H131">
            <v>0</v>
          </cell>
          <cell r="I131">
            <v>0</v>
          </cell>
          <cell r="J131">
            <v>255485</v>
          </cell>
          <cell r="K131">
            <v>0</v>
          </cell>
          <cell r="L131">
            <v>255485</v>
          </cell>
          <cell r="M131">
            <v>1099556</v>
          </cell>
          <cell r="N131">
            <v>0</v>
          </cell>
          <cell r="O131">
            <v>199269.46000000002</v>
          </cell>
          <cell r="P131">
            <v>26461.200000000001</v>
          </cell>
          <cell r="Q131">
            <v>2790</v>
          </cell>
          <cell r="R131">
            <v>707.51</v>
          </cell>
          <cell r="S131">
            <v>4012.83</v>
          </cell>
          <cell r="T131">
            <v>6949.8700000000008</v>
          </cell>
          <cell r="U131">
            <v>8732.39</v>
          </cell>
          <cell r="V131">
            <v>0</v>
          </cell>
          <cell r="W131">
            <v>0</v>
          </cell>
          <cell r="X131">
            <v>2958.49</v>
          </cell>
          <cell r="Y131">
            <v>52612.289999999994</v>
          </cell>
          <cell r="Z131">
            <v>8982.86</v>
          </cell>
          <cell r="AA131">
            <v>229675.5</v>
          </cell>
          <cell r="AB131">
            <v>3197</v>
          </cell>
          <cell r="AC131">
            <v>9176.7999999999993</v>
          </cell>
          <cell r="AD131">
            <v>230</v>
          </cell>
          <cell r="AE131">
            <v>10499.86</v>
          </cell>
          <cell r="AF131">
            <v>2601.5</v>
          </cell>
          <cell r="AG131">
            <v>1208.3399999999999</v>
          </cell>
          <cell r="AH131">
            <v>15921.27</v>
          </cell>
          <cell r="AI131">
            <v>24478.260000000002</v>
          </cell>
          <cell r="AJ131">
            <v>59912.380000000005</v>
          </cell>
          <cell r="AK131">
            <v>255485</v>
          </cell>
          <cell r="AL131">
            <v>13985</v>
          </cell>
          <cell r="AM131">
            <v>0</v>
          </cell>
          <cell r="AN131">
            <v>269470</v>
          </cell>
          <cell r="AO131">
            <v>0</v>
          </cell>
          <cell r="AP131">
            <v>0</v>
          </cell>
          <cell r="AQ131">
            <v>3380</v>
          </cell>
          <cell r="AR131">
            <v>0</v>
          </cell>
          <cell r="AS131">
            <v>0</v>
          </cell>
          <cell r="AT131">
            <v>0</v>
          </cell>
          <cell r="AU131">
            <v>0</v>
          </cell>
          <cell r="AV131">
            <v>0</v>
          </cell>
          <cell r="AW131">
            <v>9312</v>
          </cell>
          <cell r="AX131">
            <v>0</v>
          </cell>
          <cell r="AY131">
            <v>0</v>
          </cell>
          <cell r="AZ131">
            <v>0</v>
          </cell>
          <cell r="BA131">
            <v>0</v>
          </cell>
          <cell r="BB131">
            <v>0</v>
          </cell>
          <cell r="BC131">
            <v>0</v>
          </cell>
          <cell r="BD131">
            <v>0</v>
          </cell>
          <cell r="BE131">
            <v>20016</v>
          </cell>
          <cell r="BF131">
            <v>3545</v>
          </cell>
          <cell r="BG131">
            <v>480</v>
          </cell>
          <cell r="BH131">
            <v>33353</v>
          </cell>
          <cell r="BI131">
            <v>8660</v>
          </cell>
          <cell r="BJ131">
            <v>1415</v>
          </cell>
          <cell r="BK131">
            <v>45961</v>
          </cell>
          <cell r="BL131">
            <v>56036</v>
          </cell>
          <cell r="BM131">
            <v>0</v>
          </cell>
          <cell r="BN131">
            <v>11000</v>
          </cell>
        </row>
        <row r="132">
          <cell r="A132" t="str">
            <v>Causeway Coast and Glens</v>
          </cell>
          <cell r="B132">
            <v>1</v>
          </cell>
          <cell r="C132">
            <v>0</v>
          </cell>
          <cell r="D132">
            <v>0</v>
          </cell>
          <cell r="E132">
            <v>0</v>
          </cell>
          <cell r="F132">
            <v>0</v>
          </cell>
          <cell r="G132">
            <v>0</v>
          </cell>
          <cell r="H132">
            <v>0</v>
          </cell>
          <cell r="I132">
            <v>0</v>
          </cell>
          <cell r="J132">
            <v>150350</v>
          </cell>
          <cell r="K132">
            <v>0</v>
          </cell>
          <cell r="L132">
            <v>150350</v>
          </cell>
          <cell r="M132">
            <v>586433.38</v>
          </cell>
          <cell r="N132">
            <v>0</v>
          </cell>
          <cell r="O132">
            <v>149875</v>
          </cell>
          <cell r="P132">
            <v>2860</v>
          </cell>
          <cell r="Q132">
            <v>0</v>
          </cell>
          <cell r="R132">
            <v>0</v>
          </cell>
          <cell r="S132">
            <v>1098</v>
          </cell>
          <cell r="T132">
            <v>6013.64</v>
          </cell>
          <cell r="U132">
            <v>2209.67</v>
          </cell>
          <cell r="V132">
            <v>0</v>
          </cell>
          <cell r="W132">
            <v>0</v>
          </cell>
          <cell r="X132">
            <v>3403.53</v>
          </cell>
          <cell r="Y132">
            <v>15584.84</v>
          </cell>
          <cell r="Z132">
            <v>11379.09</v>
          </cell>
          <cell r="AA132">
            <v>67434.149999999994</v>
          </cell>
          <cell r="AB132">
            <v>0</v>
          </cell>
          <cell r="AC132">
            <v>5013.5</v>
          </cell>
          <cell r="AD132">
            <v>0</v>
          </cell>
          <cell r="AE132">
            <v>0</v>
          </cell>
          <cell r="AF132">
            <v>0</v>
          </cell>
          <cell r="AG132">
            <v>3913.69</v>
          </cell>
          <cell r="AH132">
            <v>23919.83</v>
          </cell>
          <cell r="AI132">
            <v>12240.58</v>
          </cell>
          <cell r="AJ132">
            <v>0</v>
          </cell>
          <cell r="AK132">
            <v>150350</v>
          </cell>
          <cell r="AL132">
            <v>2897</v>
          </cell>
          <cell r="AM132">
            <v>17500</v>
          </cell>
          <cell r="AN132">
            <v>170747</v>
          </cell>
          <cell r="AO132">
            <v>0</v>
          </cell>
          <cell r="AP132">
            <v>2250</v>
          </cell>
          <cell r="AQ132">
            <v>8740</v>
          </cell>
          <cell r="AR132">
            <v>0</v>
          </cell>
          <cell r="AS132">
            <v>75624</v>
          </cell>
          <cell r="AT132">
            <v>0</v>
          </cell>
          <cell r="AU132">
            <v>0</v>
          </cell>
          <cell r="AV132">
            <v>75624</v>
          </cell>
          <cell r="AW132">
            <v>5086.78</v>
          </cell>
          <cell r="AX132">
            <v>4200</v>
          </cell>
          <cell r="AY132">
            <v>0</v>
          </cell>
          <cell r="AZ132">
            <v>0</v>
          </cell>
          <cell r="BA132">
            <v>0</v>
          </cell>
          <cell r="BB132">
            <v>0</v>
          </cell>
          <cell r="BC132">
            <v>0</v>
          </cell>
          <cell r="BD132">
            <v>0</v>
          </cell>
          <cell r="BE132">
            <v>0</v>
          </cell>
          <cell r="BF132">
            <v>0</v>
          </cell>
          <cell r="BG132">
            <v>10669.77</v>
          </cell>
          <cell r="BH132">
            <v>19956.55</v>
          </cell>
          <cell r="BI132">
            <v>0</v>
          </cell>
          <cell r="BJ132">
            <v>550</v>
          </cell>
          <cell r="BK132">
            <v>46800</v>
          </cell>
          <cell r="BL132">
            <v>47350</v>
          </cell>
          <cell r="BM132">
            <v>0</v>
          </cell>
          <cell r="BN132">
            <v>0</v>
          </cell>
        </row>
        <row r="133">
          <cell r="A133" t="str">
            <v>Fermanagh and Omagh</v>
          </cell>
          <cell r="B133">
            <v>3</v>
          </cell>
          <cell r="C133">
            <v>0</v>
          </cell>
          <cell r="D133">
            <v>0</v>
          </cell>
          <cell r="E133">
            <v>0</v>
          </cell>
          <cell r="F133">
            <v>0</v>
          </cell>
          <cell r="G133">
            <v>0</v>
          </cell>
          <cell r="H133">
            <v>0</v>
          </cell>
          <cell r="I133">
            <v>0</v>
          </cell>
          <cell r="J133">
            <v>195967</v>
          </cell>
          <cell r="K133">
            <v>0</v>
          </cell>
          <cell r="L133">
            <v>202009</v>
          </cell>
          <cell r="M133">
            <v>1305696</v>
          </cell>
          <cell r="N133">
            <v>0</v>
          </cell>
          <cell r="O133">
            <v>53547.92</v>
          </cell>
          <cell r="P133">
            <v>1954.51</v>
          </cell>
          <cell r="Q133">
            <v>391.29</v>
          </cell>
          <cell r="R133">
            <v>0</v>
          </cell>
          <cell r="S133">
            <v>1865.72</v>
          </cell>
          <cell r="T133">
            <v>11512.88</v>
          </cell>
          <cell r="U133">
            <v>3638.45</v>
          </cell>
          <cell r="V133">
            <v>0</v>
          </cell>
          <cell r="W133">
            <v>0</v>
          </cell>
          <cell r="X133">
            <v>2159.3000000000002</v>
          </cell>
          <cell r="Y133">
            <v>21522.149999999998</v>
          </cell>
          <cell r="Z133">
            <v>11315.150000000001</v>
          </cell>
          <cell r="AA133">
            <v>49202.5</v>
          </cell>
          <cell r="AB133">
            <v>20874.39</v>
          </cell>
          <cell r="AC133">
            <v>18812</v>
          </cell>
          <cell r="AD133">
            <v>0</v>
          </cell>
          <cell r="AE133">
            <v>27294.5</v>
          </cell>
          <cell r="AF133">
            <v>6997.9000000000005</v>
          </cell>
          <cell r="AG133">
            <v>1095.32</v>
          </cell>
          <cell r="AH133">
            <v>47053.440000000002</v>
          </cell>
          <cell r="AI133">
            <v>13729.58</v>
          </cell>
          <cell r="AJ133">
            <v>12449</v>
          </cell>
          <cell r="AK133">
            <v>195967</v>
          </cell>
          <cell r="AL133">
            <v>0</v>
          </cell>
          <cell r="AM133">
            <v>0</v>
          </cell>
          <cell r="AN133">
            <v>195967</v>
          </cell>
          <cell r="AO133">
            <v>0</v>
          </cell>
          <cell r="AP133">
            <v>9533</v>
          </cell>
          <cell r="AQ133">
            <v>26036.59</v>
          </cell>
          <cell r="AR133">
            <v>0</v>
          </cell>
          <cell r="AS133">
            <v>10179</v>
          </cell>
          <cell r="AT133">
            <v>0</v>
          </cell>
          <cell r="AU133">
            <v>0</v>
          </cell>
          <cell r="AV133">
            <v>10179</v>
          </cell>
          <cell r="AW133">
            <v>40442.97</v>
          </cell>
          <cell r="AX133">
            <v>10990</v>
          </cell>
          <cell r="AY133">
            <v>1597.98</v>
          </cell>
          <cell r="AZ133">
            <v>1332.6</v>
          </cell>
          <cell r="BA133">
            <v>3372</v>
          </cell>
          <cell r="BB133">
            <v>0</v>
          </cell>
          <cell r="BC133">
            <v>478</v>
          </cell>
          <cell r="BD133">
            <v>0</v>
          </cell>
          <cell r="BE133">
            <v>53737.82</v>
          </cell>
          <cell r="BF133">
            <v>0</v>
          </cell>
          <cell r="BG133">
            <v>4411.0200000000004</v>
          </cell>
          <cell r="BH133">
            <v>116362.39</v>
          </cell>
          <cell r="BI133">
            <v>21321.5</v>
          </cell>
          <cell r="BJ133">
            <v>6953.2</v>
          </cell>
          <cell r="BK133">
            <v>0</v>
          </cell>
          <cell r="BL133">
            <v>28274.7</v>
          </cell>
          <cell r="BM133">
            <v>0</v>
          </cell>
          <cell r="BN133">
            <v>0</v>
          </cell>
        </row>
        <row r="134">
          <cell r="A134" t="str">
            <v>Lisburn and Castlereagh</v>
          </cell>
          <cell r="B134">
            <v>1</v>
          </cell>
          <cell r="C134">
            <v>0</v>
          </cell>
          <cell r="D134">
            <v>0</v>
          </cell>
          <cell r="E134">
            <v>0</v>
          </cell>
          <cell r="F134">
            <v>0</v>
          </cell>
          <cell r="G134">
            <v>0</v>
          </cell>
          <cell r="H134">
            <v>0</v>
          </cell>
          <cell r="I134">
            <v>0</v>
          </cell>
          <cell r="J134">
            <v>35890</v>
          </cell>
          <cell r="K134">
            <v>0</v>
          </cell>
          <cell r="L134">
            <v>35890</v>
          </cell>
          <cell r="M134">
            <v>241723.32</v>
          </cell>
          <cell r="N134">
            <v>0</v>
          </cell>
          <cell r="O134">
            <v>25663.27</v>
          </cell>
          <cell r="P134">
            <v>3556</v>
          </cell>
          <cell r="Q134">
            <v>0</v>
          </cell>
          <cell r="R134">
            <v>0</v>
          </cell>
          <cell r="S134">
            <v>986.32</v>
          </cell>
          <cell r="T134">
            <v>9865.33</v>
          </cell>
          <cell r="U134">
            <v>4500</v>
          </cell>
          <cell r="V134">
            <v>0</v>
          </cell>
          <cell r="W134">
            <v>0</v>
          </cell>
          <cell r="X134">
            <v>3350</v>
          </cell>
          <cell r="Y134">
            <v>22257.65</v>
          </cell>
          <cell r="Z134">
            <v>0</v>
          </cell>
          <cell r="AA134">
            <v>42496.5</v>
          </cell>
          <cell r="AB134">
            <v>0</v>
          </cell>
          <cell r="AC134">
            <v>375</v>
          </cell>
          <cell r="AD134">
            <v>0</v>
          </cell>
          <cell r="AE134">
            <v>8907.56</v>
          </cell>
          <cell r="AF134">
            <v>2810</v>
          </cell>
          <cell r="AG134">
            <v>230</v>
          </cell>
          <cell r="AH134">
            <v>5324.74</v>
          </cell>
          <cell r="AI134">
            <v>6190.65</v>
          </cell>
          <cell r="AJ134">
            <v>10419</v>
          </cell>
          <cell r="AK134">
            <v>35890</v>
          </cell>
          <cell r="AL134">
            <v>0</v>
          </cell>
          <cell r="AM134">
            <v>1313</v>
          </cell>
          <cell r="AN134">
            <v>37203</v>
          </cell>
          <cell r="AO134">
            <v>0</v>
          </cell>
          <cell r="AP134">
            <v>0</v>
          </cell>
          <cell r="AQ134">
            <v>45359.25</v>
          </cell>
          <cell r="AR134">
            <v>0</v>
          </cell>
          <cell r="AS134">
            <v>0</v>
          </cell>
          <cell r="AT134">
            <v>0</v>
          </cell>
          <cell r="AU134">
            <v>0</v>
          </cell>
          <cell r="AV134">
            <v>0</v>
          </cell>
          <cell r="AW134">
            <v>24000.12</v>
          </cell>
          <cell r="AX134">
            <v>0</v>
          </cell>
          <cell r="AY134">
            <v>0</v>
          </cell>
          <cell r="AZ134">
            <v>7693.5</v>
          </cell>
          <cell r="BA134">
            <v>0</v>
          </cell>
          <cell r="BB134">
            <v>0</v>
          </cell>
          <cell r="BC134">
            <v>0</v>
          </cell>
          <cell r="BD134">
            <v>0</v>
          </cell>
          <cell r="BE134">
            <v>0</v>
          </cell>
          <cell r="BF134">
            <v>0</v>
          </cell>
          <cell r="BG134">
            <v>0</v>
          </cell>
          <cell r="BH134">
            <v>31693.62</v>
          </cell>
          <cell r="BI134">
            <v>0</v>
          </cell>
          <cell r="BJ134">
            <v>0</v>
          </cell>
          <cell r="BK134">
            <v>0</v>
          </cell>
          <cell r="BL134">
            <v>0</v>
          </cell>
          <cell r="BM134">
            <v>0</v>
          </cell>
          <cell r="BN134">
            <v>0</v>
          </cell>
        </row>
        <row r="135">
          <cell r="A135" t="str">
            <v>Mid and East Antrim</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row>
        <row r="136">
          <cell r="A136" t="str">
            <v>Antrim and Newtownabbey</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row>
        <row r="137">
          <cell r="A137" t="str">
            <v>North Down and Ards</v>
          </cell>
          <cell r="B137">
            <v>3</v>
          </cell>
          <cell r="C137">
            <v>0</v>
          </cell>
          <cell r="D137">
            <v>0</v>
          </cell>
          <cell r="E137">
            <v>0</v>
          </cell>
          <cell r="F137">
            <v>0</v>
          </cell>
          <cell r="G137">
            <v>0</v>
          </cell>
          <cell r="H137">
            <v>0</v>
          </cell>
          <cell r="I137">
            <v>0</v>
          </cell>
          <cell r="J137">
            <v>209111</v>
          </cell>
          <cell r="K137">
            <v>0</v>
          </cell>
          <cell r="L137">
            <v>209111</v>
          </cell>
          <cell r="M137">
            <v>1419772</v>
          </cell>
          <cell r="N137">
            <v>0</v>
          </cell>
          <cell r="O137">
            <v>168881.26</v>
          </cell>
          <cell r="P137">
            <v>25949</v>
          </cell>
          <cell r="Q137">
            <v>5517.83</v>
          </cell>
          <cell r="R137">
            <v>465.11</v>
          </cell>
          <cell r="S137">
            <v>4645.43</v>
          </cell>
          <cell r="T137">
            <v>6695.6100000000006</v>
          </cell>
          <cell r="U137">
            <v>16760.36</v>
          </cell>
          <cell r="V137">
            <v>0</v>
          </cell>
          <cell r="W137">
            <v>0</v>
          </cell>
          <cell r="X137">
            <v>6645.17</v>
          </cell>
          <cell r="Y137">
            <v>66678.510000000009</v>
          </cell>
          <cell r="Z137">
            <v>40885.18</v>
          </cell>
          <cell r="AA137">
            <v>259726.09</v>
          </cell>
          <cell r="AB137">
            <v>3182</v>
          </cell>
          <cell r="AC137">
            <v>61454.85</v>
          </cell>
          <cell r="AD137">
            <v>0</v>
          </cell>
          <cell r="AE137">
            <v>30392</v>
          </cell>
          <cell r="AF137">
            <v>8903</v>
          </cell>
          <cell r="AG137">
            <v>2291.5</v>
          </cell>
          <cell r="AH137">
            <v>94415.5</v>
          </cell>
          <cell r="AI137">
            <v>80326.02</v>
          </cell>
          <cell r="AJ137">
            <v>27224.36</v>
          </cell>
          <cell r="AK137">
            <v>209111</v>
          </cell>
          <cell r="AL137">
            <v>22948.55</v>
          </cell>
          <cell r="AM137">
            <v>0</v>
          </cell>
          <cell r="AN137">
            <v>232059.55</v>
          </cell>
          <cell r="AO137">
            <v>15873</v>
          </cell>
          <cell r="AP137">
            <v>30929.119999999999</v>
          </cell>
          <cell r="AQ137">
            <v>85460</v>
          </cell>
          <cell r="AR137">
            <v>0</v>
          </cell>
          <cell r="AS137">
            <v>0</v>
          </cell>
          <cell r="AT137">
            <v>0</v>
          </cell>
          <cell r="AU137">
            <v>0</v>
          </cell>
          <cell r="AV137">
            <v>0</v>
          </cell>
          <cell r="AW137">
            <v>231555</v>
          </cell>
          <cell r="AX137">
            <v>5275</v>
          </cell>
          <cell r="AY137">
            <v>72063</v>
          </cell>
          <cell r="AZ137">
            <v>14965.08</v>
          </cell>
          <cell r="BA137">
            <v>0</v>
          </cell>
          <cell r="BB137">
            <v>10284.85</v>
          </cell>
          <cell r="BC137">
            <v>0</v>
          </cell>
          <cell r="BD137">
            <v>0</v>
          </cell>
          <cell r="BE137">
            <v>33408</v>
          </cell>
          <cell r="BF137">
            <v>3000</v>
          </cell>
          <cell r="BG137">
            <v>41618.120000000003</v>
          </cell>
          <cell r="BH137">
            <v>412169.05</v>
          </cell>
          <cell r="BI137">
            <v>67306</v>
          </cell>
          <cell r="BJ137">
            <v>0</v>
          </cell>
          <cell r="BK137">
            <v>39221</v>
          </cell>
          <cell r="BL137">
            <v>106527</v>
          </cell>
          <cell r="BM137">
            <v>0</v>
          </cell>
          <cell r="BN137">
            <v>0</v>
          </cell>
        </row>
        <row r="138">
          <cell r="A138" t="str">
            <v>Republic of Ireland</v>
          </cell>
          <cell r="B138">
            <v>5</v>
          </cell>
          <cell r="C138">
            <v>0</v>
          </cell>
          <cell r="D138">
            <v>0</v>
          </cell>
          <cell r="E138">
            <v>0</v>
          </cell>
          <cell r="F138">
            <v>0</v>
          </cell>
          <cell r="G138">
            <v>0</v>
          </cell>
          <cell r="H138">
            <v>0</v>
          </cell>
          <cell r="I138">
            <v>0</v>
          </cell>
          <cell r="J138">
            <v>243390</v>
          </cell>
          <cell r="K138">
            <v>0</v>
          </cell>
          <cell r="L138">
            <v>273369</v>
          </cell>
          <cell r="M138">
            <v>2091911</v>
          </cell>
          <cell r="N138">
            <v>0</v>
          </cell>
          <cell r="O138">
            <v>838870</v>
          </cell>
          <cell r="P138">
            <v>50787</v>
          </cell>
          <cell r="Q138">
            <v>65244</v>
          </cell>
          <cell r="R138">
            <v>66372</v>
          </cell>
          <cell r="S138">
            <v>18569</v>
          </cell>
          <cell r="T138">
            <v>40208</v>
          </cell>
          <cell r="U138">
            <v>29639</v>
          </cell>
          <cell r="V138">
            <v>0</v>
          </cell>
          <cell r="W138">
            <v>0</v>
          </cell>
          <cell r="X138">
            <v>16738</v>
          </cell>
          <cell r="Y138">
            <v>287557</v>
          </cell>
          <cell r="Z138">
            <v>90524</v>
          </cell>
          <cell r="AA138">
            <v>635908</v>
          </cell>
          <cell r="AB138">
            <v>610</v>
          </cell>
          <cell r="AC138">
            <v>34643</v>
          </cell>
          <cell r="AD138">
            <v>0</v>
          </cell>
          <cell r="AE138">
            <v>0</v>
          </cell>
          <cell r="AF138">
            <v>0</v>
          </cell>
          <cell r="AG138">
            <v>0</v>
          </cell>
          <cell r="AH138">
            <v>31374</v>
          </cell>
          <cell r="AI138">
            <v>66150</v>
          </cell>
          <cell r="AJ138">
            <v>139910.65</v>
          </cell>
          <cell r="AK138">
            <v>243390</v>
          </cell>
          <cell r="AL138">
            <v>36668.79</v>
          </cell>
          <cell r="AM138">
            <v>30178.3</v>
          </cell>
          <cell r="AN138">
            <v>310237.09000000003</v>
          </cell>
          <cell r="AO138">
            <v>1237526.9100000001</v>
          </cell>
          <cell r="AP138">
            <v>0</v>
          </cell>
          <cell r="AQ138">
            <v>1926.08</v>
          </cell>
          <cell r="AR138">
            <v>0</v>
          </cell>
          <cell r="AS138">
            <v>0</v>
          </cell>
          <cell r="AT138">
            <v>67256.960000000006</v>
          </cell>
          <cell r="AU138">
            <v>0</v>
          </cell>
          <cell r="AV138">
            <v>67256.960000000006</v>
          </cell>
          <cell r="AW138">
            <v>839</v>
          </cell>
          <cell r="AX138">
            <v>0</v>
          </cell>
          <cell r="AY138">
            <v>0</v>
          </cell>
          <cell r="AZ138">
            <v>41224.25</v>
          </cell>
          <cell r="BA138">
            <v>34682</v>
          </cell>
          <cell r="BB138">
            <v>0</v>
          </cell>
          <cell r="BC138">
            <v>0</v>
          </cell>
          <cell r="BD138">
            <v>131918</v>
          </cell>
          <cell r="BE138">
            <v>104928.11</v>
          </cell>
          <cell r="BF138">
            <v>3310.78</v>
          </cell>
          <cell r="BG138">
            <v>61888.800000000003</v>
          </cell>
          <cell r="BH138">
            <v>378790.93999999994</v>
          </cell>
          <cell r="BI138">
            <v>0</v>
          </cell>
          <cell r="BJ138">
            <v>7787.78</v>
          </cell>
          <cell r="BK138">
            <v>39837</v>
          </cell>
          <cell r="BL138">
            <v>47624.78</v>
          </cell>
          <cell r="BM138">
            <v>0</v>
          </cell>
          <cell r="BN138">
            <v>0</v>
          </cell>
        </row>
      </sheetData>
      <sheetData sheetId="6">
        <row r="1">
          <cell r="A1" t="str">
            <v>Name</v>
          </cell>
        </row>
        <row r="2">
          <cell r="A2" t="str">
            <v>Aisling Ghear Theatre Company</v>
          </cell>
          <cell r="B2">
            <v>1</v>
          </cell>
          <cell r="C2">
            <v>33177</v>
          </cell>
          <cell r="D2" t="str">
            <v>Lottery</v>
          </cell>
          <cell r="E2" t="str">
            <v>ACNI/12223</v>
          </cell>
          <cell r="F2" t="str">
            <v>Gilly Campbell</v>
          </cell>
          <cell r="G2" t="str">
            <v>AFP - Core</v>
          </cell>
          <cell r="H2" t="str">
            <v>Awarded</v>
          </cell>
          <cell r="I2" t="str">
            <v>Medium</v>
          </cell>
          <cell r="J2">
            <v>77229</v>
          </cell>
          <cell r="L2">
            <v>77229</v>
          </cell>
          <cell r="M2">
            <v>339220</v>
          </cell>
          <cell r="N2" t="str">
            <v>Drama</v>
          </cell>
          <cell r="O2">
            <v>78452</v>
          </cell>
          <cell r="P2">
            <v>7500</v>
          </cell>
          <cell r="Q2">
            <v>0</v>
          </cell>
          <cell r="R2">
            <v>1365</v>
          </cell>
          <cell r="S2">
            <v>1025</v>
          </cell>
          <cell r="T2">
            <v>1857</v>
          </cell>
          <cell r="U2">
            <v>989</v>
          </cell>
          <cell r="V2">
            <v>0</v>
          </cell>
          <cell r="W2">
            <v>0</v>
          </cell>
          <cell r="X2">
            <v>2088</v>
          </cell>
          <cell r="Y2">
            <v>14824</v>
          </cell>
          <cell r="Z2">
            <v>370</v>
          </cell>
          <cell r="AA2">
            <v>38302</v>
          </cell>
          <cell r="AB2">
            <v>0</v>
          </cell>
          <cell r="AC2">
            <v>5660</v>
          </cell>
          <cell r="AD2">
            <v>0</v>
          </cell>
          <cell r="AE2">
            <v>0</v>
          </cell>
          <cell r="AF2">
            <v>4687</v>
          </cell>
          <cell r="AG2">
            <v>652</v>
          </cell>
          <cell r="AH2">
            <v>7601</v>
          </cell>
          <cell r="AI2">
            <v>4173</v>
          </cell>
          <cell r="AJ2">
            <v>2103</v>
          </cell>
          <cell r="AK2">
            <v>78429</v>
          </cell>
          <cell r="AL2">
            <v>0</v>
          </cell>
          <cell r="AM2">
            <v>0</v>
          </cell>
          <cell r="AN2">
            <v>78429</v>
          </cell>
          <cell r="AO2">
            <v>0</v>
          </cell>
          <cell r="AP2">
            <v>0</v>
          </cell>
          <cell r="AQ2">
            <v>6000</v>
          </cell>
          <cell r="AR2">
            <v>30000</v>
          </cell>
          <cell r="AS2">
            <v>0</v>
          </cell>
          <cell r="AT2">
            <v>0</v>
          </cell>
          <cell r="AU2">
            <v>0</v>
          </cell>
          <cell r="AV2">
            <v>30000</v>
          </cell>
          <cell r="AW2">
            <v>42395</v>
          </cell>
          <cell r="AX2">
            <v>0</v>
          </cell>
          <cell r="AY2">
            <v>0</v>
          </cell>
          <cell r="AZ2">
            <v>0</v>
          </cell>
          <cell r="BA2">
            <v>0</v>
          </cell>
          <cell r="BB2">
            <v>0</v>
          </cell>
          <cell r="BC2">
            <v>0</v>
          </cell>
          <cell r="BD2">
            <v>0</v>
          </cell>
          <cell r="BE2">
            <v>0</v>
          </cell>
          <cell r="BF2">
            <v>0</v>
          </cell>
          <cell r="BG2">
            <v>0</v>
          </cell>
          <cell r="BH2">
            <v>42395</v>
          </cell>
          <cell r="BI2">
            <v>0</v>
          </cell>
          <cell r="BJ2">
            <v>0</v>
          </cell>
          <cell r="BK2">
            <v>0</v>
          </cell>
          <cell r="BL2">
            <v>0</v>
          </cell>
          <cell r="BM2">
            <v>0</v>
          </cell>
          <cell r="BN2">
            <v>0</v>
          </cell>
        </row>
        <row r="3">
          <cell r="A3" t="str">
            <v>All Set Cross Cultural Project</v>
          </cell>
          <cell r="B3">
            <v>1</v>
          </cell>
          <cell r="C3">
            <v>33195</v>
          </cell>
          <cell r="D3" t="str">
            <v>Lottery</v>
          </cell>
          <cell r="E3" t="str">
            <v>ACNI/12241</v>
          </cell>
          <cell r="F3" t="str">
            <v>Maria McAlister</v>
          </cell>
          <cell r="G3" t="str">
            <v>AFP - Core</v>
          </cell>
          <cell r="H3" t="str">
            <v>Awarded</v>
          </cell>
          <cell r="I3" t="str">
            <v>Small</v>
          </cell>
          <cell r="J3">
            <v>27338</v>
          </cell>
          <cell r="L3">
            <v>27603</v>
          </cell>
          <cell r="M3">
            <v>54143</v>
          </cell>
          <cell r="N3" t="str">
            <v>Traditional Arts</v>
          </cell>
          <cell r="O3">
            <v>0</v>
          </cell>
          <cell r="P3">
            <v>0</v>
          </cell>
          <cell r="Q3">
            <v>0</v>
          </cell>
          <cell r="R3">
            <v>0</v>
          </cell>
          <cell r="S3">
            <v>0</v>
          </cell>
          <cell r="T3">
            <v>212</v>
          </cell>
          <cell r="U3">
            <v>725</v>
          </cell>
          <cell r="V3">
            <v>0</v>
          </cell>
          <cell r="W3">
            <v>0</v>
          </cell>
          <cell r="X3">
            <v>78</v>
          </cell>
          <cell r="Y3">
            <v>1015</v>
          </cell>
          <cell r="Z3">
            <v>432</v>
          </cell>
          <cell r="AA3">
            <v>60410</v>
          </cell>
          <cell r="AB3">
            <v>0</v>
          </cell>
          <cell r="AC3">
            <v>418</v>
          </cell>
          <cell r="AD3">
            <v>0</v>
          </cell>
          <cell r="AE3">
            <v>0</v>
          </cell>
          <cell r="AF3">
            <v>6187</v>
          </cell>
          <cell r="AG3">
            <v>2007</v>
          </cell>
          <cell r="AH3">
            <v>0</v>
          </cell>
          <cell r="AI3">
            <v>385</v>
          </cell>
          <cell r="AJ3">
            <v>2373</v>
          </cell>
          <cell r="AK3">
            <v>27338</v>
          </cell>
          <cell r="AL3">
            <v>0</v>
          </cell>
          <cell r="AM3">
            <v>0</v>
          </cell>
          <cell r="AN3">
            <v>27338</v>
          </cell>
          <cell r="AO3">
            <v>0</v>
          </cell>
          <cell r="AP3">
            <v>0</v>
          </cell>
          <cell r="AQ3">
            <v>8630</v>
          </cell>
          <cell r="AR3">
            <v>0</v>
          </cell>
          <cell r="AS3">
            <v>0</v>
          </cell>
          <cell r="AT3">
            <v>0</v>
          </cell>
          <cell r="AU3">
            <v>0</v>
          </cell>
          <cell r="AV3">
            <v>0</v>
          </cell>
          <cell r="AW3">
            <v>6093</v>
          </cell>
          <cell r="AX3">
            <v>300</v>
          </cell>
          <cell r="AY3">
            <v>0</v>
          </cell>
          <cell r="AZ3">
            <v>0</v>
          </cell>
          <cell r="BA3">
            <v>0</v>
          </cell>
          <cell r="BB3">
            <v>0</v>
          </cell>
          <cell r="BC3">
            <v>0</v>
          </cell>
          <cell r="BD3">
            <v>0</v>
          </cell>
          <cell r="BE3">
            <v>1320</v>
          </cell>
          <cell r="BF3">
            <v>0</v>
          </cell>
          <cell r="BG3">
            <v>18900</v>
          </cell>
          <cell r="BH3">
            <v>26613</v>
          </cell>
          <cell r="BI3">
            <v>0</v>
          </cell>
          <cell r="BJ3">
            <v>1000</v>
          </cell>
          <cell r="BK3">
            <v>11043</v>
          </cell>
          <cell r="BL3">
            <v>12043</v>
          </cell>
          <cell r="BM3">
            <v>0</v>
          </cell>
          <cell r="BN3">
            <v>0</v>
          </cell>
        </row>
        <row r="4">
          <cell r="A4" t="str">
            <v>An Droichead</v>
          </cell>
          <cell r="B4">
            <v>1</v>
          </cell>
          <cell r="C4">
            <v>33212</v>
          </cell>
          <cell r="D4" t="str">
            <v>Lottery</v>
          </cell>
          <cell r="E4" t="str">
            <v>ACNI/12258</v>
          </cell>
          <cell r="F4" t="str">
            <v>Maria McAlister</v>
          </cell>
          <cell r="G4" t="str">
            <v>AFP - Core</v>
          </cell>
          <cell r="H4" t="str">
            <v>Awarded</v>
          </cell>
          <cell r="I4" t="str">
            <v>Medium</v>
          </cell>
          <cell r="J4">
            <v>47637</v>
          </cell>
          <cell r="L4">
            <v>47637</v>
          </cell>
          <cell r="M4">
            <v>144884</v>
          </cell>
          <cell r="N4" t="str">
            <v>Traditional Arts</v>
          </cell>
          <cell r="O4">
            <v>267842</v>
          </cell>
          <cell r="P4">
            <v>0</v>
          </cell>
          <cell r="Q4">
            <v>4986</v>
          </cell>
          <cell r="R4">
            <v>3123</v>
          </cell>
          <cell r="S4">
            <v>856</v>
          </cell>
          <cell r="T4">
            <v>2937</v>
          </cell>
          <cell r="U4">
            <v>4570</v>
          </cell>
          <cell r="V4">
            <v>0</v>
          </cell>
          <cell r="W4">
            <v>0</v>
          </cell>
          <cell r="X4">
            <v>2740</v>
          </cell>
          <cell r="Y4">
            <v>19212</v>
          </cell>
          <cell r="Z4">
            <v>6447</v>
          </cell>
          <cell r="AA4">
            <v>112683</v>
          </cell>
          <cell r="AB4">
            <v>4204</v>
          </cell>
          <cell r="AC4">
            <v>14474</v>
          </cell>
          <cell r="AD4">
            <v>0</v>
          </cell>
          <cell r="AE4">
            <v>6835</v>
          </cell>
          <cell r="AF4">
            <v>3711</v>
          </cell>
          <cell r="AG4">
            <v>3030</v>
          </cell>
          <cell r="AH4">
            <v>5438</v>
          </cell>
          <cell r="AI4">
            <v>4377</v>
          </cell>
          <cell r="AJ4">
            <v>10845</v>
          </cell>
          <cell r="AK4">
            <v>47637</v>
          </cell>
          <cell r="AL4">
            <v>0</v>
          </cell>
          <cell r="AM4">
            <v>4500</v>
          </cell>
          <cell r="AN4">
            <v>52137</v>
          </cell>
          <cell r="AO4">
            <v>0</v>
          </cell>
          <cell r="AP4">
            <v>81503</v>
          </cell>
          <cell r="AQ4">
            <v>44480</v>
          </cell>
          <cell r="AR4">
            <v>0</v>
          </cell>
          <cell r="AS4">
            <v>15039</v>
          </cell>
          <cell r="AT4">
            <v>76388</v>
          </cell>
          <cell r="AU4">
            <v>0</v>
          </cell>
          <cell r="AV4">
            <v>91427</v>
          </cell>
          <cell r="AW4">
            <v>18048</v>
          </cell>
          <cell r="AX4">
            <v>2308</v>
          </cell>
          <cell r="AY4">
            <v>0</v>
          </cell>
          <cell r="AZ4">
            <v>0</v>
          </cell>
          <cell r="BA4">
            <v>0</v>
          </cell>
          <cell r="BB4">
            <v>0</v>
          </cell>
          <cell r="BC4">
            <v>1048</v>
          </cell>
          <cell r="BD4">
            <v>0</v>
          </cell>
          <cell r="BE4">
            <v>59060</v>
          </cell>
          <cell r="BF4">
            <v>0</v>
          </cell>
          <cell r="BG4">
            <v>105019</v>
          </cell>
          <cell r="BH4">
            <v>185483</v>
          </cell>
          <cell r="BI4">
            <v>4100</v>
          </cell>
          <cell r="BJ4">
            <v>6242</v>
          </cell>
          <cell r="BK4">
            <v>0</v>
          </cell>
          <cell r="BL4">
            <v>10342</v>
          </cell>
          <cell r="BM4">
            <v>0</v>
          </cell>
          <cell r="BN4">
            <v>0</v>
          </cell>
        </row>
        <row r="5">
          <cell r="A5" t="str">
            <v>An Gaelaras Ltd</v>
          </cell>
          <cell r="B5">
            <v>1</v>
          </cell>
          <cell r="C5">
            <v>33234</v>
          </cell>
          <cell r="D5" t="str">
            <v>Exchequer</v>
          </cell>
          <cell r="E5" t="str">
            <v>ACNI/12280</v>
          </cell>
          <cell r="F5" t="str">
            <v>Joan Dempster</v>
          </cell>
          <cell r="G5" t="str">
            <v>AFP - Core</v>
          </cell>
          <cell r="H5" t="str">
            <v>Awarded</v>
          </cell>
          <cell r="I5" t="str">
            <v>Large</v>
          </cell>
          <cell r="J5">
            <v>139535</v>
          </cell>
          <cell r="L5">
            <v>226216</v>
          </cell>
          <cell r="M5">
            <v>975592</v>
          </cell>
          <cell r="N5" t="str">
            <v>Traditional Arts</v>
          </cell>
          <cell r="O5">
            <v>441558.6</v>
          </cell>
          <cell r="P5">
            <v>0</v>
          </cell>
          <cell r="Q5">
            <v>36202.9</v>
          </cell>
          <cell r="R5">
            <v>34092.699999999997</v>
          </cell>
          <cell r="S5">
            <v>7952.5</v>
          </cell>
          <cell r="T5">
            <v>6715.2</v>
          </cell>
          <cell r="U5">
            <v>46389.75</v>
          </cell>
          <cell r="V5">
            <v>0</v>
          </cell>
          <cell r="W5">
            <v>0</v>
          </cell>
          <cell r="X5">
            <v>0</v>
          </cell>
          <cell r="Y5">
            <v>131353.04999999999</v>
          </cell>
          <cell r="Z5">
            <v>79963.789999999994</v>
          </cell>
          <cell r="AA5">
            <v>104640.49</v>
          </cell>
          <cell r="AB5">
            <v>0</v>
          </cell>
          <cell r="AC5">
            <v>28190.51</v>
          </cell>
          <cell r="AD5">
            <v>0</v>
          </cell>
          <cell r="AE5">
            <v>0</v>
          </cell>
          <cell r="AF5">
            <v>29770.29</v>
          </cell>
          <cell r="AG5">
            <v>0</v>
          </cell>
          <cell r="AH5">
            <v>1157.32</v>
          </cell>
          <cell r="AI5">
            <v>62721.67</v>
          </cell>
          <cell r="AJ5">
            <v>901.39</v>
          </cell>
          <cell r="AK5">
            <v>139535</v>
          </cell>
          <cell r="AL5">
            <v>0</v>
          </cell>
          <cell r="AM5">
            <v>48720.15</v>
          </cell>
          <cell r="AN5">
            <v>187805.15</v>
          </cell>
          <cell r="AO5">
            <v>0</v>
          </cell>
          <cell r="AP5">
            <v>542503.09</v>
          </cell>
          <cell r="AQ5">
            <v>27000</v>
          </cell>
          <cell r="AR5">
            <v>0</v>
          </cell>
          <cell r="AS5">
            <v>0</v>
          </cell>
          <cell r="AT5">
            <v>136420.70000000001</v>
          </cell>
          <cell r="AU5">
            <v>0</v>
          </cell>
          <cell r="AV5">
            <v>136420.70000000001</v>
          </cell>
          <cell r="AW5">
            <v>41482.01</v>
          </cell>
          <cell r="AX5">
            <v>0</v>
          </cell>
          <cell r="AY5">
            <v>0</v>
          </cell>
          <cell r="AZ5">
            <v>0</v>
          </cell>
          <cell r="BA5">
            <v>0</v>
          </cell>
          <cell r="BB5">
            <v>0</v>
          </cell>
          <cell r="BC5">
            <v>162169.60999999999</v>
          </cell>
          <cell r="BD5">
            <v>13849.2</v>
          </cell>
          <cell r="BE5">
            <v>0</v>
          </cell>
          <cell r="BF5">
            <v>0</v>
          </cell>
          <cell r="BG5">
            <v>21510.2</v>
          </cell>
          <cell r="BH5">
            <v>239011.02000000002</v>
          </cell>
          <cell r="BI5">
            <v>0</v>
          </cell>
          <cell r="BJ5">
            <v>2445</v>
          </cell>
          <cell r="BK5">
            <v>0</v>
          </cell>
          <cell r="BL5">
            <v>2445</v>
          </cell>
          <cell r="BM5">
            <v>0</v>
          </cell>
          <cell r="BN5">
            <v>0</v>
          </cell>
        </row>
        <row r="6">
          <cell r="A6" t="str">
            <v>Andersonstown Traditional &amp; Contemporary Music School</v>
          </cell>
          <cell r="B6">
            <v>1</v>
          </cell>
          <cell r="C6">
            <v>33203</v>
          </cell>
          <cell r="D6" t="str">
            <v>Lottery</v>
          </cell>
          <cell r="E6" t="str">
            <v>ACNI/12249</v>
          </cell>
          <cell r="F6" t="str">
            <v>Maria McAlister</v>
          </cell>
          <cell r="G6" t="str">
            <v>AFP - Core</v>
          </cell>
          <cell r="H6" t="str">
            <v>Awarded</v>
          </cell>
          <cell r="I6" t="str">
            <v>Small</v>
          </cell>
          <cell r="J6">
            <v>52000</v>
          </cell>
          <cell r="L6">
            <v>52000</v>
          </cell>
          <cell r="M6">
            <v>161305</v>
          </cell>
          <cell r="N6" t="str">
            <v>Traditional Arts</v>
          </cell>
          <cell r="O6">
            <v>53340</v>
          </cell>
          <cell r="P6">
            <v>9800</v>
          </cell>
          <cell r="Q6">
            <v>5173</v>
          </cell>
          <cell r="R6">
            <v>0</v>
          </cell>
          <cell r="S6">
            <v>1680</v>
          </cell>
          <cell r="T6">
            <v>3883</v>
          </cell>
          <cell r="U6">
            <v>2004</v>
          </cell>
          <cell r="V6">
            <v>0</v>
          </cell>
          <cell r="W6">
            <v>0</v>
          </cell>
          <cell r="X6">
            <v>908</v>
          </cell>
          <cell r="Y6">
            <v>23448</v>
          </cell>
          <cell r="Z6">
            <v>1496</v>
          </cell>
          <cell r="AA6">
            <v>33915</v>
          </cell>
          <cell r="AB6">
            <v>0</v>
          </cell>
          <cell r="AC6">
            <v>0</v>
          </cell>
          <cell r="AD6">
            <v>0</v>
          </cell>
          <cell r="AE6">
            <v>0</v>
          </cell>
          <cell r="AF6">
            <v>2330</v>
          </cell>
          <cell r="AG6">
            <v>0</v>
          </cell>
          <cell r="AH6">
            <v>0</v>
          </cell>
          <cell r="AI6">
            <v>230</v>
          </cell>
          <cell r="AJ6">
            <v>2507</v>
          </cell>
          <cell r="AK6">
            <v>52000</v>
          </cell>
          <cell r="AL6">
            <v>0</v>
          </cell>
          <cell r="AM6">
            <v>0</v>
          </cell>
          <cell r="AN6">
            <v>52000</v>
          </cell>
          <cell r="AO6">
            <v>0</v>
          </cell>
          <cell r="AP6">
            <v>0</v>
          </cell>
          <cell r="AQ6">
            <v>4000</v>
          </cell>
          <cell r="AR6">
            <v>0</v>
          </cell>
          <cell r="AS6">
            <v>0</v>
          </cell>
          <cell r="AT6">
            <v>0</v>
          </cell>
          <cell r="AU6">
            <v>0</v>
          </cell>
          <cell r="AV6">
            <v>0</v>
          </cell>
          <cell r="AW6">
            <v>0</v>
          </cell>
          <cell r="AX6">
            <v>0</v>
          </cell>
          <cell r="AY6">
            <v>0</v>
          </cell>
          <cell r="AZ6">
            <v>44990</v>
          </cell>
          <cell r="BA6">
            <v>0</v>
          </cell>
          <cell r="BB6">
            <v>0</v>
          </cell>
          <cell r="BC6">
            <v>0</v>
          </cell>
          <cell r="BD6">
            <v>0</v>
          </cell>
          <cell r="BE6">
            <v>0</v>
          </cell>
          <cell r="BF6">
            <v>0</v>
          </cell>
          <cell r="BG6">
            <v>1317</v>
          </cell>
          <cell r="BH6">
            <v>46307</v>
          </cell>
          <cell r="BI6">
            <v>0</v>
          </cell>
          <cell r="BJ6">
            <v>4959</v>
          </cell>
          <cell r="BK6">
            <v>10000</v>
          </cell>
          <cell r="BL6">
            <v>14959</v>
          </cell>
          <cell r="BM6">
            <v>0</v>
          </cell>
          <cell r="BN6">
            <v>0</v>
          </cell>
        </row>
        <row r="7">
          <cell r="A7" t="str">
            <v>The Armagh Rhymers Educational &amp; Cultural Organisation</v>
          </cell>
          <cell r="B7">
            <v>1</v>
          </cell>
          <cell r="C7">
            <v>33210</v>
          </cell>
          <cell r="D7" t="str">
            <v>Lottery</v>
          </cell>
          <cell r="E7" t="str">
            <v>ACNI/12256</v>
          </cell>
          <cell r="F7" t="str">
            <v>Maria McAlister</v>
          </cell>
          <cell r="G7" t="str">
            <v>AFP - Core</v>
          </cell>
          <cell r="H7" t="str">
            <v>Awarded</v>
          </cell>
          <cell r="I7" t="str">
            <v>Medium</v>
          </cell>
          <cell r="J7">
            <v>58200</v>
          </cell>
          <cell r="L7">
            <v>65350</v>
          </cell>
          <cell r="M7">
            <v>104620</v>
          </cell>
          <cell r="N7" t="str">
            <v>Traditional Arts</v>
          </cell>
          <cell r="O7">
            <v>14212.95</v>
          </cell>
          <cell r="P7">
            <v>0</v>
          </cell>
          <cell r="Q7">
            <v>0</v>
          </cell>
          <cell r="R7">
            <v>46.76</v>
          </cell>
          <cell r="S7">
            <v>1213.01</v>
          </cell>
          <cell r="T7">
            <v>2821.54</v>
          </cell>
          <cell r="U7">
            <v>1749.14</v>
          </cell>
          <cell r="V7">
            <v>0</v>
          </cell>
          <cell r="W7">
            <v>0</v>
          </cell>
          <cell r="X7">
            <v>2114.7199999999998</v>
          </cell>
          <cell r="Y7">
            <v>7945.17</v>
          </cell>
          <cell r="Z7">
            <v>2407.1999999999998</v>
          </cell>
          <cell r="AA7">
            <v>73646.77</v>
          </cell>
          <cell r="AB7">
            <v>650</v>
          </cell>
          <cell r="AC7">
            <v>3886</v>
          </cell>
          <cell r="AD7">
            <v>0</v>
          </cell>
          <cell r="AE7">
            <v>0</v>
          </cell>
          <cell r="AF7">
            <v>0</v>
          </cell>
          <cell r="AG7">
            <v>0</v>
          </cell>
          <cell r="AH7">
            <v>14491.68</v>
          </cell>
          <cell r="AI7">
            <v>2962.18</v>
          </cell>
          <cell r="AJ7">
            <v>0</v>
          </cell>
          <cell r="AK7">
            <v>58200</v>
          </cell>
          <cell r="AL7">
            <v>0</v>
          </cell>
          <cell r="AM7">
            <v>0</v>
          </cell>
          <cell r="AN7">
            <v>58200</v>
          </cell>
          <cell r="AO7">
            <v>0</v>
          </cell>
          <cell r="AP7">
            <v>0</v>
          </cell>
          <cell r="AQ7">
            <v>3500</v>
          </cell>
          <cell r="AR7">
            <v>0</v>
          </cell>
          <cell r="AS7">
            <v>27095.200000000001</v>
          </cell>
          <cell r="AT7">
            <v>0</v>
          </cell>
          <cell r="AU7">
            <v>0</v>
          </cell>
          <cell r="AV7">
            <v>27095.200000000001</v>
          </cell>
          <cell r="AW7">
            <v>0</v>
          </cell>
          <cell r="AX7">
            <v>39700</v>
          </cell>
          <cell r="AY7">
            <v>9356.35</v>
          </cell>
          <cell r="AZ7">
            <v>0</v>
          </cell>
          <cell r="BA7">
            <v>0</v>
          </cell>
          <cell r="BB7">
            <v>0</v>
          </cell>
          <cell r="BC7">
            <v>0</v>
          </cell>
          <cell r="BD7">
            <v>0</v>
          </cell>
          <cell r="BE7">
            <v>0</v>
          </cell>
          <cell r="BF7">
            <v>0</v>
          </cell>
          <cell r="BG7">
            <v>32.869999999999997</v>
          </cell>
          <cell r="BH7">
            <v>49089.22</v>
          </cell>
          <cell r="BI7">
            <v>0</v>
          </cell>
          <cell r="BJ7">
            <v>0</v>
          </cell>
          <cell r="BK7">
            <v>0</v>
          </cell>
          <cell r="BL7">
            <v>0</v>
          </cell>
          <cell r="BM7">
            <v>0</v>
          </cell>
          <cell r="BN7">
            <v>0</v>
          </cell>
        </row>
        <row r="8">
          <cell r="A8" t="str">
            <v>Array Studios</v>
          </cell>
          <cell r="B8">
            <v>1</v>
          </cell>
          <cell r="C8">
            <v>33199</v>
          </cell>
          <cell r="D8" t="str">
            <v>Lottery</v>
          </cell>
          <cell r="E8" t="str">
            <v>ACNI/12245</v>
          </cell>
          <cell r="F8" t="str">
            <v>Suzanne Lyle</v>
          </cell>
          <cell r="G8" t="str">
            <v>AFP - Core</v>
          </cell>
          <cell r="H8" t="str">
            <v>Awarded</v>
          </cell>
          <cell r="I8" t="str">
            <v>Small</v>
          </cell>
          <cell r="J8">
            <v>7945</v>
          </cell>
          <cell r="L8">
            <v>7945</v>
          </cell>
          <cell r="M8">
            <v>10845</v>
          </cell>
          <cell r="N8" t="str">
            <v>Visual Arts</v>
          </cell>
          <cell r="O8">
            <v>1500</v>
          </cell>
          <cell r="P8">
            <v>4050</v>
          </cell>
          <cell r="Q8">
            <v>1360</v>
          </cell>
          <cell r="R8">
            <v>3680</v>
          </cell>
          <cell r="S8">
            <v>900</v>
          </cell>
          <cell r="T8">
            <v>375</v>
          </cell>
          <cell r="U8">
            <v>130</v>
          </cell>
          <cell r="V8">
            <v>0</v>
          </cell>
          <cell r="W8">
            <v>0</v>
          </cell>
          <cell r="X8">
            <v>600</v>
          </cell>
          <cell r="Y8">
            <v>11095</v>
          </cell>
          <cell r="Z8">
            <v>600</v>
          </cell>
          <cell r="AA8">
            <v>400</v>
          </cell>
          <cell r="AB8">
            <v>0</v>
          </cell>
          <cell r="AC8">
            <v>300</v>
          </cell>
          <cell r="AD8">
            <v>0</v>
          </cell>
          <cell r="AE8">
            <v>0</v>
          </cell>
          <cell r="AF8">
            <v>0</v>
          </cell>
          <cell r="AG8">
            <v>0</v>
          </cell>
          <cell r="AH8">
            <v>80</v>
          </cell>
          <cell r="AI8">
            <v>188.07</v>
          </cell>
          <cell r="AJ8">
            <v>151.93</v>
          </cell>
          <cell r="AK8">
            <v>7945</v>
          </cell>
          <cell r="AL8">
            <v>0</v>
          </cell>
          <cell r="AM8">
            <v>3680</v>
          </cell>
          <cell r="AN8">
            <v>11625</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2900</v>
          </cell>
          <cell r="BE8">
            <v>0</v>
          </cell>
          <cell r="BF8">
            <v>0</v>
          </cell>
          <cell r="BG8">
            <v>0</v>
          </cell>
          <cell r="BH8">
            <v>2900</v>
          </cell>
          <cell r="BI8">
            <v>0</v>
          </cell>
          <cell r="BJ8">
            <v>0</v>
          </cell>
          <cell r="BK8">
            <v>0</v>
          </cell>
          <cell r="BL8">
            <v>0</v>
          </cell>
          <cell r="BM8">
            <v>0</v>
          </cell>
          <cell r="BN8">
            <v>0</v>
          </cell>
        </row>
        <row r="9">
          <cell r="A9" t="str">
            <v>Arts &amp; Business Northern Ireland</v>
          </cell>
          <cell r="B9">
            <v>1</v>
          </cell>
          <cell r="C9">
            <v>33388</v>
          </cell>
          <cell r="D9" t="str">
            <v>Lottery</v>
          </cell>
          <cell r="E9" t="str">
            <v>ACNI/12434</v>
          </cell>
          <cell r="F9" t="str">
            <v>Ashleigh Lilley</v>
          </cell>
          <cell r="G9" t="str">
            <v>AFP - Core</v>
          </cell>
          <cell r="H9" t="str">
            <v>Awarded</v>
          </cell>
          <cell r="I9" t="str">
            <v>Medium</v>
          </cell>
          <cell r="J9">
            <v>370735</v>
          </cell>
          <cell r="L9">
            <v>463418</v>
          </cell>
          <cell r="M9">
            <v>463418</v>
          </cell>
          <cell r="N9" t="str">
            <v>Combined</v>
          </cell>
          <cell r="O9">
            <v>214707</v>
          </cell>
          <cell r="P9">
            <v>16580</v>
          </cell>
          <cell r="Q9">
            <v>0</v>
          </cell>
          <cell r="R9">
            <v>0</v>
          </cell>
          <cell r="S9">
            <v>6842</v>
          </cell>
          <cell r="T9">
            <v>3311</v>
          </cell>
          <cell r="U9">
            <v>0</v>
          </cell>
          <cell r="V9">
            <v>0</v>
          </cell>
          <cell r="W9">
            <v>0</v>
          </cell>
          <cell r="X9">
            <v>1363</v>
          </cell>
          <cell r="Y9">
            <v>28096</v>
          </cell>
          <cell r="Z9">
            <v>44600</v>
          </cell>
          <cell r="AA9">
            <v>12050</v>
          </cell>
          <cell r="AB9">
            <v>0</v>
          </cell>
          <cell r="AC9">
            <v>12052</v>
          </cell>
          <cell r="AD9">
            <v>0</v>
          </cell>
          <cell r="AE9">
            <v>4014</v>
          </cell>
          <cell r="AF9">
            <v>6323</v>
          </cell>
          <cell r="AG9">
            <v>0</v>
          </cell>
          <cell r="AH9">
            <v>1642</v>
          </cell>
          <cell r="AI9">
            <v>0</v>
          </cell>
          <cell r="AJ9">
            <v>171774</v>
          </cell>
          <cell r="AK9">
            <v>370735</v>
          </cell>
          <cell r="AL9">
            <v>0</v>
          </cell>
          <cell r="AM9">
            <v>45928</v>
          </cell>
          <cell r="AN9">
            <v>416663</v>
          </cell>
          <cell r="AO9">
            <v>0</v>
          </cell>
          <cell r="AP9">
            <v>6500</v>
          </cell>
          <cell r="AQ9">
            <v>0</v>
          </cell>
          <cell r="AR9">
            <v>0</v>
          </cell>
          <cell r="AS9">
            <v>0</v>
          </cell>
          <cell r="AT9">
            <v>0</v>
          </cell>
          <cell r="AU9">
            <v>0</v>
          </cell>
          <cell r="AV9">
            <v>0</v>
          </cell>
          <cell r="AW9">
            <v>0</v>
          </cell>
          <cell r="AX9">
            <v>0</v>
          </cell>
          <cell r="AY9">
            <v>0</v>
          </cell>
          <cell r="AZ9">
            <v>45350</v>
          </cell>
          <cell r="BA9">
            <v>0</v>
          </cell>
          <cell r="BB9">
            <v>0</v>
          </cell>
          <cell r="BC9">
            <v>0</v>
          </cell>
          <cell r="BD9">
            <v>0</v>
          </cell>
          <cell r="BE9">
            <v>0</v>
          </cell>
          <cell r="BF9">
            <v>0</v>
          </cell>
          <cell r="BG9">
            <v>35196</v>
          </cell>
          <cell r="BH9">
            <v>80546</v>
          </cell>
          <cell r="BI9">
            <v>28875</v>
          </cell>
          <cell r="BJ9">
            <v>3000</v>
          </cell>
          <cell r="BK9">
            <v>0</v>
          </cell>
          <cell r="BL9">
            <v>31875</v>
          </cell>
          <cell r="BM9">
            <v>0</v>
          </cell>
          <cell r="BN9">
            <v>0</v>
          </cell>
        </row>
        <row r="10">
          <cell r="A10" t="str">
            <v>Arts and Disability Forum</v>
          </cell>
          <cell r="B10">
            <v>1</v>
          </cell>
          <cell r="C10">
            <v>33233</v>
          </cell>
          <cell r="D10" t="str">
            <v>Lottery</v>
          </cell>
          <cell r="E10" t="str">
            <v>ACNI/12279</v>
          </cell>
          <cell r="F10" t="str">
            <v>Fionnuala Walsh</v>
          </cell>
          <cell r="G10" t="str">
            <v>AFP - Core</v>
          </cell>
          <cell r="H10" t="str">
            <v>Awarded</v>
          </cell>
          <cell r="I10" t="str">
            <v>Medium</v>
          </cell>
          <cell r="J10">
            <v>107946</v>
          </cell>
          <cell r="L10">
            <v>164822</v>
          </cell>
          <cell r="M10">
            <v>233796</v>
          </cell>
          <cell r="N10" t="str">
            <v>Combined</v>
          </cell>
          <cell r="O10">
            <v>93265</v>
          </cell>
          <cell r="P10">
            <v>18174</v>
          </cell>
          <cell r="Q10">
            <v>1140</v>
          </cell>
          <cell r="R10">
            <v>412</v>
          </cell>
          <cell r="S10">
            <v>1200</v>
          </cell>
          <cell r="T10">
            <v>1302</v>
          </cell>
          <cell r="U10">
            <v>3150</v>
          </cell>
          <cell r="V10">
            <v>0</v>
          </cell>
          <cell r="W10">
            <v>0</v>
          </cell>
          <cell r="X10">
            <v>1423</v>
          </cell>
          <cell r="Y10">
            <v>26801</v>
          </cell>
          <cell r="Z10">
            <v>1206</v>
          </cell>
          <cell r="AA10">
            <v>49367</v>
          </cell>
          <cell r="AB10">
            <v>359</v>
          </cell>
          <cell r="AC10">
            <v>6144</v>
          </cell>
          <cell r="AD10">
            <v>0</v>
          </cell>
          <cell r="AE10">
            <v>0</v>
          </cell>
          <cell r="AF10">
            <v>0</v>
          </cell>
          <cell r="AG10">
            <v>0</v>
          </cell>
          <cell r="AH10">
            <v>4035</v>
          </cell>
          <cell r="AI10">
            <v>0</v>
          </cell>
          <cell r="AJ10">
            <v>7125</v>
          </cell>
          <cell r="AK10">
            <v>107946</v>
          </cell>
          <cell r="AL10">
            <v>0</v>
          </cell>
          <cell r="AM10">
            <v>40400</v>
          </cell>
          <cell r="AN10">
            <v>148346</v>
          </cell>
          <cell r="AO10">
            <v>0</v>
          </cell>
          <cell r="AP10">
            <v>0</v>
          </cell>
          <cell r="AQ10">
            <v>20500</v>
          </cell>
          <cell r="AR10">
            <v>0</v>
          </cell>
          <cell r="AS10">
            <v>0</v>
          </cell>
          <cell r="AT10">
            <v>0</v>
          </cell>
          <cell r="AU10">
            <v>0</v>
          </cell>
          <cell r="AV10">
            <v>0</v>
          </cell>
          <cell r="AW10">
            <v>1000</v>
          </cell>
          <cell r="AX10">
            <v>2800</v>
          </cell>
          <cell r="AY10">
            <v>0</v>
          </cell>
          <cell r="AZ10">
            <v>0</v>
          </cell>
          <cell r="BA10">
            <v>0</v>
          </cell>
          <cell r="BB10">
            <v>0</v>
          </cell>
          <cell r="BC10">
            <v>0</v>
          </cell>
          <cell r="BD10">
            <v>0</v>
          </cell>
          <cell r="BE10">
            <v>1759</v>
          </cell>
          <cell r="BF10">
            <v>0</v>
          </cell>
          <cell r="BG10">
            <v>0</v>
          </cell>
          <cell r="BH10">
            <v>5559</v>
          </cell>
          <cell r="BI10">
            <v>0</v>
          </cell>
          <cell r="BJ10">
            <v>7125</v>
          </cell>
          <cell r="BK10">
            <v>7000</v>
          </cell>
          <cell r="BL10">
            <v>14125</v>
          </cell>
          <cell r="BM10">
            <v>0</v>
          </cell>
          <cell r="BN10">
            <v>0</v>
          </cell>
        </row>
        <row r="11">
          <cell r="A11" t="str">
            <v>Arts Care</v>
          </cell>
          <cell r="B11">
            <v>1</v>
          </cell>
          <cell r="C11">
            <v>33251</v>
          </cell>
          <cell r="D11" t="str">
            <v>Lottery</v>
          </cell>
          <cell r="E11" t="str">
            <v>ACNI/12297</v>
          </cell>
          <cell r="F11" t="str">
            <v>Lizzie Devlin</v>
          </cell>
          <cell r="G11" t="str">
            <v>AFP - Core</v>
          </cell>
          <cell r="H11" t="str">
            <v>Awarded</v>
          </cell>
          <cell r="I11" t="str">
            <v>Medium</v>
          </cell>
          <cell r="J11">
            <v>87876</v>
          </cell>
          <cell r="L11">
            <v>147979.20000000001</v>
          </cell>
          <cell r="M11">
            <v>853456</v>
          </cell>
          <cell r="N11" t="str">
            <v>Combined</v>
          </cell>
          <cell r="O11">
            <v>126621</v>
          </cell>
          <cell r="P11">
            <v>12230</v>
          </cell>
          <cell r="Q11">
            <v>2135</v>
          </cell>
          <cell r="R11">
            <v>2270</v>
          </cell>
          <cell r="S11">
            <v>3405</v>
          </cell>
          <cell r="T11">
            <v>7728</v>
          </cell>
          <cell r="U11">
            <v>3424</v>
          </cell>
          <cell r="V11">
            <v>0</v>
          </cell>
          <cell r="W11">
            <v>0</v>
          </cell>
          <cell r="X11">
            <v>2695</v>
          </cell>
          <cell r="Y11">
            <v>33887</v>
          </cell>
          <cell r="Z11">
            <v>300</v>
          </cell>
          <cell r="AA11">
            <v>469002</v>
          </cell>
          <cell r="AB11">
            <v>0</v>
          </cell>
          <cell r="AC11">
            <v>2102</v>
          </cell>
          <cell r="AD11">
            <v>0</v>
          </cell>
          <cell r="AE11">
            <v>2512</v>
          </cell>
          <cell r="AF11">
            <v>0</v>
          </cell>
          <cell r="AG11">
            <v>0</v>
          </cell>
          <cell r="AH11">
            <v>4760</v>
          </cell>
          <cell r="AI11">
            <v>1690</v>
          </cell>
          <cell r="AJ11">
            <v>5228</v>
          </cell>
          <cell r="AK11">
            <v>87876</v>
          </cell>
          <cell r="AL11">
            <v>0</v>
          </cell>
          <cell r="AM11">
            <v>0</v>
          </cell>
          <cell r="AN11">
            <v>87876</v>
          </cell>
          <cell r="AO11">
            <v>0</v>
          </cell>
          <cell r="AP11">
            <v>513967</v>
          </cell>
          <cell r="AQ11">
            <v>8300</v>
          </cell>
          <cell r="AR11">
            <v>0</v>
          </cell>
          <cell r="AS11">
            <v>32000</v>
          </cell>
          <cell r="AT11">
            <v>0</v>
          </cell>
          <cell r="AU11">
            <v>0</v>
          </cell>
          <cell r="AV11">
            <v>32000</v>
          </cell>
          <cell r="AW11">
            <v>0</v>
          </cell>
          <cell r="AX11">
            <v>0</v>
          </cell>
          <cell r="AY11">
            <v>0</v>
          </cell>
          <cell r="AZ11">
            <v>0</v>
          </cell>
          <cell r="BA11">
            <v>0</v>
          </cell>
          <cell r="BB11">
            <v>0</v>
          </cell>
          <cell r="BC11">
            <v>0</v>
          </cell>
          <cell r="BD11">
            <v>0</v>
          </cell>
          <cell r="BE11">
            <v>0</v>
          </cell>
          <cell r="BF11">
            <v>0</v>
          </cell>
          <cell r="BG11">
            <v>175</v>
          </cell>
          <cell r="BH11">
            <v>175</v>
          </cell>
          <cell r="BI11">
            <v>0</v>
          </cell>
          <cell r="BJ11">
            <v>2574</v>
          </cell>
          <cell r="BK11">
            <v>0</v>
          </cell>
          <cell r="BL11">
            <v>2574</v>
          </cell>
          <cell r="BM11">
            <v>0</v>
          </cell>
          <cell r="BN11">
            <v>2430</v>
          </cell>
        </row>
        <row r="12">
          <cell r="A12" t="str">
            <v>Arts for All</v>
          </cell>
          <cell r="B12">
            <v>1</v>
          </cell>
          <cell r="C12">
            <v>33249</v>
          </cell>
          <cell r="D12" t="str">
            <v>Lottery</v>
          </cell>
          <cell r="E12" t="str">
            <v>ACNI/12295</v>
          </cell>
          <cell r="F12" t="str">
            <v>Joan Dempster</v>
          </cell>
          <cell r="G12" t="str">
            <v>AFP - Core</v>
          </cell>
          <cell r="H12" t="str">
            <v>Awarded</v>
          </cell>
          <cell r="I12" t="str">
            <v>Small</v>
          </cell>
          <cell r="J12">
            <v>56758</v>
          </cell>
          <cell r="L12">
            <v>66277</v>
          </cell>
          <cell r="M12">
            <v>241504</v>
          </cell>
          <cell r="N12" t="str">
            <v>Combined</v>
          </cell>
          <cell r="O12">
            <v>42655</v>
          </cell>
          <cell r="P12">
            <v>6000</v>
          </cell>
          <cell r="Q12">
            <v>1690</v>
          </cell>
          <cell r="R12">
            <v>1558</v>
          </cell>
          <cell r="S12">
            <v>980</v>
          </cell>
          <cell r="T12">
            <v>1743</v>
          </cell>
          <cell r="U12">
            <v>1136</v>
          </cell>
          <cell r="V12">
            <v>0</v>
          </cell>
          <cell r="W12">
            <v>0</v>
          </cell>
          <cell r="X12">
            <v>944</v>
          </cell>
          <cell r="Y12">
            <v>14051</v>
          </cell>
          <cell r="Z12">
            <v>1730</v>
          </cell>
          <cell r="AA12">
            <v>36275</v>
          </cell>
          <cell r="AB12">
            <v>0</v>
          </cell>
          <cell r="AC12">
            <v>0</v>
          </cell>
          <cell r="AD12">
            <v>0</v>
          </cell>
          <cell r="AE12">
            <v>0</v>
          </cell>
          <cell r="AF12">
            <v>0</v>
          </cell>
          <cell r="AG12">
            <v>50</v>
          </cell>
          <cell r="AH12">
            <v>1069</v>
          </cell>
          <cell r="AI12">
            <v>1958</v>
          </cell>
          <cell r="AJ12">
            <v>1500</v>
          </cell>
          <cell r="AK12">
            <v>56758</v>
          </cell>
          <cell r="AL12">
            <v>0</v>
          </cell>
          <cell r="AM12">
            <v>0</v>
          </cell>
          <cell r="AN12">
            <v>56758</v>
          </cell>
          <cell r="AO12">
            <v>0</v>
          </cell>
          <cell r="AP12">
            <v>10382</v>
          </cell>
          <cell r="AQ12">
            <v>23320</v>
          </cell>
          <cell r="AR12">
            <v>0</v>
          </cell>
          <cell r="AS12">
            <v>0</v>
          </cell>
          <cell r="AT12">
            <v>0</v>
          </cell>
          <cell r="AU12">
            <v>0</v>
          </cell>
          <cell r="AV12">
            <v>0</v>
          </cell>
          <cell r="AW12">
            <v>0</v>
          </cell>
          <cell r="AX12">
            <v>0</v>
          </cell>
          <cell r="AY12">
            <v>0</v>
          </cell>
          <cell r="AZ12">
            <v>0</v>
          </cell>
          <cell r="BA12">
            <v>0</v>
          </cell>
          <cell r="BB12">
            <v>256</v>
          </cell>
          <cell r="BC12">
            <v>0</v>
          </cell>
          <cell r="BD12">
            <v>2000</v>
          </cell>
          <cell r="BE12">
            <v>0</v>
          </cell>
          <cell r="BF12">
            <v>0</v>
          </cell>
          <cell r="BG12">
            <v>0</v>
          </cell>
          <cell r="BH12">
            <v>2256</v>
          </cell>
          <cell r="BI12">
            <v>0</v>
          </cell>
          <cell r="BJ12">
            <v>190</v>
          </cell>
          <cell r="BK12">
            <v>8125</v>
          </cell>
          <cell r="BL12">
            <v>8315</v>
          </cell>
          <cell r="BM12">
            <v>0</v>
          </cell>
          <cell r="BN12">
            <v>0</v>
          </cell>
        </row>
        <row r="13">
          <cell r="A13" t="str">
            <v>ArtsEkta</v>
          </cell>
          <cell r="B13">
            <v>1</v>
          </cell>
          <cell r="C13">
            <v>33214</v>
          </cell>
          <cell r="D13" t="str">
            <v>Lottery</v>
          </cell>
          <cell r="E13" t="str">
            <v>ACNI/12260</v>
          </cell>
          <cell r="F13" t="str">
            <v>Lizzie Devlin</v>
          </cell>
          <cell r="G13" t="str">
            <v>AFP - Core</v>
          </cell>
          <cell r="H13" t="str">
            <v>Awarded</v>
          </cell>
          <cell r="I13" t="str">
            <v>Medium</v>
          </cell>
          <cell r="J13">
            <v>55844</v>
          </cell>
          <cell r="L13">
            <v>65000</v>
          </cell>
          <cell r="M13">
            <v>78689</v>
          </cell>
          <cell r="N13" t="str">
            <v>Combined</v>
          </cell>
          <cell r="O13">
            <v>63234</v>
          </cell>
          <cell r="P13">
            <v>18911</v>
          </cell>
          <cell r="Q13">
            <v>775</v>
          </cell>
          <cell r="R13">
            <v>2168</v>
          </cell>
          <cell r="S13">
            <v>1422</v>
          </cell>
          <cell r="T13">
            <v>1150</v>
          </cell>
          <cell r="U13">
            <v>3250</v>
          </cell>
          <cell r="V13">
            <v>0</v>
          </cell>
          <cell r="W13">
            <v>0</v>
          </cell>
          <cell r="X13">
            <v>2235</v>
          </cell>
          <cell r="Y13">
            <v>29911</v>
          </cell>
          <cell r="Z13">
            <v>7280</v>
          </cell>
          <cell r="AA13">
            <v>95688</v>
          </cell>
          <cell r="AB13">
            <v>367</v>
          </cell>
          <cell r="AC13">
            <v>824</v>
          </cell>
          <cell r="AD13">
            <v>0</v>
          </cell>
          <cell r="AE13">
            <v>0</v>
          </cell>
          <cell r="AF13">
            <v>809</v>
          </cell>
          <cell r="AG13">
            <v>0</v>
          </cell>
          <cell r="AH13">
            <v>376</v>
          </cell>
          <cell r="AI13">
            <v>3338</v>
          </cell>
          <cell r="AJ13">
            <v>263802</v>
          </cell>
          <cell r="AK13">
            <v>55844</v>
          </cell>
          <cell r="AL13">
            <v>0</v>
          </cell>
          <cell r="AM13">
            <v>61952</v>
          </cell>
          <cell r="AN13">
            <v>117796</v>
          </cell>
          <cell r="AO13">
            <v>0</v>
          </cell>
          <cell r="AP13">
            <v>73900</v>
          </cell>
          <cell r="AQ13">
            <v>56207</v>
          </cell>
          <cell r="AR13">
            <v>0</v>
          </cell>
          <cell r="AS13">
            <v>51771</v>
          </cell>
          <cell r="AT13">
            <v>0</v>
          </cell>
          <cell r="AU13">
            <v>0</v>
          </cell>
          <cell r="AV13">
            <v>51771</v>
          </cell>
          <cell r="AW13">
            <v>60803</v>
          </cell>
          <cell r="AX13">
            <v>0</v>
          </cell>
          <cell r="AY13">
            <v>0</v>
          </cell>
          <cell r="AZ13">
            <v>0</v>
          </cell>
          <cell r="BA13">
            <v>0</v>
          </cell>
          <cell r="BB13">
            <v>0</v>
          </cell>
          <cell r="BC13">
            <v>0</v>
          </cell>
          <cell r="BD13">
            <v>0</v>
          </cell>
          <cell r="BE13">
            <v>45654</v>
          </cell>
          <cell r="BF13">
            <v>0</v>
          </cell>
          <cell r="BG13">
            <v>0</v>
          </cell>
          <cell r="BH13">
            <v>106457</v>
          </cell>
          <cell r="BI13">
            <v>36524</v>
          </cell>
          <cell r="BJ13">
            <v>0</v>
          </cell>
          <cell r="BK13">
            <v>0</v>
          </cell>
          <cell r="BL13">
            <v>36524</v>
          </cell>
          <cell r="BM13">
            <v>0</v>
          </cell>
          <cell r="BN13">
            <v>0</v>
          </cell>
        </row>
        <row r="14">
          <cell r="A14" t="str">
            <v>Audiences (NI) Services Ltd</v>
          </cell>
          <cell r="B14">
            <v>1</v>
          </cell>
          <cell r="C14">
            <v>33389</v>
          </cell>
          <cell r="D14" t="str">
            <v>Lottery</v>
          </cell>
          <cell r="E14" t="str">
            <v>ACNI/12435</v>
          </cell>
          <cell r="F14" t="str">
            <v>Ashleigh Lilley</v>
          </cell>
          <cell r="G14" t="str">
            <v>AFP - Core</v>
          </cell>
          <cell r="H14" t="str">
            <v>Awarded</v>
          </cell>
          <cell r="I14" t="str">
            <v>Medium</v>
          </cell>
          <cell r="J14">
            <v>191361</v>
          </cell>
          <cell r="L14">
            <v>239202</v>
          </cell>
          <cell r="M14">
            <v>239202</v>
          </cell>
          <cell r="N14" t="str">
            <v>Combined</v>
          </cell>
          <cell r="O14">
            <v>185198</v>
          </cell>
          <cell r="P14">
            <v>16590</v>
          </cell>
          <cell r="Q14">
            <v>1036</v>
          </cell>
          <cell r="R14">
            <v>606</v>
          </cell>
          <cell r="S14">
            <v>3785</v>
          </cell>
          <cell r="T14">
            <v>2165</v>
          </cell>
          <cell r="U14">
            <v>7946</v>
          </cell>
          <cell r="V14">
            <v>0</v>
          </cell>
          <cell r="W14">
            <v>0</v>
          </cell>
          <cell r="X14">
            <v>1810</v>
          </cell>
          <cell r="Y14">
            <v>33938</v>
          </cell>
          <cell r="Z14">
            <v>26873</v>
          </cell>
          <cell r="AA14">
            <v>70775</v>
          </cell>
          <cell r="AB14">
            <v>0</v>
          </cell>
          <cell r="AC14">
            <v>5455</v>
          </cell>
          <cell r="AD14">
            <v>0</v>
          </cell>
          <cell r="AE14">
            <v>1392</v>
          </cell>
          <cell r="AF14">
            <v>3148</v>
          </cell>
          <cell r="AG14">
            <v>0</v>
          </cell>
          <cell r="AH14">
            <v>3845</v>
          </cell>
          <cell r="AI14">
            <v>1534</v>
          </cell>
          <cell r="AJ14">
            <v>1690</v>
          </cell>
          <cell r="AK14">
            <v>191361</v>
          </cell>
          <cell r="AL14">
            <v>0</v>
          </cell>
          <cell r="AM14">
            <v>23750</v>
          </cell>
          <cell r="AN14">
            <v>215111</v>
          </cell>
          <cell r="AO14">
            <v>0</v>
          </cell>
          <cell r="AP14">
            <v>0</v>
          </cell>
          <cell r="AQ14">
            <v>0</v>
          </cell>
          <cell r="AR14">
            <v>0</v>
          </cell>
          <cell r="AS14">
            <v>0</v>
          </cell>
          <cell r="AT14">
            <v>0</v>
          </cell>
          <cell r="AU14">
            <v>0</v>
          </cell>
          <cell r="AV14">
            <v>0</v>
          </cell>
          <cell r="AW14">
            <v>0</v>
          </cell>
          <cell r="AX14">
            <v>0</v>
          </cell>
          <cell r="AY14">
            <v>0</v>
          </cell>
          <cell r="AZ14">
            <v>36120</v>
          </cell>
          <cell r="BA14">
            <v>0</v>
          </cell>
          <cell r="BB14">
            <v>0</v>
          </cell>
          <cell r="BC14">
            <v>0</v>
          </cell>
          <cell r="BD14">
            <v>0</v>
          </cell>
          <cell r="BE14">
            <v>88716</v>
          </cell>
          <cell r="BF14">
            <v>0</v>
          </cell>
          <cell r="BG14">
            <v>0</v>
          </cell>
          <cell r="BH14">
            <v>124836</v>
          </cell>
          <cell r="BI14">
            <v>0</v>
          </cell>
          <cell r="BJ14">
            <v>0</v>
          </cell>
          <cell r="BK14">
            <v>0</v>
          </cell>
          <cell r="BL14">
            <v>0</v>
          </cell>
          <cell r="BM14">
            <v>0</v>
          </cell>
          <cell r="BN14">
            <v>0</v>
          </cell>
        </row>
        <row r="15">
          <cell r="A15" t="str">
            <v>Beat Carnival</v>
          </cell>
          <cell r="B15">
            <v>1</v>
          </cell>
          <cell r="C15">
            <v>33159</v>
          </cell>
          <cell r="D15" t="str">
            <v>Exchequer</v>
          </cell>
          <cell r="E15" t="str">
            <v>ACNI/12205</v>
          </cell>
          <cell r="F15" t="str">
            <v>Gavin O'Connor</v>
          </cell>
          <cell r="G15" t="str">
            <v>AFP - Core</v>
          </cell>
          <cell r="H15" t="str">
            <v>Awarded</v>
          </cell>
          <cell r="I15" t="str">
            <v>Medium</v>
          </cell>
          <cell r="J15">
            <v>144513</v>
          </cell>
          <cell r="L15">
            <v>243023</v>
          </cell>
          <cell r="M15">
            <v>435535</v>
          </cell>
          <cell r="N15" t="str">
            <v>Combined</v>
          </cell>
          <cell r="O15">
            <v>140696</v>
          </cell>
          <cell r="P15">
            <v>703</v>
          </cell>
          <cell r="Q15">
            <v>4585</v>
          </cell>
          <cell r="R15">
            <v>24753</v>
          </cell>
          <cell r="S15">
            <v>1822</v>
          </cell>
          <cell r="T15">
            <v>2460</v>
          </cell>
          <cell r="U15">
            <v>4204</v>
          </cell>
          <cell r="V15">
            <v>0</v>
          </cell>
          <cell r="W15">
            <v>0</v>
          </cell>
          <cell r="X15">
            <v>6391</v>
          </cell>
          <cell r="Y15">
            <v>44918</v>
          </cell>
          <cell r="Z15">
            <v>13245</v>
          </cell>
          <cell r="AA15">
            <v>62939</v>
          </cell>
          <cell r="AB15">
            <v>0</v>
          </cell>
          <cell r="AC15">
            <v>4674</v>
          </cell>
          <cell r="AD15">
            <v>0</v>
          </cell>
          <cell r="AE15">
            <v>805</v>
          </cell>
          <cell r="AF15">
            <v>1268</v>
          </cell>
          <cell r="AG15">
            <v>0</v>
          </cell>
          <cell r="AH15">
            <v>11198</v>
          </cell>
          <cell r="AI15">
            <v>9188</v>
          </cell>
          <cell r="AJ15">
            <v>12016</v>
          </cell>
          <cell r="AK15">
            <v>144513</v>
          </cell>
          <cell r="AL15">
            <v>0</v>
          </cell>
          <cell r="AM15">
            <v>0</v>
          </cell>
          <cell r="AN15">
            <v>144513</v>
          </cell>
          <cell r="AO15">
            <v>0</v>
          </cell>
          <cell r="AP15">
            <v>10120</v>
          </cell>
          <cell r="AQ15">
            <v>52456</v>
          </cell>
          <cell r="AR15">
            <v>3264</v>
          </cell>
          <cell r="AS15">
            <v>0</v>
          </cell>
          <cell r="AT15">
            <v>0</v>
          </cell>
          <cell r="AU15">
            <v>0</v>
          </cell>
          <cell r="AV15">
            <v>3264</v>
          </cell>
          <cell r="AW15">
            <v>0</v>
          </cell>
          <cell r="AX15">
            <v>0</v>
          </cell>
          <cell r="AY15">
            <v>0</v>
          </cell>
          <cell r="AZ15">
            <v>0</v>
          </cell>
          <cell r="BA15">
            <v>0</v>
          </cell>
          <cell r="BB15">
            <v>0</v>
          </cell>
          <cell r="BC15">
            <v>0</v>
          </cell>
          <cell r="BD15">
            <v>4215</v>
          </cell>
          <cell r="BE15">
            <v>12543</v>
          </cell>
          <cell r="BF15">
            <v>12676</v>
          </cell>
          <cell r="BG15">
            <v>675</v>
          </cell>
          <cell r="BH15">
            <v>30109</v>
          </cell>
          <cell r="BI15">
            <v>0</v>
          </cell>
          <cell r="BJ15">
            <v>23262</v>
          </cell>
          <cell r="BK15">
            <v>15500</v>
          </cell>
          <cell r="BL15">
            <v>38762</v>
          </cell>
          <cell r="BM15">
            <v>0</v>
          </cell>
          <cell r="BN15">
            <v>0</v>
          </cell>
        </row>
        <row r="16">
          <cell r="A16" t="str">
            <v>Belfast Community Circus School</v>
          </cell>
          <cell r="B16">
            <v>1</v>
          </cell>
          <cell r="C16">
            <v>33236</v>
          </cell>
          <cell r="D16" t="str">
            <v>Exchequer</v>
          </cell>
          <cell r="E16" t="str">
            <v>ACNI/12282</v>
          </cell>
          <cell r="F16" t="str">
            <v>Gavin O'Connor</v>
          </cell>
          <cell r="G16" t="str">
            <v>AFP - Core</v>
          </cell>
          <cell r="H16" t="str">
            <v>Awarded</v>
          </cell>
          <cell r="I16" t="str">
            <v>Medium</v>
          </cell>
          <cell r="J16">
            <v>156699</v>
          </cell>
          <cell r="L16">
            <v>174418</v>
          </cell>
          <cell r="M16">
            <v>691418</v>
          </cell>
          <cell r="N16" t="str">
            <v>Combined</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156699</v>
          </cell>
          <cell r="AL16">
            <v>0</v>
          </cell>
          <cell r="AM16">
            <v>0</v>
          </cell>
          <cell r="AN16">
            <v>156699</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row>
        <row r="17">
          <cell r="A17" t="str">
            <v>Belfast Exposed Photography</v>
          </cell>
          <cell r="B17">
            <v>1</v>
          </cell>
          <cell r="C17">
            <v>33166</v>
          </cell>
          <cell r="D17" t="str">
            <v>Exchequer</v>
          </cell>
          <cell r="E17" t="str">
            <v>ACNI/12212</v>
          </cell>
          <cell r="F17" t="str">
            <v>Deirdre Robb</v>
          </cell>
          <cell r="G17" t="str">
            <v>AFP - Core</v>
          </cell>
          <cell r="H17" t="str">
            <v>Awarded</v>
          </cell>
          <cell r="I17" t="str">
            <v>Medium</v>
          </cell>
          <cell r="J17">
            <v>144087</v>
          </cell>
          <cell r="L17">
            <v>144086.98000000001</v>
          </cell>
          <cell r="M17">
            <v>329212.53999999998</v>
          </cell>
          <cell r="N17" t="str">
            <v>Visual Arts</v>
          </cell>
          <cell r="O17">
            <v>141784</v>
          </cell>
          <cell r="P17">
            <v>12684</v>
          </cell>
          <cell r="Q17">
            <v>7022</v>
          </cell>
          <cell r="R17">
            <v>1557</v>
          </cell>
          <cell r="S17">
            <v>5664</v>
          </cell>
          <cell r="T17">
            <v>1009</v>
          </cell>
          <cell r="U17">
            <v>2910</v>
          </cell>
          <cell r="V17">
            <v>0</v>
          </cell>
          <cell r="W17">
            <v>0</v>
          </cell>
          <cell r="X17">
            <v>4774</v>
          </cell>
          <cell r="Y17">
            <v>35620</v>
          </cell>
          <cell r="Z17">
            <v>29444</v>
          </cell>
          <cell r="AA17">
            <v>24316</v>
          </cell>
          <cell r="AB17">
            <v>0</v>
          </cell>
          <cell r="AC17">
            <v>5965</v>
          </cell>
          <cell r="AD17">
            <v>0</v>
          </cell>
          <cell r="AE17">
            <v>4008</v>
          </cell>
          <cell r="AF17">
            <v>0</v>
          </cell>
          <cell r="AG17">
            <v>6499</v>
          </cell>
          <cell r="AH17">
            <v>2451</v>
          </cell>
          <cell r="AI17">
            <v>1962</v>
          </cell>
          <cell r="AJ17">
            <v>24657</v>
          </cell>
          <cell r="AK17">
            <v>144087</v>
          </cell>
          <cell r="AL17">
            <v>0</v>
          </cell>
          <cell r="AM17">
            <v>2520</v>
          </cell>
          <cell r="AN17">
            <v>146607</v>
          </cell>
          <cell r="AO17">
            <v>0</v>
          </cell>
          <cell r="AP17">
            <v>0</v>
          </cell>
          <cell r="AQ17">
            <v>28603</v>
          </cell>
          <cell r="AR17">
            <v>0</v>
          </cell>
          <cell r="AS17">
            <v>1500</v>
          </cell>
          <cell r="AT17">
            <v>0</v>
          </cell>
          <cell r="AU17">
            <v>0</v>
          </cell>
          <cell r="AV17">
            <v>1500</v>
          </cell>
          <cell r="AW17">
            <v>0</v>
          </cell>
          <cell r="AX17">
            <v>0</v>
          </cell>
          <cell r="AY17">
            <v>0</v>
          </cell>
          <cell r="AZ17">
            <v>0</v>
          </cell>
          <cell r="BA17">
            <v>5499</v>
          </cell>
          <cell r="BB17">
            <v>0</v>
          </cell>
          <cell r="BC17">
            <v>0</v>
          </cell>
          <cell r="BD17">
            <v>0</v>
          </cell>
          <cell r="BE17">
            <v>0</v>
          </cell>
          <cell r="BF17">
            <v>57759</v>
          </cell>
          <cell r="BG17">
            <v>0</v>
          </cell>
          <cell r="BH17">
            <v>63258</v>
          </cell>
          <cell r="BI17">
            <v>1000</v>
          </cell>
          <cell r="BJ17">
            <v>505</v>
          </cell>
          <cell r="BK17">
            <v>30000</v>
          </cell>
          <cell r="BL17">
            <v>31505</v>
          </cell>
          <cell r="BM17">
            <v>0</v>
          </cell>
          <cell r="BN17">
            <v>0</v>
          </cell>
        </row>
        <row r="18">
          <cell r="A18" t="str">
            <v>Belfast International Arts Festival</v>
          </cell>
          <cell r="B18">
            <v>1</v>
          </cell>
          <cell r="C18">
            <v>33592</v>
          </cell>
          <cell r="D18" t="str">
            <v>Exchequer</v>
          </cell>
          <cell r="E18" t="str">
            <v>ACNI/12638</v>
          </cell>
          <cell r="F18" t="str">
            <v>Sonya Whitefield</v>
          </cell>
          <cell r="G18" t="str">
            <v>AFP - Core</v>
          </cell>
          <cell r="H18" t="str">
            <v>Awarded</v>
          </cell>
          <cell r="I18" t="str">
            <v>Medium</v>
          </cell>
          <cell r="J18">
            <v>189150</v>
          </cell>
          <cell r="L18">
            <v>189150</v>
          </cell>
          <cell r="M18">
            <v>0</v>
          </cell>
          <cell r="N18" t="str">
            <v>Combined</v>
          </cell>
          <cell r="O18">
            <v>133463</v>
          </cell>
          <cell r="P18">
            <v>8000</v>
          </cell>
          <cell r="Q18">
            <v>3000</v>
          </cell>
          <cell r="R18">
            <v>0</v>
          </cell>
          <cell r="S18">
            <v>4500</v>
          </cell>
          <cell r="T18">
            <v>5641</v>
          </cell>
          <cell r="U18">
            <v>11250</v>
          </cell>
          <cell r="V18">
            <v>0</v>
          </cell>
          <cell r="W18">
            <v>0</v>
          </cell>
          <cell r="X18">
            <v>4800</v>
          </cell>
          <cell r="Y18">
            <v>37191</v>
          </cell>
          <cell r="Z18">
            <v>39930</v>
          </cell>
          <cell r="AA18">
            <v>177335</v>
          </cell>
          <cell r="AB18">
            <v>1500</v>
          </cell>
          <cell r="AC18">
            <v>156202</v>
          </cell>
          <cell r="AD18">
            <v>0</v>
          </cell>
          <cell r="AE18">
            <v>0</v>
          </cell>
          <cell r="AF18">
            <v>30000</v>
          </cell>
          <cell r="AG18">
            <v>35000</v>
          </cell>
          <cell r="AH18">
            <v>90000</v>
          </cell>
          <cell r="AI18">
            <v>104697</v>
          </cell>
          <cell r="AJ18">
            <v>18000</v>
          </cell>
          <cell r="AK18">
            <v>189150</v>
          </cell>
          <cell r="AL18">
            <v>0</v>
          </cell>
          <cell r="AM18">
            <v>141388</v>
          </cell>
          <cell r="AN18">
            <v>330538</v>
          </cell>
          <cell r="AO18">
            <v>0</v>
          </cell>
          <cell r="AP18">
            <v>170000</v>
          </cell>
          <cell r="AQ18">
            <v>84000</v>
          </cell>
          <cell r="AR18">
            <v>0</v>
          </cell>
          <cell r="AS18">
            <v>45600</v>
          </cell>
          <cell r="AT18">
            <v>0</v>
          </cell>
          <cell r="AU18">
            <v>0</v>
          </cell>
          <cell r="AV18">
            <v>45600</v>
          </cell>
          <cell r="AW18">
            <v>72626</v>
          </cell>
          <cell r="AX18">
            <v>0</v>
          </cell>
          <cell r="AY18">
            <v>0</v>
          </cell>
          <cell r="AZ18">
            <v>0</v>
          </cell>
          <cell r="BA18">
            <v>0</v>
          </cell>
          <cell r="BB18">
            <v>0</v>
          </cell>
          <cell r="BC18">
            <v>0</v>
          </cell>
          <cell r="BD18">
            <v>0</v>
          </cell>
          <cell r="BE18">
            <v>9130</v>
          </cell>
          <cell r="BF18">
            <v>0</v>
          </cell>
          <cell r="BG18">
            <v>0</v>
          </cell>
          <cell r="BH18">
            <v>81756</v>
          </cell>
          <cell r="BI18">
            <v>165000</v>
          </cell>
          <cell r="BJ18">
            <v>0</v>
          </cell>
          <cell r="BK18">
            <v>0</v>
          </cell>
          <cell r="BL18">
            <v>165000</v>
          </cell>
          <cell r="BM18">
            <v>0</v>
          </cell>
          <cell r="BN18">
            <v>0</v>
          </cell>
        </row>
        <row r="19">
          <cell r="A19" t="str">
            <v>Belfast Music Society</v>
          </cell>
          <cell r="B19">
            <v>1</v>
          </cell>
          <cell r="C19">
            <v>33165</v>
          </cell>
          <cell r="D19" t="str">
            <v>Lottery</v>
          </cell>
          <cell r="E19" t="str">
            <v>ACNI/12211</v>
          </cell>
          <cell r="F19" t="str">
            <v>Ciaran Scullion</v>
          </cell>
          <cell r="G19" t="str">
            <v>AFP - Core</v>
          </cell>
          <cell r="H19" t="str">
            <v>Awarded</v>
          </cell>
          <cell r="I19" t="str">
            <v>Small</v>
          </cell>
          <cell r="J19">
            <v>42583</v>
          </cell>
          <cell r="L19">
            <v>42585</v>
          </cell>
          <cell r="M19">
            <v>81700</v>
          </cell>
          <cell r="N19" t="str">
            <v>Music</v>
          </cell>
          <cell r="O19">
            <v>11500</v>
          </cell>
          <cell r="P19">
            <v>0</v>
          </cell>
          <cell r="Q19">
            <v>0</v>
          </cell>
          <cell r="R19">
            <v>0</v>
          </cell>
          <cell r="S19">
            <v>0</v>
          </cell>
          <cell r="T19">
            <v>1120</v>
          </cell>
          <cell r="U19">
            <v>84</v>
          </cell>
          <cell r="V19">
            <v>0</v>
          </cell>
          <cell r="W19">
            <v>0</v>
          </cell>
          <cell r="X19">
            <v>243</v>
          </cell>
          <cell r="Y19">
            <v>1447</v>
          </cell>
          <cell r="Z19">
            <v>773</v>
          </cell>
          <cell r="AA19">
            <v>28543</v>
          </cell>
          <cell r="AB19">
            <v>0</v>
          </cell>
          <cell r="AC19">
            <v>7547</v>
          </cell>
          <cell r="AD19">
            <v>0</v>
          </cell>
          <cell r="AE19">
            <v>1324</v>
          </cell>
          <cell r="AF19">
            <v>447</v>
          </cell>
          <cell r="AG19">
            <v>1075</v>
          </cell>
          <cell r="AH19">
            <v>5023</v>
          </cell>
          <cell r="AI19">
            <v>75</v>
          </cell>
          <cell r="AJ19">
            <v>2210</v>
          </cell>
          <cell r="AK19">
            <v>42583</v>
          </cell>
          <cell r="AL19">
            <v>0</v>
          </cell>
          <cell r="AM19">
            <v>3000</v>
          </cell>
          <cell r="AN19">
            <v>45583</v>
          </cell>
          <cell r="AO19">
            <v>0</v>
          </cell>
          <cell r="AP19">
            <v>0</v>
          </cell>
          <cell r="AQ19">
            <v>0</v>
          </cell>
          <cell r="AR19">
            <v>0</v>
          </cell>
          <cell r="AS19">
            <v>0</v>
          </cell>
          <cell r="AT19">
            <v>0</v>
          </cell>
          <cell r="AU19">
            <v>0</v>
          </cell>
          <cell r="AV19">
            <v>0</v>
          </cell>
          <cell r="AW19">
            <v>8715</v>
          </cell>
          <cell r="AX19">
            <v>0</v>
          </cell>
          <cell r="AY19">
            <v>0</v>
          </cell>
          <cell r="AZ19">
            <v>0</v>
          </cell>
          <cell r="BA19">
            <v>0</v>
          </cell>
          <cell r="BB19">
            <v>0</v>
          </cell>
          <cell r="BC19">
            <v>0</v>
          </cell>
          <cell r="BD19">
            <v>0</v>
          </cell>
          <cell r="BE19">
            <v>0</v>
          </cell>
          <cell r="BF19">
            <v>0</v>
          </cell>
          <cell r="BG19">
            <v>2475</v>
          </cell>
          <cell r="BH19">
            <v>11190</v>
          </cell>
          <cell r="BI19">
            <v>0</v>
          </cell>
          <cell r="BJ19">
            <v>2600</v>
          </cell>
          <cell r="BK19">
            <v>0</v>
          </cell>
          <cell r="BL19">
            <v>2600</v>
          </cell>
          <cell r="BM19">
            <v>0</v>
          </cell>
          <cell r="BN19">
            <v>0</v>
          </cell>
        </row>
        <row r="20">
          <cell r="A20" t="str">
            <v>Belfast Print Workshop</v>
          </cell>
          <cell r="B20">
            <v>1</v>
          </cell>
          <cell r="C20">
            <v>33209</v>
          </cell>
          <cell r="D20" t="str">
            <v>Lottery</v>
          </cell>
          <cell r="E20" t="str">
            <v>ACNI/12255</v>
          </cell>
          <cell r="F20" t="str">
            <v>Suzanne Lyle</v>
          </cell>
          <cell r="G20" t="str">
            <v>AFP - Core</v>
          </cell>
          <cell r="H20" t="str">
            <v>Awarded</v>
          </cell>
          <cell r="I20" t="str">
            <v>Small</v>
          </cell>
          <cell r="J20">
            <v>50000</v>
          </cell>
          <cell r="L20">
            <v>89000</v>
          </cell>
          <cell r="M20">
            <v>145075</v>
          </cell>
          <cell r="N20" t="str">
            <v>Visual Arts</v>
          </cell>
          <cell r="O20">
            <v>41255</v>
          </cell>
          <cell r="P20">
            <v>21426</v>
          </cell>
          <cell r="Q20">
            <v>4200</v>
          </cell>
          <cell r="R20">
            <v>596</v>
          </cell>
          <cell r="S20">
            <v>2200</v>
          </cell>
          <cell r="T20">
            <v>583</v>
          </cell>
          <cell r="U20">
            <v>6000</v>
          </cell>
          <cell r="V20">
            <v>0</v>
          </cell>
          <cell r="W20">
            <v>0</v>
          </cell>
          <cell r="X20">
            <v>2700</v>
          </cell>
          <cell r="Y20">
            <v>37705</v>
          </cell>
          <cell r="Z20">
            <v>1750</v>
          </cell>
          <cell r="AA20">
            <v>7888</v>
          </cell>
          <cell r="AB20">
            <v>0</v>
          </cell>
          <cell r="AC20">
            <v>0</v>
          </cell>
          <cell r="AD20">
            <v>0</v>
          </cell>
          <cell r="AE20">
            <v>0</v>
          </cell>
          <cell r="AF20">
            <v>0</v>
          </cell>
          <cell r="AG20">
            <v>0</v>
          </cell>
          <cell r="AH20">
            <v>0</v>
          </cell>
          <cell r="AI20">
            <v>6000</v>
          </cell>
          <cell r="AJ20">
            <v>2402</v>
          </cell>
          <cell r="AK20">
            <v>50000</v>
          </cell>
          <cell r="AL20">
            <v>0</v>
          </cell>
          <cell r="AM20">
            <v>0</v>
          </cell>
          <cell r="AN20">
            <v>50000</v>
          </cell>
          <cell r="AO20">
            <v>0</v>
          </cell>
          <cell r="AP20">
            <v>0</v>
          </cell>
          <cell r="AQ20">
            <v>0</v>
          </cell>
          <cell r="AR20">
            <v>0</v>
          </cell>
          <cell r="AS20">
            <v>0</v>
          </cell>
          <cell r="AT20">
            <v>0</v>
          </cell>
          <cell r="AU20">
            <v>0</v>
          </cell>
          <cell r="AV20">
            <v>0</v>
          </cell>
          <cell r="AW20">
            <v>0</v>
          </cell>
          <cell r="AX20">
            <v>0</v>
          </cell>
          <cell r="AY20">
            <v>0</v>
          </cell>
          <cell r="AZ20">
            <v>16500</v>
          </cell>
          <cell r="BA20">
            <v>0</v>
          </cell>
          <cell r="BB20">
            <v>10000</v>
          </cell>
          <cell r="BC20">
            <v>0</v>
          </cell>
          <cell r="BD20">
            <v>0</v>
          </cell>
          <cell r="BE20">
            <v>0</v>
          </cell>
          <cell r="BF20">
            <v>0</v>
          </cell>
          <cell r="BG20">
            <v>14000</v>
          </cell>
          <cell r="BH20">
            <v>40500</v>
          </cell>
          <cell r="BI20">
            <v>5000</v>
          </cell>
          <cell r="BJ20">
            <v>1500</v>
          </cell>
          <cell r="BK20">
            <v>0</v>
          </cell>
          <cell r="BL20">
            <v>6500</v>
          </cell>
          <cell r="BM20">
            <v>0</v>
          </cell>
          <cell r="BN20">
            <v>0</v>
          </cell>
        </row>
        <row r="21">
          <cell r="A21" t="str">
            <v>BelfastTrad (Traditional Music and Dance Society)</v>
          </cell>
          <cell r="B21">
            <v>1</v>
          </cell>
          <cell r="C21">
            <v>33206</v>
          </cell>
          <cell r="D21" t="str">
            <v>Lottery</v>
          </cell>
          <cell r="E21" t="str">
            <v>ACNI/12252</v>
          </cell>
          <cell r="F21" t="str">
            <v>Maria McAlister</v>
          </cell>
          <cell r="G21" t="str">
            <v>AFP - Core</v>
          </cell>
          <cell r="H21" t="str">
            <v>Awarded</v>
          </cell>
          <cell r="I21" t="str">
            <v>Small</v>
          </cell>
          <cell r="J21">
            <v>33025</v>
          </cell>
          <cell r="L21">
            <v>33025</v>
          </cell>
          <cell r="M21">
            <v>80585</v>
          </cell>
          <cell r="N21" t="str">
            <v>Traditional Arts</v>
          </cell>
          <cell r="O21">
            <v>13487</v>
          </cell>
          <cell r="P21">
            <v>0</v>
          </cell>
          <cell r="Q21">
            <v>0</v>
          </cell>
          <cell r="R21">
            <v>0</v>
          </cell>
          <cell r="S21">
            <v>338</v>
          </cell>
          <cell r="T21">
            <v>584</v>
          </cell>
          <cell r="U21">
            <v>637</v>
          </cell>
          <cell r="V21">
            <v>0</v>
          </cell>
          <cell r="W21">
            <v>0</v>
          </cell>
          <cell r="X21">
            <v>1585</v>
          </cell>
          <cell r="Y21">
            <v>3144</v>
          </cell>
          <cell r="Z21">
            <v>60</v>
          </cell>
          <cell r="AA21">
            <v>39050</v>
          </cell>
          <cell r="AB21">
            <v>73</v>
          </cell>
          <cell r="AC21">
            <v>688</v>
          </cell>
          <cell r="AD21">
            <v>0</v>
          </cell>
          <cell r="AE21">
            <v>0</v>
          </cell>
          <cell r="AF21">
            <v>18648</v>
          </cell>
          <cell r="AG21">
            <v>0</v>
          </cell>
          <cell r="AH21">
            <v>575</v>
          </cell>
          <cell r="AI21">
            <v>1115</v>
          </cell>
          <cell r="AJ21">
            <v>1283</v>
          </cell>
          <cell r="AK21">
            <v>33025</v>
          </cell>
          <cell r="AL21">
            <v>0</v>
          </cell>
          <cell r="AM21">
            <v>0</v>
          </cell>
          <cell r="AN21">
            <v>33025</v>
          </cell>
          <cell r="AO21">
            <v>0</v>
          </cell>
          <cell r="AP21">
            <v>0</v>
          </cell>
          <cell r="AQ21">
            <v>0</v>
          </cell>
          <cell r="AR21">
            <v>0</v>
          </cell>
          <cell r="AS21">
            <v>0</v>
          </cell>
          <cell r="AT21">
            <v>0</v>
          </cell>
          <cell r="AU21">
            <v>0</v>
          </cell>
          <cell r="AV21">
            <v>0</v>
          </cell>
          <cell r="AW21">
            <v>41205</v>
          </cell>
          <cell r="AX21">
            <v>0</v>
          </cell>
          <cell r="AY21">
            <v>0</v>
          </cell>
          <cell r="AZ21">
            <v>130</v>
          </cell>
          <cell r="BA21">
            <v>0</v>
          </cell>
          <cell r="BB21">
            <v>0</v>
          </cell>
          <cell r="BC21">
            <v>0</v>
          </cell>
          <cell r="BD21">
            <v>0</v>
          </cell>
          <cell r="BE21">
            <v>0</v>
          </cell>
          <cell r="BF21">
            <v>0</v>
          </cell>
          <cell r="BG21">
            <v>3330</v>
          </cell>
          <cell r="BH21">
            <v>44665</v>
          </cell>
          <cell r="BI21">
            <v>350</v>
          </cell>
          <cell r="BJ21">
            <v>248</v>
          </cell>
          <cell r="BK21">
            <v>0</v>
          </cell>
          <cell r="BL21">
            <v>598</v>
          </cell>
          <cell r="BM21">
            <v>0</v>
          </cell>
          <cell r="BN21">
            <v>0</v>
          </cell>
        </row>
        <row r="22">
          <cell r="A22" t="str">
            <v>Big Telly Theatre Company</v>
          </cell>
          <cell r="B22">
            <v>1</v>
          </cell>
          <cell r="C22">
            <v>33261</v>
          </cell>
          <cell r="D22" t="str">
            <v>Exchequer</v>
          </cell>
          <cell r="E22" t="str">
            <v>ACNI/12307</v>
          </cell>
          <cell r="F22" t="str">
            <v>Gilly Campbell</v>
          </cell>
          <cell r="G22" t="str">
            <v>AFP - Core</v>
          </cell>
          <cell r="H22" t="str">
            <v>Awarded</v>
          </cell>
          <cell r="I22" t="str">
            <v>Medium</v>
          </cell>
          <cell r="J22">
            <v>150350</v>
          </cell>
          <cell r="L22">
            <v>160489</v>
          </cell>
          <cell r="M22">
            <v>512116</v>
          </cell>
          <cell r="N22" t="str">
            <v>Drama</v>
          </cell>
          <cell r="O22">
            <v>142825</v>
          </cell>
          <cell r="P22">
            <v>9260</v>
          </cell>
          <cell r="Q22">
            <v>822</v>
          </cell>
          <cell r="R22">
            <v>0</v>
          </cell>
          <cell r="S22">
            <v>1184</v>
          </cell>
          <cell r="T22">
            <v>3726</v>
          </cell>
          <cell r="U22">
            <v>1692</v>
          </cell>
          <cell r="V22">
            <v>0</v>
          </cell>
          <cell r="W22">
            <v>0</v>
          </cell>
          <cell r="X22">
            <v>3590</v>
          </cell>
          <cell r="Y22">
            <v>20274</v>
          </cell>
          <cell r="Z22">
            <v>8645</v>
          </cell>
          <cell r="AA22">
            <v>151960</v>
          </cell>
          <cell r="AB22">
            <v>0</v>
          </cell>
          <cell r="AC22">
            <v>10212</v>
          </cell>
          <cell r="AD22">
            <v>0</v>
          </cell>
          <cell r="AE22">
            <v>0</v>
          </cell>
          <cell r="AF22">
            <v>0</v>
          </cell>
          <cell r="AG22">
            <v>8457</v>
          </cell>
          <cell r="AH22">
            <v>38321</v>
          </cell>
          <cell r="AI22">
            <v>22675</v>
          </cell>
          <cell r="AJ22">
            <v>3884</v>
          </cell>
          <cell r="AK22">
            <v>150350</v>
          </cell>
          <cell r="AL22">
            <v>0</v>
          </cell>
          <cell r="AM22">
            <v>15000</v>
          </cell>
          <cell r="AN22">
            <v>165350</v>
          </cell>
          <cell r="AO22">
            <v>0</v>
          </cell>
          <cell r="AP22">
            <v>15049</v>
          </cell>
          <cell r="AQ22">
            <v>2000</v>
          </cell>
          <cell r="AR22">
            <v>0</v>
          </cell>
          <cell r="AS22">
            <v>82571</v>
          </cell>
          <cell r="AT22">
            <v>7394</v>
          </cell>
          <cell r="AU22">
            <v>0</v>
          </cell>
          <cell r="AV22">
            <v>89965</v>
          </cell>
          <cell r="AW22">
            <v>0</v>
          </cell>
          <cell r="AX22">
            <v>62290</v>
          </cell>
          <cell r="AY22">
            <v>0</v>
          </cell>
          <cell r="AZ22">
            <v>0</v>
          </cell>
          <cell r="BA22">
            <v>0</v>
          </cell>
          <cell r="BB22">
            <v>0</v>
          </cell>
          <cell r="BC22">
            <v>0</v>
          </cell>
          <cell r="BD22">
            <v>0</v>
          </cell>
          <cell r="BE22">
            <v>0</v>
          </cell>
          <cell r="BF22">
            <v>0</v>
          </cell>
          <cell r="BG22">
            <v>18820</v>
          </cell>
          <cell r="BH22">
            <v>81110</v>
          </cell>
          <cell r="BI22">
            <v>0</v>
          </cell>
          <cell r="BJ22">
            <v>95</v>
          </cell>
          <cell r="BK22">
            <v>55147</v>
          </cell>
          <cell r="BL22">
            <v>55242</v>
          </cell>
          <cell r="BM22">
            <v>0</v>
          </cell>
          <cell r="BN22">
            <v>0</v>
          </cell>
        </row>
        <row r="23">
          <cell r="A23" t="str">
            <v>Bruiser Theatre Company</v>
          </cell>
          <cell r="B23">
            <v>1</v>
          </cell>
          <cell r="C23">
            <v>33231</v>
          </cell>
          <cell r="D23" t="str">
            <v>Exchequer</v>
          </cell>
          <cell r="E23" t="str">
            <v>ACNI/12277</v>
          </cell>
          <cell r="F23" t="str">
            <v>Gilly Campbell</v>
          </cell>
          <cell r="G23" t="str">
            <v>AFP - Core</v>
          </cell>
          <cell r="H23" t="str">
            <v>Awarded</v>
          </cell>
          <cell r="I23" t="str">
            <v>Medium</v>
          </cell>
          <cell r="J23">
            <v>106703</v>
          </cell>
          <cell r="L23">
            <v>134708</v>
          </cell>
          <cell r="M23">
            <v>379791.44</v>
          </cell>
          <cell r="N23" t="str">
            <v>Drama</v>
          </cell>
          <cell r="O23">
            <v>55365.46</v>
          </cell>
          <cell r="P23">
            <v>4090.16</v>
          </cell>
          <cell r="Q23">
            <v>0</v>
          </cell>
          <cell r="R23">
            <v>0</v>
          </cell>
          <cell r="S23">
            <v>1172.6500000000001</v>
          </cell>
          <cell r="T23">
            <v>784.8</v>
          </cell>
          <cell r="U23">
            <v>1484.42</v>
          </cell>
          <cell r="V23">
            <v>0</v>
          </cell>
          <cell r="W23">
            <v>0</v>
          </cell>
          <cell r="X23">
            <v>461.18</v>
          </cell>
          <cell r="Y23">
            <v>7993.21</v>
          </cell>
          <cell r="Z23">
            <v>4348.1899999999996</v>
          </cell>
          <cell r="AA23">
            <v>71722.47</v>
          </cell>
          <cell r="AB23">
            <v>0</v>
          </cell>
          <cell r="AC23">
            <v>5377.2</v>
          </cell>
          <cell r="AD23">
            <v>0</v>
          </cell>
          <cell r="AE23">
            <v>0</v>
          </cell>
          <cell r="AF23">
            <v>2481</v>
          </cell>
          <cell r="AG23">
            <v>3198.73</v>
          </cell>
          <cell r="AH23">
            <v>3292.68</v>
          </cell>
          <cell r="AI23">
            <v>7195.37</v>
          </cell>
          <cell r="AJ23">
            <v>14156.84</v>
          </cell>
          <cell r="AK23">
            <v>106702</v>
          </cell>
          <cell r="AL23">
            <v>0</v>
          </cell>
          <cell r="AM23">
            <v>0</v>
          </cell>
          <cell r="AN23">
            <v>106702</v>
          </cell>
          <cell r="AO23">
            <v>0</v>
          </cell>
          <cell r="AP23">
            <v>0</v>
          </cell>
          <cell r="AQ23">
            <v>18000</v>
          </cell>
          <cell r="AR23">
            <v>0</v>
          </cell>
          <cell r="AS23">
            <v>0</v>
          </cell>
          <cell r="AT23">
            <v>0</v>
          </cell>
          <cell r="AU23">
            <v>0</v>
          </cell>
          <cell r="AV23">
            <v>0</v>
          </cell>
          <cell r="AW23">
            <v>32800</v>
          </cell>
          <cell r="AX23">
            <v>4316.75</v>
          </cell>
          <cell r="AY23">
            <v>1630.54</v>
          </cell>
          <cell r="AZ23">
            <v>0</v>
          </cell>
          <cell r="BA23">
            <v>28</v>
          </cell>
          <cell r="BB23">
            <v>0</v>
          </cell>
          <cell r="BC23">
            <v>0</v>
          </cell>
          <cell r="BD23">
            <v>0</v>
          </cell>
          <cell r="BE23">
            <v>0</v>
          </cell>
          <cell r="BF23">
            <v>11396</v>
          </cell>
          <cell r="BG23">
            <v>164.24</v>
          </cell>
          <cell r="BH23">
            <v>50335.53</v>
          </cell>
          <cell r="BI23">
            <v>0</v>
          </cell>
          <cell r="BJ23">
            <v>1348.04</v>
          </cell>
          <cell r="BK23">
            <v>15000</v>
          </cell>
          <cell r="BL23">
            <v>16348.04</v>
          </cell>
          <cell r="BM23">
            <v>0</v>
          </cell>
          <cell r="BN23">
            <v>0</v>
          </cell>
        </row>
        <row r="24">
          <cell r="A24" t="str">
            <v>Cahoots NI Ltd</v>
          </cell>
          <cell r="B24">
            <v>1</v>
          </cell>
          <cell r="C24">
            <v>33263</v>
          </cell>
          <cell r="D24" t="str">
            <v>Exchequer</v>
          </cell>
          <cell r="E24" t="str">
            <v>ACNI/12309</v>
          </cell>
          <cell r="F24" t="str">
            <v>Gilly Campbell</v>
          </cell>
          <cell r="G24" t="str">
            <v>AFP - Core</v>
          </cell>
          <cell r="H24" t="str">
            <v>Awarded</v>
          </cell>
          <cell r="I24" t="str">
            <v>Small</v>
          </cell>
          <cell r="J24">
            <v>121764</v>
          </cell>
          <cell r="L24">
            <v>144087</v>
          </cell>
          <cell r="M24">
            <v>376752.72</v>
          </cell>
          <cell r="N24" t="str">
            <v>Drama</v>
          </cell>
          <cell r="O24">
            <v>73235.7</v>
          </cell>
          <cell r="P24">
            <v>4107</v>
          </cell>
          <cell r="Q24">
            <v>0</v>
          </cell>
          <cell r="R24">
            <v>1257.46</v>
          </cell>
          <cell r="S24">
            <v>936.62</v>
          </cell>
          <cell r="T24">
            <v>1470.08</v>
          </cell>
          <cell r="U24">
            <v>2416.4899999999998</v>
          </cell>
          <cell r="V24">
            <v>0</v>
          </cell>
          <cell r="W24">
            <v>0</v>
          </cell>
          <cell r="X24">
            <v>2514</v>
          </cell>
          <cell r="Y24">
            <v>12701.65</v>
          </cell>
          <cell r="Z24">
            <v>1451.11</v>
          </cell>
          <cell r="AA24">
            <v>117870.26</v>
          </cell>
          <cell r="AB24">
            <v>0</v>
          </cell>
          <cell r="AC24">
            <v>2594.16</v>
          </cell>
          <cell r="AD24">
            <v>0</v>
          </cell>
          <cell r="AE24">
            <v>22.5</v>
          </cell>
          <cell r="AF24">
            <v>0</v>
          </cell>
          <cell r="AG24">
            <v>0</v>
          </cell>
          <cell r="AH24">
            <v>41924.1</v>
          </cell>
          <cell r="AI24">
            <v>33431.15</v>
          </cell>
          <cell r="AJ24">
            <v>946.98</v>
          </cell>
          <cell r="AK24">
            <v>121764</v>
          </cell>
          <cell r="AL24">
            <v>0</v>
          </cell>
          <cell r="AM24">
            <v>14900</v>
          </cell>
          <cell r="AN24">
            <v>13664</v>
          </cell>
          <cell r="AO24">
            <v>0</v>
          </cell>
          <cell r="AP24">
            <v>0</v>
          </cell>
          <cell r="AQ24">
            <v>16000</v>
          </cell>
          <cell r="AR24">
            <v>0</v>
          </cell>
          <cell r="AS24">
            <v>0</v>
          </cell>
          <cell r="AT24">
            <v>0</v>
          </cell>
          <cell r="AU24">
            <v>0</v>
          </cell>
          <cell r="AV24">
            <v>0</v>
          </cell>
          <cell r="AW24">
            <v>0</v>
          </cell>
          <cell r="AX24">
            <v>34970</v>
          </cell>
          <cell r="AY24">
            <v>15000</v>
          </cell>
          <cell r="AZ24">
            <v>0</v>
          </cell>
          <cell r="BA24">
            <v>0</v>
          </cell>
          <cell r="BB24">
            <v>0</v>
          </cell>
          <cell r="BC24">
            <v>0</v>
          </cell>
          <cell r="BD24">
            <v>0</v>
          </cell>
          <cell r="BE24">
            <v>0</v>
          </cell>
          <cell r="BF24">
            <v>0</v>
          </cell>
          <cell r="BG24">
            <v>815.68</v>
          </cell>
          <cell r="BH24">
            <v>50785.68</v>
          </cell>
          <cell r="BI24">
            <v>25000</v>
          </cell>
          <cell r="BJ24">
            <v>0</v>
          </cell>
          <cell r="BK24">
            <v>54600</v>
          </cell>
          <cell r="BL24">
            <v>79600</v>
          </cell>
          <cell r="BM24">
            <v>0</v>
          </cell>
          <cell r="BN24">
            <v>0</v>
          </cell>
        </row>
        <row r="25">
          <cell r="A25" t="str">
            <v>Camerata Ireland</v>
          </cell>
          <cell r="B25">
            <v>1</v>
          </cell>
          <cell r="C25">
            <v>33190</v>
          </cell>
          <cell r="D25" t="str">
            <v>Lottery</v>
          </cell>
          <cell r="E25" t="str">
            <v>ACNI/12236</v>
          </cell>
          <cell r="F25" t="str">
            <v>Ciaran Scullion</v>
          </cell>
          <cell r="G25" t="str">
            <v>AFP - Core</v>
          </cell>
          <cell r="H25" t="str">
            <v>Awarded</v>
          </cell>
          <cell r="I25" t="str">
            <v>Medium</v>
          </cell>
          <cell r="J25">
            <v>99425</v>
          </cell>
          <cell r="L25">
            <v>229500</v>
          </cell>
          <cell r="M25">
            <v>1099070</v>
          </cell>
          <cell r="N25" t="str">
            <v>Music</v>
          </cell>
          <cell r="O25">
            <v>30419</v>
          </cell>
          <cell r="P25">
            <v>0</v>
          </cell>
          <cell r="Q25">
            <v>0</v>
          </cell>
          <cell r="R25">
            <v>0</v>
          </cell>
          <cell r="S25">
            <v>1235</v>
          </cell>
          <cell r="T25">
            <v>1234</v>
          </cell>
          <cell r="U25">
            <v>6243</v>
          </cell>
          <cell r="V25">
            <v>0</v>
          </cell>
          <cell r="W25">
            <v>0</v>
          </cell>
          <cell r="X25">
            <v>1115</v>
          </cell>
          <cell r="Y25">
            <v>9827</v>
          </cell>
          <cell r="Z25">
            <v>11314</v>
          </cell>
          <cell r="AA25">
            <v>125811</v>
          </cell>
          <cell r="AB25">
            <v>0</v>
          </cell>
          <cell r="AC25">
            <v>2480</v>
          </cell>
          <cell r="AD25">
            <v>0</v>
          </cell>
          <cell r="AE25">
            <v>5023</v>
          </cell>
          <cell r="AF25">
            <v>17335</v>
          </cell>
          <cell r="AG25">
            <v>2031</v>
          </cell>
          <cell r="AH25">
            <v>126121</v>
          </cell>
          <cell r="AI25">
            <v>13619</v>
          </cell>
          <cell r="AJ25">
            <v>0</v>
          </cell>
          <cell r="AK25">
            <v>74569</v>
          </cell>
          <cell r="AL25">
            <v>0</v>
          </cell>
          <cell r="AM25">
            <v>0</v>
          </cell>
          <cell r="AN25">
            <v>74569</v>
          </cell>
          <cell r="AO25">
            <v>11905</v>
          </cell>
          <cell r="AP25">
            <v>0</v>
          </cell>
          <cell r="AQ25">
            <v>8630</v>
          </cell>
          <cell r="AR25">
            <v>0</v>
          </cell>
          <cell r="AS25">
            <v>0</v>
          </cell>
          <cell r="AT25">
            <v>19841</v>
          </cell>
          <cell r="AU25">
            <v>0</v>
          </cell>
          <cell r="AV25">
            <v>31746</v>
          </cell>
          <cell r="AW25">
            <v>15624</v>
          </cell>
          <cell r="AX25">
            <v>0</v>
          </cell>
          <cell r="AY25">
            <v>48950</v>
          </cell>
          <cell r="AZ25">
            <v>0</v>
          </cell>
          <cell r="BA25">
            <v>0</v>
          </cell>
          <cell r="BB25">
            <v>0</v>
          </cell>
          <cell r="BC25">
            <v>0</v>
          </cell>
          <cell r="BD25">
            <v>0</v>
          </cell>
          <cell r="BE25">
            <v>4465</v>
          </cell>
          <cell r="BF25">
            <v>0</v>
          </cell>
          <cell r="BG25">
            <v>0</v>
          </cell>
          <cell r="BH25">
            <v>69039</v>
          </cell>
          <cell r="BI25">
            <v>109000</v>
          </cell>
          <cell r="BJ25">
            <v>6400</v>
          </cell>
          <cell r="BK25">
            <v>44000</v>
          </cell>
          <cell r="BL25">
            <v>159400</v>
          </cell>
          <cell r="BM25">
            <v>0</v>
          </cell>
          <cell r="BN25">
            <v>0</v>
          </cell>
        </row>
        <row r="26">
          <cell r="A26" t="str">
            <v>Catalyst Arts Ltd</v>
          </cell>
          <cell r="B26">
            <v>1</v>
          </cell>
          <cell r="C26">
            <v>33258</v>
          </cell>
          <cell r="D26" t="str">
            <v>Lottery</v>
          </cell>
          <cell r="E26" t="str">
            <v>ACNI/12304</v>
          </cell>
          <cell r="F26" t="str">
            <v>Deirdre Robb</v>
          </cell>
          <cell r="G26" t="str">
            <v>AFP - Core</v>
          </cell>
          <cell r="H26" t="str">
            <v>Awarded</v>
          </cell>
          <cell r="I26" t="str">
            <v>Small</v>
          </cell>
          <cell r="J26">
            <v>40720</v>
          </cell>
          <cell r="L26">
            <v>48238</v>
          </cell>
          <cell r="M26">
            <v>71899</v>
          </cell>
          <cell r="N26" t="str">
            <v>Visual Arts</v>
          </cell>
          <cell r="O26">
            <v>0</v>
          </cell>
          <cell r="P26">
            <v>15665</v>
          </cell>
          <cell r="Q26">
            <v>1598</v>
          </cell>
          <cell r="R26">
            <v>1545</v>
          </cell>
          <cell r="S26">
            <v>1045</v>
          </cell>
          <cell r="T26">
            <v>898</v>
          </cell>
          <cell r="U26">
            <v>1203</v>
          </cell>
          <cell r="V26">
            <v>0</v>
          </cell>
          <cell r="W26">
            <v>0</v>
          </cell>
          <cell r="X26">
            <v>3578</v>
          </cell>
          <cell r="Y26">
            <v>25532</v>
          </cell>
          <cell r="Z26">
            <v>6334</v>
          </cell>
          <cell r="AA26">
            <v>6948</v>
          </cell>
          <cell r="AB26">
            <v>926</v>
          </cell>
          <cell r="AC26">
            <v>2103</v>
          </cell>
          <cell r="AD26">
            <v>0</v>
          </cell>
          <cell r="AE26">
            <v>0</v>
          </cell>
          <cell r="AF26">
            <v>0</v>
          </cell>
          <cell r="AG26">
            <v>653</v>
          </cell>
          <cell r="AH26">
            <v>5638</v>
          </cell>
          <cell r="AI26">
            <v>5430</v>
          </cell>
          <cell r="AJ26">
            <v>601</v>
          </cell>
          <cell r="AK26">
            <v>40720</v>
          </cell>
          <cell r="AL26">
            <v>0</v>
          </cell>
          <cell r="AM26">
            <v>0</v>
          </cell>
          <cell r="AN26">
            <v>40720</v>
          </cell>
          <cell r="AO26">
            <v>0</v>
          </cell>
          <cell r="AP26">
            <v>1500</v>
          </cell>
          <cell r="AQ26">
            <v>7722</v>
          </cell>
          <cell r="AR26">
            <v>0</v>
          </cell>
          <cell r="AS26">
            <v>0</v>
          </cell>
          <cell r="AT26">
            <v>0</v>
          </cell>
          <cell r="AU26">
            <v>0</v>
          </cell>
          <cell r="AV26">
            <v>0</v>
          </cell>
          <cell r="AW26">
            <v>0</v>
          </cell>
          <cell r="AX26">
            <v>0</v>
          </cell>
          <cell r="AY26">
            <v>0</v>
          </cell>
          <cell r="AZ26">
            <v>1118</v>
          </cell>
          <cell r="BA26">
            <v>0</v>
          </cell>
          <cell r="BB26">
            <v>0</v>
          </cell>
          <cell r="BC26">
            <v>0</v>
          </cell>
          <cell r="BD26">
            <v>0</v>
          </cell>
          <cell r="BE26">
            <v>1047.4100000000001</v>
          </cell>
          <cell r="BF26">
            <v>0</v>
          </cell>
          <cell r="BG26">
            <v>296.92</v>
          </cell>
          <cell r="BH26">
            <v>2462.33</v>
          </cell>
          <cell r="BI26">
            <v>0</v>
          </cell>
          <cell r="BJ26">
            <v>204.25</v>
          </cell>
          <cell r="BK26">
            <v>4760</v>
          </cell>
          <cell r="BL26">
            <v>4964.25</v>
          </cell>
          <cell r="BM26">
            <v>40720</v>
          </cell>
          <cell r="BN26">
            <v>13982</v>
          </cell>
        </row>
        <row r="27">
          <cell r="A27" t="str">
            <v>Cathedral Quarter Arts Festival</v>
          </cell>
          <cell r="B27">
            <v>1</v>
          </cell>
          <cell r="C27">
            <v>33226</v>
          </cell>
          <cell r="D27" t="str">
            <v>Exchequer</v>
          </cell>
          <cell r="E27" t="str">
            <v>ACNI/12272</v>
          </cell>
          <cell r="F27" t="str">
            <v>Sonya Whitefield</v>
          </cell>
          <cell r="G27" t="str">
            <v>AFP - Core</v>
          </cell>
          <cell r="H27" t="str">
            <v>Awarded</v>
          </cell>
          <cell r="I27" t="str">
            <v>Medium</v>
          </cell>
          <cell r="J27">
            <v>126100</v>
          </cell>
          <cell r="L27">
            <v>140000</v>
          </cell>
          <cell r="M27">
            <v>440000</v>
          </cell>
          <cell r="N27" t="str">
            <v>Combined</v>
          </cell>
          <cell r="O27">
            <v>60500</v>
          </cell>
          <cell r="P27">
            <v>5500</v>
          </cell>
          <cell r="Q27">
            <v>1800</v>
          </cell>
          <cell r="R27">
            <v>0</v>
          </cell>
          <cell r="S27">
            <v>1500</v>
          </cell>
          <cell r="T27">
            <v>1000</v>
          </cell>
          <cell r="U27">
            <v>1800</v>
          </cell>
          <cell r="V27">
            <v>0</v>
          </cell>
          <cell r="W27">
            <v>0</v>
          </cell>
          <cell r="X27">
            <v>800</v>
          </cell>
          <cell r="Y27">
            <v>12400</v>
          </cell>
          <cell r="Z27">
            <v>8500</v>
          </cell>
          <cell r="AA27">
            <v>216400</v>
          </cell>
          <cell r="AB27">
            <v>0</v>
          </cell>
          <cell r="AC27">
            <v>64800</v>
          </cell>
          <cell r="AD27">
            <v>0</v>
          </cell>
          <cell r="AE27">
            <v>0</v>
          </cell>
          <cell r="AF27">
            <v>66000</v>
          </cell>
          <cell r="AG27">
            <v>0</v>
          </cell>
          <cell r="AH27">
            <v>23300</v>
          </cell>
          <cell r="AI27">
            <v>0</v>
          </cell>
          <cell r="AJ27">
            <v>0</v>
          </cell>
          <cell r="AK27">
            <v>126100</v>
          </cell>
          <cell r="AL27">
            <v>0</v>
          </cell>
          <cell r="AM27">
            <v>0</v>
          </cell>
          <cell r="AN27">
            <v>126100</v>
          </cell>
          <cell r="AO27">
            <v>0</v>
          </cell>
          <cell r="AP27">
            <v>18500</v>
          </cell>
          <cell r="AQ27">
            <v>49000</v>
          </cell>
          <cell r="AR27">
            <v>0</v>
          </cell>
          <cell r="AS27">
            <v>65000</v>
          </cell>
          <cell r="AT27">
            <v>0</v>
          </cell>
          <cell r="AU27">
            <v>0</v>
          </cell>
          <cell r="AV27">
            <v>65000</v>
          </cell>
          <cell r="AW27">
            <v>177100</v>
          </cell>
          <cell r="AX27">
            <v>0</v>
          </cell>
          <cell r="AY27">
            <v>0</v>
          </cell>
          <cell r="AZ27">
            <v>0</v>
          </cell>
          <cell r="BA27">
            <v>0</v>
          </cell>
          <cell r="BB27">
            <v>0</v>
          </cell>
          <cell r="BC27">
            <v>0</v>
          </cell>
          <cell r="BD27">
            <v>0</v>
          </cell>
          <cell r="BE27">
            <v>0</v>
          </cell>
          <cell r="BF27">
            <v>0</v>
          </cell>
          <cell r="BG27">
            <v>0</v>
          </cell>
          <cell r="BH27">
            <v>177100</v>
          </cell>
          <cell r="BI27">
            <v>15000</v>
          </cell>
          <cell r="BJ27">
            <v>0</v>
          </cell>
          <cell r="BK27">
            <v>0</v>
          </cell>
          <cell r="BL27">
            <v>15000</v>
          </cell>
          <cell r="BM27">
            <v>0</v>
          </cell>
          <cell r="BN27">
            <v>0</v>
          </cell>
        </row>
        <row r="28">
          <cell r="A28" t="str">
            <v>Centre for Contemporary Art Derry - Londonderry</v>
          </cell>
          <cell r="B28">
            <v>1</v>
          </cell>
          <cell r="C28">
            <v>33174</v>
          </cell>
          <cell r="D28" t="str">
            <v>Exchequer</v>
          </cell>
          <cell r="E28" t="str">
            <v>ACNI/12220</v>
          </cell>
          <cell r="F28" t="str">
            <v>Deirdre Robb</v>
          </cell>
          <cell r="G28" t="str">
            <v>AFP - Core</v>
          </cell>
          <cell r="H28" t="str">
            <v>Awarded</v>
          </cell>
          <cell r="I28" t="str">
            <v>Medium</v>
          </cell>
          <cell r="J28">
            <v>112000</v>
          </cell>
          <cell r="L28">
            <v>165275</v>
          </cell>
          <cell r="M28">
            <v>240870</v>
          </cell>
          <cell r="N28" t="str">
            <v>Visual Arts</v>
          </cell>
          <cell r="O28">
            <v>62148</v>
          </cell>
          <cell r="P28">
            <v>30000</v>
          </cell>
          <cell r="Q28">
            <v>1209</v>
          </cell>
          <cell r="R28">
            <v>270.45999999999998</v>
          </cell>
          <cell r="S28">
            <v>1059.27</v>
          </cell>
          <cell r="T28">
            <v>160.04</v>
          </cell>
          <cell r="U28">
            <v>2517.1799999999998</v>
          </cell>
          <cell r="V28">
            <v>0</v>
          </cell>
          <cell r="W28">
            <v>0</v>
          </cell>
          <cell r="X28">
            <v>1800</v>
          </cell>
          <cell r="Y28">
            <v>37015.949999999997</v>
          </cell>
          <cell r="Z28">
            <v>0</v>
          </cell>
          <cell r="AA28">
            <v>8800</v>
          </cell>
          <cell r="AB28">
            <v>0</v>
          </cell>
          <cell r="AC28">
            <v>2405.85</v>
          </cell>
          <cell r="AD28">
            <v>0</v>
          </cell>
          <cell r="AE28">
            <v>0</v>
          </cell>
          <cell r="AF28">
            <v>0</v>
          </cell>
          <cell r="AG28">
            <v>2685</v>
          </cell>
          <cell r="AH28">
            <v>1834.42</v>
          </cell>
          <cell r="AI28">
            <v>1810.81</v>
          </cell>
          <cell r="AJ28">
            <v>0</v>
          </cell>
          <cell r="AK28">
            <v>112000</v>
          </cell>
          <cell r="AL28">
            <v>0</v>
          </cell>
          <cell r="AM28">
            <v>0</v>
          </cell>
          <cell r="AN28">
            <v>112000</v>
          </cell>
          <cell r="AO28">
            <v>0</v>
          </cell>
          <cell r="AP28">
            <v>0</v>
          </cell>
          <cell r="AQ28">
            <v>20474.689999999999</v>
          </cell>
          <cell r="AR28">
            <v>0</v>
          </cell>
          <cell r="AS28">
            <v>1500</v>
          </cell>
          <cell r="AT28">
            <v>0</v>
          </cell>
          <cell r="AU28">
            <v>0</v>
          </cell>
          <cell r="AV28">
            <v>1500</v>
          </cell>
          <cell r="AW28">
            <v>0</v>
          </cell>
          <cell r="AX28">
            <v>0</v>
          </cell>
          <cell r="AY28">
            <v>0</v>
          </cell>
          <cell r="AZ28">
            <v>0</v>
          </cell>
          <cell r="BA28">
            <v>0</v>
          </cell>
          <cell r="BB28">
            <v>0</v>
          </cell>
          <cell r="BC28">
            <v>0</v>
          </cell>
          <cell r="BD28">
            <v>0</v>
          </cell>
          <cell r="BE28">
            <v>0</v>
          </cell>
          <cell r="BF28">
            <v>0</v>
          </cell>
          <cell r="BG28">
            <v>0</v>
          </cell>
          <cell r="BH28">
            <v>0</v>
          </cell>
          <cell r="BI28">
            <v>2400</v>
          </cell>
          <cell r="BJ28">
            <v>2027.99</v>
          </cell>
          <cell r="BK28">
            <v>4223.6899999999996</v>
          </cell>
          <cell r="BL28">
            <v>8651.68</v>
          </cell>
          <cell r="BM28">
            <v>5448.51</v>
          </cell>
          <cell r="BN28">
            <v>0</v>
          </cell>
        </row>
        <row r="29">
          <cell r="A29" t="str">
            <v>Comhaltas Ceoltoiri Eireann</v>
          </cell>
          <cell r="B29">
            <v>1</v>
          </cell>
          <cell r="C29">
            <v>33164</v>
          </cell>
          <cell r="D29" t="str">
            <v>Lottery</v>
          </cell>
          <cell r="E29" t="str">
            <v>ACNI/12210</v>
          </cell>
          <cell r="F29" t="str">
            <v>Maria McAlister</v>
          </cell>
          <cell r="G29" t="str">
            <v>AFP - Core</v>
          </cell>
          <cell r="H29" t="str">
            <v>Awarded</v>
          </cell>
          <cell r="I29" t="str">
            <v>Small</v>
          </cell>
          <cell r="J29">
            <v>34000</v>
          </cell>
          <cell r="L29">
            <v>34000</v>
          </cell>
          <cell r="M29">
            <v>166650</v>
          </cell>
          <cell r="N29" t="str">
            <v>Traditional Arts</v>
          </cell>
          <cell r="O29">
            <v>0</v>
          </cell>
          <cell r="P29">
            <v>21232.57</v>
          </cell>
          <cell r="Q29">
            <v>0</v>
          </cell>
          <cell r="R29">
            <v>0</v>
          </cell>
          <cell r="S29">
            <v>125</v>
          </cell>
          <cell r="T29">
            <v>7020.32</v>
          </cell>
          <cell r="U29">
            <v>1683.32</v>
          </cell>
          <cell r="V29">
            <v>0</v>
          </cell>
          <cell r="W29">
            <v>0</v>
          </cell>
          <cell r="X29">
            <v>22396.05</v>
          </cell>
          <cell r="Y29">
            <v>52457.259999999995</v>
          </cell>
          <cell r="Z29">
            <v>22374.65</v>
          </cell>
          <cell r="AA29">
            <v>29896.12</v>
          </cell>
          <cell r="AB29">
            <v>10126.780000000001</v>
          </cell>
          <cell r="AC29">
            <v>19948.43</v>
          </cell>
          <cell r="AD29">
            <v>0</v>
          </cell>
          <cell r="AE29">
            <v>10454.799999999999</v>
          </cell>
          <cell r="AF29">
            <v>0</v>
          </cell>
          <cell r="AG29">
            <v>0</v>
          </cell>
          <cell r="AH29">
            <v>25654.25</v>
          </cell>
          <cell r="AI29">
            <v>7896.56</v>
          </cell>
          <cell r="AJ29">
            <v>8354.4599999999991</v>
          </cell>
          <cell r="AK29">
            <v>34000</v>
          </cell>
          <cell r="AL29">
            <v>0</v>
          </cell>
          <cell r="AM29">
            <v>0</v>
          </cell>
          <cell r="AN29">
            <v>34000</v>
          </cell>
          <cell r="AO29">
            <v>0</v>
          </cell>
          <cell r="AP29">
            <v>0</v>
          </cell>
          <cell r="AQ29">
            <v>29820</v>
          </cell>
          <cell r="AR29">
            <v>0</v>
          </cell>
          <cell r="AS29">
            <v>0</v>
          </cell>
          <cell r="AT29">
            <v>2969.63</v>
          </cell>
          <cell r="AU29">
            <v>0</v>
          </cell>
          <cell r="AV29">
            <v>2969.63</v>
          </cell>
          <cell r="AW29">
            <v>53389.58</v>
          </cell>
          <cell r="AX29">
            <v>0</v>
          </cell>
          <cell r="AY29">
            <v>0</v>
          </cell>
          <cell r="AZ29">
            <v>14669.32</v>
          </cell>
          <cell r="BA29">
            <v>1475</v>
          </cell>
          <cell r="BB29">
            <v>0</v>
          </cell>
          <cell r="BC29">
            <v>380.5</v>
          </cell>
          <cell r="BD29">
            <v>0</v>
          </cell>
          <cell r="BE29">
            <v>21655</v>
          </cell>
          <cell r="BF29">
            <v>0</v>
          </cell>
          <cell r="BG29">
            <v>17.100000000000001</v>
          </cell>
          <cell r="BH29">
            <v>91586.5</v>
          </cell>
          <cell r="BI29">
            <v>17661</v>
          </cell>
          <cell r="BJ29">
            <v>8300.65</v>
          </cell>
          <cell r="BK29">
            <v>0</v>
          </cell>
          <cell r="BL29">
            <v>25961.65</v>
          </cell>
          <cell r="BM29">
            <v>0</v>
          </cell>
          <cell r="BN29">
            <v>0</v>
          </cell>
        </row>
        <row r="30">
          <cell r="A30" t="str">
            <v>Craft and Design Collective</v>
          </cell>
          <cell r="B30">
            <v>1</v>
          </cell>
          <cell r="C30">
            <v>33228</v>
          </cell>
          <cell r="D30" t="str">
            <v>Lottery</v>
          </cell>
          <cell r="E30" t="str">
            <v>ACNI/12274</v>
          </cell>
          <cell r="F30" t="str">
            <v>Deirdre Robb</v>
          </cell>
          <cell r="G30" t="str">
            <v>AFP - Core</v>
          </cell>
          <cell r="H30" t="str">
            <v>Awarded</v>
          </cell>
          <cell r="I30" t="str">
            <v>Small</v>
          </cell>
          <cell r="J30">
            <v>20000</v>
          </cell>
          <cell r="L30">
            <v>44429</v>
          </cell>
          <cell r="M30">
            <v>167625</v>
          </cell>
          <cell r="N30" t="str">
            <v>Visual Arts</v>
          </cell>
          <cell r="O30">
            <v>45323</v>
          </cell>
          <cell r="P30">
            <v>55346</v>
          </cell>
          <cell r="Q30">
            <v>2696</v>
          </cell>
          <cell r="R30">
            <v>266</v>
          </cell>
          <cell r="S30">
            <v>817</v>
          </cell>
          <cell r="T30">
            <v>1076</v>
          </cell>
          <cell r="U30">
            <v>4005</v>
          </cell>
          <cell r="V30">
            <v>0</v>
          </cell>
          <cell r="W30">
            <v>0</v>
          </cell>
          <cell r="X30">
            <v>822</v>
          </cell>
          <cell r="Y30">
            <v>65028</v>
          </cell>
          <cell r="Z30">
            <v>2140</v>
          </cell>
          <cell r="AA30">
            <v>0</v>
          </cell>
          <cell r="AB30">
            <v>0</v>
          </cell>
          <cell r="AC30">
            <v>548</v>
          </cell>
          <cell r="AD30">
            <v>0</v>
          </cell>
          <cell r="AE30">
            <v>0</v>
          </cell>
          <cell r="AF30">
            <v>0</v>
          </cell>
          <cell r="AG30">
            <v>0</v>
          </cell>
          <cell r="AH30">
            <v>0</v>
          </cell>
          <cell r="AI30">
            <v>0</v>
          </cell>
          <cell r="AJ30">
            <v>6048</v>
          </cell>
          <cell r="AK30">
            <v>20000</v>
          </cell>
          <cell r="AL30">
            <v>0</v>
          </cell>
          <cell r="AM30">
            <v>0</v>
          </cell>
          <cell r="AN30">
            <v>20000</v>
          </cell>
          <cell r="AO30">
            <v>0</v>
          </cell>
          <cell r="AP30">
            <v>0</v>
          </cell>
          <cell r="AQ30">
            <v>6000</v>
          </cell>
          <cell r="AR30">
            <v>0</v>
          </cell>
          <cell r="AS30">
            <v>0</v>
          </cell>
          <cell r="AT30">
            <v>0</v>
          </cell>
          <cell r="AU30">
            <v>0</v>
          </cell>
          <cell r="AV30">
            <v>0</v>
          </cell>
          <cell r="AW30">
            <v>0</v>
          </cell>
          <cell r="AX30">
            <v>0</v>
          </cell>
          <cell r="AY30">
            <v>0</v>
          </cell>
          <cell r="AZ30">
            <v>3805</v>
          </cell>
          <cell r="BA30">
            <v>0</v>
          </cell>
          <cell r="BB30">
            <v>53532</v>
          </cell>
          <cell r="BC30">
            <v>0</v>
          </cell>
          <cell r="BD30">
            <v>0</v>
          </cell>
          <cell r="BE30">
            <v>5750</v>
          </cell>
          <cell r="BF30">
            <v>0</v>
          </cell>
          <cell r="BG30">
            <v>0</v>
          </cell>
          <cell r="BH30">
            <v>63087</v>
          </cell>
          <cell r="BI30">
            <v>0</v>
          </cell>
          <cell r="BJ30">
            <v>30000</v>
          </cell>
          <cell r="BK30">
            <v>0</v>
          </cell>
          <cell r="BL30">
            <v>30000</v>
          </cell>
          <cell r="BM30">
            <v>0</v>
          </cell>
          <cell r="BN30">
            <v>0</v>
          </cell>
        </row>
        <row r="31">
          <cell r="A31" t="str">
            <v>Craft Northern Ireland</v>
          </cell>
          <cell r="B31">
            <v>1</v>
          </cell>
          <cell r="C31">
            <v>33155</v>
          </cell>
          <cell r="D31" t="str">
            <v>Lottery</v>
          </cell>
          <cell r="E31" t="str">
            <v>ACNI/12201</v>
          </cell>
          <cell r="F31" t="str">
            <v>Suzanne Lyle</v>
          </cell>
          <cell r="G31" t="str">
            <v>AFP - Core</v>
          </cell>
          <cell r="H31" t="str">
            <v>Awarded</v>
          </cell>
          <cell r="I31" t="str">
            <v>Medium</v>
          </cell>
          <cell r="J31">
            <v>128270</v>
          </cell>
          <cell r="L31">
            <v>128270</v>
          </cell>
          <cell r="M31">
            <v>188302</v>
          </cell>
          <cell r="N31" t="str">
            <v>Visual Arts</v>
          </cell>
          <cell r="O31">
            <v>115432</v>
          </cell>
          <cell r="P31">
            <v>13531</v>
          </cell>
          <cell r="Q31">
            <v>1268</v>
          </cell>
          <cell r="R31">
            <v>2240</v>
          </cell>
          <cell r="S31">
            <v>2233</v>
          </cell>
          <cell r="T31">
            <v>1971</v>
          </cell>
          <cell r="U31">
            <v>1500</v>
          </cell>
          <cell r="V31">
            <v>0</v>
          </cell>
          <cell r="W31">
            <v>0</v>
          </cell>
          <cell r="X31">
            <v>644</v>
          </cell>
          <cell r="Y31">
            <v>23387</v>
          </cell>
          <cell r="Z31">
            <v>4891</v>
          </cell>
          <cell r="AA31">
            <v>18787</v>
          </cell>
          <cell r="AB31">
            <v>0</v>
          </cell>
          <cell r="AC31">
            <v>16157</v>
          </cell>
          <cell r="AD31">
            <v>0</v>
          </cell>
          <cell r="AE31">
            <v>0</v>
          </cell>
          <cell r="AF31">
            <v>840</v>
          </cell>
          <cell r="AG31">
            <v>0</v>
          </cell>
          <cell r="AH31">
            <v>5888</v>
          </cell>
          <cell r="AI31">
            <v>0</v>
          </cell>
          <cell r="AJ31">
            <v>4471</v>
          </cell>
          <cell r="AK31">
            <v>128270</v>
          </cell>
          <cell r="AL31">
            <v>0</v>
          </cell>
          <cell r="AM31">
            <v>0</v>
          </cell>
          <cell r="AN31">
            <v>128270</v>
          </cell>
          <cell r="AO31">
            <v>0</v>
          </cell>
          <cell r="AP31">
            <v>49334</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755</v>
          </cell>
          <cell r="BH31">
            <v>755</v>
          </cell>
          <cell r="BI31">
            <v>0</v>
          </cell>
          <cell r="BJ31">
            <v>0</v>
          </cell>
          <cell r="BK31">
            <v>0</v>
          </cell>
          <cell r="BL31">
            <v>0</v>
          </cell>
          <cell r="BM31">
            <v>0</v>
          </cell>
          <cell r="BN31">
            <v>0</v>
          </cell>
        </row>
        <row r="32">
          <cell r="A32" t="str">
            <v>Creative Exchange</v>
          </cell>
          <cell r="B32">
            <v>1</v>
          </cell>
          <cell r="C32">
            <v>33216</v>
          </cell>
          <cell r="D32" t="str">
            <v>Lottery</v>
          </cell>
          <cell r="E32" t="str">
            <v>ACNI/12262</v>
          </cell>
          <cell r="F32" t="str">
            <v>Suzanne Lyle</v>
          </cell>
          <cell r="G32" t="str">
            <v>AFP - Core</v>
          </cell>
          <cell r="H32" t="str">
            <v>Awarded</v>
          </cell>
          <cell r="I32" t="str">
            <v>Small</v>
          </cell>
          <cell r="J32">
            <v>13300</v>
          </cell>
          <cell r="L32">
            <v>18906</v>
          </cell>
          <cell r="M32">
            <v>77880</v>
          </cell>
          <cell r="N32" t="str">
            <v>Visual Arts</v>
          </cell>
          <cell r="O32">
            <v>5099.93</v>
          </cell>
          <cell r="P32">
            <v>15331</v>
          </cell>
          <cell r="Q32">
            <v>1428.08</v>
          </cell>
          <cell r="R32">
            <v>261.35000000000002</v>
          </cell>
          <cell r="S32">
            <v>324.24</v>
          </cell>
          <cell r="T32">
            <v>145.16999999999999</v>
          </cell>
          <cell r="U32">
            <v>700</v>
          </cell>
          <cell r="V32">
            <v>0</v>
          </cell>
          <cell r="W32">
            <v>0</v>
          </cell>
          <cell r="X32">
            <v>602.66</v>
          </cell>
          <cell r="Y32">
            <v>18792.5</v>
          </cell>
          <cell r="Z32">
            <v>730.51</v>
          </cell>
          <cell r="AA32">
            <v>495</v>
          </cell>
          <cell r="AB32">
            <v>0</v>
          </cell>
          <cell r="AC32">
            <v>102</v>
          </cell>
          <cell r="AD32">
            <v>0</v>
          </cell>
          <cell r="AE32">
            <v>249</v>
          </cell>
          <cell r="AF32">
            <v>36</v>
          </cell>
          <cell r="AG32">
            <v>0</v>
          </cell>
          <cell r="AH32">
            <v>0</v>
          </cell>
          <cell r="AI32">
            <v>40</v>
          </cell>
          <cell r="AJ32">
            <v>0</v>
          </cell>
          <cell r="AK32">
            <v>6650</v>
          </cell>
          <cell r="AL32">
            <v>0</v>
          </cell>
          <cell r="AM32">
            <v>0</v>
          </cell>
          <cell r="AN32">
            <v>6650</v>
          </cell>
          <cell r="AO32">
            <v>0</v>
          </cell>
          <cell r="AP32">
            <v>0</v>
          </cell>
          <cell r="AQ32">
            <v>880</v>
          </cell>
          <cell r="AR32">
            <v>0</v>
          </cell>
          <cell r="AS32">
            <v>0</v>
          </cell>
          <cell r="AT32">
            <v>0</v>
          </cell>
          <cell r="AU32">
            <v>0</v>
          </cell>
          <cell r="AV32">
            <v>0</v>
          </cell>
          <cell r="AW32">
            <v>0</v>
          </cell>
          <cell r="AX32">
            <v>0</v>
          </cell>
          <cell r="AY32">
            <v>0</v>
          </cell>
          <cell r="AZ32">
            <v>0</v>
          </cell>
          <cell r="BA32">
            <v>0</v>
          </cell>
          <cell r="BB32">
            <v>0</v>
          </cell>
          <cell r="BC32">
            <v>0</v>
          </cell>
          <cell r="BD32">
            <v>10107.5</v>
          </cell>
          <cell r="BE32">
            <v>0</v>
          </cell>
          <cell r="BF32">
            <v>0</v>
          </cell>
          <cell r="BG32">
            <v>0</v>
          </cell>
          <cell r="BH32">
            <v>10107.5</v>
          </cell>
          <cell r="BI32">
            <v>480</v>
          </cell>
          <cell r="BJ32">
            <v>0</v>
          </cell>
          <cell r="BK32">
            <v>3917.19</v>
          </cell>
          <cell r="BL32">
            <v>4397.1900000000005</v>
          </cell>
          <cell r="BM32">
            <v>0</v>
          </cell>
          <cell r="BN32">
            <v>0</v>
          </cell>
        </row>
        <row r="33">
          <cell r="A33" t="str">
            <v>Crescent Arts Centre</v>
          </cell>
          <cell r="B33">
            <v>1</v>
          </cell>
          <cell r="C33">
            <v>33232</v>
          </cell>
          <cell r="D33" t="str">
            <v>Exchequer</v>
          </cell>
          <cell r="E33" t="str">
            <v>ACNI/12278</v>
          </cell>
          <cell r="F33" t="str">
            <v>Sonya Whitefield</v>
          </cell>
          <cell r="G33" t="str">
            <v>AFP - Core</v>
          </cell>
          <cell r="H33" t="str">
            <v>Awarded</v>
          </cell>
          <cell r="I33" t="str">
            <v>Medium</v>
          </cell>
          <cell r="J33">
            <v>226800</v>
          </cell>
          <cell r="L33">
            <v>238140</v>
          </cell>
          <cell r="M33">
            <v>734190</v>
          </cell>
          <cell r="N33" t="str">
            <v>Combined</v>
          </cell>
          <cell r="O33">
            <v>297338.75</v>
          </cell>
          <cell r="P33">
            <v>1478.45</v>
          </cell>
          <cell r="Q33">
            <v>18617.91</v>
          </cell>
          <cell r="R33">
            <v>10446.530000000001</v>
          </cell>
          <cell r="S33">
            <v>7131.14</v>
          </cell>
          <cell r="T33">
            <v>3423.49</v>
          </cell>
          <cell r="U33">
            <v>6010.06</v>
          </cell>
          <cell r="V33">
            <v>0</v>
          </cell>
          <cell r="W33">
            <v>0</v>
          </cell>
          <cell r="X33">
            <v>11886.12</v>
          </cell>
          <cell r="Y33">
            <v>58993.7</v>
          </cell>
          <cell r="Z33">
            <v>39020.300000000003</v>
          </cell>
          <cell r="AA33">
            <v>193495.59</v>
          </cell>
          <cell r="AB33">
            <v>108.55</v>
          </cell>
          <cell r="AC33">
            <v>39889.199999999997</v>
          </cell>
          <cell r="AD33">
            <v>0</v>
          </cell>
          <cell r="AE33">
            <v>0</v>
          </cell>
          <cell r="AF33">
            <v>2615.7800000000002</v>
          </cell>
          <cell r="AG33">
            <v>1870</v>
          </cell>
          <cell r="AH33">
            <v>42692.15</v>
          </cell>
          <cell r="AI33">
            <v>9732.69</v>
          </cell>
          <cell r="AJ33">
            <v>36600.239999999998</v>
          </cell>
          <cell r="AK33">
            <v>226800</v>
          </cell>
          <cell r="AL33">
            <v>0</v>
          </cell>
          <cell r="AM33">
            <v>0</v>
          </cell>
          <cell r="AN33">
            <v>226800</v>
          </cell>
          <cell r="AO33">
            <v>0</v>
          </cell>
          <cell r="AP33">
            <v>0</v>
          </cell>
          <cell r="AQ33">
            <v>38000</v>
          </cell>
          <cell r="AR33">
            <v>0</v>
          </cell>
          <cell r="AS33">
            <v>0</v>
          </cell>
          <cell r="AT33">
            <v>0</v>
          </cell>
          <cell r="AU33">
            <v>0</v>
          </cell>
          <cell r="AV33">
            <v>0</v>
          </cell>
          <cell r="AW33">
            <v>286293.63</v>
          </cell>
          <cell r="AX33">
            <v>0</v>
          </cell>
          <cell r="AY33">
            <v>0</v>
          </cell>
          <cell r="AZ33">
            <v>0</v>
          </cell>
          <cell r="BA33">
            <v>0</v>
          </cell>
          <cell r="BB33">
            <v>0</v>
          </cell>
          <cell r="BC33">
            <v>105</v>
          </cell>
          <cell r="BD33">
            <v>22333.759999999998</v>
          </cell>
          <cell r="BE33">
            <v>8480.8700000000008</v>
          </cell>
          <cell r="BF33">
            <v>0</v>
          </cell>
          <cell r="BG33">
            <v>124459.14</v>
          </cell>
          <cell r="BH33">
            <v>441672.4</v>
          </cell>
          <cell r="BI33">
            <v>0</v>
          </cell>
          <cell r="BJ33">
            <v>19373.669999999998</v>
          </cell>
          <cell r="BK33">
            <v>0</v>
          </cell>
          <cell r="BL33">
            <v>19373.669999999998</v>
          </cell>
          <cell r="BM33">
            <v>0</v>
          </cell>
          <cell r="BN33">
            <v>0</v>
          </cell>
        </row>
        <row r="34">
          <cell r="A34" t="str">
            <v>Cultúrlann McAdam Ó Fiaich</v>
          </cell>
          <cell r="B34">
            <v>1</v>
          </cell>
          <cell r="C34">
            <v>33274</v>
          </cell>
          <cell r="D34" t="str">
            <v>Exchequer</v>
          </cell>
          <cell r="E34" t="str">
            <v>ACNI/12320</v>
          </cell>
          <cell r="F34" t="str">
            <v>Joan Dempster</v>
          </cell>
          <cell r="G34" t="str">
            <v>AFP - Core</v>
          </cell>
          <cell r="H34" t="str">
            <v>Awarded</v>
          </cell>
          <cell r="I34" t="str">
            <v>Medium</v>
          </cell>
          <cell r="J34">
            <v>172208</v>
          </cell>
          <cell r="L34">
            <v>177208</v>
          </cell>
          <cell r="M34">
            <v>0</v>
          </cell>
          <cell r="N34" t="str">
            <v>Combined</v>
          </cell>
          <cell r="O34">
            <v>121003</v>
          </cell>
          <cell r="P34">
            <v>46652</v>
          </cell>
          <cell r="Q34">
            <v>26472</v>
          </cell>
          <cell r="R34">
            <v>55665</v>
          </cell>
          <cell r="S34">
            <v>5033</v>
          </cell>
          <cell r="T34">
            <v>14263</v>
          </cell>
          <cell r="U34">
            <v>7344</v>
          </cell>
          <cell r="V34">
            <v>0</v>
          </cell>
          <cell r="W34">
            <v>0</v>
          </cell>
          <cell r="X34">
            <v>8009</v>
          </cell>
          <cell r="Y34">
            <v>163438</v>
          </cell>
          <cell r="Z34">
            <v>92677</v>
          </cell>
          <cell r="AA34">
            <v>69171</v>
          </cell>
          <cell r="AB34">
            <v>0</v>
          </cell>
          <cell r="AC34">
            <v>20319</v>
          </cell>
          <cell r="AD34">
            <v>0</v>
          </cell>
          <cell r="AE34">
            <v>0</v>
          </cell>
          <cell r="AF34">
            <v>0</v>
          </cell>
          <cell r="AG34">
            <v>0</v>
          </cell>
          <cell r="AH34">
            <v>1022</v>
          </cell>
          <cell r="AI34">
            <v>0</v>
          </cell>
          <cell r="AJ34">
            <v>117769</v>
          </cell>
          <cell r="AK34">
            <v>172208</v>
          </cell>
          <cell r="AL34">
            <v>0</v>
          </cell>
          <cell r="AM34">
            <v>0</v>
          </cell>
          <cell r="AN34">
            <v>172208</v>
          </cell>
          <cell r="AO34">
            <v>0</v>
          </cell>
          <cell r="AP34">
            <v>46384</v>
          </cell>
          <cell r="AQ34">
            <v>187864</v>
          </cell>
          <cell r="AR34">
            <v>0</v>
          </cell>
          <cell r="AS34">
            <v>51242</v>
          </cell>
          <cell r="AT34">
            <v>51242</v>
          </cell>
          <cell r="AU34">
            <v>0</v>
          </cell>
          <cell r="AV34">
            <v>102484</v>
          </cell>
          <cell r="AW34">
            <v>18398</v>
          </cell>
          <cell r="AX34">
            <v>0</v>
          </cell>
          <cell r="AY34">
            <v>0</v>
          </cell>
          <cell r="AZ34">
            <v>0</v>
          </cell>
          <cell r="BA34">
            <v>0</v>
          </cell>
          <cell r="BB34">
            <v>1500</v>
          </cell>
          <cell r="BC34">
            <v>0</v>
          </cell>
          <cell r="BD34">
            <v>35594</v>
          </cell>
          <cell r="BE34">
            <v>16476</v>
          </cell>
          <cell r="BF34">
            <v>0</v>
          </cell>
          <cell r="BG34">
            <v>0</v>
          </cell>
          <cell r="BH34">
            <v>71968</v>
          </cell>
          <cell r="BI34">
            <v>0</v>
          </cell>
          <cell r="BJ34">
            <v>4491</v>
          </cell>
          <cell r="BK34">
            <v>0</v>
          </cell>
          <cell r="BL34">
            <v>4491</v>
          </cell>
          <cell r="BM34">
            <v>0</v>
          </cell>
          <cell r="BN34">
            <v>0</v>
          </cell>
        </row>
        <row r="35">
          <cell r="A35" t="str">
            <v>Dance Resource Base (NI) Ltd</v>
          </cell>
          <cell r="B35">
            <v>1</v>
          </cell>
          <cell r="C35">
            <v>33196</v>
          </cell>
          <cell r="D35" t="str">
            <v>Lottery</v>
          </cell>
          <cell r="E35" t="str">
            <v>ACNI/12242</v>
          </cell>
          <cell r="F35" t="str">
            <v>Gilly Campbell</v>
          </cell>
          <cell r="G35" t="str">
            <v>AFP - Core</v>
          </cell>
          <cell r="H35" t="str">
            <v>Awarded</v>
          </cell>
          <cell r="I35" t="str">
            <v>Small</v>
          </cell>
          <cell r="J35">
            <v>39399</v>
          </cell>
          <cell r="L35">
            <v>40995</v>
          </cell>
          <cell r="M35">
            <v>103491</v>
          </cell>
          <cell r="N35" t="str">
            <v>Dance</v>
          </cell>
          <cell r="O35">
            <v>32553</v>
          </cell>
          <cell r="P35">
            <v>9000</v>
          </cell>
          <cell r="Q35">
            <v>3320</v>
          </cell>
          <cell r="R35">
            <v>514</v>
          </cell>
          <cell r="S35">
            <v>306</v>
          </cell>
          <cell r="T35">
            <v>1610</v>
          </cell>
          <cell r="U35">
            <v>995</v>
          </cell>
          <cell r="V35">
            <v>0</v>
          </cell>
          <cell r="W35">
            <v>0</v>
          </cell>
          <cell r="X35">
            <v>1506</v>
          </cell>
          <cell r="Y35">
            <v>17251</v>
          </cell>
          <cell r="Z35">
            <v>2430</v>
          </cell>
          <cell r="AA35">
            <v>13290</v>
          </cell>
          <cell r="AB35">
            <v>50</v>
          </cell>
          <cell r="AC35">
            <v>335</v>
          </cell>
          <cell r="AD35">
            <v>0</v>
          </cell>
          <cell r="AE35">
            <v>285</v>
          </cell>
          <cell r="AF35">
            <v>347</v>
          </cell>
          <cell r="AG35">
            <v>0</v>
          </cell>
          <cell r="AH35">
            <v>449</v>
          </cell>
          <cell r="AI35">
            <v>800</v>
          </cell>
          <cell r="AJ35">
            <v>21</v>
          </cell>
          <cell r="AK35">
            <v>39399</v>
          </cell>
          <cell r="AL35">
            <v>0</v>
          </cell>
          <cell r="AM35">
            <v>13377</v>
          </cell>
          <cell r="AN35">
            <v>52776</v>
          </cell>
          <cell r="AO35">
            <v>0</v>
          </cell>
          <cell r="AP35">
            <v>0</v>
          </cell>
          <cell r="AQ35">
            <v>0</v>
          </cell>
          <cell r="AR35">
            <v>0</v>
          </cell>
          <cell r="AS35">
            <v>0</v>
          </cell>
          <cell r="AT35">
            <v>0</v>
          </cell>
          <cell r="AU35">
            <v>0</v>
          </cell>
          <cell r="AV35">
            <v>0</v>
          </cell>
          <cell r="AW35">
            <v>260</v>
          </cell>
          <cell r="AX35">
            <v>0</v>
          </cell>
          <cell r="AY35">
            <v>0</v>
          </cell>
          <cell r="AZ35">
            <v>1800</v>
          </cell>
          <cell r="BA35">
            <v>0</v>
          </cell>
          <cell r="BB35">
            <v>0</v>
          </cell>
          <cell r="BC35">
            <v>0</v>
          </cell>
          <cell r="BD35">
            <v>4000</v>
          </cell>
          <cell r="BE35">
            <v>8083</v>
          </cell>
          <cell r="BF35">
            <v>0</v>
          </cell>
          <cell r="BG35">
            <v>3077</v>
          </cell>
          <cell r="BH35">
            <v>17220</v>
          </cell>
          <cell r="BI35">
            <v>0</v>
          </cell>
          <cell r="BJ35">
            <v>1700</v>
          </cell>
          <cell r="BK35">
            <v>0</v>
          </cell>
          <cell r="BL35">
            <v>1700</v>
          </cell>
          <cell r="BM35">
            <v>0</v>
          </cell>
          <cell r="BN35">
            <v>0</v>
          </cell>
        </row>
        <row r="36">
          <cell r="A36" t="str">
            <v>Derry Theatre Trust</v>
          </cell>
          <cell r="B36">
            <v>1</v>
          </cell>
          <cell r="C36">
            <v>33180</v>
          </cell>
          <cell r="D36" t="str">
            <v>Lottery</v>
          </cell>
          <cell r="E36" t="str">
            <v>ACNI/12226</v>
          </cell>
          <cell r="F36" t="str">
            <v>Sonya Whitefield</v>
          </cell>
          <cell r="G36" t="str">
            <v>AFP - Core</v>
          </cell>
          <cell r="H36" t="str">
            <v>Awarded</v>
          </cell>
          <cell r="I36" t="str">
            <v>Medium</v>
          </cell>
          <cell r="J36">
            <v>100000</v>
          </cell>
          <cell r="L36">
            <v>125100</v>
          </cell>
          <cell r="M36">
            <v>1926500</v>
          </cell>
          <cell r="N36" t="str">
            <v>Combined</v>
          </cell>
          <cell r="O36">
            <v>892752</v>
          </cell>
          <cell r="P36">
            <v>22806</v>
          </cell>
          <cell r="Q36">
            <v>96077</v>
          </cell>
          <cell r="R36">
            <v>108149</v>
          </cell>
          <cell r="S36">
            <v>19072</v>
          </cell>
          <cell r="T36">
            <v>30853</v>
          </cell>
          <cell r="U36">
            <v>23161</v>
          </cell>
          <cell r="V36">
            <v>0</v>
          </cell>
          <cell r="W36">
            <v>0</v>
          </cell>
          <cell r="X36">
            <v>27823</v>
          </cell>
          <cell r="Y36">
            <v>327941</v>
          </cell>
          <cell r="Z36">
            <v>81671</v>
          </cell>
          <cell r="AA36">
            <v>1565345</v>
          </cell>
          <cell r="AB36">
            <v>0</v>
          </cell>
          <cell r="AC36">
            <v>117062</v>
          </cell>
          <cell r="AD36">
            <v>2200</v>
          </cell>
          <cell r="AE36">
            <v>191100</v>
          </cell>
          <cell r="AF36">
            <v>0</v>
          </cell>
          <cell r="AG36">
            <v>3207</v>
          </cell>
          <cell r="AH36">
            <v>7249</v>
          </cell>
          <cell r="AI36">
            <v>0</v>
          </cell>
          <cell r="AJ36">
            <v>0</v>
          </cell>
          <cell r="AK36">
            <v>100000</v>
          </cell>
          <cell r="AL36">
            <v>0</v>
          </cell>
          <cell r="AM36">
            <v>0</v>
          </cell>
          <cell r="AN36">
            <v>100000</v>
          </cell>
          <cell r="AO36">
            <v>0</v>
          </cell>
          <cell r="AP36">
            <v>0</v>
          </cell>
          <cell r="AQ36">
            <v>443300</v>
          </cell>
          <cell r="AR36">
            <v>0</v>
          </cell>
          <cell r="AS36">
            <v>0</v>
          </cell>
          <cell r="AT36">
            <v>0</v>
          </cell>
          <cell r="AU36">
            <v>0</v>
          </cell>
          <cell r="AV36">
            <v>0</v>
          </cell>
          <cell r="AW36">
            <v>1839718</v>
          </cell>
          <cell r="AX36">
            <v>0</v>
          </cell>
          <cell r="AY36">
            <v>0</v>
          </cell>
          <cell r="AZ36">
            <v>1360</v>
          </cell>
          <cell r="BA36">
            <v>0</v>
          </cell>
          <cell r="BB36">
            <v>0</v>
          </cell>
          <cell r="BC36">
            <v>413644</v>
          </cell>
          <cell r="BD36">
            <v>208850</v>
          </cell>
          <cell r="BE36">
            <v>0</v>
          </cell>
          <cell r="BF36">
            <v>0</v>
          </cell>
          <cell r="BG36">
            <v>69237</v>
          </cell>
          <cell r="BH36">
            <v>2532809</v>
          </cell>
          <cell r="BI36">
            <v>43771</v>
          </cell>
          <cell r="BJ36">
            <v>0</v>
          </cell>
          <cell r="BK36">
            <v>0</v>
          </cell>
          <cell r="BL36">
            <v>43771</v>
          </cell>
          <cell r="BM36">
            <v>0</v>
          </cell>
          <cell r="BN36">
            <v>0</v>
          </cell>
        </row>
        <row r="37">
          <cell r="A37" t="str">
            <v>Digital Arts Studios</v>
          </cell>
          <cell r="B37">
            <v>1</v>
          </cell>
          <cell r="C37">
            <v>33151</v>
          </cell>
          <cell r="D37" t="str">
            <v>Lottery</v>
          </cell>
          <cell r="E37" t="str">
            <v>ACNI/12197</v>
          </cell>
          <cell r="F37" t="str">
            <v>Suzanne Lyle</v>
          </cell>
          <cell r="G37" t="str">
            <v>AFP - Core</v>
          </cell>
          <cell r="H37" t="str">
            <v>Awarded</v>
          </cell>
          <cell r="I37" t="str">
            <v>Small</v>
          </cell>
          <cell r="J37">
            <v>60260</v>
          </cell>
          <cell r="L37">
            <v>60260</v>
          </cell>
          <cell r="M37">
            <v>81210</v>
          </cell>
          <cell r="N37" t="str">
            <v>Visual Arts</v>
          </cell>
          <cell r="O37">
            <v>48769.98</v>
          </cell>
          <cell r="P37">
            <v>7485.6</v>
          </cell>
          <cell r="Q37">
            <v>1404</v>
          </cell>
          <cell r="R37">
            <v>3612</v>
          </cell>
          <cell r="S37">
            <v>944.65</v>
          </cell>
          <cell r="T37">
            <v>672.99</v>
          </cell>
          <cell r="U37">
            <v>2238</v>
          </cell>
          <cell r="V37">
            <v>0</v>
          </cell>
          <cell r="W37">
            <v>0</v>
          </cell>
          <cell r="X37">
            <v>2299.96</v>
          </cell>
          <cell r="Y37">
            <v>18657.2</v>
          </cell>
          <cell r="Z37">
            <v>985.54</v>
          </cell>
          <cell r="AA37">
            <v>3018.92</v>
          </cell>
          <cell r="AB37">
            <v>0</v>
          </cell>
          <cell r="AC37">
            <v>3645.93</v>
          </cell>
          <cell r="AD37">
            <v>0</v>
          </cell>
          <cell r="AE37">
            <v>756.37</v>
          </cell>
          <cell r="AF37">
            <v>450</v>
          </cell>
          <cell r="AG37">
            <v>124.4</v>
          </cell>
          <cell r="AH37">
            <v>1691.78</v>
          </cell>
          <cell r="AI37">
            <v>2252.89</v>
          </cell>
          <cell r="AJ37">
            <v>5218.95</v>
          </cell>
          <cell r="AK37">
            <v>60260</v>
          </cell>
          <cell r="AL37">
            <v>0</v>
          </cell>
          <cell r="AM37">
            <v>0</v>
          </cell>
          <cell r="AN37">
            <v>60260</v>
          </cell>
          <cell r="AO37">
            <v>0</v>
          </cell>
          <cell r="AP37">
            <v>0</v>
          </cell>
          <cell r="AQ37">
            <v>619.5</v>
          </cell>
          <cell r="AR37">
            <v>0</v>
          </cell>
          <cell r="AS37">
            <v>500</v>
          </cell>
          <cell r="AT37">
            <v>0</v>
          </cell>
          <cell r="AU37">
            <v>0</v>
          </cell>
          <cell r="AV37">
            <v>500</v>
          </cell>
          <cell r="AW37">
            <v>158</v>
          </cell>
          <cell r="AX37">
            <v>0</v>
          </cell>
          <cell r="AY37">
            <v>0</v>
          </cell>
          <cell r="AZ37">
            <v>462.84</v>
          </cell>
          <cell r="BA37">
            <v>0</v>
          </cell>
          <cell r="BB37">
            <v>0</v>
          </cell>
          <cell r="BC37">
            <v>0</v>
          </cell>
          <cell r="BD37">
            <v>4026.02</v>
          </cell>
          <cell r="BE37">
            <v>9791.9599999999991</v>
          </cell>
          <cell r="BF37">
            <v>678.76</v>
          </cell>
          <cell r="BG37">
            <v>0</v>
          </cell>
          <cell r="BH37">
            <v>15117.58</v>
          </cell>
          <cell r="BI37">
            <v>0</v>
          </cell>
          <cell r="BJ37">
            <v>0</v>
          </cell>
          <cell r="BK37">
            <v>0</v>
          </cell>
          <cell r="BL37">
            <v>0</v>
          </cell>
          <cell r="BM37">
            <v>0</v>
          </cell>
          <cell r="BN37">
            <v>0</v>
          </cell>
        </row>
        <row r="38">
          <cell r="A38" t="str">
            <v>Down Community Arts Ltd</v>
          </cell>
          <cell r="B38">
            <v>1</v>
          </cell>
          <cell r="C38">
            <v>33215</v>
          </cell>
          <cell r="D38" t="str">
            <v>Lottery</v>
          </cell>
          <cell r="E38" t="str">
            <v>ACNI/12261</v>
          </cell>
          <cell r="F38" t="str">
            <v>Lizzie Devlin</v>
          </cell>
          <cell r="G38" t="str">
            <v>AFP - Core</v>
          </cell>
          <cell r="H38" t="str">
            <v>Awarded</v>
          </cell>
          <cell r="I38" t="str">
            <v>Small</v>
          </cell>
          <cell r="J38">
            <v>53350</v>
          </cell>
          <cell r="L38">
            <v>68289</v>
          </cell>
          <cell r="M38">
            <v>81085</v>
          </cell>
          <cell r="N38" t="str">
            <v>Combined</v>
          </cell>
          <cell r="O38">
            <v>39092.519999999997</v>
          </cell>
          <cell r="P38">
            <v>2800</v>
          </cell>
          <cell r="Q38">
            <v>0</v>
          </cell>
          <cell r="R38">
            <v>0</v>
          </cell>
          <cell r="S38">
            <v>1062.73</v>
          </cell>
          <cell r="T38">
            <v>467.45</v>
          </cell>
          <cell r="U38">
            <v>1908</v>
          </cell>
          <cell r="V38">
            <v>0</v>
          </cell>
          <cell r="W38">
            <v>0</v>
          </cell>
          <cell r="X38">
            <v>1529.1</v>
          </cell>
          <cell r="Y38">
            <v>7767.2800000000007</v>
          </cell>
          <cell r="Z38">
            <v>980.9</v>
          </cell>
          <cell r="AA38">
            <v>13234.34</v>
          </cell>
          <cell r="AB38">
            <v>210</v>
          </cell>
          <cell r="AC38">
            <v>105</v>
          </cell>
          <cell r="AD38">
            <v>0</v>
          </cell>
          <cell r="AE38">
            <v>0</v>
          </cell>
          <cell r="AF38">
            <v>230</v>
          </cell>
          <cell r="AG38">
            <v>0</v>
          </cell>
          <cell r="AH38">
            <v>428.08</v>
          </cell>
          <cell r="AI38">
            <v>5398.54</v>
          </cell>
          <cell r="AJ38">
            <v>0</v>
          </cell>
          <cell r="AK38">
            <v>53350</v>
          </cell>
          <cell r="AL38">
            <v>0</v>
          </cell>
          <cell r="AM38">
            <v>0</v>
          </cell>
          <cell r="AN38">
            <v>53350</v>
          </cell>
          <cell r="AO38">
            <v>0</v>
          </cell>
          <cell r="AP38">
            <v>0</v>
          </cell>
          <cell r="AQ38">
            <v>2410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2944</v>
          </cell>
          <cell r="BF38">
            <v>0</v>
          </cell>
          <cell r="BG38">
            <v>0</v>
          </cell>
          <cell r="BH38">
            <v>2944</v>
          </cell>
          <cell r="BI38">
            <v>250</v>
          </cell>
          <cell r="BJ38">
            <v>0</v>
          </cell>
          <cell r="BK38">
            <v>10200</v>
          </cell>
          <cell r="BL38">
            <v>10450</v>
          </cell>
          <cell r="BM38">
            <v>0</v>
          </cell>
          <cell r="BN38">
            <v>0</v>
          </cell>
        </row>
        <row r="39">
          <cell r="A39" t="str">
            <v>Drake Music Project Northern Ireland</v>
          </cell>
          <cell r="B39">
            <v>1</v>
          </cell>
          <cell r="C39">
            <v>33181</v>
          </cell>
          <cell r="D39" t="str">
            <v>Lottery</v>
          </cell>
          <cell r="E39" t="str">
            <v>ACNI/12227</v>
          </cell>
          <cell r="F39" t="str">
            <v>Fionnuala Walsh</v>
          </cell>
          <cell r="G39" t="str">
            <v>AFP - Core</v>
          </cell>
          <cell r="H39" t="str">
            <v>Awarded</v>
          </cell>
          <cell r="I39" t="str">
            <v>Small</v>
          </cell>
          <cell r="J39">
            <v>52380</v>
          </cell>
          <cell r="L39">
            <v>57590</v>
          </cell>
          <cell r="M39">
            <v>133992</v>
          </cell>
          <cell r="N39" t="str">
            <v>Music</v>
          </cell>
          <cell r="O39">
            <v>30160</v>
          </cell>
          <cell r="P39">
            <v>11700</v>
          </cell>
          <cell r="Q39">
            <v>10210</v>
          </cell>
          <cell r="R39">
            <v>611</v>
          </cell>
          <cell r="S39">
            <v>1422</v>
          </cell>
          <cell r="T39">
            <v>784</v>
          </cell>
          <cell r="U39">
            <v>1954</v>
          </cell>
          <cell r="V39">
            <v>0</v>
          </cell>
          <cell r="W39">
            <v>0</v>
          </cell>
          <cell r="X39">
            <v>988</v>
          </cell>
          <cell r="Y39">
            <v>27669</v>
          </cell>
          <cell r="Z39">
            <v>1154</v>
          </cell>
          <cell r="AA39">
            <v>39023</v>
          </cell>
          <cell r="AB39">
            <v>645</v>
          </cell>
          <cell r="AC39">
            <v>2115</v>
          </cell>
          <cell r="AD39">
            <v>420</v>
          </cell>
          <cell r="AE39">
            <v>460</v>
          </cell>
          <cell r="AF39">
            <v>475.2</v>
          </cell>
          <cell r="AG39">
            <v>0</v>
          </cell>
          <cell r="AH39">
            <v>1988</v>
          </cell>
          <cell r="AI39">
            <v>2660</v>
          </cell>
          <cell r="AJ39">
            <v>1160</v>
          </cell>
          <cell r="AK39">
            <v>51480</v>
          </cell>
          <cell r="AL39">
            <v>0</v>
          </cell>
          <cell r="AM39">
            <v>0</v>
          </cell>
          <cell r="AN39">
            <v>51480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11370</v>
          </cell>
          <cell r="BF39">
            <v>1536</v>
          </cell>
          <cell r="BG39">
            <v>0</v>
          </cell>
          <cell r="BH39">
            <v>12906</v>
          </cell>
          <cell r="BI39">
            <v>0</v>
          </cell>
          <cell r="BJ39">
            <v>840</v>
          </cell>
          <cell r="BK39">
            <v>31194</v>
          </cell>
          <cell r="BL39">
            <v>32034</v>
          </cell>
          <cell r="BM39">
            <v>0</v>
          </cell>
          <cell r="BN39">
            <v>15000</v>
          </cell>
        </row>
        <row r="40">
          <cell r="A40" t="str">
            <v>DU Dance</v>
          </cell>
          <cell r="B40">
            <v>1</v>
          </cell>
          <cell r="C40">
            <v>33207</v>
          </cell>
          <cell r="D40" t="str">
            <v>Lottery</v>
          </cell>
          <cell r="E40" t="str">
            <v>ACNI/12253</v>
          </cell>
          <cell r="F40" t="str">
            <v>Gilly Campbell</v>
          </cell>
          <cell r="G40" t="str">
            <v>AFP - Core</v>
          </cell>
          <cell r="H40" t="str">
            <v>Awarded</v>
          </cell>
          <cell r="I40" t="str">
            <v>Small</v>
          </cell>
          <cell r="J40">
            <v>46075</v>
          </cell>
          <cell r="L40">
            <v>79303</v>
          </cell>
          <cell r="M40">
            <v>257231</v>
          </cell>
          <cell r="N40" t="str">
            <v>Dance</v>
          </cell>
          <cell r="O40">
            <v>43348</v>
          </cell>
          <cell r="P40">
            <v>2563</v>
          </cell>
          <cell r="Q40">
            <v>741</v>
          </cell>
          <cell r="R40">
            <v>100</v>
          </cell>
          <cell r="S40">
            <v>998</v>
          </cell>
          <cell r="T40">
            <v>608</v>
          </cell>
          <cell r="U40">
            <v>2500</v>
          </cell>
          <cell r="V40">
            <v>0</v>
          </cell>
          <cell r="W40">
            <v>0</v>
          </cell>
          <cell r="X40">
            <v>1349</v>
          </cell>
          <cell r="Y40">
            <v>8859</v>
          </cell>
          <cell r="Z40">
            <v>5868</v>
          </cell>
          <cell r="AA40">
            <v>30415</v>
          </cell>
          <cell r="AB40">
            <v>1237</v>
          </cell>
          <cell r="AC40">
            <v>6940</v>
          </cell>
          <cell r="AD40">
            <v>0</v>
          </cell>
          <cell r="AE40">
            <v>487</v>
          </cell>
          <cell r="AF40">
            <v>5037</v>
          </cell>
          <cell r="AG40">
            <v>0</v>
          </cell>
          <cell r="AH40">
            <v>17627</v>
          </cell>
          <cell r="AI40">
            <v>3349</v>
          </cell>
          <cell r="AJ40">
            <v>1788</v>
          </cell>
          <cell r="AK40">
            <v>46075</v>
          </cell>
          <cell r="AL40">
            <v>0</v>
          </cell>
          <cell r="AM40">
            <v>9000</v>
          </cell>
          <cell r="AN40">
            <v>55075</v>
          </cell>
          <cell r="AO40">
            <v>0</v>
          </cell>
          <cell r="AP40">
            <v>0</v>
          </cell>
          <cell r="AQ40">
            <v>27631</v>
          </cell>
          <cell r="AR40">
            <v>0</v>
          </cell>
          <cell r="AS40">
            <v>7500</v>
          </cell>
          <cell r="AT40">
            <v>0</v>
          </cell>
          <cell r="AU40">
            <v>0</v>
          </cell>
          <cell r="AV40">
            <v>7500</v>
          </cell>
          <cell r="AW40">
            <v>220</v>
          </cell>
          <cell r="AX40">
            <v>0</v>
          </cell>
          <cell r="AY40">
            <v>0</v>
          </cell>
          <cell r="AZ40">
            <v>0</v>
          </cell>
          <cell r="BA40">
            <v>0</v>
          </cell>
          <cell r="BB40">
            <v>0</v>
          </cell>
          <cell r="BC40">
            <v>0</v>
          </cell>
          <cell r="BD40">
            <v>0</v>
          </cell>
          <cell r="BE40">
            <v>2806</v>
          </cell>
          <cell r="BF40">
            <v>0</v>
          </cell>
          <cell r="BG40">
            <v>12238</v>
          </cell>
          <cell r="BH40">
            <v>15264</v>
          </cell>
          <cell r="BI40">
            <v>2000</v>
          </cell>
          <cell r="BJ40">
            <v>3776</v>
          </cell>
          <cell r="BK40">
            <v>17929</v>
          </cell>
          <cell r="BL40">
            <v>23705</v>
          </cell>
          <cell r="BM40">
            <v>0</v>
          </cell>
          <cell r="BN40">
            <v>0</v>
          </cell>
        </row>
        <row r="41">
          <cell r="A41" t="str">
            <v>Dumbworld Ltd</v>
          </cell>
          <cell r="B41">
            <v>1</v>
          </cell>
          <cell r="C41">
            <v>33235</v>
          </cell>
          <cell r="D41" t="str">
            <v>Lottery</v>
          </cell>
          <cell r="E41" t="str">
            <v>ACNI/12281</v>
          </cell>
          <cell r="F41" t="str">
            <v>Ciaran Scullion</v>
          </cell>
          <cell r="G41" t="str">
            <v>AFP - Core</v>
          </cell>
          <cell r="H41" t="str">
            <v>Awarded</v>
          </cell>
          <cell r="I41" t="str">
            <v>Small</v>
          </cell>
          <cell r="J41">
            <v>82000</v>
          </cell>
          <cell r="L41">
            <v>105920</v>
          </cell>
          <cell r="M41">
            <v>345425</v>
          </cell>
          <cell r="N41" t="str">
            <v>Music</v>
          </cell>
          <cell r="O41">
            <v>26414.12</v>
          </cell>
          <cell r="P41">
            <v>1932</v>
          </cell>
          <cell r="Q41">
            <v>0</v>
          </cell>
          <cell r="R41">
            <v>0</v>
          </cell>
          <cell r="S41">
            <v>494.56</v>
          </cell>
          <cell r="T41">
            <v>1385.58</v>
          </cell>
          <cell r="U41">
            <v>1694</v>
          </cell>
          <cell r="V41">
            <v>0</v>
          </cell>
          <cell r="W41">
            <v>0</v>
          </cell>
          <cell r="X41">
            <v>520</v>
          </cell>
          <cell r="Y41">
            <v>6026.1399999999994</v>
          </cell>
          <cell r="Z41">
            <v>3838.53</v>
          </cell>
          <cell r="AA41">
            <v>52368.47</v>
          </cell>
          <cell r="AB41">
            <v>0</v>
          </cell>
          <cell r="AC41">
            <v>2663.11</v>
          </cell>
          <cell r="AD41">
            <v>0</v>
          </cell>
          <cell r="AE41">
            <v>1023.98</v>
          </cell>
          <cell r="AF41">
            <v>5388.31</v>
          </cell>
          <cell r="AG41">
            <v>0</v>
          </cell>
          <cell r="AH41">
            <v>8268.98</v>
          </cell>
          <cell r="AI41">
            <v>5632.64</v>
          </cell>
          <cell r="AJ41">
            <v>0</v>
          </cell>
          <cell r="AK41">
            <v>82000</v>
          </cell>
          <cell r="AL41">
            <v>0</v>
          </cell>
          <cell r="AM41">
            <v>0</v>
          </cell>
          <cell r="AN41">
            <v>82000</v>
          </cell>
          <cell r="AO41">
            <v>0</v>
          </cell>
          <cell r="AP41">
            <v>0</v>
          </cell>
          <cell r="AQ41">
            <v>0</v>
          </cell>
          <cell r="AR41">
            <v>0</v>
          </cell>
          <cell r="AS41">
            <v>7500</v>
          </cell>
          <cell r="AT41">
            <v>0</v>
          </cell>
          <cell r="AU41">
            <v>0</v>
          </cell>
          <cell r="AV41">
            <v>7500</v>
          </cell>
          <cell r="AW41">
            <v>6315.57</v>
          </cell>
          <cell r="AX41">
            <v>0</v>
          </cell>
          <cell r="AY41">
            <v>0</v>
          </cell>
          <cell r="AZ41">
            <v>0</v>
          </cell>
          <cell r="BA41">
            <v>0</v>
          </cell>
          <cell r="BB41">
            <v>0</v>
          </cell>
          <cell r="BC41">
            <v>0</v>
          </cell>
          <cell r="BD41">
            <v>0</v>
          </cell>
          <cell r="BE41">
            <v>4350</v>
          </cell>
          <cell r="BF41">
            <v>0</v>
          </cell>
          <cell r="BG41">
            <v>188.5</v>
          </cell>
          <cell r="BH41">
            <v>10854.07</v>
          </cell>
          <cell r="BI41">
            <v>0</v>
          </cell>
          <cell r="BJ41">
            <v>0</v>
          </cell>
          <cell r="BK41">
            <v>0</v>
          </cell>
          <cell r="BL41">
            <v>0</v>
          </cell>
          <cell r="BM41">
            <v>82000</v>
          </cell>
          <cell r="BN41">
            <v>7500</v>
          </cell>
        </row>
        <row r="42">
          <cell r="A42" t="str">
            <v>Dun Uladh Ltd</v>
          </cell>
          <cell r="B42">
            <v>1</v>
          </cell>
          <cell r="C42">
            <v>33157</v>
          </cell>
          <cell r="D42" t="str">
            <v>Lottery</v>
          </cell>
          <cell r="E42" t="str">
            <v>ACNI/12203</v>
          </cell>
          <cell r="F42" t="str">
            <v>Maria McAlister</v>
          </cell>
          <cell r="G42" t="str">
            <v>AFP - Core</v>
          </cell>
          <cell r="H42" t="str">
            <v>Awarded</v>
          </cell>
          <cell r="I42" t="str">
            <v>Medium</v>
          </cell>
          <cell r="J42">
            <v>26550</v>
          </cell>
          <cell r="L42">
            <v>26550</v>
          </cell>
          <cell r="M42">
            <v>165952.5</v>
          </cell>
          <cell r="N42" t="str">
            <v>Traditional Arts</v>
          </cell>
          <cell r="O42">
            <v>55123.63</v>
          </cell>
          <cell r="P42">
            <v>1589.96</v>
          </cell>
          <cell r="Q42">
            <v>10861.77</v>
          </cell>
          <cell r="R42">
            <v>28835.4</v>
          </cell>
          <cell r="S42">
            <v>3350</v>
          </cell>
          <cell r="T42">
            <v>4486.8900000000003</v>
          </cell>
          <cell r="U42">
            <v>5708.78</v>
          </cell>
          <cell r="V42">
            <v>0</v>
          </cell>
          <cell r="W42">
            <v>0</v>
          </cell>
          <cell r="X42">
            <v>3251.71</v>
          </cell>
          <cell r="Y42">
            <v>58084.51</v>
          </cell>
          <cell r="Z42">
            <v>19797.79</v>
          </cell>
          <cell r="AA42">
            <v>37776.769999999997</v>
          </cell>
          <cell r="AB42">
            <v>0</v>
          </cell>
          <cell r="AC42">
            <v>10444.65</v>
          </cell>
          <cell r="AD42">
            <v>0</v>
          </cell>
          <cell r="AE42">
            <v>0</v>
          </cell>
          <cell r="AF42">
            <v>0</v>
          </cell>
          <cell r="AG42">
            <v>0</v>
          </cell>
          <cell r="AH42">
            <v>0</v>
          </cell>
          <cell r="AI42">
            <v>82.5</v>
          </cell>
          <cell r="AJ42">
            <v>3996.54</v>
          </cell>
          <cell r="AK42">
            <v>26550</v>
          </cell>
          <cell r="AL42">
            <v>0</v>
          </cell>
          <cell r="AM42">
            <v>0</v>
          </cell>
          <cell r="AN42">
            <v>26550</v>
          </cell>
          <cell r="AO42">
            <v>0</v>
          </cell>
          <cell r="AP42">
            <v>0</v>
          </cell>
          <cell r="AQ42">
            <v>5000</v>
          </cell>
          <cell r="AR42">
            <v>2390.12</v>
          </cell>
          <cell r="AS42">
            <v>3366</v>
          </cell>
          <cell r="AT42">
            <v>63639.58</v>
          </cell>
          <cell r="AU42">
            <v>0</v>
          </cell>
          <cell r="AV42">
            <v>69395.7</v>
          </cell>
          <cell r="AW42">
            <v>23532.6</v>
          </cell>
          <cell r="AX42">
            <v>0</v>
          </cell>
          <cell r="AY42">
            <v>0</v>
          </cell>
          <cell r="AZ42">
            <v>0</v>
          </cell>
          <cell r="BA42">
            <v>168</v>
          </cell>
          <cell r="BB42">
            <v>0</v>
          </cell>
          <cell r="BC42">
            <v>18957</v>
          </cell>
          <cell r="BD42">
            <v>24216.07</v>
          </cell>
          <cell r="BE42">
            <v>5400.75</v>
          </cell>
          <cell r="BF42">
            <v>0</v>
          </cell>
          <cell r="BG42">
            <v>5735.25</v>
          </cell>
          <cell r="BH42">
            <v>78009.67</v>
          </cell>
          <cell r="BI42">
            <v>0</v>
          </cell>
          <cell r="BJ42">
            <v>0</v>
          </cell>
          <cell r="BK42">
            <v>0</v>
          </cell>
          <cell r="BL42">
            <v>0</v>
          </cell>
          <cell r="BM42">
            <v>0</v>
          </cell>
          <cell r="BN42">
            <v>0</v>
          </cell>
        </row>
        <row r="43">
          <cell r="A43" t="str">
            <v>Dylan Quinn Dance Theatre</v>
          </cell>
          <cell r="B43">
            <v>1</v>
          </cell>
          <cell r="C43">
            <v>33178</v>
          </cell>
          <cell r="D43" t="str">
            <v>Lottery</v>
          </cell>
          <cell r="E43" t="str">
            <v>ACNI/12224</v>
          </cell>
          <cell r="F43" t="str">
            <v>Gilly Campbell</v>
          </cell>
          <cell r="G43" t="str">
            <v>AFP - Core</v>
          </cell>
          <cell r="H43" t="str">
            <v>Awarded</v>
          </cell>
          <cell r="I43" t="str">
            <v>Small</v>
          </cell>
          <cell r="J43">
            <v>54386</v>
          </cell>
          <cell r="L43">
            <v>73461</v>
          </cell>
          <cell r="M43">
            <v>189975</v>
          </cell>
          <cell r="N43" t="str">
            <v>Dance</v>
          </cell>
          <cell r="O43">
            <v>33038.730000000003</v>
          </cell>
          <cell r="P43">
            <v>3990.22</v>
          </cell>
          <cell r="Q43">
            <v>78.959999999999994</v>
          </cell>
          <cell r="R43">
            <v>0</v>
          </cell>
          <cell r="S43">
            <v>2217.17</v>
          </cell>
          <cell r="T43">
            <v>1201.99</v>
          </cell>
          <cell r="U43">
            <v>3571.97</v>
          </cell>
          <cell r="V43">
            <v>0</v>
          </cell>
          <cell r="W43">
            <v>0</v>
          </cell>
          <cell r="X43">
            <v>589.84</v>
          </cell>
          <cell r="Y43">
            <v>11650.15</v>
          </cell>
          <cell r="Z43">
            <v>3912.88</v>
          </cell>
          <cell r="AA43">
            <v>15513.57</v>
          </cell>
          <cell r="AB43">
            <v>0</v>
          </cell>
          <cell r="AC43">
            <v>2172.04</v>
          </cell>
          <cell r="AD43">
            <v>0</v>
          </cell>
          <cell r="AE43">
            <v>781.19</v>
          </cell>
          <cell r="AF43">
            <v>6889.99</v>
          </cell>
          <cell r="AG43">
            <v>1240.19</v>
          </cell>
          <cell r="AH43">
            <v>10057.57</v>
          </cell>
          <cell r="AI43">
            <v>2547.31</v>
          </cell>
          <cell r="AJ43">
            <v>13102.82</v>
          </cell>
          <cell r="AK43">
            <v>54385</v>
          </cell>
          <cell r="AL43">
            <v>0</v>
          </cell>
          <cell r="AM43">
            <v>4090</v>
          </cell>
          <cell r="AN43">
            <v>58475</v>
          </cell>
          <cell r="AO43">
            <v>0</v>
          </cell>
          <cell r="AP43">
            <v>4500</v>
          </cell>
          <cell r="AQ43">
            <v>1215.68</v>
          </cell>
          <cell r="AR43">
            <v>0</v>
          </cell>
          <cell r="AS43">
            <v>0</v>
          </cell>
          <cell r="AT43">
            <v>0</v>
          </cell>
          <cell r="AU43">
            <v>0</v>
          </cell>
          <cell r="AV43">
            <v>0</v>
          </cell>
          <cell r="AW43">
            <v>0</v>
          </cell>
          <cell r="AX43">
            <v>0</v>
          </cell>
          <cell r="AY43">
            <v>4801.8100000000004</v>
          </cell>
          <cell r="AZ43">
            <v>0</v>
          </cell>
          <cell r="BA43">
            <v>0</v>
          </cell>
          <cell r="BB43">
            <v>0</v>
          </cell>
          <cell r="BC43">
            <v>0</v>
          </cell>
          <cell r="BD43">
            <v>0</v>
          </cell>
          <cell r="BE43">
            <v>40459.120000000003</v>
          </cell>
          <cell r="BF43">
            <v>0</v>
          </cell>
          <cell r="BG43">
            <v>32</v>
          </cell>
          <cell r="BH43">
            <v>45292.93</v>
          </cell>
          <cell r="BI43">
            <v>0</v>
          </cell>
          <cell r="BJ43">
            <v>0</v>
          </cell>
          <cell r="BK43">
            <v>0</v>
          </cell>
          <cell r="BL43">
            <v>0</v>
          </cell>
          <cell r="BM43">
            <v>58476</v>
          </cell>
          <cell r="BN43">
            <v>5715.68</v>
          </cell>
        </row>
        <row r="44">
          <cell r="A44" t="str">
            <v>East Belfast Partnership</v>
          </cell>
          <cell r="B44">
            <v>1</v>
          </cell>
          <cell r="C44">
            <v>33182</v>
          </cell>
          <cell r="D44" t="str">
            <v>Lottery</v>
          </cell>
          <cell r="E44" t="str">
            <v>ACNI/12228</v>
          </cell>
          <cell r="F44" t="str">
            <v>Damian Smyth</v>
          </cell>
          <cell r="G44" t="str">
            <v>AFP - Core</v>
          </cell>
          <cell r="H44" t="str">
            <v>Awarded</v>
          </cell>
          <cell r="I44" t="str">
            <v>Medium</v>
          </cell>
          <cell r="J44">
            <v>94000</v>
          </cell>
          <cell r="L44">
            <v>136443.63</v>
          </cell>
          <cell r="M44">
            <v>1003104.94</v>
          </cell>
          <cell r="N44" t="str">
            <v>Combined</v>
          </cell>
          <cell r="O44">
            <v>65815</v>
          </cell>
          <cell r="P44">
            <v>12980</v>
          </cell>
          <cell r="Q44">
            <v>0</v>
          </cell>
          <cell r="R44">
            <v>0</v>
          </cell>
          <cell r="S44">
            <v>0</v>
          </cell>
          <cell r="T44">
            <v>233</v>
          </cell>
          <cell r="U44">
            <v>7394</v>
          </cell>
          <cell r="V44">
            <v>0</v>
          </cell>
          <cell r="W44">
            <v>0</v>
          </cell>
          <cell r="X44">
            <v>1090</v>
          </cell>
          <cell r="Y44">
            <v>21697</v>
          </cell>
          <cell r="Z44">
            <v>3711</v>
          </cell>
          <cell r="AA44">
            <v>101238</v>
          </cell>
          <cell r="AB44">
            <v>801</v>
          </cell>
          <cell r="AC44">
            <v>34600</v>
          </cell>
          <cell r="AD44">
            <v>0</v>
          </cell>
          <cell r="AE44">
            <v>0</v>
          </cell>
          <cell r="AF44">
            <v>0</v>
          </cell>
          <cell r="AG44">
            <v>0</v>
          </cell>
          <cell r="AH44">
            <v>2704</v>
          </cell>
          <cell r="AI44">
            <v>0</v>
          </cell>
          <cell r="AJ44">
            <v>1449</v>
          </cell>
          <cell r="AK44">
            <v>94000</v>
          </cell>
          <cell r="AL44">
            <v>0</v>
          </cell>
          <cell r="AM44">
            <v>13324</v>
          </cell>
          <cell r="AN44">
            <v>107324</v>
          </cell>
          <cell r="AO44">
            <v>0</v>
          </cell>
          <cell r="AP44">
            <v>2800</v>
          </cell>
          <cell r="AQ44">
            <v>100350</v>
          </cell>
          <cell r="AR44">
            <v>0</v>
          </cell>
          <cell r="AS44">
            <v>0</v>
          </cell>
          <cell r="AT44">
            <v>0</v>
          </cell>
          <cell r="AU44">
            <v>0</v>
          </cell>
          <cell r="AV44">
            <v>0</v>
          </cell>
          <cell r="AW44">
            <v>43264.89</v>
          </cell>
          <cell r="AX44">
            <v>0</v>
          </cell>
          <cell r="AY44">
            <v>0</v>
          </cell>
          <cell r="AZ44">
            <v>0</v>
          </cell>
          <cell r="BA44">
            <v>0</v>
          </cell>
          <cell r="BB44">
            <v>0</v>
          </cell>
          <cell r="BC44">
            <v>0</v>
          </cell>
          <cell r="BD44">
            <v>0</v>
          </cell>
          <cell r="BE44">
            <v>0</v>
          </cell>
          <cell r="BF44">
            <v>0</v>
          </cell>
          <cell r="BG44">
            <v>0</v>
          </cell>
          <cell r="BH44">
            <v>43264.89</v>
          </cell>
          <cell r="BI44">
            <v>12750</v>
          </cell>
          <cell r="BJ44">
            <v>0</v>
          </cell>
          <cell r="BK44">
            <v>0</v>
          </cell>
          <cell r="BL44">
            <v>12750</v>
          </cell>
          <cell r="BM44">
            <v>0</v>
          </cell>
          <cell r="BN44">
            <v>0</v>
          </cell>
        </row>
        <row r="45">
          <cell r="A45" t="str">
            <v>Echo Echo Dance Theatre Company</v>
          </cell>
          <cell r="B45">
            <v>1</v>
          </cell>
          <cell r="C45">
            <v>33241</v>
          </cell>
          <cell r="D45" t="str">
            <v>Exchequer</v>
          </cell>
          <cell r="E45" t="str">
            <v>ACNI/12287</v>
          </cell>
          <cell r="F45" t="str">
            <v>Gilly Campbell</v>
          </cell>
          <cell r="G45" t="str">
            <v>AFP - Core</v>
          </cell>
          <cell r="H45" t="str">
            <v>Awarded</v>
          </cell>
          <cell r="I45" t="str">
            <v>Medium</v>
          </cell>
          <cell r="J45">
            <v>109758</v>
          </cell>
          <cell r="L45">
            <v>149758</v>
          </cell>
          <cell r="M45">
            <v>489855</v>
          </cell>
          <cell r="N45" t="str">
            <v>Dance</v>
          </cell>
          <cell r="O45">
            <v>116964.54</v>
          </cell>
          <cell r="P45">
            <v>20020.8</v>
          </cell>
          <cell r="Q45">
            <v>3762.41</v>
          </cell>
          <cell r="R45">
            <v>1308.19</v>
          </cell>
          <cell r="S45">
            <v>1573.18</v>
          </cell>
          <cell r="T45">
            <v>407.37</v>
          </cell>
          <cell r="U45">
            <v>2803.76</v>
          </cell>
          <cell r="V45">
            <v>0</v>
          </cell>
          <cell r="W45">
            <v>0</v>
          </cell>
          <cell r="X45">
            <v>2392.9499999999998</v>
          </cell>
          <cell r="Y45">
            <v>32268.66</v>
          </cell>
          <cell r="Z45">
            <v>925.28</v>
          </cell>
          <cell r="AA45">
            <v>48203.51</v>
          </cell>
          <cell r="AB45">
            <v>0</v>
          </cell>
          <cell r="AC45">
            <v>4423.03</v>
          </cell>
          <cell r="AD45">
            <v>0</v>
          </cell>
          <cell r="AE45">
            <v>226.52</v>
          </cell>
          <cell r="AF45">
            <v>0</v>
          </cell>
          <cell r="AG45">
            <v>0</v>
          </cell>
          <cell r="AH45">
            <v>7924.26</v>
          </cell>
          <cell r="AI45">
            <v>388.64</v>
          </cell>
          <cell r="AJ45">
            <v>2515</v>
          </cell>
          <cell r="AK45">
            <v>109758</v>
          </cell>
          <cell r="AL45">
            <v>0</v>
          </cell>
          <cell r="AM45">
            <v>9000</v>
          </cell>
          <cell r="AN45">
            <v>118758</v>
          </cell>
          <cell r="AO45">
            <v>0</v>
          </cell>
          <cell r="AP45">
            <v>0</v>
          </cell>
          <cell r="AQ45">
            <v>27100</v>
          </cell>
          <cell r="AR45">
            <v>0</v>
          </cell>
          <cell r="AS45">
            <v>0</v>
          </cell>
          <cell r="AT45">
            <v>0</v>
          </cell>
          <cell r="AU45">
            <v>0</v>
          </cell>
          <cell r="AV45">
            <v>0</v>
          </cell>
          <cell r="AW45">
            <v>7323.6</v>
          </cell>
          <cell r="AX45">
            <v>0</v>
          </cell>
          <cell r="AY45">
            <v>0</v>
          </cell>
          <cell r="AZ45">
            <v>0</v>
          </cell>
          <cell r="BA45">
            <v>0</v>
          </cell>
          <cell r="BB45">
            <v>0</v>
          </cell>
          <cell r="BC45">
            <v>0</v>
          </cell>
          <cell r="BD45">
            <v>3148.5</v>
          </cell>
          <cell r="BE45">
            <v>15893.08</v>
          </cell>
          <cell r="BF45">
            <v>0</v>
          </cell>
          <cell r="BG45">
            <v>2916.08</v>
          </cell>
          <cell r="BH45">
            <v>29281.260000000002</v>
          </cell>
          <cell r="BI45">
            <v>0</v>
          </cell>
          <cell r="BJ45">
            <v>3421.37</v>
          </cell>
          <cell r="BK45">
            <v>41665</v>
          </cell>
          <cell r="BL45">
            <v>45086.37</v>
          </cell>
          <cell r="BM45">
            <v>0</v>
          </cell>
          <cell r="BN45">
            <v>13245.94</v>
          </cell>
        </row>
        <row r="46">
          <cell r="A46" t="str">
            <v>Feile an Phobail</v>
          </cell>
          <cell r="B46">
            <v>1</v>
          </cell>
          <cell r="C46">
            <v>33201</v>
          </cell>
          <cell r="D46" t="str">
            <v>Exchequer</v>
          </cell>
          <cell r="E46" t="str">
            <v>ACNI/12247</v>
          </cell>
          <cell r="F46" t="str">
            <v>Sonya Whitefield</v>
          </cell>
          <cell r="G46" t="str">
            <v>AFP - Core</v>
          </cell>
          <cell r="H46" t="str">
            <v>Awarded</v>
          </cell>
          <cell r="I46" t="str">
            <v>Medium</v>
          </cell>
          <cell r="J46">
            <v>142590</v>
          </cell>
          <cell r="L46">
            <v>155270</v>
          </cell>
          <cell r="M46">
            <v>988607</v>
          </cell>
          <cell r="N46" t="str">
            <v>Combined</v>
          </cell>
          <cell r="O46">
            <v>213028</v>
          </cell>
          <cell r="P46">
            <v>8350</v>
          </cell>
          <cell r="Q46">
            <v>1998</v>
          </cell>
          <cell r="R46">
            <v>9185</v>
          </cell>
          <cell r="S46">
            <v>4121</v>
          </cell>
          <cell r="T46">
            <v>3183</v>
          </cell>
          <cell r="U46">
            <v>8004</v>
          </cell>
          <cell r="V46">
            <v>0</v>
          </cell>
          <cell r="W46">
            <v>0</v>
          </cell>
          <cell r="X46">
            <v>4737</v>
          </cell>
          <cell r="Y46">
            <v>39578</v>
          </cell>
          <cell r="Z46">
            <v>41993</v>
          </cell>
          <cell r="AA46">
            <v>293801</v>
          </cell>
          <cell r="AB46">
            <v>2302</v>
          </cell>
          <cell r="AC46">
            <v>106908</v>
          </cell>
          <cell r="AD46">
            <v>0</v>
          </cell>
          <cell r="AE46">
            <v>109528</v>
          </cell>
          <cell r="AF46">
            <v>38341</v>
          </cell>
          <cell r="AG46">
            <v>0</v>
          </cell>
          <cell r="AH46">
            <v>35737</v>
          </cell>
          <cell r="AI46">
            <v>0</v>
          </cell>
          <cell r="AJ46">
            <v>206073</v>
          </cell>
          <cell r="AK46">
            <v>142591</v>
          </cell>
          <cell r="AL46">
            <v>0</v>
          </cell>
          <cell r="AM46">
            <v>0</v>
          </cell>
          <cell r="AN46">
            <v>142591</v>
          </cell>
          <cell r="AO46">
            <v>0</v>
          </cell>
          <cell r="AP46">
            <v>191776</v>
          </cell>
          <cell r="AQ46">
            <v>154426</v>
          </cell>
          <cell r="AR46">
            <v>0</v>
          </cell>
          <cell r="AS46">
            <v>0</v>
          </cell>
          <cell r="AT46">
            <v>0</v>
          </cell>
          <cell r="AU46">
            <v>0</v>
          </cell>
          <cell r="AV46">
            <v>0</v>
          </cell>
          <cell r="AW46">
            <v>200839</v>
          </cell>
          <cell r="AX46">
            <v>0</v>
          </cell>
          <cell r="AY46">
            <v>0</v>
          </cell>
          <cell r="AZ46">
            <v>0</v>
          </cell>
          <cell r="BA46">
            <v>0</v>
          </cell>
          <cell r="BB46">
            <v>0</v>
          </cell>
          <cell r="BC46">
            <v>216526</v>
          </cell>
          <cell r="BD46">
            <v>8924</v>
          </cell>
          <cell r="BE46">
            <v>0</v>
          </cell>
          <cell r="BF46">
            <v>0</v>
          </cell>
          <cell r="BG46">
            <v>3080</v>
          </cell>
          <cell r="BH46">
            <v>429369</v>
          </cell>
          <cell r="BI46">
            <v>111350</v>
          </cell>
          <cell r="BJ46">
            <v>6035</v>
          </cell>
          <cell r="BK46">
            <v>60223</v>
          </cell>
          <cell r="BL46">
            <v>177608</v>
          </cell>
          <cell r="BM46">
            <v>0</v>
          </cell>
          <cell r="BN46">
            <v>0</v>
          </cell>
        </row>
        <row r="47">
          <cell r="A47" t="str">
            <v>Flaxart Studios</v>
          </cell>
          <cell r="B47">
            <v>1</v>
          </cell>
          <cell r="C47">
            <v>33271</v>
          </cell>
          <cell r="D47" t="str">
            <v>Lottery</v>
          </cell>
          <cell r="E47" t="str">
            <v>ACNI/12317</v>
          </cell>
          <cell r="F47" t="str">
            <v>Deirdre Robb</v>
          </cell>
          <cell r="G47" t="str">
            <v>AFP - Core</v>
          </cell>
          <cell r="H47" t="str">
            <v>Awarded</v>
          </cell>
          <cell r="I47" t="str">
            <v>Small</v>
          </cell>
          <cell r="J47">
            <v>39396</v>
          </cell>
          <cell r="L47">
            <v>53252</v>
          </cell>
          <cell r="M47">
            <v>101448</v>
          </cell>
          <cell r="N47" t="str">
            <v>Visual Arts</v>
          </cell>
          <cell r="O47">
            <v>23320</v>
          </cell>
          <cell r="P47">
            <v>25000</v>
          </cell>
          <cell r="Q47">
            <v>1478</v>
          </cell>
          <cell r="R47">
            <v>1428</v>
          </cell>
          <cell r="S47">
            <v>511</v>
          </cell>
          <cell r="T47">
            <v>100</v>
          </cell>
          <cell r="U47">
            <v>1293</v>
          </cell>
          <cell r="V47">
            <v>0</v>
          </cell>
          <cell r="W47">
            <v>0</v>
          </cell>
          <cell r="X47">
            <v>758</v>
          </cell>
          <cell r="Y47">
            <v>30568</v>
          </cell>
          <cell r="Z47">
            <v>6622</v>
          </cell>
          <cell r="AA47">
            <v>4150</v>
          </cell>
          <cell r="AB47">
            <v>0</v>
          </cell>
          <cell r="AC47">
            <v>0</v>
          </cell>
          <cell r="AD47">
            <v>0</v>
          </cell>
          <cell r="AE47">
            <v>0</v>
          </cell>
          <cell r="AF47">
            <v>0</v>
          </cell>
          <cell r="AG47">
            <v>0</v>
          </cell>
          <cell r="AH47">
            <v>0</v>
          </cell>
          <cell r="AI47">
            <v>0</v>
          </cell>
          <cell r="AJ47">
            <v>0</v>
          </cell>
          <cell r="AK47">
            <v>39396</v>
          </cell>
          <cell r="AL47">
            <v>0</v>
          </cell>
          <cell r="AM47">
            <v>16000</v>
          </cell>
          <cell r="AN47">
            <v>55396</v>
          </cell>
          <cell r="AO47">
            <v>0</v>
          </cell>
          <cell r="AP47">
            <v>0</v>
          </cell>
          <cell r="AQ47">
            <v>8150</v>
          </cell>
          <cell r="AR47">
            <v>0</v>
          </cell>
          <cell r="AS47">
            <v>0</v>
          </cell>
          <cell r="AT47">
            <v>0</v>
          </cell>
          <cell r="AU47">
            <v>0</v>
          </cell>
          <cell r="AV47">
            <v>0</v>
          </cell>
          <cell r="AW47">
            <v>0</v>
          </cell>
          <cell r="AX47">
            <v>0</v>
          </cell>
          <cell r="AY47">
            <v>0</v>
          </cell>
          <cell r="AZ47">
            <v>0</v>
          </cell>
          <cell r="BA47">
            <v>0</v>
          </cell>
          <cell r="BB47">
            <v>0</v>
          </cell>
          <cell r="BC47">
            <v>0</v>
          </cell>
          <cell r="BD47">
            <v>12573</v>
          </cell>
          <cell r="BE47">
            <v>0</v>
          </cell>
          <cell r="BF47">
            <v>0</v>
          </cell>
          <cell r="BG47">
            <v>0</v>
          </cell>
          <cell r="BH47">
            <v>12573</v>
          </cell>
          <cell r="BI47">
            <v>0</v>
          </cell>
          <cell r="BJ47">
            <v>0</v>
          </cell>
          <cell r="BK47">
            <v>3000</v>
          </cell>
          <cell r="BL47">
            <v>3000</v>
          </cell>
          <cell r="BM47">
            <v>0</v>
          </cell>
          <cell r="BN47">
            <v>0</v>
          </cell>
        </row>
        <row r="48">
          <cell r="A48" t="str">
            <v>Glasgowbury</v>
          </cell>
          <cell r="B48">
            <v>1</v>
          </cell>
          <cell r="C48">
            <v>33160</v>
          </cell>
          <cell r="D48" t="str">
            <v>Lottery</v>
          </cell>
          <cell r="E48" t="str">
            <v>ACNI/12206</v>
          </cell>
          <cell r="F48" t="str">
            <v>Maria McAlister</v>
          </cell>
          <cell r="G48" t="str">
            <v>AFP - Core</v>
          </cell>
          <cell r="H48" t="str">
            <v>Awarded</v>
          </cell>
          <cell r="I48" t="str">
            <v>Small</v>
          </cell>
          <cell r="J48">
            <v>38204</v>
          </cell>
          <cell r="L48">
            <v>43750</v>
          </cell>
          <cell r="M48">
            <v>524006</v>
          </cell>
          <cell r="N48" t="str">
            <v>Music</v>
          </cell>
          <cell r="O48">
            <v>58403.1</v>
          </cell>
          <cell r="P48">
            <v>0</v>
          </cell>
          <cell r="Q48">
            <v>1827.33</v>
          </cell>
          <cell r="R48">
            <v>1055.49</v>
          </cell>
          <cell r="S48">
            <v>739.68</v>
          </cell>
          <cell r="T48">
            <v>637.23</v>
          </cell>
          <cell r="U48">
            <v>2490.1799999999998</v>
          </cell>
          <cell r="V48">
            <v>0</v>
          </cell>
          <cell r="W48">
            <v>0</v>
          </cell>
          <cell r="X48">
            <v>2404.11</v>
          </cell>
          <cell r="Y48">
            <v>9154.02</v>
          </cell>
          <cell r="Z48">
            <v>54.49</v>
          </cell>
          <cell r="AA48">
            <v>36668.07</v>
          </cell>
          <cell r="AB48">
            <v>200</v>
          </cell>
          <cell r="AC48">
            <v>198</v>
          </cell>
          <cell r="AD48">
            <v>0</v>
          </cell>
          <cell r="AE48">
            <v>385.85</v>
          </cell>
          <cell r="AF48">
            <v>434.81</v>
          </cell>
          <cell r="AG48">
            <v>0</v>
          </cell>
          <cell r="AH48">
            <v>40</v>
          </cell>
          <cell r="AI48">
            <v>32354.13</v>
          </cell>
          <cell r="AJ48">
            <v>21207.79</v>
          </cell>
          <cell r="AK48">
            <v>38204</v>
          </cell>
          <cell r="AL48">
            <v>0</v>
          </cell>
          <cell r="AM48">
            <v>0</v>
          </cell>
          <cell r="AN48">
            <v>38204</v>
          </cell>
          <cell r="AO48">
            <v>0</v>
          </cell>
          <cell r="AP48">
            <v>4000</v>
          </cell>
          <cell r="AQ48">
            <v>4793</v>
          </cell>
          <cell r="AR48">
            <v>0</v>
          </cell>
          <cell r="AS48">
            <v>9952</v>
          </cell>
          <cell r="AT48">
            <v>0</v>
          </cell>
          <cell r="AU48">
            <v>0</v>
          </cell>
          <cell r="AV48">
            <v>9952</v>
          </cell>
          <cell r="AW48">
            <v>2567</v>
          </cell>
          <cell r="AX48">
            <v>0</v>
          </cell>
          <cell r="AY48">
            <v>0</v>
          </cell>
          <cell r="AZ48">
            <v>0</v>
          </cell>
          <cell r="BA48">
            <v>0</v>
          </cell>
          <cell r="BB48">
            <v>0</v>
          </cell>
          <cell r="BC48">
            <v>0</v>
          </cell>
          <cell r="BD48">
            <v>0</v>
          </cell>
          <cell r="BE48">
            <v>35114</v>
          </cell>
          <cell r="BF48">
            <v>0</v>
          </cell>
          <cell r="BG48">
            <v>15212</v>
          </cell>
          <cell r="BH48">
            <v>52893</v>
          </cell>
          <cell r="BI48">
            <v>0</v>
          </cell>
          <cell r="BJ48">
            <v>3722</v>
          </cell>
          <cell r="BK48">
            <v>0</v>
          </cell>
          <cell r="BL48">
            <v>3722</v>
          </cell>
          <cell r="BM48">
            <v>0</v>
          </cell>
          <cell r="BN48">
            <v>15000</v>
          </cell>
        </row>
        <row r="49">
          <cell r="A49" t="str">
            <v>Golden Thread Gallery</v>
          </cell>
          <cell r="B49">
            <v>1</v>
          </cell>
          <cell r="C49">
            <v>33262</v>
          </cell>
          <cell r="D49" t="str">
            <v>Exchequer</v>
          </cell>
          <cell r="E49" t="str">
            <v>ACNI/12308</v>
          </cell>
          <cell r="F49" t="str">
            <v>Deirdre Robb</v>
          </cell>
          <cell r="G49" t="str">
            <v>AFP - Core</v>
          </cell>
          <cell r="H49" t="str">
            <v>Awarded</v>
          </cell>
          <cell r="I49" t="str">
            <v>Medium</v>
          </cell>
          <cell r="J49">
            <v>180019</v>
          </cell>
          <cell r="L49">
            <v>212398.07999999999</v>
          </cell>
          <cell r="M49">
            <v>132586.14000000001</v>
          </cell>
          <cell r="N49" t="str">
            <v>Visual Arts</v>
          </cell>
          <cell r="O49">
            <v>130549.43</v>
          </cell>
          <cell r="P49">
            <v>43300</v>
          </cell>
          <cell r="Q49">
            <v>7318.69</v>
          </cell>
          <cell r="R49">
            <v>2517.27</v>
          </cell>
          <cell r="S49">
            <v>3395.42</v>
          </cell>
          <cell r="T49">
            <v>2089.67</v>
          </cell>
          <cell r="U49">
            <v>2989.15</v>
          </cell>
          <cell r="V49">
            <v>0</v>
          </cell>
          <cell r="W49">
            <v>0</v>
          </cell>
          <cell r="X49">
            <v>6144</v>
          </cell>
          <cell r="Y49">
            <v>67754.2</v>
          </cell>
          <cell r="Z49">
            <v>20502.11</v>
          </cell>
          <cell r="AA49">
            <v>49435.61</v>
          </cell>
          <cell r="AB49">
            <v>745</v>
          </cell>
          <cell r="AC49">
            <v>21988.91</v>
          </cell>
          <cell r="AD49">
            <v>0</v>
          </cell>
          <cell r="AE49">
            <v>4925.1000000000004</v>
          </cell>
          <cell r="AF49">
            <v>8317.84</v>
          </cell>
          <cell r="AG49">
            <v>1330.45</v>
          </cell>
          <cell r="AH49">
            <v>8441.39</v>
          </cell>
          <cell r="AI49">
            <v>34156.31</v>
          </cell>
          <cell r="AJ49">
            <v>1800</v>
          </cell>
          <cell r="AK49">
            <v>180857.96</v>
          </cell>
          <cell r="AL49">
            <v>0</v>
          </cell>
          <cell r="AM49">
            <v>366</v>
          </cell>
          <cell r="AN49">
            <v>181223.96</v>
          </cell>
          <cell r="AO49">
            <v>0</v>
          </cell>
          <cell r="AP49">
            <v>0</v>
          </cell>
          <cell r="AQ49">
            <v>45788</v>
          </cell>
          <cell r="AR49">
            <v>0</v>
          </cell>
          <cell r="AS49">
            <v>0</v>
          </cell>
          <cell r="AT49">
            <v>0</v>
          </cell>
          <cell r="AU49">
            <v>0</v>
          </cell>
          <cell r="AV49">
            <v>0</v>
          </cell>
          <cell r="AW49">
            <v>0</v>
          </cell>
          <cell r="AX49">
            <v>0</v>
          </cell>
          <cell r="AY49">
            <v>0</v>
          </cell>
          <cell r="AZ49">
            <v>0</v>
          </cell>
          <cell r="BA49">
            <v>212.5</v>
          </cell>
          <cell r="BB49">
            <v>2400</v>
          </cell>
          <cell r="BC49">
            <v>0</v>
          </cell>
          <cell r="BD49">
            <v>0</v>
          </cell>
          <cell r="BE49">
            <v>4535.8500000000004</v>
          </cell>
          <cell r="BF49">
            <v>0</v>
          </cell>
          <cell r="BG49">
            <v>1125</v>
          </cell>
          <cell r="BH49">
            <v>8273.35</v>
          </cell>
          <cell r="BI49">
            <v>2354.46</v>
          </cell>
          <cell r="BJ49">
            <v>0</v>
          </cell>
          <cell r="BK49">
            <v>3000</v>
          </cell>
          <cell r="BL49">
            <v>5354.46</v>
          </cell>
          <cell r="BM49">
            <v>6890</v>
          </cell>
          <cell r="BN49">
            <v>0</v>
          </cell>
        </row>
        <row r="50">
          <cell r="A50" t="str">
            <v>Greater Shantallow Community Arts</v>
          </cell>
          <cell r="B50">
            <v>1</v>
          </cell>
          <cell r="C50">
            <v>33252</v>
          </cell>
          <cell r="D50" t="str">
            <v>Lottery</v>
          </cell>
          <cell r="E50" t="str">
            <v>ACNI/12298</v>
          </cell>
          <cell r="F50" t="str">
            <v>Lizzie Devlin</v>
          </cell>
          <cell r="G50" t="str">
            <v>AFP - Core</v>
          </cell>
          <cell r="H50" t="str">
            <v>Awarded</v>
          </cell>
          <cell r="I50" t="str">
            <v>Medium</v>
          </cell>
          <cell r="J50">
            <v>102551</v>
          </cell>
          <cell r="L50">
            <v>113996.7</v>
          </cell>
          <cell r="M50">
            <v>420373.5</v>
          </cell>
          <cell r="N50" t="str">
            <v>Combined</v>
          </cell>
          <cell r="O50">
            <v>99045</v>
          </cell>
          <cell r="P50">
            <v>28712</v>
          </cell>
          <cell r="Q50">
            <v>3193</v>
          </cell>
          <cell r="R50">
            <v>3164</v>
          </cell>
          <cell r="S50">
            <v>2855</v>
          </cell>
          <cell r="T50">
            <v>12140</v>
          </cell>
          <cell r="U50">
            <v>2000</v>
          </cell>
          <cell r="V50">
            <v>0</v>
          </cell>
          <cell r="W50">
            <v>0</v>
          </cell>
          <cell r="X50">
            <v>3444</v>
          </cell>
          <cell r="Y50">
            <v>55508</v>
          </cell>
          <cell r="Z50">
            <v>0</v>
          </cell>
          <cell r="AA50">
            <v>51996</v>
          </cell>
          <cell r="AB50">
            <v>11690</v>
          </cell>
          <cell r="AC50">
            <v>0</v>
          </cell>
          <cell r="AD50">
            <v>0</v>
          </cell>
          <cell r="AE50">
            <v>0</v>
          </cell>
          <cell r="AF50">
            <v>0</v>
          </cell>
          <cell r="AG50">
            <v>0</v>
          </cell>
          <cell r="AH50">
            <v>0</v>
          </cell>
          <cell r="AI50">
            <v>0</v>
          </cell>
          <cell r="AJ50">
            <v>61776</v>
          </cell>
          <cell r="AK50">
            <v>102551</v>
          </cell>
          <cell r="AL50">
            <v>0</v>
          </cell>
          <cell r="AM50">
            <v>0</v>
          </cell>
          <cell r="AN50">
            <v>102551</v>
          </cell>
          <cell r="AO50">
            <v>0</v>
          </cell>
          <cell r="AP50">
            <v>295592</v>
          </cell>
          <cell r="AQ50">
            <v>46501</v>
          </cell>
          <cell r="AR50">
            <v>0</v>
          </cell>
          <cell r="AS50">
            <v>16492</v>
          </cell>
          <cell r="AT50">
            <v>0</v>
          </cell>
          <cell r="AU50">
            <v>0</v>
          </cell>
          <cell r="AV50">
            <v>16492</v>
          </cell>
          <cell r="AW50">
            <v>0</v>
          </cell>
          <cell r="AX50">
            <v>0</v>
          </cell>
          <cell r="AY50">
            <v>0</v>
          </cell>
          <cell r="AZ50">
            <v>0</v>
          </cell>
          <cell r="BA50">
            <v>0</v>
          </cell>
          <cell r="BB50">
            <v>0</v>
          </cell>
          <cell r="BC50">
            <v>0</v>
          </cell>
          <cell r="BD50">
            <v>0</v>
          </cell>
          <cell r="BE50">
            <v>0</v>
          </cell>
          <cell r="BF50">
            <v>0</v>
          </cell>
          <cell r="BG50">
            <v>0</v>
          </cell>
          <cell r="BH50">
            <v>0</v>
          </cell>
          <cell r="BI50">
            <v>17234</v>
          </cell>
          <cell r="BJ50">
            <v>0</v>
          </cell>
          <cell r="BK50">
            <v>53300</v>
          </cell>
          <cell r="BL50">
            <v>70534</v>
          </cell>
          <cell r="BM50">
            <v>0</v>
          </cell>
          <cell r="BN50">
            <v>267300</v>
          </cell>
        </row>
        <row r="51">
          <cell r="A51" t="str">
            <v>Happy Days EIBF</v>
          </cell>
          <cell r="B51">
            <v>1</v>
          </cell>
          <cell r="C51">
            <v>33175</v>
          </cell>
          <cell r="D51" t="str">
            <v>Exchequer</v>
          </cell>
          <cell r="E51" t="str">
            <v>ACNI/12221</v>
          </cell>
          <cell r="F51" t="str">
            <v>Damian Smyth</v>
          </cell>
          <cell r="G51" t="str">
            <v>AFP - Core</v>
          </cell>
          <cell r="H51" t="str">
            <v>Awarded</v>
          </cell>
          <cell r="I51" t="str">
            <v>Medium</v>
          </cell>
          <cell r="J51">
            <v>115000</v>
          </cell>
          <cell r="L51">
            <v>230000</v>
          </cell>
          <cell r="M51">
            <v>1200927</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115000</v>
          </cell>
          <cell r="AL51">
            <v>0</v>
          </cell>
          <cell r="AM51">
            <v>0</v>
          </cell>
          <cell r="AN51">
            <v>115000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row r="52">
          <cell r="A52" t="str">
            <v>In Your Space (NI) Ltd</v>
          </cell>
          <cell r="B52">
            <v>1</v>
          </cell>
          <cell r="C52">
            <v>33179</v>
          </cell>
          <cell r="D52" t="str">
            <v>Lottery</v>
          </cell>
          <cell r="E52" t="str">
            <v>ACNI/12225</v>
          </cell>
          <cell r="F52" t="str">
            <v>Gavin O'Connor</v>
          </cell>
          <cell r="G52" t="str">
            <v>AFP - Core</v>
          </cell>
          <cell r="H52" t="str">
            <v>Awarded</v>
          </cell>
          <cell r="I52" t="str">
            <v>Small</v>
          </cell>
          <cell r="J52">
            <v>43705</v>
          </cell>
          <cell r="L52">
            <v>70169</v>
          </cell>
          <cell r="M52">
            <v>344475</v>
          </cell>
          <cell r="N52" t="str">
            <v>Combined</v>
          </cell>
          <cell r="O52">
            <v>30810</v>
          </cell>
          <cell r="P52">
            <v>9750</v>
          </cell>
          <cell r="Q52">
            <v>1000</v>
          </cell>
          <cell r="R52">
            <v>1401</v>
          </cell>
          <cell r="S52">
            <v>1000</v>
          </cell>
          <cell r="T52">
            <v>2236</v>
          </cell>
          <cell r="U52">
            <v>1557</v>
          </cell>
          <cell r="V52">
            <v>0</v>
          </cell>
          <cell r="W52">
            <v>0</v>
          </cell>
          <cell r="X52">
            <v>2178</v>
          </cell>
          <cell r="Y52">
            <v>19122</v>
          </cell>
          <cell r="Z52">
            <v>30664</v>
          </cell>
          <cell r="AA52">
            <v>144208</v>
          </cell>
          <cell r="AB52">
            <v>14</v>
          </cell>
          <cell r="AC52">
            <v>11936</v>
          </cell>
          <cell r="AD52">
            <v>0</v>
          </cell>
          <cell r="AE52">
            <v>0</v>
          </cell>
          <cell r="AF52">
            <v>2883</v>
          </cell>
          <cell r="AG52">
            <v>512</v>
          </cell>
          <cell r="AH52">
            <v>1400</v>
          </cell>
          <cell r="AI52">
            <v>2028</v>
          </cell>
          <cell r="AJ52">
            <v>25077</v>
          </cell>
          <cell r="AK52">
            <v>43705</v>
          </cell>
          <cell r="AL52">
            <v>0</v>
          </cell>
          <cell r="AM52">
            <v>21433</v>
          </cell>
          <cell r="AN52">
            <v>65138</v>
          </cell>
          <cell r="AO52">
            <v>0</v>
          </cell>
          <cell r="AP52">
            <v>0</v>
          </cell>
          <cell r="AQ52">
            <v>20000</v>
          </cell>
          <cell r="AR52">
            <v>0</v>
          </cell>
          <cell r="AS52">
            <v>0</v>
          </cell>
          <cell r="AT52">
            <v>0</v>
          </cell>
          <cell r="AU52">
            <v>0</v>
          </cell>
          <cell r="AV52">
            <v>0</v>
          </cell>
          <cell r="AW52">
            <v>2056</v>
          </cell>
          <cell r="AX52">
            <v>0</v>
          </cell>
          <cell r="AY52">
            <v>0</v>
          </cell>
          <cell r="AZ52">
            <v>0</v>
          </cell>
          <cell r="BA52">
            <v>0</v>
          </cell>
          <cell r="BB52">
            <v>0</v>
          </cell>
          <cell r="BC52">
            <v>0</v>
          </cell>
          <cell r="BD52">
            <v>0</v>
          </cell>
          <cell r="BE52">
            <v>121289</v>
          </cell>
          <cell r="BF52">
            <v>0</v>
          </cell>
          <cell r="BG52">
            <v>3899</v>
          </cell>
          <cell r="BH52">
            <v>127244</v>
          </cell>
          <cell r="BI52">
            <v>22583</v>
          </cell>
          <cell r="BJ52">
            <v>4088</v>
          </cell>
          <cell r="BK52">
            <v>39900</v>
          </cell>
          <cell r="BL52">
            <v>66571</v>
          </cell>
          <cell r="BM52">
            <v>0</v>
          </cell>
          <cell r="BN52">
            <v>0</v>
          </cell>
        </row>
        <row r="53">
          <cell r="A53" t="str">
            <v>Irish Pages Ltd.</v>
          </cell>
          <cell r="B53">
            <v>1</v>
          </cell>
          <cell r="C53">
            <v>33176</v>
          </cell>
          <cell r="D53" t="str">
            <v>Lottery</v>
          </cell>
          <cell r="E53" t="str">
            <v>ACNI/12222</v>
          </cell>
          <cell r="F53" t="str">
            <v>Damian Smyth</v>
          </cell>
          <cell r="G53" t="str">
            <v>AFP - Core</v>
          </cell>
          <cell r="H53" t="str">
            <v>Awarded</v>
          </cell>
          <cell r="I53" t="str">
            <v>Small</v>
          </cell>
          <cell r="J53">
            <v>29000</v>
          </cell>
          <cell r="L53">
            <v>29000</v>
          </cell>
          <cell r="M53">
            <v>61200</v>
          </cell>
          <cell r="N53" t="str">
            <v>Literature</v>
          </cell>
          <cell r="O53">
            <v>6299.72</v>
          </cell>
          <cell r="P53">
            <v>9103.1200000000008</v>
          </cell>
          <cell r="Q53">
            <v>752.91</v>
          </cell>
          <cell r="R53">
            <v>0</v>
          </cell>
          <cell r="S53">
            <v>1545.26</v>
          </cell>
          <cell r="T53">
            <v>19227.7</v>
          </cell>
          <cell r="U53">
            <v>1116.5999999999999</v>
          </cell>
          <cell r="V53">
            <v>0</v>
          </cell>
          <cell r="W53">
            <v>0</v>
          </cell>
          <cell r="X53">
            <v>0</v>
          </cell>
          <cell r="Y53">
            <v>31745.59</v>
          </cell>
          <cell r="Z53">
            <v>9412.59</v>
          </cell>
          <cell r="AA53">
            <v>2615</v>
          </cell>
          <cell r="AB53">
            <v>0</v>
          </cell>
          <cell r="AC53">
            <v>2501.41</v>
          </cell>
          <cell r="AD53">
            <v>0</v>
          </cell>
          <cell r="AE53">
            <v>0</v>
          </cell>
          <cell r="AF53">
            <v>0</v>
          </cell>
          <cell r="AG53">
            <v>0</v>
          </cell>
          <cell r="AH53">
            <v>5462.27</v>
          </cell>
          <cell r="AI53">
            <v>0</v>
          </cell>
          <cell r="AJ53">
            <v>269.01</v>
          </cell>
          <cell r="AK53">
            <v>29000</v>
          </cell>
          <cell r="AL53">
            <v>0</v>
          </cell>
          <cell r="AM53">
            <v>0</v>
          </cell>
          <cell r="AN53">
            <v>29000</v>
          </cell>
          <cell r="AO53">
            <v>6980.65</v>
          </cell>
          <cell r="AP53">
            <v>0</v>
          </cell>
          <cell r="AQ53">
            <v>0</v>
          </cell>
          <cell r="AR53">
            <v>0</v>
          </cell>
          <cell r="AS53">
            <v>0</v>
          </cell>
          <cell r="AT53">
            <v>1049.79</v>
          </cell>
          <cell r="AU53">
            <v>0</v>
          </cell>
          <cell r="AV53">
            <v>8030.44</v>
          </cell>
          <cell r="AW53">
            <v>0</v>
          </cell>
          <cell r="AX53">
            <v>0</v>
          </cell>
          <cell r="AY53">
            <v>0</v>
          </cell>
          <cell r="AZ53">
            <v>0</v>
          </cell>
          <cell r="BA53">
            <v>13471.17</v>
          </cell>
          <cell r="BB53">
            <v>0</v>
          </cell>
          <cell r="BC53">
            <v>0</v>
          </cell>
          <cell r="BD53">
            <v>0</v>
          </cell>
          <cell r="BE53">
            <v>0</v>
          </cell>
          <cell r="BF53">
            <v>0</v>
          </cell>
          <cell r="BG53">
            <v>8046.03</v>
          </cell>
          <cell r="BH53">
            <v>21517.200000000001</v>
          </cell>
          <cell r="BI53">
            <v>0</v>
          </cell>
          <cell r="BJ53">
            <v>920</v>
          </cell>
          <cell r="BK53">
            <v>0</v>
          </cell>
          <cell r="BL53">
            <v>920</v>
          </cell>
          <cell r="BM53">
            <v>0</v>
          </cell>
          <cell r="BN53">
            <v>0</v>
          </cell>
        </row>
        <row r="54">
          <cell r="A54" t="str">
            <v>Irish Traditional Music Archive</v>
          </cell>
          <cell r="B54">
            <v>1</v>
          </cell>
          <cell r="C54">
            <v>33158</v>
          </cell>
          <cell r="D54" t="str">
            <v>Lottery</v>
          </cell>
          <cell r="E54" t="str">
            <v>ACNI/12204</v>
          </cell>
          <cell r="F54" t="str">
            <v>Maria McAlister</v>
          </cell>
          <cell r="G54" t="str">
            <v>AFP - Core</v>
          </cell>
          <cell r="H54" t="str">
            <v>Awarded</v>
          </cell>
          <cell r="I54" t="str">
            <v>Medium</v>
          </cell>
          <cell r="J54">
            <v>30000</v>
          </cell>
          <cell r="L54">
            <v>35000</v>
          </cell>
          <cell r="M54">
            <v>575750</v>
          </cell>
          <cell r="N54" t="str">
            <v>Traditional Arts</v>
          </cell>
          <cell r="O54">
            <v>55803</v>
          </cell>
          <cell r="P54">
            <v>819</v>
          </cell>
          <cell r="Q54">
            <v>8610</v>
          </cell>
          <cell r="R54">
            <v>5768</v>
          </cell>
          <cell r="S54">
            <v>2256</v>
          </cell>
          <cell r="T54">
            <v>3594</v>
          </cell>
          <cell r="U54">
            <v>385</v>
          </cell>
          <cell r="V54">
            <v>0</v>
          </cell>
          <cell r="W54">
            <v>0</v>
          </cell>
          <cell r="X54">
            <v>2676</v>
          </cell>
          <cell r="Y54">
            <v>24108</v>
          </cell>
          <cell r="Z54">
            <v>12157</v>
          </cell>
          <cell r="AA54">
            <v>393924</v>
          </cell>
          <cell r="AB54">
            <v>0</v>
          </cell>
          <cell r="AC54">
            <v>167</v>
          </cell>
          <cell r="AD54">
            <v>0</v>
          </cell>
          <cell r="AE54">
            <v>0</v>
          </cell>
          <cell r="AF54">
            <v>0</v>
          </cell>
          <cell r="AG54">
            <v>0</v>
          </cell>
          <cell r="AH54">
            <v>9601</v>
          </cell>
          <cell r="AI54">
            <v>19150</v>
          </cell>
          <cell r="AJ54">
            <v>27172</v>
          </cell>
          <cell r="AK54">
            <v>30000</v>
          </cell>
          <cell r="AL54">
            <v>0</v>
          </cell>
          <cell r="AM54">
            <v>0</v>
          </cell>
          <cell r="AN54">
            <v>30000</v>
          </cell>
          <cell r="AO54">
            <v>363564</v>
          </cell>
          <cell r="AP54">
            <v>0</v>
          </cell>
          <cell r="AQ54">
            <v>0</v>
          </cell>
          <cell r="AR54">
            <v>9974</v>
          </cell>
          <cell r="AS54">
            <v>0</v>
          </cell>
          <cell r="AT54">
            <v>0</v>
          </cell>
          <cell r="AU54">
            <v>0</v>
          </cell>
          <cell r="AV54">
            <v>373538</v>
          </cell>
          <cell r="AW54">
            <v>0</v>
          </cell>
          <cell r="AX54">
            <v>0</v>
          </cell>
          <cell r="AY54">
            <v>0</v>
          </cell>
          <cell r="AZ54">
            <v>0</v>
          </cell>
          <cell r="BA54">
            <v>4032</v>
          </cell>
          <cell r="BB54">
            <v>0</v>
          </cell>
          <cell r="BC54">
            <v>0</v>
          </cell>
          <cell r="BD54">
            <v>0</v>
          </cell>
          <cell r="BE54">
            <v>3623</v>
          </cell>
          <cell r="BF54">
            <v>0</v>
          </cell>
          <cell r="BG54">
            <v>607</v>
          </cell>
          <cell r="BH54">
            <v>8262</v>
          </cell>
          <cell r="BI54">
            <v>450</v>
          </cell>
          <cell r="BJ54">
            <v>3782</v>
          </cell>
          <cell r="BK54">
            <v>0</v>
          </cell>
          <cell r="BL54">
            <v>4232</v>
          </cell>
          <cell r="BM54">
            <v>0</v>
          </cell>
          <cell r="BN54">
            <v>0</v>
          </cell>
        </row>
        <row r="55">
          <cell r="A55" t="str">
            <v>Kabosh Theatre Ltd</v>
          </cell>
          <cell r="B55">
            <v>1</v>
          </cell>
          <cell r="C55">
            <v>33243</v>
          </cell>
          <cell r="D55" t="str">
            <v>Lottery</v>
          </cell>
          <cell r="E55" t="str">
            <v>ACNI/12289</v>
          </cell>
          <cell r="F55" t="str">
            <v>Gilly Campbell</v>
          </cell>
          <cell r="G55" t="str">
            <v>AFP - Core</v>
          </cell>
          <cell r="H55" t="str">
            <v>Awarded</v>
          </cell>
          <cell r="I55" t="str">
            <v>Medium</v>
          </cell>
          <cell r="J55">
            <v>60000</v>
          </cell>
          <cell r="L55">
            <v>115394</v>
          </cell>
          <cell r="M55">
            <v>216012</v>
          </cell>
          <cell r="N55" t="str">
            <v>Drama</v>
          </cell>
          <cell r="O55">
            <v>90276.91</v>
          </cell>
          <cell r="P55">
            <v>6432</v>
          </cell>
          <cell r="Q55">
            <v>604.91999999999996</v>
          </cell>
          <cell r="R55">
            <v>1063.4100000000001</v>
          </cell>
          <cell r="S55">
            <v>1807.16</v>
          </cell>
          <cell r="T55">
            <v>737.61</v>
          </cell>
          <cell r="U55">
            <v>2841.07</v>
          </cell>
          <cell r="V55">
            <v>0</v>
          </cell>
          <cell r="W55">
            <v>0</v>
          </cell>
          <cell r="X55">
            <v>1412.15</v>
          </cell>
          <cell r="Y55">
            <v>14898.32</v>
          </cell>
          <cell r="Z55">
            <v>2671.41</v>
          </cell>
          <cell r="AA55">
            <v>46717.7</v>
          </cell>
          <cell r="AB55">
            <v>0</v>
          </cell>
          <cell r="AC55">
            <v>2143.3200000000002</v>
          </cell>
          <cell r="AD55">
            <v>0</v>
          </cell>
          <cell r="AE55">
            <v>0</v>
          </cell>
          <cell r="AF55">
            <v>1614.02</v>
          </cell>
          <cell r="AG55">
            <v>2301.91</v>
          </cell>
          <cell r="AH55">
            <v>9501.52</v>
          </cell>
          <cell r="AI55">
            <v>1871.03</v>
          </cell>
          <cell r="AJ55">
            <v>2441.9899999999998</v>
          </cell>
          <cell r="AK55">
            <v>60000</v>
          </cell>
          <cell r="AL55">
            <v>0</v>
          </cell>
          <cell r="AM55">
            <v>6125</v>
          </cell>
          <cell r="AN55">
            <v>66125</v>
          </cell>
          <cell r="AO55">
            <v>0</v>
          </cell>
          <cell r="AP55">
            <v>0</v>
          </cell>
          <cell r="AQ55">
            <v>25000</v>
          </cell>
          <cell r="AR55">
            <v>0</v>
          </cell>
          <cell r="AS55">
            <v>8861.0300000000007</v>
          </cell>
          <cell r="AT55">
            <v>0</v>
          </cell>
          <cell r="AU55">
            <v>0</v>
          </cell>
          <cell r="AV55">
            <v>8861.0300000000007</v>
          </cell>
          <cell r="AW55">
            <v>7314.8</v>
          </cell>
          <cell r="AX55">
            <v>0</v>
          </cell>
          <cell r="AY55">
            <v>0</v>
          </cell>
          <cell r="AZ55">
            <v>0</v>
          </cell>
          <cell r="BA55">
            <v>8.26</v>
          </cell>
          <cell r="BB55">
            <v>0</v>
          </cell>
          <cell r="BC55">
            <v>0</v>
          </cell>
          <cell r="BD55">
            <v>0</v>
          </cell>
          <cell r="BE55">
            <v>6500</v>
          </cell>
          <cell r="BF55">
            <v>0</v>
          </cell>
          <cell r="BG55">
            <v>13646.97</v>
          </cell>
          <cell r="BH55">
            <v>27470.03</v>
          </cell>
          <cell r="BI55">
            <v>3930.78</v>
          </cell>
          <cell r="BJ55">
            <v>4777.8999999999996</v>
          </cell>
          <cell r="BK55">
            <v>38814.480000000003</v>
          </cell>
          <cell r="BL55">
            <v>47523.16</v>
          </cell>
          <cell r="BM55">
            <v>0</v>
          </cell>
          <cell r="BN55">
            <v>0</v>
          </cell>
        </row>
        <row r="56">
          <cell r="A56" t="str">
            <v>Kids in Control</v>
          </cell>
          <cell r="B56">
            <v>1</v>
          </cell>
          <cell r="C56">
            <v>33229</v>
          </cell>
          <cell r="D56" t="str">
            <v>Lottery</v>
          </cell>
          <cell r="E56" t="str">
            <v>ACNI/12275</v>
          </cell>
          <cell r="F56" t="str">
            <v>Gavin O'Connor</v>
          </cell>
          <cell r="G56" t="str">
            <v>AFP - Core</v>
          </cell>
          <cell r="H56" t="str">
            <v>Awarded</v>
          </cell>
          <cell r="I56" t="str">
            <v>Small</v>
          </cell>
          <cell r="J56">
            <v>50704</v>
          </cell>
          <cell r="L56">
            <v>68494</v>
          </cell>
          <cell r="M56">
            <v>167315</v>
          </cell>
          <cell r="N56" t="str">
            <v>Drama</v>
          </cell>
          <cell r="O56">
            <v>26000</v>
          </cell>
          <cell r="P56">
            <v>4200</v>
          </cell>
          <cell r="Q56">
            <v>2000</v>
          </cell>
          <cell r="R56">
            <v>0</v>
          </cell>
          <cell r="S56">
            <v>768.94</v>
          </cell>
          <cell r="T56">
            <v>1215.42</v>
          </cell>
          <cell r="U56">
            <v>2312.6999999999998</v>
          </cell>
          <cell r="V56">
            <v>0</v>
          </cell>
          <cell r="W56">
            <v>0</v>
          </cell>
          <cell r="X56">
            <v>1765.66</v>
          </cell>
          <cell r="Y56">
            <v>12262.720000000001</v>
          </cell>
          <cell r="Z56">
            <v>2072.39</v>
          </cell>
          <cell r="AA56">
            <v>56993</v>
          </cell>
          <cell r="AB56">
            <v>2006</v>
          </cell>
          <cell r="AC56">
            <v>785</v>
          </cell>
          <cell r="AD56">
            <v>0</v>
          </cell>
          <cell r="AE56">
            <v>0</v>
          </cell>
          <cell r="AF56">
            <v>9210</v>
          </cell>
          <cell r="AG56">
            <v>845.52</v>
          </cell>
          <cell r="AH56">
            <v>0</v>
          </cell>
          <cell r="AI56">
            <v>108</v>
          </cell>
          <cell r="AJ56">
            <v>0</v>
          </cell>
          <cell r="AK56">
            <v>50704</v>
          </cell>
          <cell r="AL56">
            <v>0</v>
          </cell>
          <cell r="AM56">
            <v>0</v>
          </cell>
          <cell r="AN56">
            <v>50704</v>
          </cell>
          <cell r="AO56">
            <v>0</v>
          </cell>
          <cell r="AP56">
            <v>0</v>
          </cell>
          <cell r="AQ56">
            <v>15101</v>
          </cell>
          <cell r="AR56">
            <v>0</v>
          </cell>
          <cell r="AS56">
            <v>0</v>
          </cell>
          <cell r="AT56">
            <v>0</v>
          </cell>
          <cell r="AU56">
            <v>0</v>
          </cell>
          <cell r="AV56">
            <v>0</v>
          </cell>
          <cell r="AW56">
            <v>1170</v>
          </cell>
          <cell r="AX56">
            <v>0</v>
          </cell>
          <cell r="AY56">
            <v>0</v>
          </cell>
          <cell r="AZ56">
            <v>0</v>
          </cell>
          <cell r="BA56">
            <v>0</v>
          </cell>
          <cell r="BB56">
            <v>0</v>
          </cell>
          <cell r="BC56">
            <v>0</v>
          </cell>
          <cell r="BD56">
            <v>0</v>
          </cell>
          <cell r="BE56">
            <v>17858.45</v>
          </cell>
          <cell r="BF56">
            <v>0</v>
          </cell>
          <cell r="BG56">
            <v>8305.0499999999993</v>
          </cell>
          <cell r="BH56">
            <v>27333.5</v>
          </cell>
          <cell r="BI56">
            <v>0</v>
          </cell>
          <cell r="BJ56">
            <v>11120</v>
          </cell>
          <cell r="BK56">
            <v>3600</v>
          </cell>
          <cell r="BL56">
            <v>14720</v>
          </cell>
          <cell r="BM56">
            <v>0</v>
          </cell>
          <cell r="BN56">
            <v>0</v>
          </cell>
        </row>
        <row r="57">
          <cell r="A57" t="str">
            <v>Maiden Voyage (NI) Ltd</v>
          </cell>
          <cell r="B57">
            <v>1</v>
          </cell>
          <cell r="C57">
            <v>33156</v>
          </cell>
          <cell r="D57" t="str">
            <v>Lottery</v>
          </cell>
          <cell r="E57" t="str">
            <v>ACNI/12202</v>
          </cell>
          <cell r="F57" t="str">
            <v>Gilly Campbell</v>
          </cell>
          <cell r="G57" t="str">
            <v>AFP - Core</v>
          </cell>
          <cell r="H57" t="str">
            <v>Awarded</v>
          </cell>
          <cell r="I57" t="str">
            <v>Medium</v>
          </cell>
          <cell r="J57">
            <v>91435</v>
          </cell>
          <cell r="L57">
            <v>115000</v>
          </cell>
          <cell r="M57">
            <v>161513</v>
          </cell>
          <cell r="N57" t="str">
            <v>Dance</v>
          </cell>
          <cell r="O57">
            <v>34017.69</v>
          </cell>
          <cell r="P57">
            <v>2562.8200000000002</v>
          </cell>
          <cell r="Q57">
            <v>813.74</v>
          </cell>
          <cell r="R57">
            <v>75</v>
          </cell>
          <cell r="S57">
            <v>920.26</v>
          </cell>
          <cell r="T57">
            <v>656.84</v>
          </cell>
          <cell r="U57">
            <v>1538.68</v>
          </cell>
          <cell r="V57">
            <v>0</v>
          </cell>
          <cell r="W57">
            <v>0</v>
          </cell>
          <cell r="X57">
            <v>1096.1500000000001</v>
          </cell>
          <cell r="Y57">
            <v>7663.4900000000016</v>
          </cell>
          <cell r="Z57">
            <v>5853.5</v>
          </cell>
          <cell r="AA57">
            <v>38680.910000000003</v>
          </cell>
          <cell r="AB57">
            <v>0</v>
          </cell>
          <cell r="AC57">
            <v>5726.2</v>
          </cell>
          <cell r="AD57">
            <v>570</v>
          </cell>
          <cell r="AE57">
            <v>0</v>
          </cell>
          <cell r="AF57">
            <v>0</v>
          </cell>
          <cell r="AG57">
            <v>0</v>
          </cell>
          <cell r="AH57">
            <v>12326.64</v>
          </cell>
          <cell r="AI57">
            <v>2188.2600000000002</v>
          </cell>
          <cell r="AJ57">
            <v>6866.05</v>
          </cell>
          <cell r="AK57">
            <v>86862</v>
          </cell>
          <cell r="AL57">
            <v>0</v>
          </cell>
          <cell r="AM57">
            <v>14960</v>
          </cell>
          <cell r="AN57">
            <v>101822</v>
          </cell>
          <cell r="AO57">
            <v>0</v>
          </cell>
          <cell r="AP57">
            <v>0</v>
          </cell>
          <cell r="AQ57">
            <v>9763</v>
          </cell>
          <cell r="AR57">
            <v>0</v>
          </cell>
          <cell r="AS57">
            <v>860</v>
          </cell>
          <cell r="AT57">
            <v>0</v>
          </cell>
          <cell r="AU57">
            <v>0</v>
          </cell>
          <cell r="AV57">
            <v>860</v>
          </cell>
          <cell r="AW57">
            <v>2400</v>
          </cell>
          <cell r="AX57">
            <v>0</v>
          </cell>
          <cell r="AY57">
            <v>0</v>
          </cell>
          <cell r="AZ57">
            <v>0</v>
          </cell>
          <cell r="BA57">
            <v>0</v>
          </cell>
          <cell r="BB57">
            <v>0</v>
          </cell>
          <cell r="BC57">
            <v>0</v>
          </cell>
          <cell r="BD57">
            <v>0</v>
          </cell>
          <cell r="BE57">
            <v>3920.92</v>
          </cell>
          <cell r="BF57">
            <v>0</v>
          </cell>
          <cell r="BG57">
            <v>1675</v>
          </cell>
          <cell r="BH57">
            <v>7995.92</v>
          </cell>
          <cell r="BI57">
            <v>0</v>
          </cell>
          <cell r="BJ57">
            <v>0</v>
          </cell>
          <cell r="BK57">
            <v>2500</v>
          </cell>
          <cell r="BL57">
            <v>2500</v>
          </cell>
          <cell r="BM57">
            <v>0</v>
          </cell>
          <cell r="BN57">
            <v>0</v>
          </cell>
        </row>
        <row r="58">
          <cell r="A58" t="str">
            <v>Millennium Court Arts Centre (Portadown 2000)</v>
          </cell>
          <cell r="B58">
            <v>1</v>
          </cell>
          <cell r="C58">
            <v>33218</v>
          </cell>
          <cell r="D58" t="str">
            <v>Lottery</v>
          </cell>
          <cell r="E58" t="str">
            <v>ACNI/12264</v>
          </cell>
          <cell r="F58" t="str">
            <v>Deirdre Robb</v>
          </cell>
          <cell r="G58" t="str">
            <v>AFP - Core</v>
          </cell>
          <cell r="H58" t="str">
            <v>Awarded</v>
          </cell>
          <cell r="I58" t="str">
            <v>Medium</v>
          </cell>
          <cell r="J58">
            <v>40000</v>
          </cell>
          <cell r="L58">
            <v>40000</v>
          </cell>
          <cell r="M58">
            <v>250308</v>
          </cell>
          <cell r="N58" t="str">
            <v>Visual Arts</v>
          </cell>
          <cell r="O58">
            <v>118672</v>
          </cell>
          <cell r="P58">
            <v>0</v>
          </cell>
          <cell r="Q58">
            <v>15164</v>
          </cell>
          <cell r="R58">
            <v>18962</v>
          </cell>
          <cell r="S58">
            <v>4023</v>
          </cell>
          <cell r="T58">
            <v>7493</v>
          </cell>
          <cell r="U58">
            <v>3648</v>
          </cell>
          <cell r="V58">
            <v>0</v>
          </cell>
          <cell r="W58">
            <v>0</v>
          </cell>
          <cell r="X58">
            <v>1142</v>
          </cell>
          <cell r="Y58">
            <v>50432</v>
          </cell>
          <cell r="Z58">
            <v>2239</v>
          </cell>
          <cell r="AA58">
            <v>23642</v>
          </cell>
          <cell r="AB58">
            <v>0</v>
          </cell>
          <cell r="AC58">
            <v>14496</v>
          </cell>
          <cell r="AD58">
            <v>0</v>
          </cell>
          <cell r="AE58">
            <v>3474</v>
          </cell>
          <cell r="AF58">
            <v>0</v>
          </cell>
          <cell r="AG58">
            <v>1679</v>
          </cell>
          <cell r="AH58">
            <v>2782</v>
          </cell>
          <cell r="AI58">
            <v>13207</v>
          </cell>
          <cell r="AJ58">
            <v>12417</v>
          </cell>
          <cell r="AK58">
            <v>40000</v>
          </cell>
          <cell r="AL58">
            <v>0</v>
          </cell>
          <cell r="AM58">
            <v>0</v>
          </cell>
          <cell r="AN58">
            <v>40000</v>
          </cell>
          <cell r="AO58">
            <v>0</v>
          </cell>
          <cell r="AP58">
            <v>0</v>
          </cell>
          <cell r="AQ58">
            <v>176723</v>
          </cell>
          <cell r="AR58">
            <v>0</v>
          </cell>
          <cell r="AS58">
            <v>0</v>
          </cell>
          <cell r="AT58">
            <v>0</v>
          </cell>
          <cell r="AU58">
            <v>0</v>
          </cell>
          <cell r="AV58">
            <v>0</v>
          </cell>
          <cell r="AW58">
            <v>0</v>
          </cell>
          <cell r="AX58">
            <v>0</v>
          </cell>
          <cell r="AY58">
            <v>0</v>
          </cell>
          <cell r="AZ58">
            <v>1570</v>
          </cell>
          <cell r="BA58">
            <v>28</v>
          </cell>
          <cell r="BB58">
            <v>1165</v>
          </cell>
          <cell r="BC58">
            <v>0</v>
          </cell>
          <cell r="BD58">
            <v>0</v>
          </cell>
          <cell r="BE58">
            <v>16101</v>
          </cell>
          <cell r="BF58">
            <v>0</v>
          </cell>
          <cell r="BG58">
            <v>2348</v>
          </cell>
          <cell r="BH58">
            <v>21212</v>
          </cell>
          <cell r="BI58">
            <v>1200</v>
          </cell>
          <cell r="BJ58">
            <v>4000</v>
          </cell>
          <cell r="BK58">
            <v>2600</v>
          </cell>
          <cell r="BL58">
            <v>7800</v>
          </cell>
          <cell r="BM58">
            <v>0</v>
          </cell>
          <cell r="BN58">
            <v>0</v>
          </cell>
        </row>
        <row r="59">
          <cell r="A59" t="str">
            <v>Moving on Music</v>
          </cell>
          <cell r="B59">
            <v>1</v>
          </cell>
          <cell r="C59">
            <v>33211</v>
          </cell>
          <cell r="D59" t="str">
            <v>Exchequer</v>
          </cell>
          <cell r="E59" t="str">
            <v>ACNI/12257</v>
          </cell>
          <cell r="F59" t="str">
            <v>Ciaran Scullion</v>
          </cell>
          <cell r="G59" t="str">
            <v>AFP - Core</v>
          </cell>
          <cell r="H59" t="str">
            <v>Awarded</v>
          </cell>
          <cell r="I59" t="str">
            <v>Medium</v>
          </cell>
          <cell r="J59">
            <v>110726</v>
          </cell>
          <cell r="L59">
            <v>130000</v>
          </cell>
          <cell r="M59">
            <v>366547</v>
          </cell>
          <cell r="N59" t="str">
            <v>Music</v>
          </cell>
          <cell r="O59">
            <v>96289</v>
          </cell>
          <cell r="P59">
            <v>6251</v>
          </cell>
          <cell r="Q59">
            <v>0</v>
          </cell>
          <cell r="R59">
            <v>505</v>
          </cell>
          <cell r="S59">
            <v>1209</v>
          </cell>
          <cell r="T59">
            <v>417</v>
          </cell>
          <cell r="U59">
            <v>456</v>
          </cell>
          <cell r="V59">
            <v>0</v>
          </cell>
          <cell r="W59">
            <v>0</v>
          </cell>
          <cell r="X59">
            <v>1098</v>
          </cell>
          <cell r="Y59">
            <v>9936</v>
          </cell>
          <cell r="Z59">
            <v>3991</v>
          </cell>
          <cell r="AA59">
            <v>86781</v>
          </cell>
          <cell r="AB59">
            <v>0</v>
          </cell>
          <cell r="AC59">
            <v>15081</v>
          </cell>
          <cell r="AD59">
            <v>0</v>
          </cell>
          <cell r="AE59">
            <v>0</v>
          </cell>
          <cell r="AF59">
            <v>4111</v>
          </cell>
          <cell r="AG59">
            <v>1257</v>
          </cell>
          <cell r="AH59">
            <v>28270</v>
          </cell>
          <cell r="AI59">
            <v>27706</v>
          </cell>
          <cell r="AJ59">
            <v>2969</v>
          </cell>
          <cell r="AK59">
            <v>110726</v>
          </cell>
          <cell r="AL59">
            <v>0</v>
          </cell>
          <cell r="AM59">
            <v>41964</v>
          </cell>
          <cell r="AN59">
            <v>152690</v>
          </cell>
          <cell r="AO59">
            <v>28151</v>
          </cell>
          <cell r="AP59">
            <v>8703</v>
          </cell>
          <cell r="AQ59">
            <v>0</v>
          </cell>
          <cell r="AR59">
            <v>0</v>
          </cell>
          <cell r="AS59">
            <v>0</v>
          </cell>
          <cell r="AT59">
            <v>0</v>
          </cell>
          <cell r="AU59">
            <v>0</v>
          </cell>
          <cell r="AV59">
            <v>28151</v>
          </cell>
          <cell r="AW59">
            <v>17722</v>
          </cell>
          <cell r="AX59">
            <v>43406</v>
          </cell>
          <cell r="AY59">
            <v>0</v>
          </cell>
          <cell r="AZ59">
            <v>0</v>
          </cell>
          <cell r="BA59">
            <v>0</v>
          </cell>
          <cell r="BB59">
            <v>0</v>
          </cell>
          <cell r="BC59">
            <v>0</v>
          </cell>
          <cell r="BD59">
            <v>0</v>
          </cell>
          <cell r="BE59">
            <v>0</v>
          </cell>
          <cell r="BF59">
            <v>0</v>
          </cell>
          <cell r="BG59">
            <v>12008</v>
          </cell>
          <cell r="BH59">
            <v>73136</v>
          </cell>
          <cell r="BI59">
            <v>0</v>
          </cell>
          <cell r="BJ59">
            <v>5000</v>
          </cell>
          <cell r="BK59">
            <v>15000</v>
          </cell>
          <cell r="BL59">
            <v>20000</v>
          </cell>
          <cell r="BM59">
            <v>0</v>
          </cell>
          <cell r="BN59">
            <v>0</v>
          </cell>
        </row>
        <row r="60">
          <cell r="A60" t="str">
            <v>New Belfast Community Arts Initiative T/A Community Arts Partnership</v>
          </cell>
          <cell r="B60">
            <v>1</v>
          </cell>
          <cell r="C60">
            <v>33250</v>
          </cell>
          <cell r="D60" t="str">
            <v>Lottery</v>
          </cell>
          <cell r="E60" t="str">
            <v>ACNI/12296</v>
          </cell>
          <cell r="F60" t="str">
            <v>Joan Dempster</v>
          </cell>
          <cell r="G60" t="str">
            <v>AFP - Core</v>
          </cell>
          <cell r="H60" t="str">
            <v>Awarded</v>
          </cell>
          <cell r="I60" t="str">
            <v>Medium</v>
          </cell>
          <cell r="J60">
            <v>179311</v>
          </cell>
          <cell r="L60">
            <v>181517.54</v>
          </cell>
          <cell r="M60">
            <v>372939.59</v>
          </cell>
          <cell r="N60" t="str">
            <v>Combined</v>
          </cell>
          <cell r="O60">
            <v>128518.56</v>
          </cell>
          <cell r="P60">
            <v>22600.080000000002</v>
          </cell>
          <cell r="Q60">
            <v>4119.6000000000004</v>
          </cell>
          <cell r="R60">
            <v>2203.13</v>
          </cell>
          <cell r="S60">
            <v>1749.47</v>
          </cell>
          <cell r="T60">
            <v>7768.41</v>
          </cell>
          <cell r="U60">
            <v>3855.25</v>
          </cell>
          <cell r="V60">
            <v>0</v>
          </cell>
          <cell r="W60">
            <v>0</v>
          </cell>
          <cell r="X60">
            <v>2761.76</v>
          </cell>
          <cell r="Y60">
            <v>45057.700000000004</v>
          </cell>
          <cell r="Z60">
            <v>5949.12</v>
          </cell>
          <cell r="AA60">
            <v>55241.05</v>
          </cell>
          <cell r="AB60">
            <v>57.14</v>
          </cell>
          <cell r="AC60">
            <v>5958.18</v>
          </cell>
          <cell r="AD60">
            <v>2451.42</v>
          </cell>
          <cell r="AE60">
            <v>0</v>
          </cell>
          <cell r="AF60">
            <v>3007.7</v>
          </cell>
          <cell r="AG60">
            <v>285</v>
          </cell>
          <cell r="AH60">
            <v>10552.25</v>
          </cell>
          <cell r="AI60">
            <v>10764.27</v>
          </cell>
          <cell r="AJ60">
            <v>51735.94</v>
          </cell>
          <cell r="AK60">
            <v>170343.45</v>
          </cell>
          <cell r="AL60">
            <v>0</v>
          </cell>
          <cell r="AM60">
            <v>42281.25</v>
          </cell>
          <cell r="AN60">
            <v>212626.7</v>
          </cell>
          <cell r="AO60">
            <v>0</v>
          </cell>
          <cell r="AP60">
            <v>31355.57</v>
          </cell>
          <cell r="AQ60">
            <v>50000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1754.47</v>
          </cell>
          <cell r="BF60">
            <v>0</v>
          </cell>
          <cell r="BG60">
            <v>955</v>
          </cell>
          <cell r="BH60">
            <v>2709.4700000000003</v>
          </cell>
          <cell r="BI60">
            <v>18050</v>
          </cell>
          <cell r="BJ60">
            <v>1894.84</v>
          </cell>
          <cell r="BK60">
            <v>1000</v>
          </cell>
          <cell r="BL60">
            <v>20944.84</v>
          </cell>
          <cell r="BM60">
            <v>0</v>
          </cell>
          <cell r="BN60">
            <v>0</v>
          </cell>
        </row>
        <row r="61">
          <cell r="A61" t="str">
            <v>New Lodge Arts</v>
          </cell>
          <cell r="B61">
            <v>1</v>
          </cell>
          <cell r="C61">
            <v>33204</v>
          </cell>
          <cell r="D61" t="str">
            <v>Lottery</v>
          </cell>
          <cell r="E61" t="str">
            <v>ACNI/12250</v>
          </cell>
          <cell r="F61" t="str">
            <v>Gavin O'Connor</v>
          </cell>
          <cell r="G61" t="str">
            <v>AFP - Core</v>
          </cell>
          <cell r="H61" t="str">
            <v>Awarded</v>
          </cell>
          <cell r="I61" t="str">
            <v>Medium</v>
          </cell>
          <cell r="J61">
            <v>77600</v>
          </cell>
          <cell r="L61">
            <v>85360</v>
          </cell>
          <cell r="M61">
            <v>285028</v>
          </cell>
          <cell r="N61" t="str">
            <v>Combined</v>
          </cell>
          <cell r="O61">
            <v>131995.07999999999</v>
          </cell>
          <cell r="P61">
            <v>8872</v>
          </cell>
          <cell r="Q61">
            <v>2188.0500000000002</v>
          </cell>
          <cell r="R61">
            <v>0</v>
          </cell>
          <cell r="S61">
            <v>898</v>
          </cell>
          <cell r="T61">
            <v>1579.59</v>
          </cell>
          <cell r="U61">
            <v>2236.96</v>
          </cell>
          <cell r="V61">
            <v>0</v>
          </cell>
          <cell r="W61">
            <v>0</v>
          </cell>
          <cell r="X61">
            <v>2606</v>
          </cell>
          <cell r="Y61">
            <v>18380.599999999999</v>
          </cell>
          <cell r="Z61">
            <v>9358.81</v>
          </cell>
          <cell r="AA61">
            <v>99222.15</v>
          </cell>
          <cell r="AB61">
            <v>0</v>
          </cell>
          <cell r="AC61">
            <v>7540</v>
          </cell>
          <cell r="AD61">
            <v>0</v>
          </cell>
          <cell r="AE61">
            <v>6889.87</v>
          </cell>
          <cell r="AF61">
            <v>7846</v>
          </cell>
          <cell r="AG61">
            <v>8142.42</v>
          </cell>
          <cell r="AH61">
            <v>14515.78</v>
          </cell>
          <cell r="AI61">
            <v>26031.93</v>
          </cell>
          <cell r="AJ61">
            <v>7962.19</v>
          </cell>
          <cell r="AK61">
            <v>73720</v>
          </cell>
          <cell r="AL61">
            <v>0</v>
          </cell>
          <cell r="AM61">
            <v>3965.93</v>
          </cell>
          <cell r="AN61">
            <v>77685.929999999993</v>
          </cell>
          <cell r="AO61">
            <v>0</v>
          </cell>
          <cell r="AP61">
            <v>88569.24</v>
          </cell>
          <cell r="AQ61">
            <v>70454.69</v>
          </cell>
          <cell r="AR61">
            <v>0</v>
          </cell>
          <cell r="AS61">
            <v>0</v>
          </cell>
          <cell r="AT61">
            <v>5427.41</v>
          </cell>
          <cell r="AU61">
            <v>0</v>
          </cell>
          <cell r="AV61">
            <v>5427.41</v>
          </cell>
          <cell r="AW61">
            <v>0</v>
          </cell>
          <cell r="AX61">
            <v>0</v>
          </cell>
          <cell r="AY61">
            <v>0</v>
          </cell>
          <cell r="AZ61">
            <v>0</v>
          </cell>
          <cell r="BA61">
            <v>0</v>
          </cell>
          <cell r="BB61">
            <v>0</v>
          </cell>
          <cell r="BC61">
            <v>0</v>
          </cell>
          <cell r="BD61">
            <v>0</v>
          </cell>
          <cell r="BE61">
            <v>11703.59</v>
          </cell>
          <cell r="BF61">
            <v>0</v>
          </cell>
          <cell r="BG61">
            <v>0</v>
          </cell>
          <cell r="BH61">
            <v>11703.59</v>
          </cell>
          <cell r="BI61">
            <v>0</v>
          </cell>
          <cell r="BJ61">
            <v>200</v>
          </cell>
          <cell r="BK61">
            <v>111118</v>
          </cell>
          <cell r="BL61">
            <v>111318</v>
          </cell>
          <cell r="BM61">
            <v>0</v>
          </cell>
          <cell r="BN61">
            <v>0</v>
          </cell>
        </row>
        <row r="62">
          <cell r="A62" t="str">
            <v>NI Opera</v>
          </cell>
          <cell r="B62">
            <v>1</v>
          </cell>
          <cell r="C62">
            <v>33173</v>
          </cell>
          <cell r="D62" t="str">
            <v>Exchequer</v>
          </cell>
          <cell r="E62" t="str">
            <v>ACNI/12219</v>
          </cell>
          <cell r="F62" t="str">
            <v>Ciaran Scullion</v>
          </cell>
          <cell r="G62" t="str">
            <v>AFP - Core</v>
          </cell>
          <cell r="H62" t="str">
            <v>Awarded</v>
          </cell>
          <cell r="I62" t="str">
            <v>Medium</v>
          </cell>
          <cell r="J62">
            <v>561569</v>
          </cell>
          <cell r="L62">
            <v>593174.65</v>
          </cell>
          <cell r="M62">
            <v>690234.5</v>
          </cell>
          <cell r="N62" t="str">
            <v>Music</v>
          </cell>
          <cell r="O62">
            <v>109596.93</v>
          </cell>
          <cell r="P62">
            <v>13649.88</v>
          </cell>
          <cell r="Q62">
            <v>0</v>
          </cell>
          <cell r="R62">
            <v>5194.2299999999996</v>
          </cell>
          <cell r="S62">
            <v>2876.58</v>
          </cell>
          <cell r="T62">
            <v>3165.73</v>
          </cell>
          <cell r="U62">
            <v>9626.17</v>
          </cell>
          <cell r="V62">
            <v>0</v>
          </cell>
          <cell r="W62">
            <v>0</v>
          </cell>
          <cell r="X62">
            <v>3259.22</v>
          </cell>
          <cell r="Y62">
            <v>37771.810000000005</v>
          </cell>
          <cell r="Z62">
            <v>26948.25</v>
          </cell>
          <cell r="AA62">
            <v>269879.32</v>
          </cell>
          <cell r="AB62">
            <v>0</v>
          </cell>
          <cell r="AC62">
            <v>15545.52</v>
          </cell>
          <cell r="AD62">
            <v>0</v>
          </cell>
          <cell r="AE62">
            <v>974.31</v>
          </cell>
          <cell r="AF62">
            <v>12872.66</v>
          </cell>
          <cell r="AG62">
            <v>31328.51</v>
          </cell>
          <cell r="AH62">
            <v>40349.08</v>
          </cell>
          <cell r="AI62">
            <v>89414.57</v>
          </cell>
          <cell r="AJ62">
            <v>19282.060000000001</v>
          </cell>
          <cell r="AK62">
            <v>533490.55000000005</v>
          </cell>
          <cell r="AL62">
            <v>0</v>
          </cell>
          <cell r="AM62">
            <v>1250</v>
          </cell>
          <cell r="AN62">
            <v>534740.55000000005</v>
          </cell>
          <cell r="AO62">
            <v>0</v>
          </cell>
          <cell r="AP62">
            <v>0</v>
          </cell>
          <cell r="AQ62">
            <v>8000</v>
          </cell>
          <cell r="AR62">
            <v>0</v>
          </cell>
          <cell r="AS62">
            <v>5930.57</v>
          </cell>
          <cell r="AT62">
            <v>0</v>
          </cell>
          <cell r="AU62">
            <v>0</v>
          </cell>
          <cell r="AV62">
            <v>5930.57</v>
          </cell>
          <cell r="AW62">
            <v>62212.98</v>
          </cell>
          <cell r="AX62">
            <v>47780.59</v>
          </cell>
          <cell r="AY62">
            <v>0</v>
          </cell>
          <cell r="AZ62">
            <v>0</v>
          </cell>
          <cell r="BA62">
            <v>3696</v>
          </cell>
          <cell r="BB62">
            <v>0</v>
          </cell>
          <cell r="BC62">
            <v>0</v>
          </cell>
          <cell r="BD62">
            <v>5000</v>
          </cell>
          <cell r="BE62">
            <v>0</v>
          </cell>
          <cell r="BF62">
            <v>0</v>
          </cell>
          <cell r="BG62">
            <v>6662.21</v>
          </cell>
          <cell r="BH62">
            <v>125351.78000000001</v>
          </cell>
          <cell r="BI62">
            <v>2100</v>
          </cell>
          <cell r="BJ62">
            <v>1640</v>
          </cell>
          <cell r="BK62">
            <v>0</v>
          </cell>
          <cell r="BL62">
            <v>3740</v>
          </cell>
          <cell r="BM62">
            <v>0</v>
          </cell>
          <cell r="BN62">
            <v>0</v>
          </cell>
        </row>
        <row r="63">
          <cell r="A63" t="str">
            <v>North West Play Resource Centre (The Playhouse)</v>
          </cell>
          <cell r="B63">
            <v>1</v>
          </cell>
          <cell r="C63">
            <v>33257</v>
          </cell>
          <cell r="D63" t="str">
            <v>Exchequer</v>
          </cell>
          <cell r="E63" t="str">
            <v>ACNI/12303</v>
          </cell>
          <cell r="F63" t="str">
            <v>Gavin O'Connor</v>
          </cell>
          <cell r="G63" t="str">
            <v>AFP - Core</v>
          </cell>
          <cell r="H63" t="str">
            <v>Awarded</v>
          </cell>
          <cell r="I63" t="str">
            <v>Medium</v>
          </cell>
          <cell r="J63">
            <v>249012</v>
          </cell>
          <cell r="L63">
            <v>279001</v>
          </cell>
          <cell r="M63">
            <v>1222596</v>
          </cell>
          <cell r="N63" t="str">
            <v>Combined</v>
          </cell>
          <cell r="O63">
            <v>398647</v>
          </cell>
          <cell r="P63">
            <v>1553</v>
          </cell>
          <cell r="Q63">
            <v>23198</v>
          </cell>
          <cell r="R63">
            <v>10555</v>
          </cell>
          <cell r="S63">
            <v>5782</v>
          </cell>
          <cell r="T63">
            <v>9341</v>
          </cell>
          <cell r="U63">
            <v>9155</v>
          </cell>
          <cell r="V63">
            <v>0</v>
          </cell>
          <cell r="W63">
            <v>0</v>
          </cell>
          <cell r="X63">
            <v>8013</v>
          </cell>
          <cell r="Y63">
            <v>67597</v>
          </cell>
          <cell r="Z63">
            <v>0</v>
          </cell>
          <cell r="AA63">
            <v>0</v>
          </cell>
          <cell r="AB63">
            <v>0</v>
          </cell>
          <cell r="AC63">
            <v>10901</v>
          </cell>
          <cell r="AD63">
            <v>0</v>
          </cell>
          <cell r="AE63">
            <v>6410</v>
          </cell>
          <cell r="AF63">
            <v>38485</v>
          </cell>
          <cell r="AG63">
            <v>0</v>
          </cell>
          <cell r="AH63">
            <v>490</v>
          </cell>
          <cell r="AI63">
            <v>201251</v>
          </cell>
          <cell r="AJ63">
            <v>43</v>
          </cell>
          <cell r="AK63">
            <v>249012</v>
          </cell>
          <cell r="AL63">
            <v>0</v>
          </cell>
          <cell r="AM63">
            <v>0</v>
          </cell>
          <cell r="AN63">
            <v>249012</v>
          </cell>
          <cell r="AO63">
            <v>0</v>
          </cell>
          <cell r="AP63">
            <v>17000</v>
          </cell>
          <cell r="AQ63">
            <v>60000</v>
          </cell>
          <cell r="AR63">
            <v>10642</v>
          </cell>
          <cell r="AS63">
            <v>0</v>
          </cell>
          <cell r="AT63">
            <v>0</v>
          </cell>
          <cell r="AU63">
            <v>0</v>
          </cell>
          <cell r="AV63">
            <v>10642</v>
          </cell>
          <cell r="AW63">
            <v>46775</v>
          </cell>
          <cell r="AX63">
            <v>11220</v>
          </cell>
          <cell r="AY63">
            <v>0</v>
          </cell>
          <cell r="AZ63">
            <v>380</v>
          </cell>
          <cell r="BA63">
            <v>0</v>
          </cell>
          <cell r="BB63">
            <v>0</v>
          </cell>
          <cell r="BC63">
            <v>14104</v>
          </cell>
          <cell r="BD63">
            <v>56271</v>
          </cell>
          <cell r="BE63">
            <v>0</v>
          </cell>
          <cell r="BF63">
            <v>25047</v>
          </cell>
          <cell r="BG63">
            <v>41035</v>
          </cell>
          <cell r="BH63">
            <v>194832</v>
          </cell>
          <cell r="BI63">
            <v>17114</v>
          </cell>
          <cell r="BJ63">
            <v>12100</v>
          </cell>
          <cell r="BK63">
            <v>162635</v>
          </cell>
          <cell r="BL63">
            <v>191849</v>
          </cell>
          <cell r="BM63">
            <v>0</v>
          </cell>
          <cell r="BN63">
            <v>0</v>
          </cell>
        </row>
        <row r="64">
          <cell r="A64" t="str">
            <v>Northern Ireland Piping &amp; Drumming School</v>
          </cell>
          <cell r="B64">
            <v>1</v>
          </cell>
          <cell r="C64">
            <v>33222</v>
          </cell>
          <cell r="D64" t="str">
            <v>Lottery</v>
          </cell>
          <cell r="E64" t="str">
            <v>ACNI/12268</v>
          </cell>
          <cell r="F64" t="str">
            <v>Maria McAlister</v>
          </cell>
          <cell r="G64" t="str">
            <v>AFP - Core</v>
          </cell>
          <cell r="H64" t="str">
            <v>Awarded</v>
          </cell>
          <cell r="I64" t="str">
            <v>Small</v>
          </cell>
          <cell r="J64">
            <v>35890</v>
          </cell>
          <cell r="L64">
            <v>42515</v>
          </cell>
          <cell r="M64">
            <v>47169</v>
          </cell>
          <cell r="N64" t="str">
            <v>Traditional Arts</v>
          </cell>
          <cell r="O64">
            <v>5000</v>
          </cell>
          <cell r="P64">
            <v>9115</v>
          </cell>
          <cell r="Q64">
            <v>0</v>
          </cell>
          <cell r="R64">
            <v>0</v>
          </cell>
          <cell r="S64">
            <v>0</v>
          </cell>
          <cell r="T64">
            <v>0</v>
          </cell>
          <cell r="U64">
            <v>576</v>
          </cell>
          <cell r="V64">
            <v>0</v>
          </cell>
          <cell r="W64">
            <v>0</v>
          </cell>
          <cell r="X64">
            <v>530</v>
          </cell>
          <cell r="Y64">
            <v>10221</v>
          </cell>
          <cell r="Z64">
            <v>2215</v>
          </cell>
          <cell r="AA64">
            <v>18242</v>
          </cell>
          <cell r="AB64">
            <v>0</v>
          </cell>
          <cell r="AC64">
            <v>0</v>
          </cell>
          <cell r="AD64">
            <v>0</v>
          </cell>
          <cell r="AE64">
            <v>0</v>
          </cell>
          <cell r="AF64">
            <v>0</v>
          </cell>
          <cell r="AG64">
            <v>0</v>
          </cell>
          <cell r="AH64">
            <v>6829</v>
          </cell>
          <cell r="AI64">
            <v>0</v>
          </cell>
          <cell r="AJ64">
            <v>0</v>
          </cell>
          <cell r="AK64">
            <v>35890</v>
          </cell>
          <cell r="AL64">
            <v>0</v>
          </cell>
          <cell r="AM64">
            <v>0</v>
          </cell>
          <cell r="AN64">
            <v>35890</v>
          </cell>
          <cell r="AO64">
            <v>0</v>
          </cell>
          <cell r="AP64">
            <v>1460</v>
          </cell>
          <cell r="AQ64">
            <v>0</v>
          </cell>
          <cell r="AR64">
            <v>0</v>
          </cell>
          <cell r="AS64">
            <v>0</v>
          </cell>
          <cell r="AT64">
            <v>0</v>
          </cell>
          <cell r="AU64">
            <v>0</v>
          </cell>
          <cell r="AV64">
            <v>0</v>
          </cell>
          <cell r="AW64">
            <v>0</v>
          </cell>
          <cell r="AX64">
            <v>0</v>
          </cell>
          <cell r="AY64">
            <v>0</v>
          </cell>
          <cell r="AZ64">
            <v>2240</v>
          </cell>
          <cell r="BA64">
            <v>545</v>
          </cell>
          <cell r="BB64">
            <v>0</v>
          </cell>
          <cell r="BC64">
            <v>0</v>
          </cell>
          <cell r="BD64">
            <v>0</v>
          </cell>
          <cell r="BE64">
            <v>0</v>
          </cell>
          <cell r="BF64">
            <v>0</v>
          </cell>
          <cell r="BG64">
            <v>0</v>
          </cell>
          <cell r="BH64">
            <v>2785</v>
          </cell>
          <cell r="BI64">
            <v>0</v>
          </cell>
          <cell r="BJ64">
            <v>2407</v>
          </cell>
          <cell r="BK64">
            <v>0</v>
          </cell>
          <cell r="BL64">
            <v>2407</v>
          </cell>
          <cell r="BM64">
            <v>0</v>
          </cell>
          <cell r="BN64">
            <v>0</v>
          </cell>
        </row>
        <row r="65">
          <cell r="A65" t="str">
            <v>Northern Visions Ltd.</v>
          </cell>
          <cell r="B65">
            <v>1</v>
          </cell>
          <cell r="C65">
            <v>33248</v>
          </cell>
          <cell r="D65" t="str">
            <v>Lottery</v>
          </cell>
          <cell r="E65" t="str">
            <v>ACNI/12294</v>
          </cell>
          <cell r="F65" t="str">
            <v>Lizzie Devlin</v>
          </cell>
          <cell r="G65" t="str">
            <v>AFP - Core</v>
          </cell>
          <cell r="H65" t="str">
            <v>Awarded</v>
          </cell>
          <cell r="I65" t="str">
            <v>Medium</v>
          </cell>
          <cell r="J65">
            <v>97146</v>
          </cell>
          <cell r="L65">
            <v>102258</v>
          </cell>
          <cell r="M65">
            <v>519198.89</v>
          </cell>
          <cell r="N65" t="str">
            <v>Combined</v>
          </cell>
          <cell r="O65">
            <v>181258</v>
          </cell>
          <cell r="P65">
            <v>16513</v>
          </cell>
          <cell r="Q65">
            <v>4002</v>
          </cell>
          <cell r="R65">
            <v>2567</v>
          </cell>
          <cell r="S65">
            <v>2224</v>
          </cell>
          <cell r="T65">
            <v>1297</v>
          </cell>
          <cell r="U65">
            <v>4982</v>
          </cell>
          <cell r="V65">
            <v>0</v>
          </cell>
          <cell r="W65">
            <v>0</v>
          </cell>
          <cell r="X65">
            <v>8527</v>
          </cell>
          <cell r="Y65">
            <v>40112</v>
          </cell>
          <cell r="Z65">
            <v>28098</v>
          </cell>
          <cell r="AA65">
            <v>41757</v>
          </cell>
          <cell r="AB65">
            <v>0</v>
          </cell>
          <cell r="AC65">
            <v>1975</v>
          </cell>
          <cell r="AD65">
            <v>0</v>
          </cell>
          <cell r="AE65">
            <v>0</v>
          </cell>
          <cell r="AF65">
            <v>0</v>
          </cell>
          <cell r="AG65">
            <v>8352</v>
          </cell>
          <cell r="AH65">
            <v>1372</v>
          </cell>
          <cell r="AI65">
            <v>13852</v>
          </cell>
          <cell r="AJ65">
            <v>23075</v>
          </cell>
          <cell r="AK65">
            <v>97401</v>
          </cell>
          <cell r="AL65">
            <v>0</v>
          </cell>
          <cell r="AM65">
            <v>0</v>
          </cell>
          <cell r="AN65">
            <v>97401</v>
          </cell>
          <cell r="AO65">
            <v>0</v>
          </cell>
          <cell r="AP65">
            <v>37221</v>
          </cell>
          <cell r="AQ65">
            <v>25000</v>
          </cell>
          <cell r="AR65">
            <v>0</v>
          </cell>
          <cell r="AS65">
            <v>0</v>
          </cell>
          <cell r="AT65">
            <v>18422</v>
          </cell>
          <cell r="AU65">
            <v>0</v>
          </cell>
          <cell r="AV65">
            <v>18422</v>
          </cell>
          <cell r="AW65">
            <v>0</v>
          </cell>
          <cell r="AX65">
            <v>0</v>
          </cell>
          <cell r="AY65">
            <v>0</v>
          </cell>
          <cell r="AZ65">
            <v>0</v>
          </cell>
          <cell r="BA65">
            <v>0</v>
          </cell>
          <cell r="BB65">
            <v>0</v>
          </cell>
          <cell r="BC65">
            <v>0</v>
          </cell>
          <cell r="BD65">
            <v>0</v>
          </cell>
          <cell r="BE65">
            <v>0</v>
          </cell>
          <cell r="BF65">
            <v>0</v>
          </cell>
          <cell r="BG65">
            <v>161807</v>
          </cell>
          <cell r="BH65">
            <v>161807</v>
          </cell>
          <cell r="BI65">
            <v>0</v>
          </cell>
          <cell r="BJ65">
            <v>0</v>
          </cell>
          <cell r="BK65">
            <v>0</v>
          </cell>
          <cell r="BL65">
            <v>0</v>
          </cell>
          <cell r="BM65">
            <v>0</v>
          </cell>
          <cell r="BN65">
            <v>0</v>
          </cell>
        </row>
        <row r="66">
          <cell r="A66" t="str">
            <v>Oh Yeah Music Centre</v>
          </cell>
          <cell r="B66">
            <v>1</v>
          </cell>
          <cell r="C66">
            <v>33205</v>
          </cell>
          <cell r="D66" t="str">
            <v>Lottery</v>
          </cell>
          <cell r="E66" t="str">
            <v>ACNI/12251</v>
          </cell>
          <cell r="F66" t="str">
            <v>Maria McAlister</v>
          </cell>
          <cell r="G66" t="str">
            <v>AFP - Core</v>
          </cell>
          <cell r="H66" t="str">
            <v>Awarded</v>
          </cell>
          <cell r="I66" t="str">
            <v>Small</v>
          </cell>
          <cell r="J66">
            <v>55000</v>
          </cell>
          <cell r="L66">
            <v>55000</v>
          </cell>
          <cell r="M66">
            <v>442000</v>
          </cell>
          <cell r="N66" t="str">
            <v>Music</v>
          </cell>
          <cell r="O66">
            <v>137000</v>
          </cell>
          <cell r="P66">
            <v>65000</v>
          </cell>
          <cell r="Q66">
            <v>14216</v>
          </cell>
          <cell r="R66">
            <v>13757</v>
          </cell>
          <cell r="S66">
            <v>1690</v>
          </cell>
          <cell r="T66">
            <v>5345</v>
          </cell>
          <cell r="U66">
            <v>5000</v>
          </cell>
          <cell r="V66">
            <v>0</v>
          </cell>
          <cell r="W66">
            <v>0</v>
          </cell>
          <cell r="X66">
            <v>4731</v>
          </cell>
          <cell r="Y66">
            <v>109739</v>
          </cell>
          <cell r="Z66">
            <v>35965</v>
          </cell>
          <cell r="AA66">
            <v>46176</v>
          </cell>
          <cell r="AB66">
            <v>2295</v>
          </cell>
          <cell r="AC66">
            <v>19551</v>
          </cell>
          <cell r="AD66">
            <v>1641</v>
          </cell>
          <cell r="AE66">
            <v>4977</v>
          </cell>
          <cell r="AF66">
            <v>9890</v>
          </cell>
          <cell r="AG66">
            <v>0</v>
          </cell>
          <cell r="AH66">
            <v>4006</v>
          </cell>
          <cell r="AI66">
            <v>10000</v>
          </cell>
          <cell r="AJ66">
            <v>10700</v>
          </cell>
          <cell r="AK66">
            <v>55000</v>
          </cell>
          <cell r="AL66">
            <v>0</v>
          </cell>
          <cell r="AM66">
            <v>12250</v>
          </cell>
          <cell r="AN66">
            <v>67250</v>
          </cell>
          <cell r="AO66">
            <v>0</v>
          </cell>
          <cell r="AP66">
            <v>0</v>
          </cell>
          <cell r="AQ66">
            <v>23000</v>
          </cell>
          <cell r="AR66">
            <v>0</v>
          </cell>
          <cell r="AS66">
            <v>0</v>
          </cell>
          <cell r="AT66">
            <v>0</v>
          </cell>
          <cell r="AU66">
            <v>0</v>
          </cell>
          <cell r="AV66">
            <v>0</v>
          </cell>
          <cell r="AW66">
            <v>14117</v>
          </cell>
          <cell r="AX66">
            <v>0</v>
          </cell>
          <cell r="AY66">
            <v>0</v>
          </cell>
          <cell r="AZ66">
            <v>0</v>
          </cell>
          <cell r="BA66">
            <v>0</v>
          </cell>
          <cell r="BB66">
            <v>0</v>
          </cell>
          <cell r="BC66">
            <v>48260</v>
          </cell>
          <cell r="BD66">
            <v>73000</v>
          </cell>
          <cell r="BE66">
            <v>14600</v>
          </cell>
          <cell r="BF66">
            <v>5450</v>
          </cell>
          <cell r="BG66">
            <v>29204</v>
          </cell>
          <cell r="BH66">
            <v>184631</v>
          </cell>
          <cell r="BI66">
            <v>2100</v>
          </cell>
          <cell r="BJ66">
            <v>4500</v>
          </cell>
          <cell r="BK66">
            <v>110584</v>
          </cell>
          <cell r="BL66">
            <v>117184</v>
          </cell>
          <cell r="BM66">
            <v>0</v>
          </cell>
          <cell r="BN66">
            <v>17000</v>
          </cell>
        </row>
        <row r="67">
          <cell r="A67" t="str">
            <v>Open Arts</v>
          </cell>
          <cell r="B67">
            <v>1</v>
          </cell>
          <cell r="C67">
            <v>33223</v>
          </cell>
          <cell r="D67" t="str">
            <v>Lottery</v>
          </cell>
          <cell r="E67" t="str">
            <v>ACNI/12269</v>
          </cell>
          <cell r="F67" t="str">
            <v>Fionnuala Walsh</v>
          </cell>
          <cell r="G67" t="str">
            <v>AFP - Core</v>
          </cell>
          <cell r="H67" t="str">
            <v>Awarded</v>
          </cell>
          <cell r="I67" t="str">
            <v>Medium</v>
          </cell>
          <cell r="J67">
            <v>98042</v>
          </cell>
          <cell r="L67">
            <v>101074</v>
          </cell>
          <cell r="M67">
            <v>177539.6</v>
          </cell>
          <cell r="N67" t="str">
            <v>Combined</v>
          </cell>
          <cell r="O67">
            <v>62567.519999999997</v>
          </cell>
          <cell r="P67">
            <v>3024</v>
          </cell>
          <cell r="Q67">
            <v>0</v>
          </cell>
          <cell r="R67">
            <v>0</v>
          </cell>
          <cell r="S67">
            <v>645.73</v>
          </cell>
          <cell r="T67">
            <v>757.24</v>
          </cell>
          <cell r="U67">
            <v>2400</v>
          </cell>
          <cell r="V67">
            <v>0</v>
          </cell>
          <cell r="W67">
            <v>0</v>
          </cell>
          <cell r="X67">
            <v>987.18</v>
          </cell>
          <cell r="Y67">
            <v>7814.1500000000005</v>
          </cell>
          <cell r="Z67">
            <v>1201.72</v>
          </cell>
          <cell r="AA67">
            <v>51749.51</v>
          </cell>
          <cell r="AB67">
            <v>0</v>
          </cell>
          <cell r="AC67">
            <v>215.82</v>
          </cell>
          <cell r="AD67">
            <v>8677</v>
          </cell>
          <cell r="AE67">
            <v>438.13</v>
          </cell>
          <cell r="AF67">
            <v>15340.16</v>
          </cell>
          <cell r="AG67">
            <v>0</v>
          </cell>
          <cell r="AH67">
            <v>3250.53</v>
          </cell>
          <cell r="AI67">
            <v>2220.9699999999998</v>
          </cell>
          <cell r="AJ67">
            <v>6437.24</v>
          </cell>
          <cell r="AK67">
            <v>98042</v>
          </cell>
          <cell r="AL67">
            <v>0</v>
          </cell>
          <cell r="AM67">
            <v>7185</v>
          </cell>
          <cell r="AN67">
            <v>105227</v>
          </cell>
          <cell r="AO67">
            <v>0</v>
          </cell>
          <cell r="AP67">
            <v>0</v>
          </cell>
          <cell r="AQ67">
            <v>22380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7989.06</v>
          </cell>
          <cell r="BF67">
            <v>0</v>
          </cell>
          <cell r="BG67">
            <v>4351.13</v>
          </cell>
          <cell r="BH67">
            <v>12340.19</v>
          </cell>
          <cell r="BI67">
            <v>2000</v>
          </cell>
          <cell r="BJ67">
            <v>2401.91</v>
          </cell>
          <cell r="BK67">
            <v>20800</v>
          </cell>
          <cell r="BL67">
            <v>25201.91</v>
          </cell>
          <cell r="BM67">
            <v>0</v>
          </cell>
          <cell r="BN67">
            <v>0</v>
          </cell>
        </row>
        <row r="68">
          <cell r="A68" t="str">
            <v>Open House Traditional Arts Festival Ltd</v>
          </cell>
          <cell r="B68">
            <v>1</v>
          </cell>
          <cell r="C68">
            <v>33161</v>
          </cell>
          <cell r="D68" t="str">
            <v>Lottery</v>
          </cell>
          <cell r="E68" t="str">
            <v>ACNI/12207</v>
          </cell>
          <cell r="F68" t="str">
            <v>Maria McAlister</v>
          </cell>
          <cell r="G68" t="str">
            <v>AFP - Core</v>
          </cell>
          <cell r="H68" t="str">
            <v>Awarded</v>
          </cell>
          <cell r="I68" t="str">
            <v>Medium</v>
          </cell>
          <cell r="J68">
            <v>52000</v>
          </cell>
          <cell r="L68">
            <v>70000</v>
          </cell>
          <cell r="M68">
            <v>326946</v>
          </cell>
          <cell r="N68" t="str">
            <v>Traditional Arts</v>
          </cell>
          <cell r="O68">
            <v>78346</v>
          </cell>
          <cell r="P68">
            <v>400</v>
          </cell>
          <cell r="Q68">
            <v>0</v>
          </cell>
          <cell r="R68">
            <v>0</v>
          </cell>
          <cell r="S68">
            <v>2150</v>
          </cell>
          <cell r="T68">
            <v>4556</v>
          </cell>
          <cell r="U68">
            <v>6230</v>
          </cell>
          <cell r="V68">
            <v>0</v>
          </cell>
          <cell r="W68">
            <v>0</v>
          </cell>
          <cell r="X68">
            <v>3532</v>
          </cell>
          <cell r="Y68">
            <v>16868</v>
          </cell>
          <cell r="Z68">
            <v>9846</v>
          </cell>
          <cell r="AA68">
            <v>134811</v>
          </cell>
          <cell r="AB68">
            <v>1449</v>
          </cell>
          <cell r="AC68">
            <v>40450</v>
          </cell>
          <cell r="AD68">
            <v>0</v>
          </cell>
          <cell r="AE68">
            <v>0</v>
          </cell>
          <cell r="AF68">
            <v>7253</v>
          </cell>
          <cell r="AG68">
            <v>1413</v>
          </cell>
          <cell r="AH68">
            <v>8827</v>
          </cell>
          <cell r="AI68">
            <v>38801</v>
          </cell>
          <cell r="AJ68">
            <v>55094</v>
          </cell>
          <cell r="AK68">
            <v>52310</v>
          </cell>
          <cell r="AL68">
            <v>0</v>
          </cell>
          <cell r="AM68">
            <v>14875</v>
          </cell>
          <cell r="AN68">
            <v>67202</v>
          </cell>
          <cell r="AO68">
            <v>0</v>
          </cell>
          <cell r="AP68">
            <v>0</v>
          </cell>
          <cell r="AQ68">
            <v>48000</v>
          </cell>
          <cell r="AR68">
            <v>0</v>
          </cell>
          <cell r="AS68">
            <v>0</v>
          </cell>
          <cell r="AT68">
            <v>0</v>
          </cell>
          <cell r="AU68">
            <v>0</v>
          </cell>
          <cell r="AV68">
            <v>0</v>
          </cell>
          <cell r="AW68">
            <v>244421</v>
          </cell>
          <cell r="AX68">
            <v>4295</v>
          </cell>
          <cell r="AY68">
            <v>0</v>
          </cell>
          <cell r="AZ68">
            <v>0</v>
          </cell>
          <cell r="BA68">
            <v>0</v>
          </cell>
          <cell r="BB68">
            <v>0</v>
          </cell>
          <cell r="BC68">
            <v>0</v>
          </cell>
          <cell r="BD68">
            <v>0</v>
          </cell>
          <cell r="BE68">
            <v>0</v>
          </cell>
          <cell r="BF68">
            <v>0</v>
          </cell>
          <cell r="BG68">
            <v>0</v>
          </cell>
          <cell r="BH68">
            <v>248716</v>
          </cell>
          <cell r="BI68">
            <v>25000</v>
          </cell>
          <cell r="BJ68">
            <v>0</v>
          </cell>
          <cell r="BK68">
            <v>0</v>
          </cell>
          <cell r="BL68">
            <v>25000</v>
          </cell>
          <cell r="BM68">
            <v>0</v>
          </cell>
          <cell r="BN68">
            <v>0</v>
          </cell>
        </row>
        <row r="69">
          <cell r="A69" t="str">
            <v>Orchid Studios Association</v>
          </cell>
          <cell r="B69">
            <v>1</v>
          </cell>
          <cell r="C69">
            <v>33254</v>
          </cell>
          <cell r="D69" t="str">
            <v>Lottery</v>
          </cell>
          <cell r="E69" t="str">
            <v>ACNI/12300</v>
          </cell>
          <cell r="F69" t="str">
            <v>Suzanne Lyle</v>
          </cell>
          <cell r="G69" t="str">
            <v>AFP - Core</v>
          </cell>
          <cell r="H69" t="str">
            <v>Awarded</v>
          </cell>
          <cell r="I69" t="str">
            <v>Small</v>
          </cell>
          <cell r="J69">
            <v>14790</v>
          </cell>
          <cell r="L69">
            <v>14790</v>
          </cell>
          <cell r="M69">
            <v>24267</v>
          </cell>
          <cell r="N69" t="str">
            <v>Visual Arts</v>
          </cell>
          <cell r="O69">
            <v>0</v>
          </cell>
          <cell r="P69">
            <v>19750</v>
          </cell>
          <cell r="Q69">
            <v>1203.92</v>
          </cell>
          <cell r="R69">
            <v>1118.76</v>
          </cell>
          <cell r="S69">
            <v>620.21</v>
          </cell>
          <cell r="T69">
            <v>327.94</v>
          </cell>
          <cell r="U69">
            <v>0</v>
          </cell>
          <cell r="V69">
            <v>0</v>
          </cell>
          <cell r="W69">
            <v>0</v>
          </cell>
          <cell r="X69">
            <v>0</v>
          </cell>
          <cell r="Y69">
            <v>23020.829999999994</v>
          </cell>
          <cell r="Z69">
            <v>600</v>
          </cell>
          <cell r="AA69">
            <v>0</v>
          </cell>
          <cell r="AB69">
            <v>0</v>
          </cell>
          <cell r="AC69">
            <v>0</v>
          </cell>
          <cell r="AD69">
            <v>0</v>
          </cell>
          <cell r="AE69">
            <v>0</v>
          </cell>
          <cell r="AF69">
            <v>0</v>
          </cell>
          <cell r="AG69">
            <v>0</v>
          </cell>
          <cell r="AH69">
            <v>0</v>
          </cell>
          <cell r="AI69">
            <v>0</v>
          </cell>
          <cell r="AJ69">
            <v>0</v>
          </cell>
          <cell r="AK69">
            <v>14050.5</v>
          </cell>
          <cell r="AL69">
            <v>0</v>
          </cell>
          <cell r="AM69">
            <v>0</v>
          </cell>
          <cell r="AN69">
            <v>14050.5</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9477</v>
          </cell>
          <cell r="BE69">
            <v>0</v>
          </cell>
          <cell r="BF69">
            <v>0</v>
          </cell>
          <cell r="BG69">
            <v>0</v>
          </cell>
          <cell r="BH69">
            <v>9477</v>
          </cell>
          <cell r="BI69">
            <v>0</v>
          </cell>
          <cell r="BJ69">
            <v>0</v>
          </cell>
          <cell r="BK69">
            <v>0</v>
          </cell>
          <cell r="BL69">
            <v>0</v>
          </cell>
          <cell r="BM69">
            <v>0</v>
          </cell>
          <cell r="BN69">
            <v>0</v>
          </cell>
        </row>
        <row r="70">
          <cell r="A70" t="str">
            <v>Panarts</v>
          </cell>
          <cell r="B70">
            <v>1</v>
          </cell>
          <cell r="C70">
            <v>33194</v>
          </cell>
          <cell r="D70" t="str">
            <v>Lottery</v>
          </cell>
          <cell r="E70" t="str">
            <v>ACNI/12240</v>
          </cell>
          <cell r="F70" t="str">
            <v>Maria McAlister</v>
          </cell>
          <cell r="G70" t="str">
            <v>AFP - Core</v>
          </cell>
          <cell r="H70" t="str">
            <v>Awarded</v>
          </cell>
          <cell r="I70" t="str">
            <v>Small</v>
          </cell>
          <cell r="J70">
            <v>33555</v>
          </cell>
          <cell r="L70">
            <v>33555</v>
          </cell>
          <cell r="M70">
            <v>173215</v>
          </cell>
          <cell r="N70" t="str">
            <v>Music</v>
          </cell>
          <cell r="O70">
            <v>23650</v>
          </cell>
          <cell r="P70">
            <v>500</v>
          </cell>
          <cell r="Q70">
            <v>600</v>
          </cell>
          <cell r="R70">
            <v>0</v>
          </cell>
          <cell r="S70">
            <v>350</v>
          </cell>
          <cell r="T70">
            <v>200</v>
          </cell>
          <cell r="U70">
            <v>500</v>
          </cell>
          <cell r="V70">
            <v>0</v>
          </cell>
          <cell r="W70">
            <v>0</v>
          </cell>
          <cell r="X70">
            <v>542.70000000000005</v>
          </cell>
          <cell r="Y70">
            <v>2692.7</v>
          </cell>
          <cell r="Z70">
            <v>0</v>
          </cell>
          <cell r="AA70">
            <v>27099</v>
          </cell>
          <cell r="AB70">
            <v>400</v>
          </cell>
          <cell r="AC70">
            <v>33634.300000000003</v>
          </cell>
          <cell r="AD70">
            <v>0</v>
          </cell>
          <cell r="AE70">
            <v>450</v>
          </cell>
          <cell r="AF70">
            <v>18750</v>
          </cell>
          <cell r="AG70">
            <v>190.75</v>
          </cell>
          <cell r="AH70">
            <v>9704.25</v>
          </cell>
          <cell r="AI70">
            <v>8600</v>
          </cell>
          <cell r="AJ70">
            <v>14957</v>
          </cell>
          <cell r="AK70">
            <v>33555</v>
          </cell>
          <cell r="AL70">
            <v>0</v>
          </cell>
          <cell r="AM70">
            <v>0</v>
          </cell>
          <cell r="AN70">
            <v>33555</v>
          </cell>
          <cell r="AO70">
            <v>0</v>
          </cell>
          <cell r="AP70">
            <v>16695</v>
          </cell>
          <cell r="AQ70">
            <v>3900</v>
          </cell>
          <cell r="AR70">
            <v>0</v>
          </cell>
          <cell r="AS70">
            <v>0</v>
          </cell>
          <cell r="AT70">
            <v>0</v>
          </cell>
          <cell r="AU70">
            <v>0</v>
          </cell>
          <cell r="AV70">
            <v>0</v>
          </cell>
          <cell r="AW70">
            <v>19618</v>
          </cell>
          <cell r="AX70">
            <v>0</v>
          </cell>
          <cell r="AY70">
            <v>0</v>
          </cell>
          <cell r="AZ70">
            <v>0</v>
          </cell>
          <cell r="BA70">
            <v>0</v>
          </cell>
          <cell r="BB70">
            <v>0</v>
          </cell>
          <cell r="BC70">
            <v>0</v>
          </cell>
          <cell r="BD70">
            <v>0</v>
          </cell>
          <cell r="BE70">
            <v>0</v>
          </cell>
          <cell r="BF70">
            <v>0</v>
          </cell>
          <cell r="BG70">
            <v>0</v>
          </cell>
          <cell r="BH70">
            <v>19618</v>
          </cell>
          <cell r="BI70">
            <v>66360</v>
          </cell>
          <cell r="BJ70">
            <v>0</v>
          </cell>
          <cell r="BK70">
            <v>0</v>
          </cell>
          <cell r="BL70">
            <v>66360</v>
          </cell>
          <cell r="BM70">
            <v>0</v>
          </cell>
          <cell r="BN70">
            <v>0</v>
          </cell>
        </row>
        <row r="71">
          <cell r="A71" t="str">
            <v>Paragon Studios</v>
          </cell>
          <cell r="B71">
            <v>1</v>
          </cell>
          <cell r="C71">
            <v>33197</v>
          </cell>
          <cell r="D71" t="str">
            <v>Lottery</v>
          </cell>
          <cell r="E71" t="str">
            <v>ACNI/12243</v>
          </cell>
          <cell r="F71" t="str">
            <v>Deirdre Robb</v>
          </cell>
          <cell r="G71" t="str">
            <v>AFP - Core</v>
          </cell>
          <cell r="H71" t="str">
            <v>Awarded</v>
          </cell>
          <cell r="I71" t="str">
            <v>Small</v>
          </cell>
          <cell r="J71">
            <v>20370</v>
          </cell>
          <cell r="L71">
            <v>22520</v>
          </cell>
          <cell r="M71">
            <v>35830</v>
          </cell>
          <cell r="N71" t="str">
            <v>Visual Arts</v>
          </cell>
          <cell r="O71">
            <v>0</v>
          </cell>
          <cell r="P71">
            <v>1585</v>
          </cell>
          <cell r="Q71">
            <v>734</v>
          </cell>
          <cell r="R71">
            <v>230</v>
          </cell>
          <cell r="S71">
            <v>681</v>
          </cell>
          <cell r="T71">
            <v>203</v>
          </cell>
          <cell r="U71">
            <v>1349</v>
          </cell>
          <cell r="V71">
            <v>0</v>
          </cell>
          <cell r="W71">
            <v>0</v>
          </cell>
          <cell r="X71">
            <v>756</v>
          </cell>
          <cell r="Y71">
            <v>5538</v>
          </cell>
          <cell r="Z71">
            <v>0</v>
          </cell>
          <cell r="AA71">
            <v>10460</v>
          </cell>
          <cell r="AB71">
            <v>0</v>
          </cell>
          <cell r="AC71">
            <v>701</v>
          </cell>
          <cell r="AD71">
            <v>0</v>
          </cell>
          <cell r="AE71">
            <v>0</v>
          </cell>
          <cell r="AF71">
            <v>0</v>
          </cell>
          <cell r="AG71">
            <v>33</v>
          </cell>
          <cell r="AH71">
            <v>209</v>
          </cell>
          <cell r="AI71">
            <v>2720</v>
          </cell>
          <cell r="AJ71">
            <v>2890</v>
          </cell>
          <cell r="AK71">
            <v>20370</v>
          </cell>
          <cell r="AL71">
            <v>0</v>
          </cell>
          <cell r="AM71">
            <v>0</v>
          </cell>
          <cell r="AN71">
            <v>20370</v>
          </cell>
          <cell r="AO71">
            <v>0</v>
          </cell>
          <cell r="AP71">
            <v>0</v>
          </cell>
          <cell r="AQ71">
            <v>2181</v>
          </cell>
          <cell r="AR71">
            <v>0</v>
          </cell>
          <cell r="AS71">
            <v>0</v>
          </cell>
          <cell r="AT71">
            <v>0</v>
          </cell>
          <cell r="AU71">
            <v>0</v>
          </cell>
          <cell r="AV71">
            <v>0</v>
          </cell>
          <cell r="AW71">
            <v>0</v>
          </cell>
          <cell r="AX71">
            <v>0</v>
          </cell>
          <cell r="AY71">
            <v>0</v>
          </cell>
          <cell r="AZ71">
            <v>840</v>
          </cell>
          <cell r="BA71">
            <v>0</v>
          </cell>
          <cell r="BB71">
            <v>0</v>
          </cell>
          <cell r="BC71">
            <v>0</v>
          </cell>
          <cell r="BD71">
            <v>0</v>
          </cell>
          <cell r="BE71">
            <v>100</v>
          </cell>
          <cell r="BF71">
            <v>0</v>
          </cell>
          <cell r="BG71">
            <v>2</v>
          </cell>
          <cell r="BH71">
            <v>942</v>
          </cell>
          <cell r="BI71">
            <v>0</v>
          </cell>
          <cell r="BJ71">
            <v>0</v>
          </cell>
          <cell r="BK71">
            <v>0</v>
          </cell>
          <cell r="BL71">
            <v>0</v>
          </cell>
          <cell r="BM71">
            <v>20370</v>
          </cell>
          <cell r="BN71">
            <v>2181</v>
          </cell>
        </row>
        <row r="72">
          <cell r="A72" t="str">
            <v>Partisan Productions</v>
          </cell>
          <cell r="B72">
            <v>1</v>
          </cell>
          <cell r="C72">
            <v>33239</v>
          </cell>
          <cell r="D72" t="str">
            <v>Lottery</v>
          </cell>
          <cell r="E72" t="str">
            <v>ACNI/12285</v>
          </cell>
          <cell r="F72" t="str">
            <v>Lizzie Devlin</v>
          </cell>
          <cell r="G72" t="str">
            <v>AFP - Core</v>
          </cell>
          <cell r="H72" t="str">
            <v>Awarded</v>
          </cell>
          <cell r="I72" t="str">
            <v>Medium</v>
          </cell>
          <cell r="J72">
            <v>37500</v>
          </cell>
          <cell r="L72">
            <v>180361</v>
          </cell>
          <cell r="M72">
            <v>472531</v>
          </cell>
          <cell r="N72" t="str">
            <v>Drama</v>
          </cell>
          <cell r="O72">
            <v>44016</v>
          </cell>
          <cell r="P72">
            <v>4878</v>
          </cell>
          <cell r="Q72">
            <v>0</v>
          </cell>
          <cell r="R72">
            <v>0</v>
          </cell>
          <cell r="S72">
            <v>357</v>
          </cell>
          <cell r="T72">
            <v>0</v>
          </cell>
          <cell r="U72">
            <v>1395</v>
          </cell>
          <cell r="V72">
            <v>0</v>
          </cell>
          <cell r="W72">
            <v>0</v>
          </cell>
          <cell r="X72">
            <v>1636</v>
          </cell>
          <cell r="Y72">
            <v>8266</v>
          </cell>
          <cell r="Z72">
            <v>0</v>
          </cell>
          <cell r="AA72">
            <v>34020</v>
          </cell>
          <cell r="AB72">
            <v>370</v>
          </cell>
          <cell r="AC72">
            <v>1687</v>
          </cell>
          <cell r="AD72">
            <v>0</v>
          </cell>
          <cell r="AE72">
            <v>686</v>
          </cell>
          <cell r="AF72">
            <v>1078</v>
          </cell>
          <cell r="AG72">
            <v>0</v>
          </cell>
          <cell r="AH72">
            <v>473</v>
          </cell>
          <cell r="AI72">
            <v>22337</v>
          </cell>
          <cell r="AJ72">
            <v>764</v>
          </cell>
          <cell r="AK72">
            <v>37500</v>
          </cell>
          <cell r="AL72">
            <v>0</v>
          </cell>
          <cell r="AM72">
            <v>0</v>
          </cell>
          <cell r="AN72">
            <v>37500</v>
          </cell>
          <cell r="AO72">
            <v>0</v>
          </cell>
          <cell r="AP72">
            <v>9500</v>
          </cell>
          <cell r="AQ72">
            <v>0</v>
          </cell>
          <cell r="AR72">
            <v>0</v>
          </cell>
          <cell r="AS72">
            <v>27640</v>
          </cell>
          <cell r="AT72">
            <v>0</v>
          </cell>
          <cell r="AU72">
            <v>0</v>
          </cell>
          <cell r="AV72">
            <v>27640</v>
          </cell>
          <cell r="AW72">
            <v>0</v>
          </cell>
          <cell r="AX72">
            <v>0</v>
          </cell>
          <cell r="AY72">
            <v>0</v>
          </cell>
          <cell r="AZ72">
            <v>0</v>
          </cell>
          <cell r="BA72">
            <v>0</v>
          </cell>
          <cell r="BB72">
            <v>0</v>
          </cell>
          <cell r="BC72">
            <v>0</v>
          </cell>
          <cell r="BD72">
            <v>0</v>
          </cell>
          <cell r="BE72">
            <v>21475</v>
          </cell>
          <cell r="BF72">
            <v>0</v>
          </cell>
          <cell r="BG72">
            <v>0</v>
          </cell>
          <cell r="BH72">
            <v>21475</v>
          </cell>
          <cell r="BI72">
            <v>0</v>
          </cell>
          <cell r="BJ72">
            <v>0</v>
          </cell>
          <cell r="BK72">
            <v>0</v>
          </cell>
          <cell r="BL72">
            <v>0</v>
          </cell>
          <cell r="BM72">
            <v>0</v>
          </cell>
          <cell r="BN72">
            <v>0</v>
          </cell>
        </row>
        <row r="73">
          <cell r="A73" t="str">
            <v>Photo Works North / Source Magazine</v>
          </cell>
          <cell r="B73">
            <v>1</v>
          </cell>
          <cell r="C73">
            <v>33269</v>
          </cell>
          <cell r="D73" t="str">
            <v>Lottery</v>
          </cell>
          <cell r="E73" t="str">
            <v>ACNI/12315</v>
          </cell>
          <cell r="F73" t="str">
            <v>Suzanne Lyle</v>
          </cell>
          <cell r="G73" t="str">
            <v>AFP - Core</v>
          </cell>
          <cell r="H73" t="str">
            <v>Awarded</v>
          </cell>
          <cell r="I73" t="str">
            <v>Small</v>
          </cell>
          <cell r="J73">
            <v>48352</v>
          </cell>
          <cell r="L73">
            <v>48352</v>
          </cell>
          <cell r="M73">
            <v>115818</v>
          </cell>
          <cell r="N73" t="str">
            <v>Visual Arts</v>
          </cell>
          <cell r="O73">
            <v>59290</v>
          </cell>
          <cell r="P73">
            <v>3793</v>
          </cell>
          <cell r="Q73">
            <v>303</v>
          </cell>
          <cell r="R73">
            <v>0</v>
          </cell>
          <cell r="S73">
            <v>1441</v>
          </cell>
          <cell r="T73">
            <v>2927</v>
          </cell>
          <cell r="U73">
            <v>1061</v>
          </cell>
          <cell r="V73">
            <v>0</v>
          </cell>
          <cell r="W73">
            <v>0</v>
          </cell>
          <cell r="X73">
            <v>874</v>
          </cell>
          <cell r="Y73">
            <v>10399</v>
          </cell>
          <cell r="Z73">
            <v>299</v>
          </cell>
          <cell r="AA73">
            <v>12729</v>
          </cell>
          <cell r="AB73">
            <v>0</v>
          </cell>
          <cell r="AC73">
            <v>544</v>
          </cell>
          <cell r="AD73">
            <v>0</v>
          </cell>
          <cell r="AE73">
            <v>0</v>
          </cell>
          <cell r="AF73">
            <v>669</v>
          </cell>
          <cell r="AG73">
            <v>8848</v>
          </cell>
          <cell r="AH73">
            <v>1420</v>
          </cell>
          <cell r="AI73">
            <v>762</v>
          </cell>
          <cell r="AJ73">
            <v>16442</v>
          </cell>
          <cell r="AK73">
            <v>48352</v>
          </cell>
          <cell r="AL73">
            <v>0</v>
          </cell>
          <cell r="AM73">
            <v>0</v>
          </cell>
          <cell r="AN73">
            <v>48352</v>
          </cell>
          <cell r="AO73">
            <v>13764</v>
          </cell>
          <cell r="AP73">
            <v>0</v>
          </cell>
          <cell r="AQ73">
            <v>5000</v>
          </cell>
          <cell r="AR73">
            <v>0</v>
          </cell>
          <cell r="AS73">
            <v>0</v>
          </cell>
          <cell r="AT73">
            <v>0</v>
          </cell>
          <cell r="AU73">
            <v>0</v>
          </cell>
          <cell r="AV73">
            <v>13764</v>
          </cell>
          <cell r="AW73">
            <v>0</v>
          </cell>
          <cell r="AX73">
            <v>0</v>
          </cell>
          <cell r="AY73">
            <v>0</v>
          </cell>
          <cell r="AZ73">
            <v>0</v>
          </cell>
          <cell r="BA73">
            <v>17579</v>
          </cell>
          <cell r="BB73">
            <v>0</v>
          </cell>
          <cell r="BC73">
            <v>0</v>
          </cell>
          <cell r="BD73">
            <v>0</v>
          </cell>
          <cell r="BE73">
            <v>17074</v>
          </cell>
          <cell r="BF73">
            <v>0</v>
          </cell>
          <cell r="BG73">
            <v>10241</v>
          </cell>
          <cell r="BH73">
            <v>44894</v>
          </cell>
          <cell r="BI73">
            <v>0</v>
          </cell>
          <cell r="BJ73">
            <v>0</v>
          </cell>
          <cell r="BK73">
            <v>0</v>
          </cell>
          <cell r="BL73">
            <v>0</v>
          </cell>
          <cell r="BM73">
            <v>0</v>
          </cell>
          <cell r="BN73">
            <v>0</v>
          </cell>
        </row>
        <row r="74">
          <cell r="A74" t="str">
            <v>PLACE</v>
          </cell>
          <cell r="B74">
            <v>1</v>
          </cell>
          <cell r="C74">
            <v>33186</v>
          </cell>
          <cell r="D74" t="str">
            <v>Lottery</v>
          </cell>
          <cell r="E74" t="str">
            <v>ACNI/12232</v>
          </cell>
          <cell r="F74" t="str">
            <v>Deirdre Robb</v>
          </cell>
          <cell r="G74" t="str">
            <v>AFP - Core</v>
          </cell>
          <cell r="H74" t="str">
            <v>Awarded</v>
          </cell>
          <cell r="I74" t="str">
            <v>Medium</v>
          </cell>
          <cell r="J74">
            <v>90157</v>
          </cell>
          <cell r="L74">
            <v>103684</v>
          </cell>
          <cell r="M74">
            <v>270156</v>
          </cell>
          <cell r="N74" t="str">
            <v>Visual Arts</v>
          </cell>
          <cell r="O74">
            <v>114203</v>
          </cell>
          <cell r="P74">
            <v>5321</v>
          </cell>
          <cell r="Q74">
            <v>2661</v>
          </cell>
          <cell r="R74">
            <v>2645</v>
          </cell>
          <cell r="S74">
            <v>579</v>
          </cell>
          <cell r="T74">
            <v>622</v>
          </cell>
          <cell r="U74">
            <v>1722</v>
          </cell>
          <cell r="V74">
            <v>0</v>
          </cell>
          <cell r="W74">
            <v>0</v>
          </cell>
          <cell r="X74">
            <v>1242</v>
          </cell>
          <cell r="Y74">
            <v>14792</v>
          </cell>
          <cell r="Z74">
            <v>6641</v>
          </cell>
          <cell r="AA74">
            <v>16617</v>
          </cell>
          <cell r="AB74">
            <v>0</v>
          </cell>
          <cell r="AC74">
            <v>7361</v>
          </cell>
          <cell r="AD74">
            <v>0</v>
          </cell>
          <cell r="AE74">
            <v>425</v>
          </cell>
          <cell r="AF74">
            <v>222</v>
          </cell>
          <cell r="AG74">
            <v>0</v>
          </cell>
          <cell r="AH74">
            <v>0</v>
          </cell>
          <cell r="AI74">
            <v>616</v>
          </cell>
          <cell r="AJ74">
            <v>28633</v>
          </cell>
          <cell r="AK74">
            <v>90727</v>
          </cell>
          <cell r="AL74">
            <v>0</v>
          </cell>
          <cell r="AM74">
            <v>0</v>
          </cell>
          <cell r="AN74">
            <v>90727</v>
          </cell>
          <cell r="AO74">
            <v>0</v>
          </cell>
          <cell r="AP74">
            <v>7166</v>
          </cell>
          <cell r="AQ74">
            <v>3452</v>
          </cell>
          <cell r="AR74">
            <v>0</v>
          </cell>
          <cell r="AS74">
            <v>6140</v>
          </cell>
          <cell r="AT74">
            <v>0</v>
          </cell>
          <cell r="AU74">
            <v>0</v>
          </cell>
          <cell r="AV74">
            <v>6140</v>
          </cell>
          <cell r="AW74">
            <v>0</v>
          </cell>
          <cell r="AX74">
            <v>0</v>
          </cell>
          <cell r="AY74">
            <v>0</v>
          </cell>
          <cell r="AZ74">
            <v>0</v>
          </cell>
          <cell r="BA74">
            <v>1105</v>
          </cell>
          <cell r="BB74">
            <v>0</v>
          </cell>
          <cell r="BC74">
            <v>0</v>
          </cell>
          <cell r="BD74">
            <v>0</v>
          </cell>
          <cell r="BE74">
            <v>83824</v>
          </cell>
          <cell r="BF74">
            <v>0</v>
          </cell>
          <cell r="BG74">
            <v>2598</v>
          </cell>
          <cell r="BH74">
            <v>87527</v>
          </cell>
          <cell r="BI74">
            <v>6920</v>
          </cell>
          <cell r="BJ74">
            <v>0</v>
          </cell>
          <cell r="BK74">
            <v>0</v>
          </cell>
          <cell r="BL74">
            <v>6920</v>
          </cell>
          <cell r="BM74">
            <v>0</v>
          </cell>
          <cell r="BN74">
            <v>0</v>
          </cell>
        </row>
        <row r="75">
          <cell r="A75" t="str">
            <v>Play Resource Warehouse</v>
          </cell>
          <cell r="B75">
            <v>1</v>
          </cell>
          <cell r="C75">
            <v>33242</v>
          </cell>
          <cell r="D75" t="str">
            <v>Lottery</v>
          </cell>
          <cell r="E75" t="str">
            <v>ACNI/12288</v>
          </cell>
          <cell r="F75" t="str">
            <v>Gavin O'Connor</v>
          </cell>
          <cell r="G75" t="str">
            <v>AFP - Core</v>
          </cell>
          <cell r="H75" t="str">
            <v>Awarded</v>
          </cell>
          <cell r="I75" t="str">
            <v>Medium</v>
          </cell>
          <cell r="J75">
            <v>99000</v>
          </cell>
          <cell r="L75">
            <v>362392.61</v>
          </cell>
          <cell r="M75">
            <v>362392.61</v>
          </cell>
          <cell r="N75" t="str">
            <v>Visual Arts</v>
          </cell>
          <cell r="O75">
            <v>241975.04000000001</v>
          </cell>
          <cell r="P75">
            <v>14345.88</v>
          </cell>
          <cell r="Q75">
            <v>9965.43</v>
          </cell>
          <cell r="R75">
            <v>11945.73</v>
          </cell>
          <cell r="S75">
            <v>2123.2199999999998</v>
          </cell>
          <cell r="T75">
            <v>2041.99</v>
          </cell>
          <cell r="U75">
            <v>3750</v>
          </cell>
          <cell r="V75">
            <v>0</v>
          </cell>
          <cell r="W75">
            <v>0</v>
          </cell>
          <cell r="X75">
            <v>6022.11</v>
          </cell>
          <cell r="Y75">
            <v>50194.359999999993</v>
          </cell>
          <cell r="Z75">
            <v>8774.74</v>
          </cell>
          <cell r="AA75">
            <v>41175</v>
          </cell>
          <cell r="AB75">
            <v>0</v>
          </cell>
          <cell r="AC75">
            <v>0</v>
          </cell>
          <cell r="AD75">
            <v>0</v>
          </cell>
          <cell r="AE75">
            <v>0</v>
          </cell>
          <cell r="AF75">
            <v>0</v>
          </cell>
          <cell r="AG75">
            <v>0</v>
          </cell>
          <cell r="AH75">
            <v>1600</v>
          </cell>
          <cell r="AI75">
            <v>600</v>
          </cell>
          <cell r="AJ75">
            <v>0</v>
          </cell>
          <cell r="AK75">
            <v>99000</v>
          </cell>
          <cell r="AL75">
            <v>0</v>
          </cell>
          <cell r="AM75">
            <v>8016.85</v>
          </cell>
          <cell r="AN75">
            <v>107016.85</v>
          </cell>
          <cell r="AO75">
            <v>0</v>
          </cell>
          <cell r="AP75">
            <v>0</v>
          </cell>
          <cell r="AQ75">
            <v>56494</v>
          </cell>
          <cell r="AR75">
            <v>0</v>
          </cell>
          <cell r="AS75">
            <v>0</v>
          </cell>
          <cell r="AT75">
            <v>0</v>
          </cell>
          <cell r="AU75">
            <v>0</v>
          </cell>
          <cell r="AV75">
            <v>0</v>
          </cell>
          <cell r="AW75">
            <v>0</v>
          </cell>
          <cell r="AX75">
            <v>0</v>
          </cell>
          <cell r="AY75">
            <v>0</v>
          </cell>
          <cell r="AZ75">
            <v>90947.61</v>
          </cell>
          <cell r="BA75">
            <v>0</v>
          </cell>
          <cell r="BB75">
            <v>0</v>
          </cell>
          <cell r="BC75">
            <v>0</v>
          </cell>
          <cell r="BD75">
            <v>0</v>
          </cell>
          <cell r="BE75">
            <v>0</v>
          </cell>
          <cell r="BF75">
            <v>9965.6</v>
          </cell>
          <cell r="BG75">
            <v>77960.240000000005</v>
          </cell>
          <cell r="BH75">
            <v>178873.45</v>
          </cell>
          <cell r="BI75">
            <v>0</v>
          </cell>
          <cell r="BJ75">
            <v>0</v>
          </cell>
          <cell r="BK75">
            <v>0</v>
          </cell>
          <cell r="BL75">
            <v>0</v>
          </cell>
          <cell r="BM75">
            <v>0</v>
          </cell>
          <cell r="BN75">
            <v>0</v>
          </cell>
        </row>
        <row r="76">
          <cell r="A76" t="str">
            <v>Poetry Ireland</v>
          </cell>
          <cell r="B76">
            <v>1</v>
          </cell>
          <cell r="C76">
            <v>33170</v>
          </cell>
          <cell r="D76" t="str">
            <v>Lottery</v>
          </cell>
          <cell r="E76" t="str">
            <v>ACNI/12216</v>
          </cell>
          <cell r="F76" t="str">
            <v>Damian Smyth</v>
          </cell>
          <cell r="G76" t="str">
            <v>AFP - Core</v>
          </cell>
          <cell r="H76" t="str">
            <v>Awarded</v>
          </cell>
          <cell r="I76" t="str">
            <v>Medium</v>
          </cell>
          <cell r="J76">
            <v>41499</v>
          </cell>
          <cell r="L76">
            <v>49244.04</v>
          </cell>
          <cell r="M76">
            <v>462262.44</v>
          </cell>
          <cell r="N76" t="str">
            <v>Literature</v>
          </cell>
          <cell r="O76">
            <v>189595.44</v>
          </cell>
          <cell r="P76">
            <v>24600</v>
          </cell>
          <cell r="Q76">
            <v>2460</v>
          </cell>
          <cell r="R76">
            <v>820</v>
          </cell>
          <cell r="S76">
            <v>4920</v>
          </cell>
          <cell r="T76">
            <v>6970</v>
          </cell>
          <cell r="U76">
            <v>5740</v>
          </cell>
          <cell r="V76">
            <v>0</v>
          </cell>
          <cell r="W76">
            <v>0</v>
          </cell>
          <cell r="X76">
            <v>1230</v>
          </cell>
          <cell r="Y76">
            <v>46740</v>
          </cell>
          <cell r="Z76">
            <v>21484</v>
          </cell>
          <cell r="AA76">
            <v>154821.6</v>
          </cell>
          <cell r="AB76">
            <v>246</v>
          </cell>
          <cell r="AC76">
            <v>10670</v>
          </cell>
          <cell r="AD76">
            <v>0</v>
          </cell>
          <cell r="AE76">
            <v>0</v>
          </cell>
          <cell r="AF76">
            <v>0</v>
          </cell>
          <cell r="AG76">
            <v>0</v>
          </cell>
          <cell r="AH76">
            <v>38705.4</v>
          </cell>
          <cell r="AI76">
            <v>0</v>
          </cell>
          <cell r="AJ76">
            <v>0</v>
          </cell>
          <cell r="AK76">
            <v>41499</v>
          </cell>
          <cell r="AL76">
            <v>0</v>
          </cell>
          <cell r="AM76">
            <v>0</v>
          </cell>
          <cell r="AN76">
            <v>41499</v>
          </cell>
          <cell r="AO76">
            <v>249328</v>
          </cell>
          <cell r="AP76">
            <v>0</v>
          </cell>
          <cell r="AQ76">
            <v>0</v>
          </cell>
          <cell r="AR76">
            <v>0</v>
          </cell>
          <cell r="AS76">
            <v>0</v>
          </cell>
          <cell r="AT76">
            <v>17712</v>
          </cell>
          <cell r="AU76">
            <v>0</v>
          </cell>
          <cell r="AV76">
            <v>267040</v>
          </cell>
          <cell r="AW76">
            <v>2460</v>
          </cell>
          <cell r="AX76">
            <v>0</v>
          </cell>
          <cell r="AY76">
            <v>0</v>
          </cell>
          <cell r="AZ76">
            <v>0</v>
          </cell>
          <cell r="BA76">
            <v>13530</v>
          </cell>
          <cell r="BB76">
            <v>0</v>
          </cell>
          <cell r="BC76">
            <v>0</v>
          </cell>
          <cell r="BD76">
            <v>820</v>
          </cell>
          <cell r="BE76">
            <v>1640</v>
          </cell>
          <cell r="BF76">
            <v>0</v>
          </cell>
          <cell r="BG76">
            <v>30504</v>
          </cell>
          <cell r="BH76">
            <v>48954</v>
          </cell>
          <cell r="BI76">
            <v>5740</v>
          </cell>
          <cell r="BJ76">
            <v>24600</v>
          </cell>
          <cell r="BK76">
            <v>0</v>
          </cell>
          <cell r="BL76">
            <v>30340</v>
          </cell>
          <cell r="BM76">
            <v>0</v>
          </cell>
          <cell r="BN76">
            <v>0</v>
          </cell>
        </row>
        <row r="77">
          <cell r="A77" t="str">
            <v>Prime Cut Productions Ltd</v>
          </cell>
          <cell r="B77">
            <v>1</v>
          </cell>
          <cell r="C77">
            <v>33264</v>
          </cell>
          <cell r="D77" t="str">
            <v>Exchequer</v>
          </cell>
          <cell r="E77" t="str">
            <v>ACNI/12310</v>
          </cell>
          <cell r="F77" t="str">
            <v>Gilly Campbell</v>
          </cell>
          <cell r="G77" t="str">
            <v>AFP - Core</v>
          </cell>
          <cell r="H77" t="str">
            <v>Awarded</v>
          </cell>
          <cell r="I77" t="str">
            <v>Medium</v>
          </cell>
          <cell r="J77">
            <v>155249</v>
          </cell>
          <cell r="L77">
            <v>168900</v>
          </cell>
          <cell r="M77">
            <v>639825</v>
          </cell>
          <cell r="N77" t="str">
            <v>Drama</v>
          </cell>
          <cell r="O77">
            <v>104457</v>
          </cell>
          <cell r="P77">
            <v>6892</v>
          </cell>
          <cell r="Q77">
            <v>0</v>
          </cell>
          <cell r="R77">
            <v>1100</v>
          </cell>
          <cell r="S77">
            <v>2445</v>
          </cell>
          <cell r="T77">
            <v>995</v>
          </cell>
          <cell r="U77">
            <v>3085</v>
          </cell>
          <cell r="V77">
            <v>0</v>
          </cell>
          <cell r="W77">
            <v>0</v>
          </cell>
          <cell r="X77">
            <v>1874</v>
          </cell>
          <cell r="Y77">
            <v>16391</v>
          </cell>
          <cell r="Z77">
            <v>5482</v>
          </cell>
          <cell r="AA77">
            <v>136680</v>
          </cell>
          <cell r="AB77">
            <v>1000</v>
          </cell>
          <cell r="AC77">
            <v>19149</v>
          </cell>
          <cell r="AD77">
            <v>0</v>
          </cell>
          <cell r="AE77">
            <v>0</v>
          </cell>
          <cell r="AF77">
            <v>3107</v>
          </cell>
          <cell r="AG77">
            <v>0</v>
          </cell>
          <cell r="AH77">
            <v>30760</v>
          </cell>
          <cell r="AI77">
            <v>39092</v>
          </cell>
          <cell r="AJ77">
            <v>35425</v>
          </cell>
          <cell r="AK77">
            <v>155249.45000000001</v>
          </cell>
          <cell r="AL77">
            <v>0</v>
          </cell>
          <cell r="AM77">
            <v>13765.45</v>
          </cell>
          <cell r="AN77">
            <v>169012</v>
          </cell>
          <cell r="AO77">
            <v>0</v>
          </cell>
          <cell r="AP77">
            <v>26250</v>
          </cell>
          <cell r="AQ77">
            <v>47800</v>
          </cell>
          <cell r="AR77">
            <v>0</v>
          </cell>
          <cell r="AS77">
            <v>0</v>
          </cell>
          <cell r="AT77">
            <v>0</v>
          </cell>
          <cell r="AU77">
            <v>0</v>
          </cell>
          <cell r="AV77">
            <v>0</v>
          </cell>
          <cell r="AW77">
            <v>25591</v>
          </cell>
          <cell r="AX77">
            <v>0</v>
          </cell>
          <cell r="AY77">
            <v>0</v>
          </cell>
          <cell r="AZ77">
            <v>0</v>
          </cell>
          <cell r="BA77">
            <v>0</v>
          </cell>
          <cell r="BB77">
            <v>0</v>
          </cell>
          <cell r="BC77">
            <v>0</v>
          </cell>
          <cell r="BD77">
            <v>0</v>
          </cell>
          <cell r="BE77">
            <v>0</v>
          </cell>
          <cell r="BF77">
            <v>0</v>
          </cell>
          <cell r="BG77">
            <v>4486</v>
          </cell>
          <cell r="BH77">
            <v>30077</v>
          </cell>
          <cell r="BI77">
            <v>0</v>
          </cell>
          <cell r="BJ77">
            <v>0</v>
          </cell>
          <cell r="BK77">
            <v>149885</v>
          </cell>
          <cell r="BL77">
            <v>149885</v>
          </cell>
          <cell r="BM77">
            <v>0</v>
          </cell>
          <cell r="BN77">
            <v>0</v>
          </cell>
        </row>
        <row r="78">
          <cell r="A78" t="str">
            <v>Prison Arts Foundation</v>
          </cell>
          <cell r="B78">
            <v>1</v>
          </cell>
          <cell r="C78">
            <v>33162</v>
          </cell>
          <cell r="D78" t="str">
            <v>Lottery</v>
          </cell>
          <cell r="E78" t="str">
            <v>ACNI/12208</v>
          </cell>
          <cell r="F78" t="str">
            <v>Joan Dempster</v>
          </cell>
          <cell r="G78" t="str">
            <v>AFP - Core</v>
          </cell>
          <cell r="H78" t="str">
            <v>Awarded</v>
          </cell>
          <cell r="I78" t="str">
            <v>Medium</v>
          </cell>
          <cell r="J78">
            <v>48500</v>
          </cell>
          <cell r="L78">
            <v>79100</v>
          </cell>
          <cell r="M78">
            <v>374026</v>
          </cell>
          <cell r="N78" t="str">
            <v>Combined</v>
          </cell>
          <cell r="O78">
            <v>96058.34</v>
          </cell>
          <cell r="P78">
            <v>5048.16</v>
          </cell>
          <cell r="Q78">
            <v>778.35</v>
          </cell>
          <cell r="R78">
            <v>0</v>
          </cell>
          <cell r="S78">
            <v>3017.58</v>
          </cell>
          <cell r="T78">
            <v>1632.38</v>
          </cell>
          <cell r="U78">
            <v>5153</v>
          </cell>
          <cell r="V78">
            <v>0</v>
          </cell>
          <cell r="W78">
            <v>0</v>
          </cell>
          <cell r="X78">
            <v>2224.91</v>
          </cell>
          <cell r="Y78">
            <v>17854.38</v>
          </cell>
          <cell r="Z78">
            <v>2946.27</v>
          </cell>
          <cell r="AA78">
            <v>97229.07</v>
          </cell>
          <cell r="AB78">
            <v>0</v>
          </cell>
          <cell r="AC78">
            <v>200</v>
          </cell>
          <cell r="AD78">
            <v>0</v>
          </cell>
          <cell r="AE78">
            <v>389.75</v>
          </cell>
          <cell r="AF78">
            <v>720</v>
          </cell>
          <cell r="AG78">
            <v>0</v>
          </cell>
          <cell r="AH78">
            <v>6513.67</v>
          </cell>
          <cell r="AI78">
            <v>2390.0300000000002</v>
          </cell>
          <cell r="AJ78">
            <v>2047.75</v>
          </cell>
          <cell r="AK78">
            <v>46075</v>
          </cell>
          <cell r="AL78">
            <v>0</v>
          </cell>
          <cell r="AM78">
            <v>0</v>
          </cell>
          <cell r="AN78">
            <v>46075</v>
          </cell>
          <cell r="AO78">
            <v>0</v>
          </cell>
          <cell r="AP78">
            <v>94549.71</v>
          </cell>
          <cell r="AQ78">
            <v>6689.7</v>
          </cell>
          <cell r="AR78">
            <v>11502.99</v>
          </cell>
          <cell r="AS78">
            <v>0</v>
          </cell>
          <cell r="AT78">
            <v>0</v>
          </cell>
          <cell r="AU78">
            <v>0</v>
          </cell>
          <cell r="AV78">
            <v>11502.99</v>
          </cell>
          <cell r="AW78">
            <v>0</v>
          </cell>
          <cell r="AX78">
            <v>0</v>
          </cell>
          <cell r="AY78">
            <v>0</v>
          </cell>
          <cell r="AZ78">
            <v>0</v>
          </cell>
          <cell r="BA78">
            <v>0</v>
          </cell>
          <cell r="BB78">
            <v>0</v>
          </cell>
          <cell r="BC78">
            <v>0</v>
          </cell>
          <cell r="BD78">
            <v>0</v>
          </cell>
          <cell r="BE78">
            <v>640</v>
          </cell>
          <cell r="BF78">
            <v>0</v>
          </cell>
          <cell r="BG78">
            <v>215.02</v>
          </cell>
          <cell r="BH78">
            <v>855.02</v>
          </cell>
          <cell r="BI78">
            <v>0</v>
          </cell>
          <cell r="BJ78">
            <v>700</v>
          </cell>
          <cell r="BK78">
            <v>40000</v>
          </cell>
          <cell r="BL78">
            <v>40700</v>
          </cell>
          <cell r="BM78">
            <v>0</v>
          </cell>
          <cell r="BN78">
            <v>0</v>
          </cell>
        </row>
        <row r="79">
          <cell r="A79" t="str">
            <v>QSS @ Bedford Street</v>
          </cell>
          <cell r="B79">
            <v>1</v>
          </cell>
          <cell r="C79">
            <v>33171</v>
          </cell>
          <cell r="D79" t="str">
            <v>Lottery</v>
          </cell>
          <cell r="E79" t="str">
            <v>ACNI/12217</v>
          </cell>
          <cell r="F79" t="str">
            <v>Deirdre Robb</v>
          </cell>
          <cell r="G79" t="str">
            <v>AFP - Core</v>
          </cell>
          <cell r="H79" t="str">
            <v>Awarded</v>
          </cell>
          <cell r="I79" t="str">
            <v>Small</v>
          </cell>
          <cell r="J79">
            <v>31606</v>
          </cell>
          <cell r="L79">
            <v>31606</v>
          </cell>
          <cell r="M79">
            <v>64394</v>
          </cell>
          <cell r="N79" t="str">
            <v>Visual Arts</v>
          </cell>
          <cell r="O79">
            <v>20898</v>
          </cell>
          <cell r="P79">
            <v>18000</v>
          </cell>
          <cell r="Q79">
            <v>3852.91</v>
          </cell>
          <cell r="R79">
            <v>10639</v>
          </cell>
          <cell r="S79">
            <v>1341.25</v>
          </cell>
          <cell r="T79">
            <v>1484.6</v>
          </cell>
          <cell r="U79">
            <v>2020</v>
          </cell>
          <cell r="V79">
            <v>0</v>
          </cell>
          <cell r="W79">
            <v>0</v>
          </cell>
          <cell r="X79">
            <v>2417.1799999999998</v>
          </cell>
          <cell r="Y79">
            <v>39754.94</v>
          </cell>
          <cell r="Z79">
            <v>1709.17</v>
          </cell>
          <cell r="AA79">
            <v>1253.42</v>
          </cell>
          <cell r="AB79">
            <v>0</v>
          </cell>
          <cell r="AC79">
            <v>0</v>
          </cell>
          <cell r="AD79">
            <v>0</v>
          </cell>
          <cell r="AE79">
            <v>465.03</v>
          </cell>
          <cell r="AF79">
            <v>0</v>
          </cell>
          <cell r="AG79">
            <v>508.72</v>
          </cell>
          <cell r="AH79">
            <v>0</v>
          </cell>
          <cell r="AI79">
            <v>624.57000000000005</v>
          </cell>
          <cell r="AJ79">
            <v>690</v>
          </cell>
          <cell r="AK79">
            <v>31606</v>
          </cell>
          <cell r="AL79">
            <v>0</v>
          </cell>
          <cell r="AM79">
            <v>0</v>
          </cell>
          <cell r="AN79">
            <v>31606</v>
          </cell>
          <cell r="AO79">
            <v>0</v>
          </cell>
          <cell r="AP79">
            <v>0</v>
          </cell>
          <cell r="AQ79">
            <v>6000</v>
          </cell>
          <cell r="AR79">
            <v>0</v>
          </cell>
          <cell r="AS79">
            <v>0</v>
          </cell>
          <cell r="AT79">
            <v>0</v>
          </cell>
          <cell r="AU79">
            <v>0</v>
          </cell>
          <cell r="AV79">
            <v>0</v>
          </cell>
          <cell r="AW79">
            <v>0</v>
          </cell>
          <cell r="AX79">
            <v>0</v>
          </cell>
          <cell r="AY79">
            <v>0</v>
          </cell>
          <cell r="AZ79">
            <v>0</v>
          </cell>
          <cell r="BA79">
            <v>0</v>
          </cell>
          <cell r="BB79">
            <v>0</v>
          </cell>
          <cell r="BC79">
            <v>0</v>
          </cell>
          <cell r="BD79">
            <v>17880.27</v>
          </cell>
          <cell r="BE79">
            <v>0</v>
          </cell>
          <cell r="BF79">
            <v>0</v>
          </cell>
          <cell r="BG79">
            <v>0</v>
          </cell>
          <cell r="BH79">
            <v>17880.27</v>
          </cell>
          <cell r="BI79">
            <v>0</v>
          </cell>
          <cell r="BJ79">
            <v>417.86</v>
          </cell>
          <cell r="BK79">
            <v>10000</v>
          </cell>
          <cell r="BL79">
            <v>10417.86</v>
          </cell>
          <cell r="BM79">
            <v>0</v>
          </cell>
          <cell r="BN79">
            <v>0</v>
          </cell>
        </row>
        <row r="80">
          <cell r="A80" t="str">
            <v>Replay Productions Limited</v>
          </cell>
          <cell r="B80">
            <v>1</v>
          </cell>
          <cell r="C80">
            <v>33245</v>
          </cell>
          <cell r="D80" t="str">
            <v>Exchequer</v>
          </cell>
          <cell r="E80" t="str">
            <v>ACNI/12291</v>
          </cell>
          <cell r="F80" t="str">
            <v>Gilly Campbell</v>
          </cell>
          <cell r="G80" t="str">
            <v>AFP - Core</v>
          </cell>
          <cell r="H80" t="str">
            <v>Awarded</v>
          </cell>
          <cell r="I80" t="str">
            <v>Medium</v>
          </cell>
          <cell r="J80">
            <v>148791</v>
          </cell>
          <cell r="L80">
            <v>148791</v>
          </cell>
          <cell r="M80">
            <v>299539</v>
          </cell>
          <cell r="N80" t="str">
            <v>Drama</v>
          </cell>
          <cell r="O80">
            <v>101380.67</v>
          </cell>
          <cell r="P80">
            <v>23002.22</v>
          </cell>
          <cell r="Q80">
            <v>0</v>
          </cell>
          <cell r="R80">
            <v>0</v>
          </cell>
          <cell r="S80">
            <v>869.89</v>
          </cell>
          <cell r="T80">
            <v>1897.84</v>
          </cell>
          <cell r="U80">
            <v>6010.78</v>
          </cell>
          <cell r="V80">
            <v>0</v>
          </cell>
          <cell r="W80">
            <v>0</v>
          </cell>
          <cell r="X80">
            <v>4302.95</v>
          </cell>
          <cell r="Y80">
            <v>36083.68</v>
          </cell>
          <cell r="Z80">
            <v>5997.37</v>
          </cell>
          <cell r="AA80">
            <v>105030.88</v>
          </cell>
          <cell r="AB80">
            <v>956.6</v>
          </cell>
          <cell r="AC80">
            <v>20474.669999999998</v>
          </cell>
          <cell r="AD80">
            <v>0</v>
          </cell>
          <cell r="AE80">
            <v>0</v>
          </cell>
          <cell r="AF80">
            <v>234</v>
          </cell>
          <cell r="AG80">
            <v>1968.8</v>
          </cell>
          <cell r="AH80">
            <v>5164.1000000000004</v>
          </cell>
          <cell r="AI80">
            <v>14700.81</v>
          </cell>
          <cell r="AJ80">
            <v>10830.07</v>
          </cell>
          <cell r="AK80">
            <v>148791</v>
          </cell>
          <cell r="AL80">
            <v>0</v>
          </cell>
          <cell r="AM80">
            <v>0</v>
          </cell>
          <cell r="AN80">
            <v>148791</v>
          </cell>
          <cell r="AO80">
            <v>0</v>
          </cell>
          <cell r="AP80">
            <v>0</v>
          </cell>
          <cell r="AQ80">
            <v>24500</v>
          </cell>
          <cell r="AR80">
            <v>0</v>
          </cell>
          <cell r="AS80">
            <v>0</v>
          </cell>
          <cell r="AT80">
            <v>0</v>
          </cell>
          <cell r="AU80">
            <v>0</v>
          </cell>
          <cell r="AV80">
            <v>0</v>
          </cell>
          <cell r="AW80">
            <v>8554.6</v>
          </cell>
          <cell r="AX80">
            <v>4000</v>
          </cell>
          <cell r="AY80">
            <v>0</v>
          </cell>
          <cell r="AZ80">
            <v>0</v>
          </cell>
          <cell r="BA80">
            <v>0</v>
          </cell>
          <cell r="BB80">
            <v>0</v>
          </cell>
          <cell r="BC80">
            <v>0</v>
          </cell>
          <cell r="BD80">
            <v>0</v>
          </cell>
          <cell r="BE80">
            <v>0</v>
          </cell>
          <cell r="BF80">
            <v>500</v>
          </cell>
          <cell r="BG80">
            <v>10357.02</v>
          </cell>
          <cell r="BH80">
            <v>23411.620000000003</v>
          </cell>
          <cell r="BI80">
            <v>18084.62</v>
          </cell>
          <cell r="BJ80">
            <v>772.18</v>
          </cell>
          <cell r="BK80">
            <v>47045</v>
          </cell>
          <cell r="BL80">
            <v>65901.8</v>
          </cell>
          <cell r="BM80">
            <v>0</v>
          </cell>
          <cell r="BN80">
            <v>0</v>
          </cell>
        </row>
        <row r="81">
          <cell r="A81" t="str">
            <v>Seacourt Print Workshop Limited</v>
          </cell>
          <cell r="B81">
            <v>1</v>
          </cell>
          <cell r="C81">
            <v>33213</v>
          </cell>
          <cell r="D81" t="str">
            <v>Lottery</v>
          </cell>
          <cell r="E81" t="str">
            <v>ACNI/12259</v>
          </cell>
          <cell r="F81" t="str">
            <v>Suzanne Lyle</v>
          </cell>
          <cell r="G81" t="str">
            <v>AFP - Core</v>
          </cell>
          <cell r="H81" t="str">
            <v>Awarded</v>
          </cell>
          <cell r="I81" t="str">
            <v>Small</v>
          </cell>
          <cell r="J81">
            <v>63438</v>
          </cell>
          <cell r="L81">
            <v>88955.199999999997</v>
          </cell>
          <cell r="M81">
            <v>190768.84</v>
          </cell>
          <cell r="N81" t="str">
            <v>Visual Arts</v>
          </cell>
          <cell r="O81">
            <v>44035.06</v>
          </cell>
          <cell r="P81">
            <v>24264</v>
          </cell>
          <cell r="Q81">
            <v>4389.55</v>
          </cell>
          <cell r="R81">
            <v>1045.31</v>
          </cell>
          <cell r="S81">
            <v>1179.0999999999999</v>
          </cell>
          <cell r="T81">
            <v>2113.36</v>
          </cell>
          <cell r="U81">
            <v>2472.63</v>
          </cell>
          <cell r="V81">
            <v>0</v>
          </cell>
          <cell r="W81">
            <v>0</v>
          </cell>
          <cell r="X81">
            <v>2508.7800000000002</v>
          </cell>
          <cell r="Y81">
            <v>37972.729999999996</v>
          </cell>
          <cell r="Z81">
            <v>242.46</v>
          </cell>
          <cell r="AA81">
            <v>29063.5</v>
          </cell>
          <cell r="AB81">
            <v>0</v>
          </cell>
          <cell r="AC81">
            <v>1268.49</v>
          </cell>
          <cell r="AD81">
            <v>0</v>
          </cell>
          <cell r="AE81">
            <v>0</v>
          </cell>
          <cell r="AF81">
            <v>0</v>
          </cell>
          <cell r="AG81">
            <v>551.28</v>
          </cell>
          <cell r="AH81">
            <v>596.47</v>
          </cell>
          <cell r="AI81">
            <v>16890.27</v>
          </cell>
          <cell r="AJ81">
            <v>57997.27</v>
          </cell>
          <cell r="AK81">
            <v>63438</v>
          </cell>
          <cell r="AL81">
            <v>0</v>
          </cell>
          <cell r="AM81">
            <v>743.1</v>
          </cell>
          <cell r="AN81">
            <v>64181.1</v>
          </cell>
          <cell r="AO81">
            <v>0</v>
          </cell>
          <cell r="AP81">
            <v>2625</v>
          </cell>
          <cell r="AQ81">
            <v>0</v>
          </cell>
          <cell r="AR81">
            <v>0</v>
          </cell>
          <cell r="AS81">
            <v>0</v>
          </cell>
          <cell r="AT81">
            <v>0</v>
          </cell>
          <cell r="AU81">
            <v>0</v>
          </cell>
          <cell r="AV81">
            <v>0</v>
          </cell>
          <cell r="AW81">
            <v>0</v>
          </cell>
          <cell r="AX81">
            <v>0</v>
          </cell>
          <cell r="AY81">
            <v>0</v>
          </cell>
          <cell r="AZ81">
            <v>15305.34</v>
          </cell>
          <cell r="BA81">
            <v>0</v>
          </cell>
          <cell r="BB81">
            <v>8815.25</v>
          </cell>
          <cell r="BC81">
            <v>0</v>
          </cell>
          <cell r="BD81">
            <v>0</v>
          </cell>
          <cell r="BE81">
            <v>30075.01</v>
          </cell>
          <cell r="BF81">
            <v>0</v>
          </cell>
          <cell r="BG81">
            <v>13334.57</v>
          </cell>
          <cell r="BH81">
            <v>67530.17</v>
          </cell>
          <cell r="BI81">
            <v>1500</v>
          </cell>
          <cell r="BJ81">
            <v>4242.8999999999996</v>
          </cell>
          <cell r="BK81">
            <v>47186</v>
          </cell>
          <cell r="BL81">
            <v>52928.9</v>
          </cell>
          <cell r="BM81">
            <v>0</v>
          </cell>
          <cell r="BN81">
            <v>0</v>
          </cell>
        </row>
        <row r="82">
          <cell r="A82" t="str">
            <v>Sole Purpose Productions</v>
          </cell>
          <cell r="B82">
            <v>1</v>
          </cell>
          <cell r="C82">
            <v>33247</v>
          </cell>
          <cell r="D82" t="str">
            <v>Lottery</v>
          </cell>
          <cell r="E82" t="str">
            <v>ACNI/12293</v>
          </cell>
          <cell r="F82" t="str">
            <v>Lizzie Devlin</v>
          </cell>
          <cell r="G82" t="str">
            <v>AFP - Core</v>
          </cell>
          <cell r="H82" t="str">
            <v>Awarded</v>
          </cell>
          <cell r="I82" t="str">
            <v>Small</v>
          </cell>
          <cell r="J82">
            <v>34498</v>
          </cell>
          <cell r="L82">
            <v>39738</v>
          </cell>
          <cell r="M82">
            <v>110008</v>
          </cell>
          <cell r="N82" t="str">
            <v>Drama</v>
          </cell>
          <cell r="O82">
            <v>23020</v>
          </cell>
          <cell r="P82">
            <v>3450</v>
          </cell>
          <cell r="Q82">
            <v>0</v>
          </cell>
          <cell r="R82">
            <v>0</v>
          </cell>
          <cell r="S82">
            <v>762.66</v>
          </cell>
          <cell r="T82">
            <v>945.86</v>
          </cell>
          <cell r="U82">
            <v>1388.3</v>
          </cell>
          <cell r="V82">
            <v>0</v>
          </cell>
          <cell r="W82">
            <v>0</v>
          </cell>
          <cell r="X82">
            <v>1768.14</v>
          </cell>
          <cell r="Y82">
            <v>8314.9599999999991</v>
          </cell>
          <cell r="Z82">
            <v>3330.69</v>
          </cell>
          <cell r="AA82">
            <v>25348.799999999999</v>
          </cell>
          <cell r="AB82">
            <v>150</v>
          </cell>
          <cell r="AC82">
            <v>937.69</v>
          </cell>
          <cell r="AD82">
            <v>0</v>
          </cell>
          <cell r="AE82">
            <v>0</v>
          </cell>
          <cell r="AF82">
            <v>163.44999999999999</v>
          </cell>
          <cell r="AG82">
            <v>1790</v>
          </cell>
          <cell r="AH82">
            <v>1307.06</v>
          </cell>
          <cell r="AI82">
            <v>1359.98</v>
          </cell>
          <cell r="AJ82">
            <v>2053.75</v>
          </cell>
          <cell r="AK82">
            <v>34498</v>
          </cell>
          <cell r="AL82">
            <v>0</v>
          </cell>
          <cell r="AM82">
            <v>0</v>
          </cell>
          <cell r="AN82">
            <v>34498</v>
          </cell>
          <cell r="AO82">
            <v>0</v>
          </cell>
          <cell r="AP82">
            <v>0</v>
          </cell>
          <cell r="AQ82">
            <v>14109</v>
          </cell>
          <cell r="AR82">
            <v>0</v>
          </cell>
          <cell r="AS82">
            <v>0</v>
          </cell>
          <cell r="AT82">
            <v>0</v>
          </cell>
          <cell r="AU82">
            <v>0</v>
          </cell>
          <cell r="AV82">
            <v>0</v>
          </cell>
          <cell r="AW82">
            <v>167.58</v>
          </cell>
          <cell r="AX82">
            <v>9218.61</v>
          </cell>
          <cell r="AY82">
            <v>0</v>
          </cell>
          <cell r="AZ82">
            <v>0</v>
          </cell>
          <cell r="BA82">
            <v>0</v>
          </cell>
          <cell r="BB82">
            <v>0</v>
          </cell>
          <cell r="BC82">
            <v>0</v>
          </cell>
          <cell r="BD82">
            <v>0</v>
          </cell>
          <cell r="BE82">
            <v>0</v>
          </cell>
          <cell r="BF82">
            <v>0</v>
          </cell>
          <cell r="BG82">
            <v>2418.4299999999998</v>
          </cell>
          <cell r="BH82">
            <v>11804.62</v>
          </cell>
          <cell r="BI82">
            <v>0</v>
          </cell>
          <cell r="BJ82">
            <v>1024</v>
          </cell>
          <cell r="BK82">
            <v>4000</v>
          </cell>
          <cell r="BL82">
            <v>5024</v>
          </cell>
          <cell r="BM82">
            <v>0</v>
          </cell>
          <cell r="BN82">
            <v>0</v>
          </cell>
        </row>
        <row r="83">
          <cell r="A83" t="str">
            <v>Spanner in the Works</v>
          </cell>
          <cell r="B83">
            <v>1</v>
          </cell>
          <cell r="C83">
            <v>33244</v>
          </cell>
          <cell r="D83" t="str">
            <v>Lottery</v>
          </cell>
          <cell r="E83" t="str">
            <v>ACNI/12290</v>
          </cell>
          <cell r="F83" t="str">
            <v>Joan Dempster</v>
          </cell>
          <cell r="G83" t="str">
            <v>AFP - Core</v>
          </cell>
          <cell r="H83" t="str">
            <v>Awarded</v>
          </cell>
          <cell r="I83" t="str">
            <v>Small</v>
          </cell>
          <cell r="J83">
            <v>35798</v>
          </cell>
          <cell r="L83">
            <v>46000</v>
          </cell>
          <cell r="M83">
            <v>97866</v>
          </cell>
          <cell r="N83" t="str">
            <v>Drama</v>
          </cell>
          <cell r="O83">
            <v>16640</v>
          </cell>
          <cell r="P83">
            <v>260</v>
          </cell>
          <cell r="Q83">
            <v>400</v>
          </cell>
          <cell r="R83">
            <v>200</v>
          </cell>
          <cell r="S83">
            <v>400</v>
          </cell>
          <cell r="T83">
            <v>430</v>
          </cell>
          <cell r="U83">
            <v>200</v>
          </cell>
          <cell r="V83">
            <v>0</v>
          </cell>
          <cell r="W83">
            <v>0</v>
          </cell>
          <cell r="X83">
            <v>741.98</v>
          </cell>
          <cell r="Y83">
            <v>2631.98</v>
          </cell>
          <cell r="Z83">
            <v>900</v>
          </cell>
          <cell r="AA83">
            <v>52258</v>
          </cell>
          <cell r="AB83">
            <v>328</v>
          </cell>
          <cell r="AC83">
            <v>1200</v>
          </cell>
          <cell r="AD83">
            <v>0</v>
          </cell>
          <cell r="AE83">
            <v>0</v>
          </cell>
          <cell r="AF83">
            <v>600</v>
          </cell>
          <cell r="AG83">
            <v>700</v>
          </cell>
          <cell r="AH83">
            <v>8162</v>
          </cell>
          <cell r="AI83">
            <v>1780</v>
          </cell>
          <cell r="AJ83">
            <v>0</v>
          </cell>
          <cell r="AK83">
            <v>35798</v>
          </cell>
          <cell r="AL83">
            <v>0</v>
          </cell>
          <cell r="AM83">
            <v>3915</v>
          </cell>
          <cell r="AN83">
            <v>39713</v>
          </cell>
          <cell r="AO83">
            <v>0</v>
          </cell>
          <cell r="AP83">
            <v>31799</v>
          </cell>
          <cell r="AQ83">
            <v>13165</v>
          </cell>
          <cell r="AR83">
            <v>0</v>
          </cell>
          <cell r="AS83">
            <v>0</v>
          </cell>
          <cell r="AT83">
            <v>0</v>
          </cell>
          <cell r="AU83">
            <v>0</v>
          </cell>
          <cell r="AV83">
            <v>0</v>
          </cell>
          <cell r="AW83">
            <v>594.88</v>
          </cell>
          <cell r="AX83">
            <v>0</v>
          </cell>
          <cell r="AY83">
            <v>0</v>
          </cell>
          <cell r="AZ83">
            <v>0</v>
          </cell>
          <cell r="BA83">
            <v>0</v>
          </cell>
          <cell r="BB83">
            <v>0</v>
          </cell>
          <cell r="BC83">
            <v>0</v>
          </cell>
          <cell r="BD83">
            <v>0</v>
          </cell>
          <cell r="BE83">
            <v>0</v>
          </cell>
          <cell r="BF83">
            <v>0</v>
          </cell>
          <cell r="BG83">
            <v>0</v>
          </cell>
          <cell r="BH83">
            <v>594.88</v>
          </cell>
          <cell r="BI83">
            <v>2950</v>
          </cell>
          <cell r="BJ83">
            <v>174.54</v>
          </cell>
          <cell r="BK83">
            <v>3208.5</v>
          </cell>
          <cell r="BL83">
            <v>6333.04</v>
          </cell>
          <cell r="BM83">
            <v>0</v>
          </cell>
          <cell r="BN83">
            <v>0</v>
          </cell>
        </row>
        <row r="84">
          <cell r="A84" t="str">
            <v>Sticky Fingers Arts</v>
          </cell>
          <cell r="B84">
            <v>1</v>
          </cell>
          <cell r="C84">
            <v>33224</v>
          </cell>
          <cell r="D84" t="str">
            <v>Exchequer</v>
          </cell>
          <cell r="E84" t="str">
            <v>ACNI/12270</v>
          </cell>
          <cell r="F84" t="str">
            <v>Fionnuala Walsh</v>
          </cell>
          <cell r="G84" t="str">
            <v>AFP - Core</v>
          </cell>
          <cell r="H84" t="str">
            <v>Awarded</v>
          </cell>
          <cell r="I84" t="str">
            <v>Medium</v>
          </cell>
          <cell r="J84">
            <v>107172</v>
          </cell>
          <cell r="L84">
            <v>250000</v>
          </cell>
          <cell r="M84">
            <v>457170</v>
          </cell>
          <cell r="N84" t="str">
            <v>Combined</v>
          </cell>
          <cell r="O84">
            <v>104816.03</v>
          </cell>
          <cell r="P84">
            <v>14700</v>
          </cell>
          <cell r="Q84">
            <v>1862.53</v>
          </cell>
          <cell r="R84">
            <v>2186.2199999999998</v>
          </cell>
          <cell r="S84">
            <v>2185.41</v>
          </cell>
          <cell r="T84">
            <v>2789.73</v>
          </cell>
          <cell r="U84">
            <v>2141</v>
          </cell>
          <cell r="V84">
            <v>0</v>
          </cell>
          <cell r="W84">
            <v>0</v>
          </cell>
          <cell r="X84">
            <v>1868.48</v>
          </cell>
          <cell r="Y84">
            <v>27733.37</v>
          </cell>
          <cell r="Z84">
            <v>17052.810000000001</v>
          </cell>
          <cell r="AA84">
            <v>24590.02</v>
          </cell>
          <cell r="AB84">
            <v>3732.5</v>
          </cell>
          <cell r="AC84">
            <v>2273</v>
          </cell>
          <cell r="AD84">
            <v>0</v>
          </cell>
          <cell r="AE84">
            <v>0</v>
          </cell>
          <cell r="AF84">
            <v>0</v>
          </cell>
          <cell r="AG84">
            <v>1293.06</v>
          </cell>
          <cell r="AH84">
            <v>7413.5</v>
          </cell>
          <cell r="AI84">
            <v>3107.92</v>
          </cell>
          <cell r="AJ84">
            <v>9689.19</v>
          </cell>
          <cell r="AK84">
            <v>107172</v>
          </cell>
          <cell r="AL84">
            <v>0</v>
          </cell>
          <cell r="AM84">
            <v>0</v>
          </cell>
          <cell r="AN84">
            <v>107172</v>
          </cell>
          <cell r="AO84">
            <v>0</v>
          </cell>
          <cell r="AP84">
            <v>0</v>
          </cell>
          <cell r="AQ84">
            <v>0</v>
          </cell>
          <cell r="AR84">
            <v>0</v>
          </cell>
          <cell r="AS84">
            <v>30900</v>
          </cell>
          <cell r="AT84">
            <v>0</v>
          </cell>
          <cell r="AU84">
            <v>0</v>
          </cell>
          <cell r="AV84">
            <v>30900</v>
          </cell>
          <cell r="AW84">
            <v>79236.19</v>
          </cell>
          <cell r="AX84">
            <v>0</v>
          </cell>
          <cell r="AY84">
            <v>0</v>
          </cell>
          <cell r="AZ84">
            <v>0</v>
          </cell>
          <cell r="BA84">
            <v>114</v>
          </cell>
          <cell r="BB84">
            <v>0</v>
          </cell>
          <cell r="BC84">
            <v>8858.18</v>
          </cell>
          <cell r="BD84">
            <v>0</v>
          </cell>
          <cell r="BE84">
            <v>0</v>
          </cell>
          <cell r="BF84">
            <v>215</v>
          </cell>
          <cell r="BG84">
            <v>12031.67</v>
          </cell>
          <cell r="BH84">
            <v>100455.03999999999</v>
          </cell>
          <cell r="BI84">
            <v>0</v>
          </cell>
          <cell r="BJ84">
            <v>859.82</v>
          </cell>
          <cell r="BK84">
            <v>0</v>
          </cell>
          <cell r="BL84">
            <v>859.82</v>
          </cell>
          <cell r="BM84">
            <v>0</v>
          </cell>
          <cell r="BN84">
            <v>444309</v>
          </cell>
        </row>
        <row r="85">
          <cell r="A85" t="str">
            <v>Streetwise Community Circus Workshops</v>
          </cell>
          <cell r="B85">
            <v>1</v>
          </cell>
          <cell r="C85">
            <v>33227</v>
          </cell>
          <cell r="D85" t="str">
            <v>Lottery</v>
          </cell>
          <cell r="E85" t="str">
            <v>ACNI/12273</v>
          </cell>
          <cell r="F85" t="str">
            <v>Gavin O'Connor</v>
          </cell>
          <cell r="G85" t="str">
            <v>AFP - Core</v>
          </cell>
          <cell r="H85" t="str">
            <v>Awarded</v>
          </cell>
          <cell r="I85" t="str">
            <v>Medium</v>
          </cell>
          <cell r="J85">
            <v>75205</v>
          </cell>
          <cell r="L85">
            <v>89935</v>
          </cell>
          <cell r="M85">
            <v>213110</v>
          </cell>
          <cell r="N85" t="str">
            <v>Combined</v>
          </cell>
          <cell r="O85">
            <v>34460</v>
          </cell>
          <cell r="P85">
            <v>1102</v>
          </cell>
          <cell r="Q85">
            <v>0</v>
          </cell>
          <cell r="R85">
            <v>0</v>
          </cell>
          <cell r="S85">
            <v>1377</v>
          </cell>
          <cell r="T85">
            <v>0</v>
          </cell>
          <cell r="U85">
            <v>1485</v>
          </cell>
          <cell r="V85">
            <v>0</v>
          </cell>
          <cell r="W85">
            <v>0</v>
          </cell>
          <cell r="X85">
            <v>2774</v>
          </cell>
          <cell r="Y85">
            <v>6738</v>
          </cell>
          <cell r="Z85">
            <v>8940</v>
          </cell>
          <cell r="AA85">
            <v>103691</v>
          </cell>
          <cell r="AB85">
            <v>0</v>
          </cell>
          <cell r="AC85">
            <v>2332</v>
          </cell>
          <cell r="AD85">
            <v>0</v>
          </cell>
          <cell r="AE85">
            <v>0</v>
          </cell>
          <cell r="AF85">
            <v>1850</v>
          </cell>
          <cell r="AG85">
            <v>8513</v>
          </cell>
          <cell r="AH85">
            <v>0</v>
          </cell>
          <cell r="AI85">
            <v>3859</v>
          </cell>
          <cell r="AJ85">
            <v>0</v>
          </cell>
          <cell r="AK85">
            <v>75204</v>
          </cell>
          <cell r="AL85">
            <v>0</v>
          </cell>
          <cell r="AM85">
            <v>4750</v>
          </cell>
          <cell r="AN85">
            <v>79954</v>
          </cell>
          <cell r="AO85">
            <v>7880</v>
          </cell>
          <cell r="AP85">
            <v>0</v>
          </cell>
          <cell r="AQ85">
            <v>14000</v>
          </cell>
          <cell r="AR85">
            <v>0</v>
          </cell>
          <cell r="AS85">
            <v>21111</v>
          </cell>
          <cell r="AT85">
            <v>0</v>
          </cell>
          <cell r="AU85">
            <v>0</v>
          </cell>
          <cell r="AV85">
            <v>28991</v>
          </cell>
          <cell r="AW85">
            <v>0</v>
          </cell>
          <cell r="AX85">
            <v>39303</v>
          </cell>
          <cell r="AY85">
            <v>0</v>
          </cell>
          <cell r="AZ85">
            <v>6449</v>
          </cell>
          <cell r="BA85">
            <v>0</v>
          </cell>
          <cell r="BB85">
            <v>0</v>
          </cell>
          <cell r="BC85">
            <v>0</v>
          </cell>
          <cell r="BD85">
            <v>0</v>
          </cell>
          <cell r="BE85">
            <v>0</v>
          </cell>
          <cell r="BF85">
            <v>0</v>
          </cell>
          <cell r="BG85">
            <v>0</v>
          </cell>
          <cell r="BH85">
            <v>45752</v>
          </cell>
          <cell r="BI85">
            <v>0</v>
          </cell>
          <cell r="BJ85">
            <v>0</v>
          </cell>
          <cell r="BK85">
            <v>0</v>
          </cell>
          <cell r="BL85">
            <v>0</v>
          </cell>
          <cell r="BM85">
            <v>0</v>
          </cell>
          <cell r="BN85">
            <v>0</v>
          </cell>
        </row>
        <row r="86">
          <cell r="A86" t="str">
            <v>Terra Nova Productions</v>
          </cell>
          <cell r="B86">
            <v>1</v>
          </cell>
          <cell r="C86">
            <v>33183</v>
          </cell>
          <cell r="D86" t="str">
            <v>Lottery</v>
          </cell>
          <cell r="E86" t="str">
            <v>ACNI/12229</v>
          </cell>
          <cell r="F86" t="str">
            <v>Gilly Campbell</v>
          </cell>
          <cell r="G86" t="str">
            <v>AFP - Core</v>
          </cell>
          <cell r="H86" t="str">
            <v>Awarded</v>
          </cell>
          <cell r="I86" t="str">
            <v>Small</v>
          </cell>
          <cell r="J86">
            <v>20633</v>
          </cell>
          <cell r="L86">
            <v>35000</v>
          </cell>
          <cell r="M86">
            <v>76920</v>
          </cell>
          <cell r="N86" t="str">
            <v>Drama</v>
          </cell>
          <cell r="O86">
            <v>42619.839999999997</v>
          </cell>
          <cell r="P86">
            <v>0</v>
          </cell>
          <cell r="Q86">
            <v>0</v>
          </cell>
          <cell r="R86">
            <v>0</v>
          </cell>
          <cell r="S86">
            <v>240</v>
          </cell>
          <cell r="T86">
            <v>1429.68</v>
          </cell>
          <cell r="U86">
            <v>2282.04</v>
          </cell>
          <cell r="V86">
            <v>0</v>
          </cell>
          <cell r="W86">
            <v>0</v>
          </cell>
          <cell r="X86">
            <v>824.62</v>
          </cell>
          <cell r="Y86">
            <v>4776.34</v>
          </cell>
          <cell r="Z86">
            <v>360</v>
          </cell>
          <cell r="AA86">
            <v>19336.05</v>
          </cell>
          <cell r="AB86">
            <v>341.24</v>
          </cell>
          <cell r="AC86">
            <v>6510.46</v>
          </cell>
          <cell r="AD86">
            <v>0</v>
          </cell>
          <cell r="AE86">
            <v>80</v>
          </cell>
          <cell r="AF86">
            <v>1260</v>
          </cell>
          <cell r="AG86">
            <v>1732.36</v>
          </cell>
          <cell r="AH86">
            <v>2430.65</v>
          </cell>
          <cell r="AI86">
            <v>5909.55</v>
          </cell>
          <cell r="AJ86">
            <v>200</v>
          </cell>
          <cell r="AK86">
            <v>20633</v>
          </cell>
          <cell r="AL86">
            <v>0</v>
          </cell>
          <cell r="AM86">
            <v>0</v>
          </cell>
          <cell r="AN86">
            <v>20633</v>
          </cell>
          <cell r="AO86">
            <v>0</v>
          </cell>
          <cell r="AP86">
            <v>0</v>
          </cell>
          <cell r="AQ86">
            <v>57670.82</v>
          </cell>
          <cell r="AR86">
            <v>664.78</v>
          </cell>
          <cell r="AS86">
            <v>0</v>
          </cell>
          <cell r="AT86">
            <v>0</v>
          </cell>
          <cell r="AU86">
            <v>0</v>
          </cell>
          <cell r="AV86">
            <v>664.78</v>
          </cell>
          <cell r="AW86">
            <v>4090</v>
          </cell>
          <cell r="AX86">
            <v>0</v>
          </cell>
          <cell r="AY86">
            <v>0</v>
          </cell>
          <cell r="AZ86">
            <v>0</v>
          </cell>
          <cell r="BA86">
            <v>0</v>
          </cell>
          <cell r="BB86">
            <v>0</v>
          </cell>
          <cell r="BC86">
            <v>0</v>
          </cell>
          <cell r="BD86">
            <v>0</v>
          </cell>
          <cell r="BE86">
            <v>0</v>
          </cell>
          <cell r="BF86">
            <v>1362.13</v>
          </cell>
          <cell r="BG86">
            <v>750</v>
          </cell>
          <cell r="BH86">
            <v>6202.13</v>
          </cell>
          <cell r="BI86">
            <v>0</v>
          </cell>
          <cell r="BJ86">
            <v>0</v>
          </cell>
          <cell r="BK86">
            <v>440.5</v>
          </cell>
          <cell r="BL86">
            <v>440.5</v>
          </cell>
          <cell r="BM86">
            <v>0</v>
          </cell>
          <cell r="BN86">
            <v>0</v>
          </cell>
        </row>
        <row r="87">
          <cell r="A87" t="str">
            <v>The Black Box Trust</v>
          </cell>
          <cell r="B87">
            <v>1</v>
          </cell>
          <cell r="C87">
            <v>33184</v>
          </cell>
          <cell r="D87" t="str">
            <v>Lottery</v>
          </cell>
          <cell r="E87" t="str">
            <v>ACNI/12230</v>
          </cell>
          <cell r="F87" t="str">
            <v>Sonya Whitefield</v>
          </cell>
          <cell r="G87" t="str">
            <v>AFP - Core</v>
          </cell>
          <cell r="H87" t="str">
            <v>Awarded</v>
          </cell>
          <cell r="I87" t="str">
            <v>Small</v>
          </cell>
          <cell r="J87">
            <v>25000</v>
          </cell>
          <cell r="L87">
            <v>25000</v>
          </cell>
          <cell r="M87">
            <v>0</v>
          </cell>
          <cell r="N87" t="str">
            <v>Combined</v>
          </cell>
          <cell r="O87">
            <v>220878.92</v>
          </cell>
          <cell r="P87">
            <v>79249.960000000006</v>
          </cell>
          <cell r="Q87">
            <v>15651.01</v>
          </cell>
          <cell r="R87">
            <v>18992.7</v>
          </cell>
          <cell r="S87">
            <v>1045.8699999999999</v>
          </cell>
          <cell r="T87">
            <v>3890.87</v>
          </cell>
          <cell r="U87">
            <v>6180.6</v>
          </cell>
          <cell r="V87">
            <v>0</v>
          </cell>
          <cell r="W87">
            <v>0</v>
          </cell>
          <cell r="X87">
            <v>3354.84</v>
          </cell>
          <cell r="Y87">
            <v>128365.84999999999</v>
          </cell>
          <cell r="Z87">
            <v>0</v>
          </cell>
          <cell r="AA87">
            <v>18385.169999999998</v>
          </cell>
          <cell r="AB87">
            <v>760</v>
          </cell>
          <cell r="AC87">
            <v>11802.27</v>
          </cell>
          <cell r="AD87">
            <v>0</v>
          </cell>
          <cell r="AE87">
            <v>143656.84</v>
          </cell>
          <cell r="AF87">
            <v>0</v>
          </cell>
          <cell r="AG87">
            <v>6005.41</v>
          </cell>
          <cell r="AH87">
            <v>8829.42</v>
          </cell>
          <cell r="AI87">
            <v>154.97</v>
          </cell>
          <cell r="AJ87">
            <v>76176.09</v>
          </cell>
          <cell r="AK87">
            <v>25000</v>
          </cell>
          <cell r="AL87">
            <v>0</v>
          </cell>
          <cell r="AM87">
            <v>0</v>
          </cell>
          <cell r="AN87">
            <v>25000</v>
          </cell>
          <cell r="AO87">
            <v>0</v>
          </cell>
          <cell r="AP87">
            <v>7400</v>
          </cell>
          <cell r="AQ87">
            <v>25000</v>
          </cell>
          <cell r="AR87">
            <v>0</v>
          </cell>
          <cell r="AS87">
            <v>3200</v>
          </cell>
          <cell r="AT87">
            <v>0</v>
          </cell>
          <cell r="AU87">
            <v>0</v>
          </cell>
          <cell r="AV87">
            <v>3200</v>
          </cell>
          <cell r="AW87">
            <v>94356.58</v>
          </cell>
          <cell r="AX87">
            <v>0</v>
          </cell>
          <cell r="AY87">
            <v>0</v>
          </cell>
          <cell r="AZ87">
            <v>75</v>
          </cell>
          <cell r="BA87">
            <v>0</v>
          </cell>
          <cell r="BB87">
            <v>0</v>
          </cell>
          <cell r="BC87">
            <v>347269.2</v>
          </cell>
          <cell r="BD87">
            <v>5400</v>
          </cell>
          <cell r="BE87">
            <v>1800</v>
          </cell>
          <cell r="BF87">
            <v>0</v>
          </cell>
          <cell r="BG87">
            <v>41718.699999999997</v>
          </cell>
          <cell r="BH87">
            <v>490619.48000000004</v>
          </cell>
          <cell r="BI87">
            <v>2000</v>
          </cell>
          <cell r="BJ87">
            <v>2377</v>
          </cell>
          <cell r="BK87">
            <v>59418.66</v>
          </cell>
          <cell r="BL87">
            <v>63795.66</v>
          </cell>
          <cell r="BM87">
            <v>0</v>
          </cell>
          <cell r="BN87">
            <v>0</v>
          </cell>
        </row>
        <row r="88">
          <cell r="A88" t="str">
            <v>The Contemporary Music Centre Ltd</v>
          </cell>
          <cell r="B88">
            <v>1</v>
          </cell>
          <cell r="C88">
            <v>33168</v>
          </cell>
          <cell r="D88" t="str">
            <v>Lottery</v>
          </cell>
          <cell r="E88" t="str">
            <v>ACNI/12214</v>
          </cell>
          <cell r="F88" t="str">
            <v>Ciaran Scullion</v>
          </cell>
          <cell r="G88" t="str">
            <v>AFP - Core</v>
          </cell>
          <cell r="H88" t="str">
            <v>Awarded</v>
          </cell>
          <cell r="I88" t="str">
            <v>Medium</v>
          </cell>
          <cell r="J88">
            <v>23557</v>
          </cell>
          <cell r="L88">
            <v>38933</v>
          </cell>
          <cell r="M88">
            <v>353963</v>
          </cell>
          <cell r="N88" t="str">
            <v>Music</v>
          </cell>
          <cell r="O88">
            <v>150930</v>
          </cell>
          <cell r="P88">
            <v>11813</v>
          </cell>
          <cell r="Q88">
            <v>3123</v>
          </cell>
          <cell r="R88">
            <v>6312</v>
          </cell>
          <cell r="S88">
            <v>2077</v>
          </cell>
          <cell r="T88">
            <v>2729</v>
          </cell>
          <cell r="U88">
            <v>7742</v>
          </cell>
          <cell r="V88">
            <v>0</v>
          </cell>
          <cell r="W88">
            <v>0</v>
          </cell>
          <cell r="X88">
            <v>4022</v>
          </cell>
          <cell r="Y88">
            <v>37818</v>
          </cell>
          <cell r="Z88">
            <v>56728</v>
          </cell>
          <cell r="AA88">
            <v>19059</v>
          </cell>
          <cell r="AB88">
            <v>748</v>
          </cell>
          <cell r="AC88">
            <v>1717</v>
          </cell>
          <cell r="AD88">
            <v>0</v>
          </cell>
          <cell r="AE88">
            <v>0</v>
          </cell>
          <cell r="AF88">
            <v>0</v>
          </cell>
          <cell r="AG88">
            <v>0</v>
          </cell>
          <cell r="AH88">
            <v>4375</v>
          </cell>
          <cell r="AI88">
            <v>0</v>
          </cell>
          <cell r="AJ88">
            <v>4183</v>
          </cell>
          <cell r="AK88">
            <v>23557</v>
          </cell>
          <cell r="AL88">
            <v>0</v>
          </cell>
          <cell r="AM88">
            <v>0</v>
          </cell>
          <cell r="AN88">
            <v>23557</v>
          </cell>
          <cell r="AO88">
            <v>219450</v>
          </cell>
          <cell r="AP88">
            <v>0</v>
          </cell>
          <cell r="AQ88">
            <v>0</v>
          </cell>
          <cell r="AR88">
            <v>0</v>
          </cell>
          <cell r="AS88">
            <v>0</v>
          </cell>
          <cell r="AT88">
            <v>4529</v>
          </cell>
          <cell r="AU88">
            <v>0</v>
          </cell>
          <cell r="AV88">
            <v>223979</v>
          </cell>
          <cell r="AW88">
            <v>0</v>
          </cell>
          <cell r="AX88">
            <v>0</v>
          </cell>
          <cell r="AY88">
            <v>0</v>
          </cell>
          <cell r="AZ88">
            <v>0</v>
          </cell>
          <cell r="BA88">
            <v>0</v>
          </cell>
          <cell r="BB88">
            <v>0</v>
          </cell>
          <cell r="BC88">
            <v>0</v>
          </cell>
          <cell r="BD88">
            <v>0</v>
          </cell>
          <cell r="BE88">
            <v>0</v>
          </cell>
          <cell r="BF88">
            <v>0</v>
          </cell>
          <cell r="BG88">
            <v>17909</v>
          </cell>
          <cell r="BH88">
            <v>17909</v>
          </cell>
          <cell r="BI88">
            <v>0</v>
          </cell>
          <cell r="BJ88">
            <v>0</v>
          </cell>
          <cell r="BK88">
            <v>0</v>
          </cell>
          <cell r="BL88">
            <v>0</v>
          </cell>
          <cell r="BM88">
            <v>0</v>
          </cell>
          <cell r="BN88">
            <v>0</v>
          </cell>
        </row>
        <row r="89">
          <cell r="A89" t="str">
            <v>The Grand Opera House Trust</v>
          </cell>
          <cell r="B89">
            <v>1</v>
          </cell>
          <cell r="C89">
            <v>33253</v>
          </cell>
          <cell r="D89" t="str">
            <v>Exchequer</v>
          </cell>
          <cell r="E89" t="str">
            <v>ACNI/12299</v>
          </cell>
          <cell r="F89" t="str">
            <v>Sonya Whitefield</v>
          </cell>
          <cell r="G89" t="str">
            <v>AFP - Core</v>
          </cell>
          <cell r="H89" t="str">
            <v>Awarded</v>
          </cell>
          <cell r="I89" t="str">
            <v>Medium</v>
          </cell>
          <cell r="J89">
            <v>494610</v>
          </cell>
          <cell r="L89">
            <v>515869</v>
          </cell>
          <cell r="M89">
            <v>5889732</v>
          </cell>
          <cell r="N89" t="str">
            <v>Combined</v>
          </cell>
          <cell r="O89">
            <v>1511339</v>
          </cell>
          <cell r="P89">
            <v>16851</v>
          </cell>
          <cell r="Q89">
            <v>88280</v>
          </cell>
          <cell r="R89">
            <v>133212</v>
          </cell>
          <cell r="S89">
            <v>18682</v>
          </cell>
          <cell r="T89">
            <v>28230</v>
          </cell>
          <cell r="U89">
            <v>102335</v>
          </cell>
          <cell r="V89">
            <v>0</v>
          </cell>
          <cell r="W89">
            <v>0</v>
          </cell>
          <cell r="X89">
            <v>65189</v>
          </cell>
          <cell r="Y89">
            <v>452779</v>
          </cell>
          <cell r="Z89">
            <v>609451</v>
          </cell>
          <cell r="AA89">
            <v>3377858</v>
          </cell>
          <cell r="AB89">
            <v>0</v>
          </cell>
          <cell r="AC89">
            <v>168833</v>
          </cell>
          <cell r="AD89">
            <v>7294</v>
          </cell>
          <cell r="AE89">
            <v>305904</v>
          </cell>
          <cell r="AF89">
            <v>0</v>
          </cell>
          <cell r="AG89">
            <v>14464</v>
          </cell>
          <cell r="AH89">
            <v>15150</v>
          </cell>
          <cell r="AI89">
            <v>840</v>
          </cell>
          <cell r="AJ89">
            <v>5072</v>
          </cell>
          <cell r="AK89">
            <v>494610</v>
          </cell>
          <cell r="AL89">
            <v>0</v>
          </cell>
          <cell r="AM89">
            <v>0</v>
          </cell>
          <cell r="AN89">
            <v>494610</v>
          </cell>
          <cell r="AO89">
            <v>0</v>
          </cell>
          <cell r="AP89">
            <v>0</v>
          </cell>
          <cell r="AQ89">
            <v>35000</v>
          </cell>
          <cell r="AR89">
            <v>0</v>
          </cell>
          <cell r="AS89">
            <v>0</v>
          </cell>
          <cell r="AT89">
            <v>0</v>
          </cell>
          <cell r="AU89">
            <v>0</v>
          </cell>
          <cell r="AV89">
            <v>0</v>
          </cell>
          <cell r="AW89">
            <v>4719850</v>
          </cell>
          <cell r="AX89">
            <v>0</v>
          </cell>
          <cell r="AY89">
            <v>0</v>
          </cell>
          <cell r="AZ89">
            <v>22671</v>
          </cell>
          <cell r="BA89">
            <v>0</v>
          </cell>
          <cell r="BB89">
            <v>0</v>
          </cell>
          <cell r="BC89">
            <v>806954</v>
          </cell>
          <cell r="BD89">
            <v>7200</v>
          </cell>
          <cell r="BE89">
            <v>0</v>
          </cell>
          <cell r="BF89">
            <v>0</v>
          </cell>
          <cell r="BG89">
            <v>257825</v>
          </cell>
          <cell r="BH89">
            <v>5814500</v>
          </cell>
          <cell r="BI89">
            <v>80406</v>
          </cell>
          <cell r="BJ89">
            <v>10050</v>
          </cell>
          <cell r="BK89">
            <v>0</v>
          </cell>
          <cell r="BL89">
            <v>90456</v>
          </cell>
          <cell r="BM89">
            <v>0</v>
          </cell>
          <cell r="BN89">
            <v>0</v>
          </cell>
        </row>
        <row r="90">
          <cell r="A90" t="str">
            <v>The John Hewitt Society</v>
          </cell>
          <cell r="B90">
            <v>1</v>
          </cell>
          <cell r="C90">
            <v>33169</v>
          </cell>
          <cell r="D90" t="str">
            <v>Lottery</v>
          </cell>
          <cell r="E90" t="str">
            <v>ACNI/12215</v>
          </cell>
          <cell r="F90" t="str">
            <v>Damian Smyth</v>
          </cell>
          <cell r="G90" t="str">
            <v>AFP - Core</v>
          </cell>
          <cell r="H90" t="str">
            <v>Awarded</v>
          </cell>
          <cell r="I90" t="str">
            <v>Small</v>
          </cell>
          <cell r="J90">
            <v>30754</v>
          </cell>
          <cell r="L90">
            <v>30754</v>
          </cell>
          <cell r="M90">
            <v>105808</v>
          </cell>
          <cell r="N90" t="str">
            <v>Literature</v>
          </cell>
          <cell r="O90">
            <v>29227.56</v>
          </cell>
          <cell r="P90">
            <v>4800</v>
          </cell>
          <cell r="Q90">
            <v>710.84</v>
          </cell>
          <cell r="R90">
            <v>0</v>
          </cell>
          <cell r="S90">
            <v>477.84</v>
          </cell>
          <cell r="T90">
            <v>527.30999999999995</v>
          </cell>
          <cell r="U90">
            <v>2853</v>
          </cell>
          <cell r="V90">
            <v>0</v>
          </cell>
          <cell r="W90">
            <v>0</v>
          </cell>
          <cell r="X90">
            <v>588.23</v>
          </cell>
          <cell r="Y90">
            <v>9957.2199999999993</v>
          </cell>
          <cell r="Z90">
            <v>1045.78</v>
          </cell>
          <cell r="AA90">
            <v>22587.49</v>
          </cell>
          <cell r="AB90">
            <v>555.1</v>
          </cell>
          <cell r="AC90">
            <v>9994.5400000000009</v>
          </cell>
          <cell r="AD90">
            <v>0</v>
          </cell>
          <cell r="AE90">
            <v>7238.53</v>
          </cell>
          <cell r="AF90">
            <v>4926.3599999999997</v>
          </cell>
          <cell r="AG90">
            <v>0</v>
          </cell>
          <cell r="AH90">
            <v>12684.22</v>
          </cell>
          <cell r="AI90">
            <v>0</v>
          </cell>
          <cell r="AJ90">
            <v>525</v>
          </cell>
          <cell r="AK90">
            <v>30754</v>
          </cell>
          <cell r="AL90">
            <v>0</v>
          </cell>
          <cell r="AM90">
            <v>0</v>
          </cell>
          <cell r="AN90">
            <v>30754</v>
          </cell>
          <cell r="AO90">
            <v>0</v>
          </cell>
          <cell r="AP90">
            <v>0</v>
          </cell>
          <cell r="AQ90">
            <v>12405</v>
          </cell>
          <cell r="AR90">
            <v>0</v>
          </cell>
          <cell r="AS90">
            <v>5000</v>
          </cell>
          <cell r="AT90">
            <v>3825.74</v>
          </cell>
          <cell r="AU90">
            <v>0</v>
          </cell>
          <cell r="AV90">
            <v>8825.74</v>
          </cell>
          <cell r="AW90">
            <v>17008.52</v>
          </cell>
          <cell r="AX90">
            <v>0</v>
          </cell>
          <cell r="AY90">
            <v>0</v>
          </cell>
          <cell r="AZ90">
            <v>0</v>
          </cell>
          <cell r="BA90">
            <v>0</v>
          </cell>
          <cell r="BB90">
            <v>0</v>
          </cell>
          <cell r="BC90">
            <v>0</v>
          </cell>
          <cell r="BD90">
            <v>0</v>
          </cell>
          <cell r="BE90">
            <v>0</v>
          </cell>
          <cell r="BF90">
            <v>0</v>
          </cell>
          <cell r="BG90">
            <v>2364.2800000000002</v>
          </cell>
          <cell r="BH90">
            <v>19372.8</v>
          </cell>
          <cell r="BI90">
            <v>7595.22</v>
          </cell>
          <cell r="BJ90">
            <v>1850</v>
          </cell>
          <cell r="BK90">
            <v>0</v>
          </cell>
          <cell r="BL90">
            <v>9445.2200000000012</v>
          </cell>
          <cell r="BM90">
            <v>0</v>
          </cell>
          <cell r="BN90">
            <v>0</v>
          </cell>
        </row>
        <row r="91">
          <cell r="A91" t="str">
            <v>The Lyric Theatre (NI)</v>
          </cell>
          <cell r="B91">
            <v>1</v>
          </cell>
          <cell r="C91">
            <v>33189</v>
          </cell>
          <cell r="D91" t="str">
            <v>Exchequer</v>
          </cell>
          <cell r="E91" t="str">
            <v>ACNI/12235</v>
          </cell>
          <cell r="F91" t="str">
            <v>Gilly Campbell</v>
          </cell>
          <cell r="G91" t="str">
            <v>AFP - Core</v>
          </cell>
          <cell r="H91" t="str">
            <v>Awarded</v>
          </cell>
          <cell r="I91" t="str">
            <v>Large</v>
          </cell>
          <cell r="J91">
            <v>968500</v>
          </cell>
          <cell r="L91">
            <v>1050000</v>
          </cell>
          <cell r="M91">
            <v>2753990</v>
          </cell>
          <cell r="N91" t="str">
            <v>Drama</v>
          </cell>
          <cell r="O91">
            <v>1066410</v>
          </cell>
          <cell r="P91">
            <v>25935</v>
          </cell>
          <cell r="Q91">
            <v>62841</v>
          </cell>
          <cell r="R91">
            <v>120597</v>
          </cell>
          <cell r="S91">
            <v>9876</v>
          </cell>
          <cell r="T91">
            <v>16377</v>
          </cell>
          <cell r="U91">
            <v>29818</v>
          </cell>
          <cell r="V91">
            <v>0</v>
          </cell>
          <cell r="W91">
            <v>0</v>
          </cell>
          <cell r="X91">
            <v>37646</v>
          </cell>
          <cell r="Y91">
            <v>303090</v>
          </cell>
          <cell r="Z91">
            <v>120927</v>
          </cell>
          <cell r="AA91">
            <v>669961</v>
          </cell>
          <cell r="AB91">
            <v>0</v>
          </cell>
          <cell r="AC91">
            <v>51291</v>
          </cell>
          <cell r="AD91">
            <v>5482</v>
          </cell>
          <cell r="AE91">
            <v>0</v>
          </cell>
          <cell r="AF91">
            <v>0</v>
          </cell>
          <cell r="AG91">
            <v>11192</v>
          </cell>
          <cell r="AH91">
            <v>0</v>
          </cell>
          <cell r="AI91">
            <v>250313</v>
          </cell>
          <cell r="AJ91">
            <v>401094</v>
          </cell>
          <cell r="AK91">
            <v>968500</v>
          </cell>
          <cell r="AL91">
            <v>0</v>
          </cell>
          <cell r="AM91">
            <v>0</v>
          </cell>
          <cell r="AN91">
            <v>968500</v>
          </cell>
          <cell r="AO91">
            <v>0</v>
          </cell>
          <cell r="AP91">
            <v>0</v>
          </cell>
          <cell r="AQ91">
            <v>100000</v>
          </cell>
          <cell r="AR91">
            <v>0</v>
          </cell>
          <cell r="AS91">
            <v>0</v>
          </cell>
          <cell r="AT91">
            <v>0</v>
          </cell>
          <cell r="AU91">
            <v>0</v>
          </cell>
          <cell r="AV91">
            <v>0</v>
          </cell>
          <cell r="AW91">
            <v>1270893</v>
          </cell>
          <cell r="AX91">
            <v>2529</v>
          </cell>
          <cell r="AY91">
            <v>185251</v>
          </cell>
          <cell r="AZ91">
            <v>0</v>
          </cell>
          <cell r="BA91">
            <v>0</v>
          </cell>
          <cell r="BB91">
            <v>0</v>
          </cell>
          <cell r="BC91">
            <v>261454</v>
          </cell>
          <cell r="BD91">
            <v>26651</v>
          </cell>
          <cell r="BE91">
            <v>0</v>
          </cell>
          <cell r="BF91">
            <v>0</v>
          </cell>
          <cell r="BG91">
            <v>29000</v>
          </cell>
          <cell r="BH91">
            <v>1775778</v>
          </cell>
          <cell r="BI91">
            <v>115000</v>
          </cell>
          <cell r="BJ91">
            <v>8211</v>
          </cell>
          <cell r="BK91">
            <v>0</v>
          </cell>
          <cell r="BL91">
            <v>123211</v>
          </cell>
          <cell r="BM91">
            <v>0</v>
          </cell>
          <cell r="BN91">
            <v>0</v>
          </cell>
        </row>
        <row r="92">
          <cell r="A92" t="str">
            <v>The MAC</v>
          </cell>
          <cell r="B92">
            <v>1</v>
          </cell>
          <cell r="C92">
            <v>33260</v>
          </cell>
          <cell r="D92" t="str">
            <v>Exchequer</v>
          </cell>
          <cell r="E92" t="str">
            <v>ACNI/12306</v>
          </cell>
          <cell r="F92" t="str">
            <v>Sonya Whitefield</v>
          </cell>
          <cell r="G92" t="str">
            <v>AFP - Core</v>
          </cell>
          <cell r="H92" t="str">
            <v>Awarded</v>
          </cell>
          <cell r="I92" t="str">
            <v>Large</v>
          </cell>
          <cell r="J92">
            <v>950000</v>
          </cell>
          <cell r="L92">
            <v>1250000</v>
          </cell>
          <cell r="M92">
            <v>2635200</v>
          </cell>
          <cell r="N92" t="str">
            <v>Combined</v>
          </cell>
          <cell r="O92">
            <v>279222</v>
          </cell>
          <cell r="P92">
            <v>0</v>
          </cell>
          <cell r="Q92">
            <v>97001</v>
          </cell>
          <cell r="R92">
            <v>175107</v>
          </cell>
          <cell r="S92">
            <v>13003</v>
          </cell>
          <cell r="T92">
            <v>10489</v>
          </cell>
          <cell r="U92">
            <v>31050</v>
          </cell>
          <cell r="V92">
            <v>0</v>
          </cell>
          <cell r="W92">
            <v>0</v>
          </cell>
          <cell r="X92">
            <v>29851</v>
          </cell>
          <cell r="Y92">
            <v>356501</v>
          </cell>
          <cell r="Z92">
            <v>451610</v>
          </cell>
          <cell r="AA92">
            <v>949023</v>
          </cell>
          <cell r="AB92">
            <v>3838</v>
          </cell>
          <cell r="AC92">
            <v>180805</v>
          </cell>
          <cell r="AD92">
            <v>3869</v>
          </cell>
          <cell r="AE92">
            <v>10914</v>
          </cell>
          <cell r="AF92">
            <v>0</v>
          </cell>
          <cell r="AG92">
            <v>56313</v>
          </cell>
          <cell r="AH92">
            <v>8249</v>
          </cell>
          <cell r="AI92">
            <v>58709</v>
          </cell>
          <cell r="AJ92">
            <v>60700</v>
          </cell>
          <cell r="AK92">
            <v>950000</v>
          </cell>
          <cell r="AL92">
            <v>0</v>
          </cell>
          <cell r="AM92">
            <v>98569</v>
          </cell>
          <cell r="AN92">
            <v>1048569</v>
          </cell>
          <cell r="AO92">
            <v>0</v>
          </cell>
          <cell r="AP92">
            <v>0</v>
          </cell>
          <cell r="AQ92">
            <v>79506</v>
          </cell>
          <cell r="AR92">
            <v>0</v>
          </cell>
          <cell r="AS92">
            <v>0</v>
          </cell>
          <cell r="AT92">
            <v>0</v>
          </cell>
          <cell r="AU92">
            <v>0</v>
          </cell>
          <cell r="AV92">
            <v>0</v>
          </cell>
          <cell r="AW92">
            <v>245696</v>
          </cell>
          <cell r="AX92">
            <v>0</v>
          </cell>
          <cell r="AY92">
            <v>0</v>
          </cell>
          <cell r="AZ92">
            <v>100</v>
          </cell>
          <cell r="BA92">
            <v>6128</v>
          </cell>
          <cell r="BB92">
            <v>0</v>
          </cell>
          <cell r="BC92">
            <v>61468</v>
          </cell>
          <cell r="BD92">
            <v>32953</v>
          </cell>
          <cell r="BE92">
            <v>242745</v>
          </cell>
          <cell r="BF92">
            <v>0</v>
          </cell>
          <cell r="BG92">
            <v>2321</v>
          </cell>
          <cell r="BH92">
            <v>591411</v>
          </cell>
          <cell r="BI92">
            <v>38000</v>
          </cell>
          <cell r="BJ92">
            <v>5152</v>
          </cell>
          <cell r="BK92">
            <v>88169</v>
          </cell>
          <cell r="BL92">
            <v>131321</v>
          </cell>
          <cell r="BM92">
            <v>0</v>
          </cell>
          <cell r="BN92">
            <v>0</v>
          </cell>
        </row>
        <row r="93">
          <cell r="A93" t="str">
            <v>The Nerve Centre</v>
          </cell>
          <cell r="B93">
            <v>1</v>
          </cell>
          <cell r="C93">
            <v>33265</v>
          </cell>
          <cell r="D93" t="str">
            <v>Lottery</v>
          </cell>
          <cell r="E93" t="str">
            <v>ACNI/12311</v>
          </cell>
          <cell r="F93" t="str">
            <v>Sonya Whitefield</v>
          </cell>
          <cell r="G93" t="str">
            <v>AFP - Core</v>
          </cell>
          <cell r="H93" t="str">
            <v>Awarded</v>
          </cell>
          <cell r="I93" t="str">
            <v>Large</v>
          </cell>
          <cell r="J93">
            <v>50255</v>
          </cell>
          <cell r="L93">
            <v>239225</v>
          </cell>
          <cell r="M93">
            <v>2117325</v>
          </cell>
          <cell r="N93" t="str">
            <v>Music</v>
          </cell>
          <cell r="O93">
            <v>1127242</v>
          </cell>
          <cell r="P93">
            <v>38780</v>
          </cell>
          <cell r="Q93">
            <v>22870</v>
          </cell>
          <cell r="R93">
            <v>128077</v>
          </cell>
          <cell r="S93">
            <v>12699</v>
          </cell>
          <cell r="T93">
            <v>11974</v>
          </cell>
          <cell r="U93">
            <v>9864</v>
          </cell>
          <cell r="V93">
            <v>0</v>
          </cell>
          <cell r="W93">
            <v>0</v>
          </cell>
          <cell r="X93">
            <v>17217</v>
          </cell>
          <cell r="Y93">
            <v>241481</v>
          </cell>
          <cell r="Z93">
            <v>21993</v>
          </cell>
          <cell r="AA93">
            <v>25555</v>
          </cell>
          <cell r="AB93">
            <v>0</v>
          </cell>
          <cell r="AC93">
            <v>46755</v>
          </cell>
          <cell r="AD93">
            <v>0</v>
          </cell>
          <cell r="AE93">
            <v>14602</v>
          </cell>
          <cell r="AF93">
            <v>7237</v>
          </cell>
          <cell r="AG93">
            <v>9233</v>
          </cell>
          <cell r="AH93">
            <v>52830</v>
          </cell>
          <cell r="AI93">
            <v>474417</v>
          </cell>
          <cell r="AJ93">
            <v>341669</v>
          </cell>
          <cell r="AK93">
            <v>50255</v>
          </cell>
          <cell r="AL93">
            <v>0</v>
          </cell>
          <cell r="AM93">
            <v>25000</v>
          </cell>
          <cell r="AN93">
            <v>75255</v>
          </cell>
          <cell r="AO93">
            <v>0</v>
          </cell>
          <cell r="AP93">
            <v>829833</v>
          </cell>
          <cell r="AQ93">
            <v>83503</v>
          </cell>
          <cell r="AR93">
            <v>297963</v>
          </cell>
          <cell r="AS93">
            <v>2257</v>
          </cell>
          <cell r="AT93">
            <v>14070</v>
          </cell>
          <cell r="AU93">
            <v>0</v>
          </cell>
          <cell r="AV93">
            <v>314290</v>
          </cell>
          <cell r="AW93">
            <v>67304</v>
          </cell>
          <cell r="AX93">
            <v>0</v>
          </cell>
          <cell r="AY93">
            <v>0</v>
          </cell>
          <cell r="AZ93">
            <v>0</v>
          </cell>
          <cell r="BA93">
            <v>0</v>
          </cell>
          <cell r="BB93">
            <v>0</v>
          </cell>
          <cell r="BC93">
            <v>0</v>
          </cell>
          <cell r="BD93">
            <v>17675</v>
          </cell>
          <cell r="BE93">
            <v>428973</v>
          </cell>
          <cell r="BF93">
            <v>30240</v>
          </cell>
          <cell r="BG93">
            <v>7856</v>
          </cell>
          <cell r="BH93">
            <v>552048</v>
          </cell>
          <cell r="BI93">
            <v>2375</v>
          </cell>
          <cell r="BJ93">
            <v>0</v>
          </cell>
          <cell r="BK93">
            <v>0</v>
          </cell>
          <cell r="BL93">
            <v>2375</v>
          </cell>
          <cell r="BM93">
            <v>0</v>
          </cell>
          <cell r="BN93">
            <v>523650</v>
          </cell>
        </row>
        <row r="94">
          <cell r="A94" t="str">
            <v>The Royal Scottish Pipe Band Association</v>
          </cell>
          <cell r="B94">
            <v>1</v>
          </cell>
          <cell r="C94">
            <v>33200</v>
          </cell>
          <cell r="D94" t="str">
            <v>Lottery</v>
          </cell>
          <cell r="E94" t="str">
            <v>ACNI/12246</v>
          </cell>
          <cell r="F94" t="str">
            <v>Maria McAlister</v>
          </cell>
          <cell r="G94" t="str">
            <v>AFP - Core</v>
          </cell>
          <cell r="H94" t="str">
            <v>Awarded</v>
          </cell>
          <cell r="I94" t="str">
            <v>Medium</v>
          </cell>
          <cell r="J94">
            <v>35890</v>
          </cell>
          <cell r="L94">
            <v>41257</v>
          </cell>
          <cell r="M94">
            <v>153637.32</v>
          </cell>
          <cell r="N94" t="str">
            <v>Traditional Arts</v>
          </cell>
          <cell r="O94">
            <v>25425.82</v>
          </cell>
          <cell r="P94">
            <v>3336</v>
          </cell>
          <cell r="Q94">
            <v>0</v>
          </cell>
          <cell r="R94">
            <v>0</v>
          </cell>
          <cell r="S94">
            <v>1443.9</v>
          </cell>
          <cell r="T94">
            <v>11128.94</v>
          </cell>
          <cell r="U94">
            <v>5630</v>
          </cell>
          <cell r="V94">
            <v>0</v>
          </cell>
          <cell r="W94">
            <v>0</v>
          </cell>
          <cell r="X94">
            <v>2811.58</v>
          </cell>
          <cell r="Y94">
            <v>24350.42</v>
          </cell>
          <cell r="Z94">
            <v>3411.77</v>
          </cell>
          <cell r="AA94">
            <v>43118.59</v>
          </cell>
          <cell r="AB94">
            <v>310.47000000000003</v>
          </cell>
          <cell r="AC94">
            <v>347</v>
          </cell>
          <cell r="AD94">
            <v>0</v>
          </cell>
          <cell r="AE94">
            <v>0</v>
          </cell>
          <cell r="AF94">
            <v>10881.12</v>
          </cell>
          <cell r="AG94">
            <v>0</v>
          </cell>
          <cell r="AH94">
            <v>8632.0400000000009</v>
          </cell>
          <cell r="AI94">
            <v>5500</v>
          </cell>
          <cell r="AJ94">
            <v>0</v>
          </cell>
          <cell r="AK94">
            <v>35890</v>
          </cell>
          <cell r="AL94">
            <v>0</v>
          </cell>
          <cell r="AM94">
            <v>0</v>
          </cell>
          <cell r="AN94">
            <v>35890</v>
          </cell>
          <cell r="AO94">
            <v>0</v>
          </cell>
          <cell r="AP94">
            <v>0</v>
          </cell>
          <cell r="AQ94">
            <v>84560</v>
          </cell>
          <cell r="AR94">
            <v>0</v>
          </cell>
          <cell r="AS94">
            <v>0</v>
          </cell>
          <cell r="AT94">
            <v>0</v>
          </cell>
          <cell r="AU94">
            <v>0</v>
          </cell>
          <cell r="AV94">
            <v>0</v>
          </cell>
          <cell r="AW94">
            <v>15000</v>
          </cell>
          <cell r="AX94">
            <v>0</v>
          </cell>
          <cell r="AY94">
            <v>0</v>
          </cell>
          <cell r="AZ94">
            <v>1200</v>
          </cell>
          <cell r="BA94">
            <v>10654.6</v>
          </cell>
          <cell r="BB94">
            <v>0</v>
          </cell>
          <cell r="BC94">
            <v>4840</v>
          </cell>
          <cell r="BD94">
            <v>0</v>
          </cell>
          <cell r="BE94">
            <v>0</v>
          </cell>
          <cell r="BF94">
            <v>0</v>
          </cell>
          <cell r="BG94">
            <v>6981.98</v>
          </cell>
          <cell r="BH94">
            <v>38676.58</v>
          </cell>
          <cell r="BI94">
            <v>0</v>
          </cell>
          <cell r="BJ94">
            <v>0</v>
          </cell>
          <cell r="BK94">
            <v>0</v>
          </cell>
          <cell r="BL94">
            <v>0</v>
          </cell>
          <cell r="BM94">
            <v>0</v>
          </cell>
          <cell r="BN94">
            <v>0</v>
          </cell>
        </row>
        <row r="95">
          <cell r="A95" t="str">
            <v>The Sculptors Society of Ireland T/A Visual Artists Ireland</v>
          </cell>
          <cell r="B95">
            <v>1</v>
          </cell>
          <cell r="C95">
            <v>33154</v>
          </cell>
          <cell r="D95" t="str">
            <v>Lottery</v>
          </cell>
          <cell r="E95" t="str">
            <v>ACNI/12200</v>
          </cell>
          <cell r="F95" t="str">
            <v>Deirdre Robb</v>
          </cell>
          <cell r="G95" t="str">
            <v>AFP - Core</v>
          </cell>
          <cell r="H95" t="str">
            <v>Awarded</v>
          </cell>
          <cell r="I95" t="str">
            <v>Medium</v>
          </cell>
          <cell r="J95">
            <v>66660</v>
          </cell>
          <cell r="L95">
            <v>68097</v>
          </cell>
          <cell r="M95">
            <v>399873</v>
          </cell>
          <cell r="N95" t="str">
            <v>Visual Arts</v>
          </cell>
          <cell r="O95">
            <v>249737</v>
          </cell>
          <cell r="P95">
            <v>22666</v>
          </cell>
          <cell r="Q95">
            <v>7253</v>
          </cell>
          <cell r="R95">
            <v>1866</v>
          </cell>
          <cell r="S95">
            <v>5859</v>
          </cell>
          <cell r="T95">
            <v>20786</v>
          </cell>
          <cell r="U95">
            <v>5398</v>
          </cell>
          <cell r="V95">
            <v>0</v>
          </cell>
          <cell r="W95">
            <v>0</v>
          </cell>
          <cell r="X95">
            <v>9156</v>
          </cell>
          <cell r="Y95">
            <v>72984</v>
          </cell>
          <cell r="Z95">
            <v>25133</v>
          </cell>
          <cell r="AA95">
            <v>53494</v>
          </cell>
          <cell r="AB95">
            <v>0</v>
          </cell>
          <cell r="AC95">
            <v>13790</v>
          </cell>
          <cell r="AD95">
            <v>0</v>
          </cell>
          <cell r="AE95">
            <v>0</v>
          </cell>
          <cell r="AF95">
            <v>0</v>
          </cell>
          <cell r="AG95">
            <v>0</v>
          </cell>
          <cell r="AH95">
            <v>16001</v>
          </cell>
          <cell r="AI95">
            <v>11722</v>
          </cell>
          <cell r="AJ95">
            <v>21370</v>
          </cell>
          <cell r="AK95">
            <v>66660</v>
          </cell>
          <cell r="AL95">
            <v>0</v>
          </cell>
          <cell r="AM95">
            <v>0</v>
          </cell>
          <cell r="AN95">
            <v>66660</v>
          </cell>
          <cell r="AO95">
            <v>172174</v>
          </cell>
          <cell r="AP95">
            <v>22776</v>
          </cell>
          <cell r="AQ95">
            <v>8000</v>
          </cell>
          <cell r="AR95">
            <v>0</v>
          </cell>
          <cell r="AS95">
            <v>0</v>
          </cell>
          <cell r="AT95">
            <v>6251.13</v>
          </cell>
          <cell r="AU95">
            <v>0</v>
          </cell>
          <cell r="AV95">
            <v>178425.13</v>
          </cell>
          <cell r="AW95">
            <v>0</v>
          </cell>
          <cell r="AX95">
            <v>0</v>
          </cell>
          <cell r="AY95">
            <v>0</v>
          </cell>
          <cell r="AZ95">
            <v>40407.83</v>
          </cell>
          <cell r="BA95">
            <v>0</v>
          </cell>
          <cell r="BB95">
            <v>0</v>
          </cell>
          <cell r="BC95">
            <v>0</v>
          </cell>
          <cell r="BD95">
            <v>0</v>
          </cell>
          <cell r="BE95">
            <v>133839.28</v>
          </cell>
          <cell r="BF95">
            <v>3184.35</v>
          </cell>
          <cell r="BG95">
            <v>2</v>
          </cell>
          <cell r="BH95">
            <v>177433.46</v>
          </cell>
          <cell r="BI95">
            <v>0</v>
          </cell>
          <cell r="BJ95">
            <v>43</v>
          </cell>
          <cell r="BK95">
            <v>0</v>
          </cell>
          <cell r="BL95">
            <v>43</v>
          </cell>
          <cell r="BM95">
            <v>2198</v>
          </cell>
          <cell r="BN95">
            <v>8696</v>
          </cell>
        </row>
        <row r="96">
          <cell r="A96" t="str">
            <v>The Void Art Centre</v>
          </cell>
          <cell r="B96">
            <v>1</v>
          </cell>
          <cell r="C96">
            <v>33185</v>
          </cell>
          <cell r="D96" t="str">
            <v>Exchequer</v>
          </cell>
          <cell r="E96" t="str">
            <v>ACNI/12231</v>
          </cell>
          <cell r="F96" t="str">
            <v>Deirdre Robb</v>
          </cell>
          <cell r="G96" t="str">
            <v>AFP - Core</v>
          </cell>
          <cell r="H96" t="str">
            <v>Awarded</v>
          </cell>
          <cell r="I96" t="str">
            <v>Medium</v>
          </cell>
          <cell r="J96">
            <v>202768</v>
          </cell>
          <cell r="L96">
            <v>317273</v>
          </cell>
          <cell r="M96">
            <v>421534</v>
          </cell>
          <cell r="N96" t="str">
            <v>Visual Arts</v>
          </cell>
          <cell r="O96">
            <v>100045</v>
          </cell>
          <cell r="P96">
            <v>60309</v>
          </cell>
          <cell r="Q96">
            <v>5935</v>
          </cell>
          <cell r="R96">
            <v>6046</v>
          </cell>
          <cell r="S96">
            <v>3059</v>
          </cell>
          <cell r="T96">
            <v>2061</v>
          </cell>
          <cell r="U96">
            <v>1151</v>
          </cell>
          <cell r="V96">
            <v>0</v>
          </cell>
          <cell r="W96">
            <v>0</v>
          </cell>
          <cell r="X96">
            <v>3862</v>
          </cell>
          <cell r="Y96">
            <v>82423</v>
          </cell>
          <cell r="Z96">
            <v>18362</v>
          </cell>
          <cell r="AA96">
            <v>18987</v>
          </cell>
          <cell r="AB96">
            <v>0</v>
          </cell>
          <cell r="AC96">
            <v>4796</v>
          </cell>
          <cell r="AD96">
            <v>0</v>
          </cell>
          <cell r="AE96">
            <v>497</v>
          </cell>
          <cell r="AF96">
            <v>0</v>
          </cell>
          <cell r="AG96">
            <v>10318</v>
          </cell>
          <cell r="AH96">
            <v>7692</v>
          </cell>
          <cell r="AI96">
            <v>13867</v>
          </cell>
          <cell r="AJ96">
            <v>21294</v>
          </cell>
          <cell r="AK96">
            <v>202768</v>
          </cell>
          <cell r="AL96">
            <v>0</v>
          </cell>
          <cell r="AM96">
            <v>5300</v>
          </cell>
          <cell r="AN96">
            <v>208068</v>
          </cell>
          <cell r="AO96">
            <v>0</v>
          </cell>
          <cell r="AP96">
            <v>3000</v>
          </cell>
          <cell r="AQ96">
            <v>47889</v>
          </cell>
          <cell r="AR96">
            <v>0</v>
          </cell>
          <cell r="AS96">
            <v>35000</v>
          </cell>
          <cell r="AT96">
            <v>0</v>
          </cell>
          <cell r="AU96">
            <v>0</v>
          </cell>
          <cell r="AV96">
            <v>35000</v>
          </cell>
          <cell r="AW96">
            <v>0</v>
          </cell>
          <cell r="AX96">
            <v>0</v>
          </cell>
          <cell r="AY96">
            <v>0</v>
          </cell>
          <cell r="AZ96">
            <v>0</v>
          </cell>
          <cell r="BA96">
            <v>0</v>
          </cell>
          <cell r="BB96">
            <v>0</v>
          </cell>
          <cell r="BC96">
            <v>0</v>
          </cell>
          <cell r="BD96">
            <v>0</v>
          </cell>
          <cell r="BE96">
            <v>1690</v>
          </cell>
          <cell r="BF96">
            <v>0</v>
          </cell>
          <cell r="BG96">
            <v>0</v>
          </cell>
          <cell r="BH96">
            <v>1690</v>
          </cell>
          <cell r="BI96">
            <v>0</v>
          </cell>
          <cell r="BJ96">
            <v>5272</v>
          </cell>
          <cell r="BK96">
            <v>0</v>
          </cell>
          <cell r="BL96">
            <v>5272</v>
          </cell>
          <cell r="BM96">
            <v>0</v>
          </cell>
          <cell r="BN96">
            <v>0</v>
          </cell>
        </row>
        <row r="97">
          <cell r="A97" t="str">
            <v>Tinderbox Theatre Company</v>
          </cell>
          <cell r="B97">
            <v>1</v>
          </cell>
          <cell r="C97">
            <v>33240</v>
          </cell>
          <cell r="D97" t="str">
            <v>Exchequer</v>
          </cell>
          <cell r="E97" t="str">
            <v>ACNI/12286</v>
          </cell>
          <cell r="F97" t="str">
            <v>Damian Smyth</v>
          </cell>
          <cell r="G97" t="str">
            <v>AFP - Core</v>
          </cell>
          <cell r="H97" t="str">
            <v>Awarded</v>
          </cell>
          <cell r="I97" t="str">
            <v>Medium</v>
          </cell>
          <cell r="J97">
            <v>118500</v>
          </cell>
          <cell r="L97">
            <v>228000</v>
          </cell>
          <cell r="M97">
            <v>369702</v>
          </cell>
          <cell r="N97" t="str">
            <v>Drama</v>
          </cell>
          <cell r="O97">
            <v>92664</v>
          </cell>
          <cell r="P97">
            <v>8950</v>
          </cell>
          <cell r="Q97">
            <v>700</v>
          </cell>
          <cell r="R97">
            <v>2024</v>
          </cell>
          <cell r="S97">
            <v>1494</v>
          </cell>
          <cell r="T97">
            <v>722</v>
          </cell>
          <cell r="U97">
            <v>3419</v>
          </cell>
          <cell r="V97">
            <v>0</v>
          </cell>
          <cell r="W97">
            <v>0</v>
          </cell>
          <cell r="X97">
            <v>3893</v>
          </cell>
          <cell r="Y97">
            <v>21202</v>
          </cell>
          <cell r="Z97">
            <v>3540</v>
          </cell>
          <cell r="AA97">
            <v>125484</v>
          </cell>
          <cell r="AB97">
            <v>0</v>
          </cell>
          <cell r="AC97">
            <v>5124</v>
          </cell>
          <cell r="AD97">
            <v>440</v>
          </cell>
          <cell r="AE97">
            <v>0</v>
          </cell>
          <cell r="AF97">
            <v>2108</v>
          </cell>
          <cell r="AG97">
            <v>0</v>
          </cell>
          <cell r="AH97">
            <v>4669</v>
          </cell>
          <cell r="AI97">
            <v>17150</v>
          </cell>
          <cell r="AJ97">
            <v>11468</v>
          </cell>
          <cell r="AK97">
            <v>118500</v>
          </cell>
          <cell r="AL97">
            <v>0</v>
          </cell>
          <cell r="AM97">
            <v>0</v>
          </cell>
          <cell r="AN97">
            <v>118500</v>
          </cell>
          <cell r="AO97">
            <v>0</v>
          </cell>
          <cell r="AP97">
            <v>0</v>
          </cell>
          <cell r="AQ97">
            <v>28099</v>
          </cell>
          <cell r="AR97">
            <v>0</v>
          </cell>
          <cell r="AS97">
            <v>0</v>
          </cell>
          <cell r="AT97">
            <v>0</v>
          </cell>
          <cell r="AU97">
            <v>0</v>
          </cell>
          <cell r="AV97">
            <v>0</v>
          </cell>
          <cell r="AW97">
            <v>37294</v>
          </cell>
          <cell r="AX97">
            <v>0</v>
          </cell>
          <cell r="AY97">
            <v>0</v>
          </cell>
          <cell r="AZ97">
            <v>0</v>
          </cell>
          <cell r="BA97">
            <v>845</v>
          </cell>
          <cell r="BB97">
            <v>0</v>
          </cell>
          <cell r="BC97">
            <v>0</v>
          </cell>
          <cell r="BD97">
            <v>0</v>
          </cell>
          <cell r="BE97">
            <v>0</v>
          </cell>
          <cell r="BF97">
            <v>0</v>
          </cell>
          <cell r="BG97">
            <v>2211</v>
          </cell>
          <cell r="BH97">
            <v>40350</v>
          </cell>
          <cell r="BI97">
            <v>0</v>
          </cell>
          <cell r="BJ97">
            <v>0</v>
          </cell>
          <cell r="BK97">
            <v>49000</v>
          </cell>
          <cell r="BL97">
            <v>49000</v>
          </cell>
          <cell r="BM97">
            <v>0</v>
          </cell>
          <cell r="BN97">
            <v>0</v>
          </cell>
        </row>
        <row r="98">
          <cell r="A98" t="str">
            <v>Tyrone Guthrie Centre at Annaghmakerrig</v>
          </cell>
          <cell r="B98">
            <v>1</v>
          </cell>
          <cell r="C98">
            <v>33149</v>
          </cell>
          <cell r="D98" t="str">
            <v>Lottery</v>
          </cell>
          <cell r="E98" t="str">
            <v>ACNI/12195</v>
          </cell>
          <cell r="F98" t="str">
            <v>Suzanne Lyle</v>
          </cell>
          <cell r="G98" t="str">
            <v>AFP - Core</v>
          </cell>
          <cell r="H98" t="str">
            <v>Awarded</v>
          </cell>
          <cell r="I98" t="str">
            <v>Medium</v>
          </cell>
          <cell r="J98">
            <v>81674</v>
          </cell>
          <cell r="L98">
            <v>81674</v>
          </cell>
          <cell r="M98">
            <v>447642</v>
          </cell>
          <cell r="N98" t="str">
            <v>Combined</v>
          </cell>
          <cell r="O98">
            <v>253208</v>
          </cell>
          <cell r="P98">
            <v>1506</v>
          </cell>
          <cell r="Q98">
            <v>38882</v>
          </cell>
          <cell r="R98">
            <v>26081</v>
          </cell>
          <cell r="S98">
            <v>5428</v>
          </cell>
          <cell r="T98">
            <v>7186</v>
          </cell>
          <cell r="U98">
            <v>15068</v>
          </cell>
          <cell r="V98">
            <v>0</v>
          </cell>
          <cell r="W98">
            <v>0</v>
          </cell>
          <cell r="X98">
            <v>3921</v>
          </cell>
          <cell r="Y98">
            <v>98072</v>
          </cell>
          <cell r="Z98">
            <v>0</v>
          </cell>
          <cell r="AA98">
            <v>71807</v>
          </cell>
          <cell r="AB98">
            <v>0</v>
          </cell>
          <cell r="AC98">
            <v>16045</v>
          </cell>
          <cell r="AD98">
            <v>0</v>
          </cell>
          <cell r="AE98">
            <v>0</v>
          </cell>
          <cell r="AF98">
            <v>0</v>
          </cell>
          <cell r="AG98">
            <v>0</v>
          </cell>
          <cell r="AH98">
            <v>5307</v>
          </cell>
          <cell r="AI98">
            <v>0</v>
          </cell>
          <cell r="AJ98">
            <v>10540</v>
          </cell>
          <cell r="AK98">
            <v>81674</v>
          </cell>
          <cell r="AL98">
            <v>0</v>
          </cell>
          <cell r="AM98">
            <v>0</v>
          </cell>
          <cell r="AN98">
            <v>81674</v>
          </cell>
          <cell r="AO98">
            <v>188314</v>
          </cell>
          <cell r="AP98">
            <v>0</v>
          </cell>
          <cell r="AQ98">
            <v>0</v>
          </cell>
          <cell r="AR98">
            <v>0</v>
          </cell>
          <cell r="AS98">
            <v>0</v>
          </cell>
          <cell r="AT98">
            <v>24349</v>
          </cell>
          <cell r="AU98">
            <v>0</v>
          </cell>
          <cell r="AV98">
            <v>212663</v>
          </cell>
          <cell r="AW98">
            <v>0</v>
          </cell>
          <cell r="AX98">
            <v>0</v>
          </cell>
          <cell r="AY98">
            <v>0</v>
          </cell>
          <cell r="AZ98">
            <v>0</v>
          </cell>
          <cell r="BA98">
            <v>0</v>
          </cell>
          <cell r="BB98">
            <v>0</v>
          </cell>
          <cell r="BC98">
            <v>0</v>
          </cell>
          <cell r="BD98">
            <v>154630</v>
          </cell>
          <cell r="BE98">
            <v>0</v>
          </cell>
          <cell r="BF98">
            <v>0</v>
          </cell>
          <cell r="BG98">
            <v>3494</v>
          </cell>
          <cell r="BH98">
            <v>158124</v>
          </cell>
          <cell r="BI98">
            <v>0</v>
          </cell>
          <cell r="BJ98">
            <v>0</v>
          </cell>
          <cell r="BK98">
            <v>0</v>
          </cell>
          <cell r="BL98">
            <v>0</v>
          </cell>
          <cell r="BM98">
            <v>0</v>
          </cell>
          <cell r="BN98">
            <v>0</v>
          </cell>
        </row>
        <row r="99">
          <cell r="A99" t="str">
            <v>Ulster Association of Youth Drama</v>
          </cell>
          <cell r="B99">
            <v>1</v>
          </cell>
          <cell r="C99">
            <v>33225</v>
          </cell>
          <cell r="D99" t="str">
            <v>Lottery</v>
          </cell>
          <cell r="E99" t="str">
            <v>ACNI/12271</v>
          </cell>
          <cell r="F99" t="str">
            <v>Gilly Campbell</v>
          </cell>
          <cell r="G99" t="str">
            <v>AFP - Core</v>
          </cell>
          <cell r="H99" t="str">
            <v>Awarded</v>
          </cell>
          <cell r="I99" t="str">
            <v>Medium</v>
          </cell>
          <cell r="J99">
            <v>75756</v>
          </cell>
          <cell r="L99">
            <v>75756</v>
          </cell>
          <cell r="M99">
            <v>110747</v>
          </cell>
          <cell r="N99" t="str">
            <v>Drama</v>
          </cell>
          <cell r="O99">
            <v>71796.14</v>
          </cell>
          <cell r="P99">
            <v>1655.95</v>
          </cell>
          <cell r="Q99">
            <v>0</v>
          </cell>
          <cell r="R99">
            <v>0</v>
          </cell>
          <cell r="S99">
            <v>519.02</v>
          </cell>
          <cell r="T99">
            <v>425.06</v>
          </cell>
          <cell r="U99">
            <v>275.57</v>
          </cell>
          <cell r="V99">
            <v>0</v>
          </cell>
          <cell r="W99">
            <v>0</v>
          </cell>
          <cell r="X99">
            <v>984.9</v>
          </cell>
          <cell r="Y99">
            <v>3860.5000000000005</v>
          </cell>
          <cell r="Z99">
            <v>12681.1</v>
          </cell>
          <cell r="AA99">
            <v>12360</v>
          </cell>
          <cell r="AB99">
            <v>0</v>
          </cell>
          <cell r="AC99">
            <v>1264</v>
          </cell>
          <cell r="AD99">
            <v>647.54999999999995</v>
          </cell>
          <cell r="AE99">
            <v>815.59</v>
          </cell>
          <cell r="AF99">
            <v>987.2</v>
          </cell>
          <cell r="AG99">
            <v>0</v>
          </cell>
          <cell r="AH99">
            <v>2768.97</v>
          </cell>
          <cell r="AI99">
            <v>0</v>
          </cell>
          <cell r="AJ99">
            <v>30974.240000000002</v>
          </cell>
          <cell r="AK99">
            <v>75756</v>
          </cell>
          <cell r="AL99">
            <v>0</v>
          </cell>
          <cell r="AM99">
            <v>51000</v>
          </cell>
          <cell r="AN99">
            <v>126756</v>
          </cell>
          <cell r="AO99">
            <v>0</v>
          </cell>
          <cell r="AP99">
            <v>0</v>
          </cell>
          <cell r="AQ99">
            <v>0</v>
          </cell>
          <cell r="AR99">
            <v>0</v>
          </cell>
          <cell r="AS99">
            <v>0</v>
          </cell>
          <cell r="AT99">
            <v>0</v>
          </cell>
          <cell r="AU99">
            <v>0</v>
          </cell>
          <cell r="AV99">
            <v>0</v>
          </cell>
          <cell r="AW99">
            <v>0</v>
          </cell>
          <cell r="AX99">
            <v>0</v>
          </cell>
          <cell r="AY99">
            <v>0</v>
          </cell>
          <cell r="AZ99">
            <v>1117.5</v>
          </cell>
          <cell r="BA99">
            <v>0</v>
          </cell>
          <cell r="BB99">
            <v>0</v>
          </cell>
          <cell r="BC99">
            <v>0</v>
          </cell>
          <cell r="BD99">
            <v>0</v>
          </cell>
          <cell r="BE99">
            <v>0</v>
          </cell>
          <cell r="BF99">
            <v>600</v>
          </cell>
          <cell r="BG99">
            <v>0</v>
          </cell>
          <cell r="BH99">
            <v>1717.5</v>
          </cell>
          <cell r="BI99">
            <v>0</v>
          </cell>
          <cell r="BJ99">
            <v>0</v>
          </cell>
          <cell r="BK99">
            <v>0</v>
          </cell>
          <cell r="BL99">
            <v>0</v>
          </cell>
          <cell r="BM99">
            <v>0</v>
          </cell>
          <cell r="BN99">
            <v>0</v>
          </cell>
        </row>
        <row r="100">
          <cell r="A100" t="str">
            <v>Ulster Orchestra Society Ltd</v>
          </cell>
          <cell r="B100">
            <v>1</v>
          </cell>
          <cell r="C100">
            <v>33198</v>
          </cell>
          <cell r="D100" t="str">
            <v>Exchequer</v>
          </cell>
          <cell r="E100" t="str">
            <v>ACNI/12244</v>
          </cell>
          <cell r="F100" t="str">
            <v>Ciaran Scullion</v>
          </cell>
          <cell r="G100" t="str">
            <v>AFP - Core</v>
          </cell>
          <cell r="H100" t="str">
            <v>Awarded</v>
          </cell>
          <cell r="I100" t="str">
            <v>Large</v>
          </cell>
          <cell r="J100">
            <v>1779568</v>
          </cell>
          <cell r="L100">
            <v>1804385</v>
          </cell>
          <cell r="M100">
            <v>4112427</v>
          </cell>
          <cell r="N100" t="str">
            <v>Music</v>
          </cell>
          <cell r="O100">
            <v>529244</v>
          </cell>
          <cell r="P100">
            <v>25550</v>
          </cell>
          <cell r="Q100">
            <v>0</v>
          </cell>
          <cell r="R100">
            <v>0</v>
          </cell>
          <cell r="S100">
            <v>5534</v>
          </cell>
          <cell r="T100">
            <v>16125</v>
          </cell>
          <cell r="U100">
            <v>0</v>
          </cell>
          <cell r="V100">
            <v>0</v>
          </cell>
          <cell r="W100">
            <v>0</v>
          </cell>
          <cell r="X100">
            <v>11835</v>
          </cell>
          <cell r="Y100">
            <v>59044</v>
          </cell>
          <cell r="Z100">
            <v>111530</v>
          </cell>
          <cell r="AA100">
            <v>2512801</v>
          </cell>
          <cell r="AB100">
            <v>0</v>
          </cell>
          <cell r="AC100">
            <v>125873</v>
          </cell>
          <cell r="AD100">
            <v>0</v>
          </cell>
          <cell r="AE100">
            <v>0</v>
          </cell>
          <cell r="AF100">
            <v>91657</v>
          </cell>
          <cell r="AG100">
            <v>24006</v>
          </cell>
          <cell r="AH100">
            <v>21196</v>
          </cell>
          <cell r="AI100">
            <v>31533</v>
          </cell>
          <cell r="AJ100">
            <v>287823</v>
          </cell>
          <cell r="AK100">
            <v>1779568</v>
          </cell>
          <cell r="AL100">
            <v>0</v>
          </cell>
          <cell r="AM100">
            <v>0</v>
          </cell>
          <cell r="AN100">
            <v>1779568</v>
          </cell>
          <cell r="AO100">
            <v>0</v>
          </cell>
          <cell r="AP100">
            <v>0</v>
          </cell>
          <cell r="AQ100">
            <v>299283</v>
          </cell>
          <cell r="AR100">
            <v>0</v>
          </cell>
          <cell r="AS100">
            <v>8744</v>
          </cell>
          <cell r="AT100">
            <v>0</v>
          </cell>
          <cell r="AU100">
            <v>0</v>
          </cell>
          <cell r="AV100">
            <v>8744</v>
          </cell>
          <cell r="AW100">
            <v>279808</v>
          </cell>
          <cell r="AX100">
            <v>18000</v>
          </cell>
          <cell r="AY100">
            <v>0</v>
          </cell>
          <cell r="AZ100">
            <v>0</v>
          </cell>
          <cell r="BA100">
            <v>0</v>
          </cell>
          <cell r="BB100">
            <v>0</v>
          </cell>
          <cell r="BC100">
            <v>0</v>
          </cell>
          <cell r="BD100">
            <v>0</v>
          </cell>
          <cell r="BE100">
            <v>837519</v>
          </cell>
          <cell r="BF100">
            <v>0</v>
          </cell>
          <cell r="BG100">
            <v>58619</v>
          </cell>
          <cell r="BH100">
            <v>1193946</v>
          </cell>
          <cell r="BI100">
            <v>181000</v>
          </cell>
          <cell r="BJ100">
            <v>124383</v>
          </cell>
          <cell r="BK100">
            <v>107289</v>
          </cell>
          <cell r="BL100">
            <v>412672</v>
          </cell>
          <cell r="BM100">
            <v>0</v>
          </cell>
          <cell r="BN100">
            <v>0</v>
          </cell>
        </row>
        <row r="101">
          <cell r="A101" t="str">
            <v>Ulster Youth Choir</v>
          </cell>
          <cell r="B101">
            <v>1</v>
          </cell>
          <cell r="C101">
            <v>33221</v>
          </cell>
          <cell r="D101" t="str">
            <v>Lottery</v>
          </cell>
          <cell r="E101" t="str">
            <v>ACNI/12267</v>
          </cell>
          <cell r="F101" t="str">
            <v>Maria McAlister</v>
          </cell>
          <cell r="G101" t="str">
            <v>AFP - Core</v>
          </cell>
          <cell r="H101" t="str">
            <v>Awarded</v>
          </cell>
          <cell r="I101" t="str">
            <v>Small</v>
          </cell>
          <cell r="J101">
            <v>44632</v>
          </cell>
          <cell r="L101">
            <v>52676</v>
          </cell>
          <cell r="M101">
            <v>173142</v>
          </cell>
          <cell r="N101" t="str">
            <v>Music</v>
          </cell>
          <cell r="O101">
            <v>38640</v>
          </cell>
          <cell r="P101">
            <v>1200</v>
          </cell>
          <cell r="Q101">
            <v>0</v>
          </cell>
          <cell r="R101">
            <v>0</v>
          </cell>
          <cell r="S101">
            <v>0</v>
          </cell>
          <cell r="T101">
            <v>3225</v>
          </cell>
          <cell r="U101">
            <v>4326</v>
          </cell>
          <cell r="V101">
            <v>0</v>
          </cell>
          <cell r="W101">
            <v>0</v>
          </cell>
          <cell r="X101">
            <v>1310</v>
          </cell>
          <cell r="Y101">
            <v>10061</v>
          </cell>
          <cell r="Z101">
            <v>6326</v>
          </cell>
          <cell r="AA101">
            <v>28687</v>
          </cell>
          <cell r="AB101">
            <v>0</v>
          </cell>
          <cell r="AC101">
            <v>3038</v>
          </cell>
          <cell r="AD101">
            <v>0</v>
          </cell>
          <cell r="AE101">
            <v>11751</v>
          </cell>
          <cell r="AF101">
            <v>1740</v>
          </cell>
          <cell r="AG101">
            <v>4339</v>
          </cell>
          <cell r="AH101">
            <v>29826</v>
          </cell>
          <cell r="AI101">
            <v>1850</v>
          </cell>
          <cell r="AJ101">
            <v>16075</v>
          </cell>
          <cell r="AK101">
            <v>44632</v>
          </cell>
          <cell r="AL101">
            <v>0</v>
          </cell>
          <cell r="AM101">
            <v>0</v>
          </cell>
          <cell r="AN101">
            <v>44632</v>
          </cell>
          <cell r="AO101">
            <v>0</v>
          </cell>
          <cell r="AP101">
            <v>0</v>
          </cell>
          <cell r="AQ101">
            <v>500</v>
          </cell>
          <cell r="AR101">
            <v>0</v>
          </cell>
          <cell r="AS101">
            <v>0</v>
          </cell>
          <cell r="AT101">
            <v>0</v>
          </cell>
          <cell r="AU101">
            <v>0</v>
          </cell>
          <cell r="AV101">
            <v>0</v>
          </cell>
          <cell r="AW101">
            <v>6478</v>
          </cell>
          <cell r="AX101">
            <v>0</v>
          </cell>
          <cell r="AY101">
            <v>0</v>
          </cell>
          <cell r="AZ101">
            <v>82845</v>
          </cell>
          <cell r="BA101">
            <v>0</v>
          </cell>
          <cell r="BB101">
            <v>0</v>
          </cell>
          <cell r="BC101">
            <v>659</v>
          </cell>
          <cell r="BD101">
            <v>0</v>
          </cell>
          <cell r="BE101">
            <v>1000</v>
          </cell>
          <cell r="BF101">
            <v>0</v>
          </cell>
          <cell r="BG101">
            <v>865</v>
          </cell>
          <cell r="BH101">
            <v>91847</v>
          </cell>
          <cell r="BI101">
            <v>0</v>
          </cell>
          <cell r="BJ101">
            <v>651</v>
          </cell>
          <cell r="BK101">
            <v>9500</v>
          </cell>
          <cell r="BL101">
            <v>10151</v>
          </cell>
          <cell r="BM101">
            <v>44632</v>
          </cell>
          <cell r="BN101">
            <v>9500</v>
          </cell>
        </row>
        <row r="102">
          <cell r="A102" t="str">
            <v>Ulster Youth Orchestra</v>
          </cell>
          <cell r="B102">
            <v>1</v>
          </cell>
          <cell r="C102">
            <v>33208</v>
          </cell>
          <cell r="D102" t="str">
            <v>Lottery</v>
          </cell>
          <cell r="E102" t="str">
            <v>ACNI/12254</v>
          </cell>
          <cell r="F102" t="str">
            <v>Ciaran Scullion</v>
          </cell>
          <cell r="G102" t="str">
            <v>AFP - Core</v>
          </cell>
          <cell r="H102" t="str">
            <v>Awarded</v>
          </cell>
          <cell r="I102" t="str">
            <v>Small</v>
          </cell>
          <cell r="J102">
            <v>35206</v>
          </cell>
          <cell r="L102">
            <v>35206</v>
          </cell>
          <cell r="M102">
            <v>133387.67000000001</v>
          </cell>
          <cell r="N102" t="str">
            <v>Music</v>
          </cell>
          <cell r="O102">
            <v>30226.04</v>
          </cell>
          <cell r="P102">
            <v>1350</v>
          </cell>
          <cell r="Q102">
            <v>0</v>
          </cell>
          <cell r="R102">
            <v>0</v>
          </cell>
          <cell r="S102">
            <v>1150.96</v>
          </cell>
          <cell r="T102">
            <v>1333.74</v>
          </cell>
          <cell r="U102">
            <v>2396.4299999999998</v>
          </cell>
          <cell r="V102">
            <v>0</v>
          </cell>
          <cell r="W102">
            <v>0</v>
          </cell>
          <cell r="X102">
            <v>595</v>
          </cell>
          <cell r="Y102">
            <v>6826.1299999999992</v>
          </cell>
          <cell r="Z102">
            <v>3419.61</v>
          </cell>
          <cell r="AA102">
            <v>23785.83</v>
          </cell>
          <cell r="AB102">
            <v>5870.58</v>
          </cell>
          <cell r="AC102">
            <v>3405.48</v>
          </cell>
          <cell r="AD102">
            <v>0</v>
          </cell>
          <cell r="AE102">
            <v>1666.43</v>
          </cell>
          <cell r="AF102">
            <v>2225.6</v>
          </cell>
          <cell r="AG102">
            <v>2040</v>
          </cell>
          <cell r="AH102">
            <v>41190.69</v>
          </cell>
          <cell r="AI102">
            <v>721.02</v>
          </cell>
          <cell r="AJ102">
            <v>7165.43</v>
          </cell>
          <cell r="AK102">
            <v>35206</v>
          </cell>
          <cell r="AL102">
            <v>0</v>
          </cell>
          <cell r="AM102">
            <v>573.77</v>
          </cell>
          <cell r="AN102">
            <v>35779.769999999997</v>
          </cell>
          <cell r="AO102">
            <v>0</v>
          </cell>
          <cell r="AP102">
            <v>0</v>
          </cell>
          <cell r="AQ102">
            <v>0</v>
          </cell>
          <cell r="AR102">
            <v>0</v>
          </cell>
          <cell r="AS102">
            <v>0</v>
          </cell>
          <cell r="AT102">
            <v>0</v>
          </cell>
          <cell r="AU102">
            <v>0</v>
          </cell>
          <cell r="AV102">
            <v>0</v>
          </cell>
          <cell r="AW102">
            <v>3777.77</v>
          </cell>
          <cell r="AX102">
            <v>0</v>
          </cell>
          <cell r="AY102">
            <v>0</v>
          </cell>
          <cell r="AZ102">
            <v>36692.370000000003</v>
          </cell>
          <cell r="BA102">
            <v>0</v>
          </cell>
          <cell r="BB102">
            <v>0</v>
          </cell>
          <cell r="BC102">
            <v>0</v>
          </cell>
          <cell r="BD102">
            <v>0</v>
          </cell>
          <cell r="BE102">
            <v>0</v>
          </cell>
          <cell r="BF102">
            <v>0</v>
          </cell>
          <cell r="BG102">
            <v>2888.3</v>
          </cell>
          <cell r="BH102">
            <v>43358.44</v>
          </cell>
          <cell r="BI102">
            <v>0</v>
          </cell>
          <cell r="BJ102">
            <v>7164.92</v>
          </cell>
          <cell r="BK102">
            <v>32965</v>
          </cell>
          <cell r="BL102">
            <v>40129.919999999998</v>
          </cell>
          <cell r="BM102">
            <v>0</v>
          </cell>
          <cell r="BN102">
            <v>0</v>
          </cell>
        </row>
        <row r="103">
          <cell r="A103" t="str">
            <v>Ulster-Scots Community Network</v>
          </cell>
          <cell r="B103">
            <v>1</v>
          </cell>
          <cell r="C103">
            <v>33255</v>
          </cell>
          <cell r="D103" t="str">
            <v>Lottery</v>
          </cell>
          <cell r="E103" t="str">
            <v>ACNI/12301</v>
          </cell>
          <cell r="F103" t="str">
            <v>Joan Dempster</v>
          </cell>
          <cell r="G103" t="str">
            <v>AFP - Core</v>
          </cell>
          <cell r="H103" t="str">
            <v>Awarded</v>
          </cell>
          <cell r="I103" t="str">
            <v>Medium</v>
          </cell>
          <cell r="J103">
            <v>33918</v>
          </cell>
          <cell r="L103">
            <v>45000</v>
          </cell>
          <cell r="M103">
            <v>349589</v>
          </cell>
          <cell r="N103" t="str">
            <v>Traditional Arts</v>
          </cell>
          <cell r="O103">
            <v>223432</v>
          </cell>
          <cell r="P103">
            <v>36660</v>
          </cell>
          <cell r="Q103">
            <v>5252</v>
          </cell>
          <cell r="R103">
            <v>6807</v>
          </cell>
          <cell r="S103">
            <v>4930</v>
          </cell>
          <cell r="T103">
            <v>2422</v>
          </cell>
          <cell r="U103">
            <v>3647</v>
          </cell>
          <cell r="V103">
            <v>0</v>
          </cell>
          <cell r="W103">
            <v>0</v>
          </cell>
          <cell r="X103">
            <v>2014</v>
          </cell>
          <cell r="Y103">
            <v>61732</v>
          </cell>
          <cell r="Z103">
            <v>31041</v>
          </cell>
          <cell r="AA103">
            <v>10231</v>
          </cell>
          <cell r="AB103">
            <v>0</v>
          </cell>
          <cell r="AC103">
            <v>9700</v>
          </cell>
          <cell r="AD103">
            <v>0</v>
          </cell>
          <cell r="AE103">
            <v>1002</v>
          </cell>
          <cell r="AF103">
            <v>0</v>
          </cell>
          <cell r="AG103">
            <v>0</v>
          </cell>
          <cell r="AH103">
            <v>8881</v>
          </cell>
          <cell r="AI103">
            <v>0</v>
          </cell>
          <cell r="AJ103">
            <v>0</v>
          </cell>
          <cell r="AK103">
            <v>33918</v>
          </cell>
          <cell r="AL103">
            <v>0</v>
          </cell>
          <cell r="AM103">
            <v>0</v>
          </cell>
          <cell r="AN103">
            <v>33918</v>
          </cell>
          <cell r="AO103">
            <v>0</v>
          </cell>
          <cell r="AP103">
            <v>293587</v>
          </cell>
          <cell r="AQ103">
            <v>0</v>
          </cell>
          <cell r="AR103">
            <v>0</v>
          </cell>
          <cell r="AS103">
            <v>0</v>
          </cell>
          <cell r="AT103">
            <v>0</v>
          </cell>
          <cell r="AU103">
            <v>0</v>
          </cell>
          <cell r="AV103">
            <v>0</v>
          </cell>
          <cell r="AW103">
            <v>0</v>
          </cell>
          <cell r="AX103">
            <v>0</v>
          </cell>
          <cell r="AY103">
            <v>0</v>
          </cell>
          <cell r="AZ103">
            <v>0</v>
          </cell>
          <cell r="BA103">
            <v>2471</v>
          </cell>
          <cell r="BB103">
            <v>0</v>
          </cell>
          <cell r="BC103">
            <v>0</v>
          </cell>
          <cell r="BD103">
            <v>0</v>
          </cell>
          <cell r="BE103">
            <v>2440</v>
          </cell>
          <cell r="BF103">
            <v>0</v>
          </cell>
          <cell r="BG103">
            <v>0</v>
          </cell>
          <cell r="BH103">
            <v>4911</v>
          </cell>
          <cell r="BI103">
            <v>0</v>
          </cell>
          <cell r="BJ103">
            <v>0</v>
          </cell>
          <cell r="BK103">
            <v>0</v>
          </cell>
          <cell r="BL103">
            <v>0</v>
          </cell>
          <cell r="BM103">
            <v>0</v>
          </cell>
          <cell r="BN103">
            <v>8533</v>
          </cell>
        </row>
        <row r="104">
          <cell r="A104" t="str">
            <v>Verbal Arts Centre</v>
          </cell>
          <cell r="B104">
            <v>1</v>
          </cell>
          <cell r="C104">
            <v>33187</v>
          </cell>
          <cell r="D104" t="str">
            <v>Exchequer</v>
          </cell>
          <cell r="E104" t="str">
            <v>ACNI/12233</v>
          </cell>
          <cell r="F104" t="str">
            <v>Damian Smyth</v>
          </cell>
          <cell r="G104" t="str">
            <v>AFP - Core</v>
          </cell>
          <cell r="H104" t="str">
            <v>Awarded</v>
          </cell>
          <cell r="I104" t="str">
            <v>Medium</v>
          </cell>
          <cell r="J104">
            <v>225496</v>
          </cell>
          <cell r="L104">
            <v>312475</v>
          </cell>
          <cell r="M104">
            <v>1334940</v>
          </cell>
          <cell r="N104" t="str">
            <v>Literature</v>
          </cell>
          <cell r="O104">
            <v>200824.02</v>
          </cell>
          <cell r="P104">
            <v>5642.92</v>
          </cell>
          <cell r="Q104">
            <v>15682.45</v>
          </cell>
          <cell r="R104">
            <v>6910.24</v>
          </cell>
          <cell r="S104">
            <v>6726.89</v>
          </cell>
          <cell r="T104">
            <v>7346.86</v>
          </cell>
          <cell r="U104">
            <v>19131.919999999998</v>
          </cell>
          <cell r="V104">
            <v>0</v>
          </cell>
          <cell r="W104">
            <v>0</v>
          </cell>
          <cell r="X104">
            <v>4258.78</v>
          </cell>
          <cell r="Y104">
            <v>65700.06</v>
          </cell>
          <cell r="Z104">
            <v>29714.240000000002</v>
          </cell>
          <cell r="AA104">
            <v>186427.71</v>
          </cell>
          <cell r="AB104">
            <v>1727.33</v>
          </cell>
          <cell r="AC104">
            <v>10745.5</v>
          </cell>
          <cell r="AD104">
            <v>0</v>
          </cell>
          <cell r="AE104">
            <v>4497.8</v>
          </cell>
          <cell r="AF104">
            <v>12324.8</v>
          </cell>
          <cell r="AG104">
            <v>1442.18</v>
          </cell>
          <cell r="AH104">
            <v>6405.53</v>
          </cell>
          <cell r="AI104">
            <v>28675.34</v>
          </cell>
          <cell r="AJ104">
            <v>28264.05</v>
          </cell>
          <cell r="AK104">
            <v>225496</v>
          </cell>
          <cell r="AL104">
            <v>0</v>
          </cell>
          <cell r="AM104">
            <v>0</v>
          </cell>
          <cell r="AN104">
            <v>225496</v>
          </cell>
          <cell r="AO104">
            <v>0</v>
          </cell>
          <cell r="AP104">
            <v>45379.55</v>
          </cell>
          <cell r="AQ104">
            <v>40563.5</v>
          </cell>
          <cell r="AR104">
            <v>13775</v>
          </cell>
          <cell r="AS104">
            <v>87920.18</v>
          </cell>
          <cell r="AT104">
            <v>0</v>
          </cell>
          <cell r="AU104">
            <v>0</v>
          </cell>
          <cell r="AV104">
            <v>101695.18</v>
          </cell>
          <cell r="AW104">
            <v>0</v>
          </cell>
          <cell r="AX104">
            <v>0</v>
          </cell>
          <cell r="AY104">
            <v>0</v>
          </cell>
          <cell r="AZ104">
            <v>0</v>
          </cell>
          <cell r="BA104">
            <v>4175.24</v>
          </cell>
          <cell r="BB104">
            <v>0</v>
          </cell>
          <cell r="BC104">
            <v>3913.2</v>
          </cell>
          <cell r="BD104">
            <v>-108.04</v>
          </cell>
          <cell r="BE104">
            <v>42787.78</v>
          </cell>
          <cell r="BF104">
            <v>43240.2</v>
          </cell>
          <cell r="BG104">
            <v>34945.5</v>
          </cell>
          <cell r="BH104">
            <v>128953.88</v>
          </cell>
          <cell r="BI104">
            <v>0</v>
          </cell>
          <cell r="BJ104">
            <v>6350</v>
          </cell>
          <cell r="BK104">
            <v>0</v>
          </cell>
          <cell r="BL104">
            <v>6350</v>
          </cell>
          <cell r="BM104">
            <v>0</v>
          </cell>
          <cell r="BN104">
            <v>0</v>
          </cell>
        </row>
        <row r="105">
          <cell r="A105" t="str">
            <v>Voluntary Arts Network (for Voluntary Arts Ireland)</v>
          </cell>
          <cell r="B105">
            <v>1</v>
          </cell>
          <cell r="C105">
            <v>33172</v>
          </cell>
          <cell r="D105" t="str">
            <v>Lottery</v>
          </cell>
          <cell r="E105" t="str">
            <v>ACNI/12218</v>
          </cell>
          <cell r="F105" t="str">
            <v>Fionnuala Walsh</v>
          </cell>
          <cell r="G105" t="str">
            <v>AFP - Core</v>
          </cell>
          <cell r="H105" t="str">
            <v>Awarded</v>
          </cell>
          <cell r="I105" t="str">
            <v>Small</v>
          </cell>
          <cell r="J105">
            <v>57380</v>
          </cell>
          <cell r="L105">
            <v>155712</v>
          </cell>
          <cell r="M105">
            <v>329399</v>
          </cell>
          <cell r="N105" t="str">
            <v>Combined</v>
          </cell>
          <cell r="O105">
            <v>63701</v>
          </cell>
          <cell r="P105">
            <v>2664</v>
          </cell>
          <cell r="Q105">
            <v>0</v>
          </cell>
          <cell r="R105">
            <v>0</v>
          </cell>
          <cell r="S105">
            <v>2749</v>
          </cell>
          <cell r="T105">
            <v>406</v>
          </cell>
          <cell r="U105">
            <v>1000</v>
          </cell>
          <cell r="V105">
            <v>0</v>
          </cell>
          <cell r="W105">
            <v>0</v>
          </cell>
          <cell r="X105">
            <v>1000</v>
          </cell>
          <cell r="Y105">
            <v>7819</v>
          </cell>
          <cell r="Z105">
            <v>15927</v>
          </cell>
          <cell r="AA105">
            <v>6800</v>
          </cell>
          <cell r="AB105">
            <v>4874</v>
          </cell>
          <cell r="AC105">
            <v>7000</v>
          </cell>
          <cell r="AD105">
            <v>0</v>
          </cell>
          <cell r="AE105">
            <v>0</v>
          </cell>
          <cell r="AF105">
            <v>1200</v>
          </cell>
          <cell r="AG105">
            <v>0</v>
          </cell>
          <cell r="AH105">
            <v>4040</v>
          </cell>
          <cell r="AI105">
            <v>5410</v>
          </cell>
          <cell r="AJ105">
            <v>0</v>
          </cell>
          <cell r="AK105">
            <v>57380</v>
          </cell>
          <cell r="AL105">
            <v>0</v>
          </cell>
          <cell r="AM105">
            <v>0</v>
          </cell>
          <cell r="AN105">
            <v>57380</v>
          </cell>
          <cell r="AO105">
            <v>0</v>
          </cell>
          <cell r="AP105">
            <v>0</v>
          </cell>
          <cell r="AQ105">
            <v>13575</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5829</v>
          </cell>
          <cell r="BK105">
            <v>39987</v>
          </cell>
          <cell r="BL105">
            <v>45816</v>
          </cell>
          <cell r="BM105">
            <v>0</v>
          </cell>
          <cell r="BN105">
            <v>0</v>
          </cell>
        </row>
        <row r="106">
          <cell r="A106" t="str">
            <v>Walled City Music Trust</v>
          </cell>
          <cell r="B106">
            <v>1</v>
          </cell>
          <cell r="C106">
            <v>33163</v>
          </cell>
          <cell r="D106" t="str">
            <v>Exchequer</v>
          </cell>
          <cell r="E106" t="str">
            <v>ACNI/12209</v>
          </cell>
          <cell r="F106" t="str">
            <v>Ciaran Scullion</v>
          </cell>
          <cell r="G106" t="str">
            <v>AFP - Core</v>
          </cell>
          <cell r="H106" t="str">
            <v>Awarded</v>
          </cell>
          <cell r="I106" t="str">
            <v>Medium</v>
          </cell>
          <cell r="J106">
            <v>115000</v>
          </cell>
          <cell r="L106">
            <v>175000</v>
          </cell>
          <cell r="M106">
            <v>461970</v>
          </cell>
          <cell r="N106" t="str">
            <v>Music</v>
          </cell>
          <cell r="O106">
            <v>79602</v>
          </cell>
          <cell r="P106">
            <v>2520</v>
          </cell>
          <cell r="Q106">
            <v>0</v>
          </cell>
          <cell r="R106">
            <v>0</v>
          </cell>
          <cell r="S106">
            <v>1849</v>
          </cell>
          <cell r="T106">
            <v>849</v>
          </cell>
          <cell r="U106">
            <v>5826</v>
          </cell>
          <cell r="V106">
            <v>0</v>
          </cell>
          <cell r="W106">
            <v>0</v>
          </cell>
          <cell r="X106">
            <v>556</v>
          </cell>
          <cell r="Y106">
            <v>11600</v>
          </cell>
          <cell r="Z106">
            <v>674</v>
          </cell>
          <cell r="AA106">
            <v>118259</v>
          </cell>
          <cell r="AB106">
            <v>698</v>
          </cell>
          <cell r="AC106">
            <v>12400</v>
          </cell>
          <cell r="AD106">
            <v>0</v>
          </cell>
          <cell r="AE106">
            <v>1863</v>
          </cell>
          <cell r="AF106">
            <v>7840</v>
          </cell>
          <cell r="AG106">
            <v>1318</v>
          </cell>
          <cell r="AH106">
            <v>39939</v>
          </cell>
          <cell r="AI106">
            <v>14709</v>
          </cell>
          <cell r="AJ106">
            <v>7704</v>
          </cell>
          <cell r="AK106">
            <v>115000</v>
          </cell>
          <cell r="AL106">
            <v>0</v>
          </cell>
          <cell r="AM106">
            <v>50398</v>
          </cell>
          <cell r="AN106">
            <v>165398</v>
          </cell>
          <cell r="AO106">
            <v>0</v>
          </cell>
          <cell r="AP106">
            <v>0</v>
          </cell>
          <cell r="AQ106">
            <v>44700</v>
          </cell>
          <cell r="AR106">
            <v>0</v>
          </cell>
          <cell r="AS106">
            <v>2900</v>
          </cell>
          <cell r="AT106">
            <v>0</v>
          </cell>
          <cell r="AU106">
            <v>0</v>
          </cell>
          <cell r="AV106">
            <v>2900</v>
          </cell>
          <cell r="AW106">
            <v>16144</v>
          </cell>
          <cell r="AX106">
            <v>374</v>
          </cell>
          <cell r="AY106">
            <v>2000</v>
          </cell>
          <cell r="AZ106">
            <v>0</v>
          </cell>
          <cell r="BA106">
            <v>0</v>
          </cell>
          <cell r="BB106">
            <v>0</v>
          </cell>
          <cell r="BC106">
            <v>175</v>
          </cell>
          <cell r="BD106">
            <v>0</v>
          </cell>
          <cell r="BE106">
            <v>7037</v>
          </cell>
          <cell r="BF106">
            <v>0</v>
          </cell>
          <cell r="BG106">
            <v>0</v>
          </cell>
          <cell r="BH106">
            <v>25730</v>
          </cell>
          <cell r="BI106">
            <v>6000</v>
          </cell>
          <cell r="BJ106">
            <v>2350</v>
          </cell>
          <cell r="BK106">
            <v>47000</v>
          </cell>
          <cell r="BL106">
            <v>55350</v>
          </cell>
          <cell r="BM106">
            <v>0</v>
          </cell>
          <cell r="BN106">
            <v>0</v>
          </cell>
        </row>
        <row r="107">
          <cell r="A107" t="str">
            <v>Waterside Theatre Company Ltd</v>
          </cell>
          <cell r="B107">
            <v>1</v>
          </cell>
          <cell r="C107">
            <v>33237</v>
          </cell>
          <cell r="D107" t="str">
            <v>Exchequer</v>
          </cell>
          <cell r="E107" t="str">
            <v>ACNI/12283</v>
          </cell>
          <cell r="F107" t="str">
            <v>Gavin O'Connor</v>
          </cell>
          <cell r="G107" t="str">
            <v>AFP - Core</v>
          </cell>
          <cell r="H107" t="str">
            <v>Awarded</v>
          </cell>
          <cell r="I107" t="str">
            <v>Medium</v>
          </cell>
          <cell r="J107">
            <v>130930</v>
          </cell>
          <cell r="L107">
            <v>177453</v>
          </cell>
          <cell r="M107">
            <v>450901</v>
          </cell>
          <cell r="N107" t="str">
            <v>Combined</v>
          </cell>
          <cell r="O107">
            <v>134032</v>
          </cell>
          <cell r="P107">
            <v>31444</v>
          </cell>
          <cell r="Q107">
            <v>6494</v>
          </cell>
          <cell r="R107">
            <v>3173</v>
          </cell>
          <cell r="S107">
            <v>269</v>
          </cell>
          <cell r="T107">
            <v>4076</v>
          </cell>
          <cell r="U107">
            <v>2017</v>
          </cell>
          <cell r="V107">
            <v>0</v>
          </cell>
          <cell r="W107">
            <v>0</v>
          </cell>
          <cell r="X107">
            <v>2098</v>
          </cell>
          <cell r="Y107">
            <v>49571</v>
          </cell>
          <cell r="Z107">
            <v>30871</v>
          </cell>
          <cell r="AA107">
            <v>40151</v>
          </cell>
          <cell r="AB107">
            <v>6</v>
          </cell>
          <cell r="AC107">
            <v>4329</v>
          </cell>
          <cell r="AD107">
            <v>0</v>
          </cell>
          <cell r="AE107">
            <v>0</v>
          </cell>
          <cell r="AF107">
            <v>0</v>
          </cell>
          <cell r="AG107">
            <v>0</v>
          </cell>
          <cell r="AH107">
            <v>545</v>
          </cell>
          <cell r="AI107">
            <v>0</v>
          </cell>
          <cell r="AJ107">
            <v>19860</v>
          </cell>
          <cell r="AK107">
            <v>130930</v>
          </cell>
          <cell r="AL107">
            <v>0</v>
          </cell>
          <cell r="AM107">
            <v>3249</v>
          </cell>
          <cell r="AN107">
            <v>134179</v>
          </cell>
          <cell r="AO107">
            <v>0</v>
          </cell>
          <cell r="AP107">
            <v>9976</v>
          </cell>
          <cell r="AQ107">
            <v>27625</v>
          </cell>
          <cell r="AR107">
            <v>0</v>
          </cell>
          <cell r="AS107">
            <v>6220</v>
          </cell>
          <cell r="AT107">
            <v>0</v>
          </cell>
          <cell r="AU107">
            <v>0</v>
          </cell>
          <cell r="AV107">
            <v>6220</v>
          </cell>
          <cell r="AW107">
            <v>69111</v>
          </cell>
          <cell r="AX107">
            <v>0</v>
          </cell>
          <cell r="AY107">
            <v>0</v>
          </cell>
          <cell r="AZ107">
            <v>0</v>
          </cell>
          <cell r="BA107">
            <v>0</v>
          </cell>
          <cell r="BB107">
            <v>35</v>
          </cell>
          <cell r="BC107">
            <v>4523</v>
          </cell>
          <cell r="BD107">
            <v>0</v>
          </cell>
          <cell r="BE107">
            <v>35</v>
          </cell>
          <cell r="BF107">
            <v>0</v>
          </cell>
          <cell r="BG107">
            <v>3894</v>
          </cell>
          <cell r="BH107">
            <v>77598</v>
          </cell>
          <cell r="BI107">
            <v>2500</v>
          </cell>
          <cell r="BJ107">
            <v>0</v>
          </cell>
          <cell r="BK107">
            <v>0</v>
          </cell>
          <cell r="BL107">
            <v>2500</v>
          </cell>
          <cell r="BM107">
            <v>0</v>
          </cell>
          <cell r="BN107">
            <v>14000</v>
          </cell>
        </row>
        <row r="108">
          <cell r="A108" t="str">
            <v>Wheelworks</v>
          </cell>
          <cell r="B108">
            <v>1</v>
          </cell>
          <cell r="C108">
            <v>33193</v>
          </cell>
          <cell r="D108" t="str">
            <v>Lottery</v>
          </cell>
          <cell r="E108" t="str">
            <v>ACNI/12239</v>
          </cell>
          <cell r="F108" t="str">
            <v>Gavin O'Connor</v>
          </cell>
          <cell r="G108" t="str">
            <v>AFP - Core</v>
          </cell>
          <cell r="H108" t="str">
            <v>Awarded</v>
          </cell>
          <cell r="I108" t="str">
            <v>Medium</v>
          </cell>
          <cell r="J108">
            <v>82450</v>
          </cell>
          <cell r="L108">
            <v>86000</v>
          </cell>
          <cell r="M108">
            <v>197566</v>
          </cell>
          <cell r="N108" t="str">
            <v>Combined</v>
          </cell>
          <cell r="O108">
            <v>95911.09</v>
          </cell>
          <cell r="P108">
            <v>5893.2</v>
          </cell>
          <cell r="Q108">
            <v>0</v>
          </cell>
          <cell r="R108">
            <v>484.54</v>
          </cell>
          <cell r="S108">
            <v>1019.96</v>
          </cell>
          <cell r="T108">
            <v>355.68</v>
          </cell>
          <cell r="U108">
            <v>7644.5</v>
          </cell>
          <cell r="V108">
            <v>0</v>
          </cell>
          <cell r="W108">
            <v>0</v>
          </cell>
          <cell r="X108">
            <v>4314.53</v>
          </cell>
          <cell r="Y108">
            <v>19712.41</v>
          </cell>
          <cell r="Z108">
            <v>17179.02</v>
          </cell>
          <cell r="AA108">
            <v>34409.47</v>
          </cell>
          <cell r="AB108">
            <v>0</v>
          </cell>
          <cell r="AC108">
            <v>2340</v>
          </cell>
          <cell r="AD108">
            <v>0</v>
          </cell>
          <cell r="AE108">
            <v>435</v>
          </cell>
          <cell r="AF108">
            <v>0</v>
          </cell>
          <cell r="AG108">
            <v>5835.57</v>
          </cell>
          <cell r="AH108">
            <v>3968.63</v>
          </cell>
          <cell r="AI108">
            <v>4561.49</v>
          </cell>
          <cell r="AJ108">
            <v>4001.19</v>
          </cell>
          <cell r="AK108">
            <v>82450</v>
          </cell>
          <cell r="AL108">
            <v>0</v>
          </cell>
          <cell r="AM108">
            <v>3150</v>
          </cell>
          <cell r="AN108">
            <v>85600</v>
          </cell>
          <cell r="AO108">
            <v>0</v>
          </cell>
          <cell r="AP108">
            <v>11420</v>
          </cell>
          <cell r="AQ108">
            <v>11811.6</v>
          </cell>
          <cell r="AR108">
            <v>0</v>
          </cell>
          <cell r="AS108">
            <v>20738</v>
          </cell>
          <cell r="AT108">
            <v>0</v>
          </cell>
          <cell r="AU108">
            <v>0</v>
          </cell>
          <cell r="AV108">
            <v>20738</v>
          </cell>
          <cell r="AW108">
            <v>0</v>
          </cell>
          <cell r="AX108">
            <v>0</v>
          </cell>
          <cell r="AY108">
            <v>0</v>
          </cell>
          <cell r="AZ108">
            <v>0</v>
          </cell>
          <cell r="BA108">
            <v>0</v>
          </cell>
          <cell r="BB108">
            <v>0</v>
          </cell>
          <cell r="BC108">
            <v>0</v>
          </cell>
          <cell r="BD108">
            <v>0</v>
          </cell>
          <cell r="BE108">
            <v>9058</v>
          </cell>
          <cell r="BF108">
            <v>0</v>
          </cell>
          <cell r="BG108">
            <v>234</v>
          </cell>
          <cell r="BH108">
            <v>9292</v>
          </cell>
          <cell r="BI108">
            <v>2000</v>
          </cell>
          <cell r="BJ108">
            <v>6287.67</v>
          </cell>
          <cell r="BK108">
            <v>28642.05</v>
          </cell>
          <cell r="BL108">
            <v>36929.72</v>
          </cell>
          <cell r="BM108">
            <v>0</v>
          </cell>
          <cell r="BN108">
            <v>0</v>
          </cell>
        </row>
        <row r="109">
          <cell r="A109" t="str">
            <v>Young at Art</v>
          </cell>
          <cell r="B109">
            <v>1</v>
          </cell>
          <cell r="C109">
            <v>33217</v>
          </cell>
          <cell r="D109" t="str">
            <v>Exchequer</v>
          </cell>
          <cell r="E109" t="str">
            <v>ACNI/12263</v>
          </cell>
          <cell r="F109" t="str">
            <v>Gavin O'Connor</v>
          </cell>
          <cell r="G109" t="str">
            <v>AFP - Core</v>
          </cell>
          <cell r="H109" t="str">
            <v>Awarded</v>
          </cell>
          <cell r="I109" t="str">
            <v>Medium</v>
          </cell>
          <cell r="J109">
            <v>167416</v>
          </cell>
          <cell r="L109">
            <v>273425</v>
          </cell>
          <cell r="M109">
            <v>768748</v>
          </cell>
          <cell r="N109" t="str">
            <v>Combined</v>
          </cell>
          <cell r="O109">
            <v>151127</v>
          </cell>
          <cell r="P109">
            <v>18621</v>
          </cell>
          <cell r="Q109">
            <v>2422</v>
          </cell>
          <cell r="R109">
            <v>2510</v>
          </cell>
          <cell r="S109">
            <v>3680</v>
          </cell>
          <cell r="T109">
            <v>3186</v>
          </cell>
          <cell r="U109">
            <v>5600</v>
          </cell>
          <cell r="V109">
            <v>0</v>
          </cell>
          <cell r="W109">
            <v>0</v>
          </cell>
          <cell r="X109">
            <v>2280</v>
          </cell>
          <cell r="Y109">
            <v>38299</v>
          </cell>
          <cell r="Z109">
            <v>7820</v>
          </cell>
          <cell r="AA109">
            <v>44884.14</v>
          </cell>
          <cell r="AB109">
            <v>0</v>
          </cell>
          <cell r="AC109">
            <v>25405.71</v>
          </cell>
          <cell r="AD109">
            <v>0</v>
          </cell>
          <cell r="AE109">
            <v>3791.5</v>
          </cell>
          <cell r="AF109">
            <v>16277</v>
          </cell>
          <cell r="AG109">
            <v>6210</v>
          </cell>
          <cell r="AH109">
            <v>14267.03</v>
          </cell>
          <cell r="AI109">
            <v>16980.21</v>
          </cell>
          <cell r="AJ109">
            <v>67899.759999999995</v>
          </cell>
          <cell r="AK109">
            <v>167416</v>
          </cell>
          <cell r="AL109">
            <v>0</v>
          </cell>
          <cell r="AM109">
            <v>16667</v>
          </cell>
          <cell r="AN109">
            <v>184083</v>
          </cell>
          <cell r="AO109">
            <v>0</v>
          </cell>
          <cell r="AP109">
            <v>14800</v>
          </cell>
          <cell r="AQ109">
            <v>48200</v>
          </cell>
          <cell r="AR109">
            <v>0</v>
          </cell>
          <cell r="AS109">
            <v>0</v>
          </cell>
          <cell r="AT109">
            <v>0</v>
          </cell>
          <cell r="AU109">
            <v>0</v>
          </cell>
          <cell r="AV109">
            <v>0</v>
          </cell>
          <cell r="AW109">
            <v>19840</v>
          </cell>
          <cell r="AX109">
            <v>0</v>
          </cell>
          <cell r="AY109">
            <v>0</v>
          </cell>
          <cell r="AZ109">
            <v>0</v>
          </cell>
          <cell r="BA109">
            <v>0</v>
          </cell>
          <cell r="BB109">
            <v>0</v>
          </cell>
          <cell r="BC109">
            <v>0</v>
          </cell>
          <cell r="BD109">
            <v>0</v>
          </cell>
          <cell r="BE109">
            <v>0</v>
          </cell>
          <cell r="BF109">
            <v>1265</v>
          </cell>
          <cell r="BG109">
            <v>5500</v>
          </cell>
          <cell r="BH109">
            <v>26605</v>
          </cell>
          <cell r="BI109">
            <v>29000</v>
          </cell>
          <cell r="BJ109">
            <v>7000</v>
          </cell>
          <cell r="BK109">
            <v>83578.14</v>
          </cell>
          <cell r="BL109">
            <v>119578.14</v>
          </cell>
          <cell r="BM109">
            <v>0</v>
          </cell>
          <cell r="BN109">
            <v>0</v>
          </cell>
        </row>
        <row r="110">
          <cell r="A110" t="str">
            <v>Youth Action Northern Ireland</v>
          </cell>
          <cell r="B110">
            <v>1</v>
          </cell>
          <cell r="C110">
            <v>33259</v>
          </cell>
          <cell r="D110" t="str">
            <v>Lottery</v>
          </cell>
          <cell r="E110" t="str">
            <v>ACNI/12305</v>
          </cell>
          <cell r="F110" t="str">
            <v>Gavin O'Connor</v>
          </cell>
          <cell r="G110" t="str">
            <v>AFP - Core</v>
          </cell>
          <cell r="H110" t="str">
            <v>Awarded</v>
          </cell>
          <cell r="I110" t="str">
            <v>Medium</v>
          </cell>
          <cell r="J110">
            <v>50000</v>
          </cell>
          <cell r="L110">
            <v>70000</v>
          </cell>
          <cell r="M110">
            <v>491261</v>
          </cell>
          <cell r="N110" t="str">
            <v>Drama</v>
          </cell>
          <cell r="O110">
            <v>176031</v>
          </cell>
          <cell r="P110">
            <v>6367</v>
          </cell>
          <cell r="Q110">
            <v>22465</v>
          </cell>
          <cell r="R110">
            <v>14968</v>
          </cell>
          <cell r="S110">
            <v>0</v>
          </cell>
          <cell r="T110">
            <v>6277</v>
          </cell>
          <cell r="U110">
            <v>799</v>
          </cell>
          <cell r="V110">
            <v>0</v>
          </cell>
          <cell r="W110">
            <v>0</v>
          </cell>
          <cell r="X110">
            <v>196</v>
          </cell>
          <cell r="Y110">
            <v>51072</v>
          </cell>
          <cell r="Z110">
            <v>30000</v>
          </cell>
          <cell r="AA110">
            <v>43451</v>
          </cell>
          <cell r="AB110">
            <v>750</v>
          </cell>
          <cell r="AC110">
            <v>728</v>
          </cell>
          <cell r="AD110">
            <v>12164</v>
          </cell>
          <cell r="AE110">
            <v>0</v>
          </cell>
          <cell r="AF110">
            <v>0</v>
          </cell>
          <cell r="AG110">
            <v>2370</v>
          </cell>
          <cell r="AH110">
            <v>1362</v>
          </cell>
          <cell r="AI110">
            <v>8598</v>
          </cell>
          <cell r="AJ110">
            <v>5480</v>
          </cell>
          <cell r="AK110">
            <v>50000</v>
          </cell>
          <cell r="AL110">
            <v>0</v>
          </cell>
          <cell r="AM110">
            <v>0</v>
          </cell>
          <cell r="AN110">
            <v>50000</v>
          </cell>
          <cell r="AO110">
            <v>0</v>
          </cell>
          <cell r="AP110">
            <v>0</v>
          </cell>
          <cell r="AQ110">
            <v>32000</v>
          </cell>
          <cell r="AR110">
            <v>14144</v>
          </cell>
          <cell r="AS110">
            <v>75225</v>
          </cell>
          <cell r="AT110">
            <v>0</v>
          </cell>
          <cell r="AU110">
            <v>0</v>
          </cell>
          <cell r="AV110">
            <v>89369</v>
          </cell>
          <cell r="AW110">
            <v>16955</v>
          </cell>
          <cell r="AX110">
            <v>0</v>
          </cell>
          <cell r="AY110">
            <v>0</v>
          </cell>
          <cell r="AZ110">
            <v>33645</v>
          </cell>
          <cell r="BA110">
            <v>0</v>
          </cell>
          <cell r="BB110">
            <v>0</v>
          </cell>
          <cell r="BC110">
            <v>0</v>
          </cell>
          <cell r="BD110">
            <v>0</v>
          </cell>
          <cell r="BE110">
            <v>0</v>
          </cell>
          <cell r="BF110">
            <v>0</v>
          </cell>
          <cell r="BG110">
            <v>14968</v>
          </cell>
          <cell r="BH110">
            <v>65568</v>
          </cell>
          <cell r="BI110">
            <v>10750</v>
          </cell>
          <cell r="BJ110">
            <v>0</v>
          </cell>
          <cell r="BK110">
            <v>55142</v>
          </cell>
          <cell r="BL110">
            <v>65892</v>
          </cell>
          <cell r="BM110">
            <v>0</v>
          </cell>
          <cell r="BN110">
            <v>0</v>
          </cell>
        </row>
        <row r="111">
          <cell r="A111" t="str">
            <v>All organisations</v>
          </cell>
          <cell r="B111">
            <v>109</v>
          </cell>
          <cell r="C111">
            <v>0</v>
          </cell>
          <cell r="D111">
            <v>0</v>
          </cell>
          <cell r="E111">
            <v>0</v>
          </cell>
          <cell r="F111">
            <v>0</v>
          </cell>
          <cell r="G111">
            <v>0</v>
          </cell>
          <cell r="H111">
            <v>0</v>
          </cell>
          <cell r="I111">
            <v>0</v>
          </cell>
          <cell r="J111">
            <v>13541192</v>
          </cell>
          <cell r="K111">
            <v>0</v>
          </cell>
          <cell r="L111">
            <v>0</v>
          </cell>
          <cell r="M111">
            <v>0</v>
          </cell>
          <cell r="N111">
            <v>0</v>
          </cell>
          <cell r="O111">
            <v>14834944.859999999</v>
          </cell>
          <cell r="P111">
            <v>1342170.9499999997</v>
          </cell>
          <cell r="Q111">
            <v>772928.25999999978</v>
          </cell>
          <cell r="R111">
            <v>1055806.8799999999</v>
          </cell>
          <cell r="S111">
            <v>272649.98</v>
          </cell>
          <cell r="T111">
            <v>404155.18999999994</v>
          </cell>
          <cell r="U111">
            <v>582694.40000000002</v>
          </cell>
          <cell r="V111">
            <v>0</v>
          </cell>
          <cell r="W111">
            <v>0</v>
          </cell>
          <cell r="X111">
            <v>451413.2300000001</v>
          </cell>
          <cell r="Y111">
            <v>4881818.8899999997</v>
          </cell>
          <cell r="Z111">
            <v>2538566.0900000008</v>
          </cell>
          <cell r="AA111">
            <v>15723667.340000002</v>
          </cell>
          <cell r="AB111">
            <v>69677.290000000008</v>
          </cell>
          <cell r="AC111">
            <v>1736561.58</v>
          </cell>
          <cell r="AD111">
            <v>45855.97</v>
          </cell>
          <cell r="AE111">
            <v>880892.09000000008</v>
          </cell>
          <cell r="AF111">
            <v>563117.29</v>
          </cell>
          <cell r="AG111">
            <v>310441.26</v>
          </cell>
          <cell r="AH111">
            <v>1164838.3600000001</v>
          </cell>
          <cell r="AI111">
            <v>1927700.6500000001</v>
          </cell>
          <cell r="AJ111">
            <v>2907006.21</v>
          </cell>
          <cell r="AK111">
            <v>13463294.91</v>
          </cell>
          <cell r="AL111">
            <v>0</v>
          </cell>
          <cell r="AM111">
            <v>922281.5</v>
          </cell>
          <cell r="AN111">
            <v>14262142.509999998</v>
          </cell>
          <cell r="AO111">
            <v>1261510.6499999999</v>
          </cell>
          <cell r="AP111">
            <v>3649375.1599999997</v>
          </cell>
          <cell r="AQ111">
            <v>3449274.1799999997</v>
          </cell>
          <cell r="AR111">
            <v>394319.89</v>
          </cell>
          <cell r="AS111">
            <v>767274.98</v>
          </cell>
          <cell r="AT111">
            <v>453530.98</v>
          </cell>
          <cell r="AU111">
            <v>0</v>
          </cell>
          <cell r="AV111">
            <v>2876636.5</v>
          </cell>
          <cell r="AW111">
            <v>10418187.779999999</v>
          </cell>
          <cell r="AX111">
            <v>326810.95</v>
          </cell>
          <cell r="AY111">
            <v>266989.7</v>
          </cell>
          <cell r="AZ111">
            <v>502790.81000000006</v>
          </cell>
          <cell r="BA111">
            <v>85764.77</v>
          </cell>
          <cell r="BB111">
            <v>77703.25</v>
          </cell>
          <cell r="BC111">
            <v>2375307.6900000004</v>
          </cell>
          <cell r="BD111">
            <v>763586.28</v>
          </cell>
          <cell r="BE111">
            <v>2485895.6</v>
          </cell>
          <cell r="BF111">
            <v>205115.03999999998</v>
          </cell>
          <cell r="BG111">
            <v>1413843.08</v>
          </cell>
          <cell r="BH111">
            <v>18921994.949999999</v>
          </cell>
          <cell r="BI111">
            <v>1272808.08</v>
          </cell>
          <cell r="BJ111">
            <v>431978.50999999989</v>
          </cell>
          <cell r="BK111">
            <v>1894834.2099999997</v>
          </cell>
          <cell r="BL111">
            <v>3599620.8</v>
          </cell>
          <cell r="BM111">
            <v>260734.51</v>
          </cell>
          <cell r="BN111">
            <v>1368042.62</v>
          </cell>
        </row>
        <row r="112">
          <cell r="A112" t="str">
            <v>Small</v>
          </cell>
          <cell r="B112">
            <v>40</v>
          </cell>
          <cell r="C112">
            <v>0</v>
          </cell>
          <cell r="D112">
            <v>0</v>
          </cell>
          <cell r="E112">
            <v>0</v>
          </cell>
          <cell r="F112">
            <v>0</v>
          </cell>
          <cell r="G112">
            <v>0</v>
          </cell>
          <cell r="H112">
            <v>0</v>
          </cell>
          <cell r="I112">
            <v>0</v>
          </cell>
          <cell r="J112">
            <v>1675194</v>
          </cell>
          <cell r="K112">
            <v>0</v>
          </cell>
          <cell r="L112">
            <v>0</v>
          </cell>
          <cell r="M112">
            <v>0</v>
          </cell>
          <cell r="N112">
            <v>0</v>
          </cell>
          <cell r="O112">
            <v>1440431.22</v>
          </cell>
          <cell r="P112">
            <v>475462.47000000003</v>
          </cell>
          <cell r="Q112">
            <v>83018.509999999995</v>
          </cell>
          <cell r="R112">
            <v>63868.069999999992</v>
          </cell>
          <cell r="S112">
            <v>35484.739999999991</v>
          </cell>
          <cell r="T112">
            <v>74045.290000000008</v>
          </cell>
          <cell r="U112">
            <v>77959.259999999995</v>
          </cell>
          <cell r="V112">
            <v>0</v>
          </cell>
          <cell r="W112">
            <v>0</v>
          </cell>
          <cell r="X112">
            <v>75400.849999999991</v>
          </cell>
          <cell r="Y112">
            <v>885239.18999999983</v>
          </cell>
          <cell r="Z112">
            <v>180206.3</v>
          </cell>
          <cell r="AA112">
            <v>1115399.0100000002</v>
          </cell>
          <cell r="AB112">
            <v>31061.699999999997</v>
          </cell>
          <cell r="AC112">
            <v>167232.31000000003</v>
          </cell>
          <cell r="AD112">
            <v>2061</v>
          </cell>
          <cell r="AE112">
            <v>186514.52</v>
          </cell>
          <cell r="AF112">
            <v>100417.72</v>
          </cell>
          <cell r="AG112">
            <v>33245.630000000005</v>
          </cell>
          <cell r="AH112">
            <v>258610.79000000004</v>
          </cell>
          <cell r="AI112">
            <v>170661.64999999997</v>
          </cell>
          <cell r="AJ112">
            <v>302093.48</v>
          </cell>
          <cell r="AK112">
            <v>1666903.5</v>
          </cell>
          <cell r="AL112">
            <v>0</v>
          </cell>
          <cell r="AM112">
            <v>102961.87000000001</v>
          </cell>
          <cell r="AN112">
            <v>1646865.37</v>
          </cell>
          <cell r="AO112">
            <v>20744.650000000001</v>
          </cell>
          <cell r="AP112">
            <v>80361</v>
          </cell>
          <cell r="AQ112">
            <v>352798</v>
          </cell>
          <cell r="AR112">
            <v>664.78</v>
          </cell>
          <cell r="AS112">
            <v>33652</v>
          </cell>
          <cell r="AT112">
            <v>7845.16</v>
          </cell>
          <cell r="AU112">
            <v>0</v>
          </cell>
          <cell r="AV112">
            <v>62906.59</v>
          </cell>
          <cell r="AW112">
            <v>282357.48000000004</v>
          </cell>
          <cell r="AX112">
            <v>44488.61</v>
          </cell>
          <cell r="AY112">
            <v>19801.810000000001</v>
          </cell>
          <cell r="AZ112">
            <v>221472.87</v>
          </cell>
          <cell r="BA112">
            <v>33070.17</v>
          </cell>
          <cell r="BB112">
            <v>72603.25</v>
          </cell>
          <cell r="BC112">
            <v>396568.7</v>
          </cell>
          <cell r="BD112">
            <v>141363.79</v>
          </cell>
          <cell r="BE112">
            <v>348486.95</v>
          </cell>
          <cell r="BF112">
            <v>9026.89</v>
          </cell>
          <cell r="BG112">
            <v>195935.55999999997</v>
          </cell>
          <cell r="BH112">
            <v>1765176.0799999998</v>
          </cell>
          <cell r="BI112">
            <v>155829.22</v>
          </cell>
          <cell r="BJ112">
            <v>105806.11999999998</v>
          </cell>
          <cell r="BK112">
            <v>515557.85</v>
          </cell>
          <cell r="BL112">
            <v>777193.19000000006</v>
          </cell>
          <cell r="BM112">
            <v>246198</v>
          </cell>
          <cell r="BN112">
            <v>85878.68</v>
          </cell>
        </row>
        <row r="113">
          <cell r="A113" t="str">
            <v>Medium</v>
          </cell>
          <cell r="B113">
            <v>64</v>
          </cell>
          <cell r="C113">
            <v>0</v>
          </cell>
          <cell r="D113">
            <v>0</v>
          </cell>
          <cell r="E113">
            <v>0</v>
          </cell>
          <cell r="F113">
            <v>0</v>
          </cell>
          <cell r="G113">
            <v>0</v>
          </cell>
          <cell r="H113">
            <v>0</v>
          </cell>
          <cell r="I113">
            <v>0</v>
          </cell>
          <cell r="J113">
            <v>7900911</v>
          </cell>
          <cell r="K113">
            <v>0</v>
          </cell>
          <cell r="L113">
            <v>0</v>
          </cell>
          <cell r="M113">
            <v>0</v>
          </cell>
          <cell r="N113">
            <v>0</v>
          </cell>
          <cell r="O113">
            <v>9950837.0399999991</v>
          </cell>
          <cell r="P113">
            <v>776443.48</v>
          </cell>
          <cell r="Q113">
            <v>470994.85000000003</v>
          </cell>
          <cell r="R113">
            <v>534065.10999999987</v>
          </cell>
          <cell r="S113">
            <v>188100.74</v>
          </cell>
          <cell r="T113">
            <v>268429.69999999995</v>
          </cell>
          <cell r="U113">
            <v>387613.39</v>
          </cell>
          <cell r="V113">
            <v>0</v>
          </cell>
          <cell r="W113">
            <v>0</v>
          </cell>
          <cell r="X113">
            <v>279463.38000000006</v>
          </cell>
          <cell r="Y113">
            <v>2905110.65</v>
          </cell>
          <cell r="Z113">
            <v>1572336.0000000002</v>
          </cell>
          <cell r="AA113">
            <v>10346287.840000002</v>
          </cell>
          <cell r="AB113">
            <v>34777.589999999997</v>
          </cell>
          <cell r="AC113">
            <v>1136414.76</v>
          </cell>
          <cell r="AD113">
            <v>34443.97</v>
          </cell>
          <cell r="AE113">
            <v>668861.56999999995</v>
          </cell>
          <cell r="AF113">
            <v>334035.27999999997</v>
          </cell>
          <cell r="AG113">
            <v>176451.63</v>
          </cell>
          <cell r="AH113">
            <v>822795.25000000012</v>
          </cell>
          <cell r="AI113">
            <v>879345.33000000007</v>
          </cell>
          <cell r="AJ113">
            <v>1512725.34</v>
          </cell>
          <cell r="AK113">
            <v>7908533.4100000001</v>
          </cell>
          <cell r="AL113">
            <v>0</v>
          </cell>
          <cell r="AM113">
            <v>647030.48</v>
          </cell>
          <cell r="AN113">
            <v>8555579.9899999984</v>
          </cell>
          <cell r="AO113">
            <v>1240766</v>
          </cell>
          <cell r="AP113">
            <v>2196678.0699999998</v>
          </cell>
          <cell r="AQ113">
            <v>2507184.1800000002</v>
          </cell>
          <cell r="AR113">
            <v>95692.11</v>
          </cell>
          <cell r="AS113">
            <v>722621.98</v>
          </cell>
          <cell r="AT113">
            <v>295195.12</v>
          </cell>
          <cell r="AU113">
            <v>0</v>
          </cell>
          <cell r="AV113">
            <v>2354275.21</v>
          </cell>
          <cell r="AW113">
            <v>8230647.29</v>
          </cell>
          <cell r="AX113">
            <v>261793.34</v>
          </cell>
          <cell r="AY113">
            <v>61936.89</v>
          </cell>
          <cell r="AZ113">
            <v>281217.94</v>
          </cell>
          <cell r="BA113">
            <v>46566.6</v>
          </cell>
          <cell r="BB113">
            <v>5100</v>
          </cell>
          <cell r="BC113">
            <v>1493647.3800000001</v>
          </cell>
          <cell r="BD113">
            <v>531094.29</v>
          </cell>
          <cell r="BE113">
            <v>628171.65</v>
          </cell>
          <cell r="BF113">
            <v>165848.15000000002</v>
          </cell>
          <cell r="BG113">
            <v>1098601.32</v>
          </cell>
          <cell r="BH113">
            <v>12804624.850000001</v>
          </cell>
          <cell r="BI113">
            <v>780603.86</v>
          </cell>
          <cell r="BJ113">
            <v>185981.38999999998</v>
          </cell>
          <cell r="BK113">
            <v>1183818.3599999999</v>
          </cell>
          <cell r="BL113">
            <v>2150403.6100000003</v>
          </cell>
          <cell r="BM113">
            <v>14536.51</v>
          </cell>
          <cell r="BN113">
            <v>758513.94</v>
          </cell>
        </row>
        <row r="114">
          <cell r="A114" t="str">
            <v>Large</v>
          </cell>
          <cell r="B114">
            <v>5</v>
          </cell>
          <cell r="C114">
            <v>0</v>
          </cell>
          <cell r="D114">
            <v>0</v>
          </cell>
          <cell r="E114">
            <v>0</v>
          </cell>
          <cell r="F114">
            <v>0</v>
          </cell>
          <cell r="G114">
            <v>0</v>
          </cell>
          <cell r="H114">
            <v>0</v>
          </cell>
          <cell r="I114">
            <v>0</v>
          </cell>
          <cell r="J114">
            <v>3887858</v>
          </cell>
          <cell r="K114">
            <v>0</v>
          </cell>
          <cell r="L114">
            <v>0</v>
          </cell>
          <cell r="M114">
            <v>0</v>
          </cell>
          <cell r="N114">
            <v>0</v>
          </cell>
          <cell r="O114">
            <v>3443676.6</v>
          </cell>
          <cell r="P114">
            <v>90265</v>
          </cell>
          <cell r="Q114">
            <v>218914.9</v>
          </cell>
          <cell r="R114">
            <v>457873.7</v>
          </cell>
          <cell r="S114">
            <v>49064.5</v>
          </cell>
          <cell r="T114">
            <v>61680.2</v>
          </cell>
          <cell r="U114">
            <v>117121.75</v>
          </cell>
          <cell r="V114">
            <v>0</v>
          </cell>
          <cell r="W114">
            <v>0</v>
          </cell>
          <cell r="X114">
            <v>96549</v>
          </cell>
          <cell r="Y114">
            <v>1091469.05</v>
          </cell>
          <cell r="Z114">
            <v>786023.79</v>
          </cell>
          <cell r="AA114">
            <v>4261980.49</v>
          </cell>
          <cell r="AB114">
            <v>3838</v>
          </cell>
          <cell r="AC114">
            <v>432914.51</v>
          </cell>
          <cell r="AD114">
            <v>9351</v>
          </cell>
          <cell r="AE114">
            <v>25516</v>
          </cell>
          <cell r="AF114">
            <v>128664.29000000001</v>
          </cell>
          <cell r="AG114">
            <v>100744</v>
          </cell>
          <cell r="AH114">
            <v>83432.320000000007</v>
          </cell>
          <cell r="AI114">
            <v>877693.66999999993</v>
          </cell>
          <cell r="AJ114">
            <v>1092187.3900000001</v>
          </cell>
          <cell r="AK114">
            <v>3887858</v>
          </cell>
          <cell r="AL114">
            <v>0</v>
          </cell>
          <cell r="AM114">
            <v>172289.15</v>
          </cell>
          <cell r="AN114">
            <v>4059697.15</v>
          </cell>
          <cell r="AO114">
            <v>0</v>
          </cell>
          <cell r="AP114">
            <v>1372336.0899999999</v>
          </cell>
          <cell r="AQ114">
            <v>589292</v>
          </cell>
          <cell r="AR114">
            <v>297963</v>
          </cell>
          <cell r="AS114">
            <v>11001</v>
          </cell>
          <cell r="AT114">
            <v>150490.70000000001</v>
          </cell>
          <cell r="AU114">
            <v>0</v>
          </cell>
          <cell r="AV114">
            <v>459454.7</v>
          </cell>
          <cell r="AW114">
            <v>1905183.01</v>
          </cell>
          <cell r="AX114">
            <v>20529</v>
          </cell>
          <cell r="AY114">
            <v>185251</v>
          </cell>
          <cell r="AZ114">
            <v>100</v>
          </cell>
          <cell r="BA114">
            <v>6128</v>
          </cell>
          <cell r="BB114">
            <v>0</v>
          </cell>
          <cell r="BC114">
            <v>485091.61</v>
          </cell>
          <cell r="BD114">
            <v>91128.2</v>
          </cell>
          <cell r="BE114">
            <v>1509237</v>
          </cell>
          <cell r="BF114">
            <v>30240</v>
          </cell>
          <cell r="BG114">
            <v>119306.2</v>
          </cell>
          <cell r="BH114">
            <v>4352194.0199999996</v>
          </cell>
          <cell r="BI114">
            <v>336375</v>
          </cell>
          <cell r="BJ114">
            <v>140191</v>
          </cell>
          <cell r="BK114">
            <v>195458</v>
          </cell>
          <cell r="BL114">
            <v>672024</v>
          </cell>
          <cell r="BM114">
            <v>0</v>
          </cell>
          <cell r="BN114">
            <v>523650</v>
          </cell>
        </row>
        <row r="115">
          <cell r="A115" t="str">
            <v>Visual Arts</v>
          </cell>
          <cell r="B115">
            <v>21</v>
          </cell>
          <cell r="C115">
            <v>0</v>
          </cell>
          <cell r="D115">
            <v>0</v>
          </cell>
          <cell r="E115">
            <v>0</v>
          </cell>
          <cell r="F115">
            <v>0</v>
          </cell>
          <cell r="G115">
            <v>0</v>
          </cell>
          <cell r="H115">
            <v>0</v>
          </cell>
          <cell r="I115">
            <v>0</v>
          </cell>
          <cell r="J115">
            <v>1473138</v>
          </cell>
          <cell r="K115">
            <v>0</v>
          </cell>
          <cell r="L115">
            <v>0</v>
          </cell>
          <cell r="M115">
            <v>0</v>
          </cell>
          <cell r="N115">
            <v>0</v>
          </cell>
          <cell r="O115">
            <v>1564036.44</v>
          </cell>
          <cell r="P115">
            <v>413852.48</v>
          </cell>
          <cell r="Q115">
            <v>82443.58</v>
          </cell>
          <cell r="R115">
            <v>72470.880000000005</v>
          </cell>
          <cell r="S115">
            <v>39999.360000000001</v>
          </cell>
          <cell r="T115">
            <v>49139.759999999995</v>
          </cell>
          <cell r="U115">
            <v>48056.959999999999</v>
          </cell>
          <cell r="V115">
            <v>0</v>
          </cell>
          <cell r="W115">
            <v>0</v>
          </cell>
          <cell r="X115">
            <v>52702.689999999995</v>
          </cell>
          <cell r="Y115">
            <v>758665.71</v>
          </cell>
          <cell r="Z115">
            <v>137999.53000000003</v>
          </cell>
          <cell r="AA115">
            <v>331659.45</v>
          </cell>
          <cell r="AB115">
            <v>1671</v>
          </cell>
          <cell r="AC115">
            <v>96172.180000000008</v>
          </cell>
          <cell r="AD115">
            <v>0</v>
          </cell>
          <cell r="AE115">
            <v>14799.500000000002</v>
          </cell>
          <cell r="AF115">
            <v>10534.84</v>
          </cell>
          <cell r="AG115">
            <v>33229.85</v>
          </cell>
          <cell r="AH115">
            <v>56325.06</v>
          </cell>
          <cell r="AI115">
            <v>112848.92000000001</v>
          </cell>
          <cell r="AJ115">
            <v>207083.15</v>
          </cell>
          <cell r="AK115">
            <v>1467157.46</v>
          </cell>
          <cell r="AL115">
            <v>0</v>
          </cell>
          <cell r="AM115">
            <v>36625.949999999997</v>
          </cell>
          <cell r="AN115">
            <v>1503783.4100000001</v>
          </cell>
          <cell r="AO115">
            <v>185938</v>
          </cell>
          <cell r="AP115">
            <v>86401</v>
          </cell>
          <cell r="AQ115">
            <v>423976.19</v>
          </cell>
          <cell r="AR115">
            <v>0</v>
          </cell>
          <cell r="AS115">
            <v>44640</v>
          </cell>
          <cell r="AT115">
            <v>6251.13</v>
          </cell>
          <cell r="AU115">
            <v>0</v>
          </cell>
          <cell r="AV115">
            <v>236829.13</v>
          </cell>
          <cell r="AW115">
            <v>158</v>
          </cell>
          <cell r="AX115">
            <v>0</v>
          </cell>
          <cell r="AY115">
            <v>0</v>
          </cell>
          <cell r="AZ115">
            <v>170956.62</v>
          </cell>
          <cell r="BA115">
            <v>24423.5</v>
          </cell>
          <cell r="BB115">
            <v>75912.25</v>
          </cell>
          <cell r="BC115">
            <v>0</v>
          </cell>
          <cell r="BD115">
            <v>56963.790000000008</v>
          </cell>
          <cell r="BE115">
            <v>303828.51</v>
          </cell>
          <cell r="BF115">
            <v>71587.710000000006</v>
          </cell>
          <cell r="BG115">
            <v>122662.73000000001</v>
          </cell>
          <cell r="BH115">
            <v>826493.11</v>
          </cell>
          <cell r="BI115">
            <v>20854.46</v>
          </cell>
          <cell r="BJ115">
            <v>48213</v>
          </cell>
          <cell r="BK115">
            <v>108686.88</v>
          </cell>
          <cell r="BL115">
            <v>177754.34</v>
          </cell>
          <cell r="BM115">
            <v>75626.510000000009</v>
          </cell>
          <cell r="BN115">
            <v>24859</v>
          </cell>
        </row>
        <row r="116">
          <cell r="A116" t="str">
            <v>Combined</v>
          </cell>
          <cell r="B116">
            <v>34</v>
          </cell>
          <cell r="C116">
            <v>0</v>
          </cell>
          <cell r="D116">
            <v>0</v>
          </cell>
          <cell r="E116">
            <v>0</v>
          </cell>
          <cell r="F116">
            <v>0</v>
          </cell>
          <cell r="G116">
            <v>0</v>
          </cell>
          <cell r="H116">
            <v>0</v>
          </cell>
          <cell r="I116">
            <v>0</v>
          </cell>
          <cell r="J116">
            <v>5343634</v>
          </cell>
          <cell r="K116">
            <v>0</v>
          </cell>
          <cell r="L116">
            <v>0</v>
          </cell>
          <cell r="M116">
            <v>0</v>
          </cell>
          <cell r="N116">
            <v>0</v>
          </cell>
          <cell r="O116">
            <v>6666962.8099999996</v>
          </cell>
          <cell r="P116">
            <v>465857.85000000003</v>
          </cell>
          <cell r="Q116">
            <v>448397.45</v>
          </cell>
          <cell r="R116">
            <v>596849.12000000011</v>
          </cell>
          <cell r="S116">
            <v>129486.89</v>
          </cell>
          <cell r="T116">
            <v>176283.83999999997</v>
          </cell>
          <cell r="U116">
            <v>295841.37</v>
          </cell>
          <cell r="V116">
            <v>0</v>
          </cell>
          <cell r="W116">
            <v>0</v>
          </cell>
          <cell r="X116">
            <v>224927.91999999998</v>
          </cell>
          <cell r="Y116">
            <v>2337644.44</v>
          </cell>
          <cell r="Z116">
            <v>1640785.95</v>
          </cell>
          <cell r="AA116">
            <v>8639117.5099999998</v>
          </cell>
          <cell r="AB116">
            <v>30619.19</v>
          </cell>
          <cell r="AC116">
            <v>1031027.1799999999</v>
          </cell>
          <cell r="AD116">
            <v>24491.42</v>
          </cell>
          <cell r="AE116">
            <v>788180.09</v>
          </cell>
          <cell r="AF116">
            <v>236343.64</v>
          </cell>
          <cell r="AG116">
            <v>156052.46000000002</v>
          </cell>
          <cell r="AH116">
            <v>335921.04</v>
          </cell>
          <cell r="AI116">
            <v>489697.01999999996</v>
          </cell>
          <cell r="AJ116">
            <v>1275118.5899999999</v>
          </cell>
          <cell r="AK116">
            <v>5328616.45</v>
          </cell>
          <cell r="AL116">
            <v>0</v>
          </cell>
          <cell r="AM116">
            <v>527992.17999999993</v>
          </cell>
          <cell r="AN116">
            <v>5856610.6300000008</v>
          </cell>
          <cell r="AO116">
            <v>196194</v>
          </cell>
          <cell r="AP116">
            <v>1652212.52</v>
          </cell>
          <cell r="AQ116">
            <v>1775875.99</v>
          </cell>
          <cell r="AR116">
            <v>25408.989999999998</v>
          </cell>
          <cell r="AS116">
            <v>344274</v>
          </cell>
          <cell r="AT116">
            <v>99440.41</v>
          </cell>
          <cell r="AU116">
            <v>0</v>
          </cell>
          <cell r="AV116">
            <v>665317.39999999991</v>
          </cell>
          <cell r="AW116">
            <v>7976963.29</v>
          </cell>
          <cell r="AX116">
            <v>53323</v>
          </cell>
          <cell r="AY116">
            <v>0</v>
          </cell>
          <cell r="AZ116">
            <v>112505</v>
          </cell>
          <cell r="BA116">
            <v>6242</v>
          </cell>
          <cell r="BB116">
            <v>1791</v>
          </cell>
          <cell r="BC116">
            <v>1873451.3800000001</v>
          </cell>
          <cell r="BD116">
            <v>538370.76</v>
          </cell>
          <cell r="BE116">
            <v>582716.99</v>
          </cell>
          <cell r="BF116">
            <v>39203</v>
          </cell>
          <cell r="BG116">
            <v>772102.66</v>
          </cell>
          <cell r="BH116">
            <v>11956669.08</v>
          </cell>
          <cell r="BI116">
            <v>644407</v>
          </cell>
          <cell r="BJ116">
            <v>124990.91</v>
          </cell>
          <cell r="BK116">
            <v>829595.85000000009</v>
          </cell>
          <cell r="BL116">
            <v>1598993.7599999998</v>
          </cell>
          <cell r="BM116">
            <v>0</v>
          </cell>
          <cell r="BN116">
            <v>728039</v>
          </cell>
        </row>
        <row r="117">
          <cell r="A117" t="str">
            <v>Literature</v>
          </cell>
          <cell r="B117">
            <v>5</v>
          </cell>
          <cell r="C117">
            <v>0</v>
          </cell>
          <cell r="D117">
            <v>0</v>
          </cell>
          <cell r="E117">
            <v>0</v>
          </cell>
          <cell r="F117">
            <v>0</v>
          </cell>
          <cell r="G117">
            <v>0</v>
          </cell>
          <cell r="H117">
            <v>0</v>
          </cell>
          <cell r="I117">
            <v>0</v>
          </cell>
          <cell r="J117">
            <v>441749</v>
          </cell>
          <cell r="K117">
            <v>0</v>
          </cell>
          <cell r="L117">
            <v>0</v>
          </cell>
          <cell r="M117">
            <v>0</v>
          </cell>
          <cell r="N117">
            <v>0</v>
          </cell>
          <cell r="O117">
            <v>425946.74</v>
          </cell>
          <cell r="P117">
            <v>44146.04</v>
          </cell>
          <cell r="Q117">
            <v>19606.2</v>
          </cell>
          <cell r="R117">
            <v>7730.24</v>
          </cell>
          <cell r="S117">
            <v>13669.990000000002</v>
          </cell>
          <cell r="T117">
            <v>34071.870000000003</v>
          </cell>
          <cell r="U117">
            <v>28841.519999999997</v>
          </cell>
          <cell r="V117">
            <v>0</v>
          </cell>
          <cell r="W117">
            <v>0</v>
          </cell>
          <cell r="X117">
            <v>6077.01</v>
          </cell>
          <cell r="Y117">
            <v>154142.87</v>
          </cell>
          <cell r="Z117">
            <v>61656.61</v>
          </cell>
          <cell r="AA117">
            <v>366451.8</v>
          </cell>
          <cell r="AB117">
            <v>2528.4299999999998</v>
          </cell>
          <cell r="AC117">
            <v>33911.449999999997</v>
          </cell>
          <cell r="AD117">
            <v>0</v>
          </cell>
          <cell r="AE117">
            <v>11736.33</v>
          </cell>
          <cell r="AF117">
            <v>17251.16</v>
          </cell>
          <cell r="AG117">
            <v>1442.18</v>
          </cell>
          <cell r="AH117">
            <v>63257.42</v>
          </cell>
          <cell r="AI117">
            <v>28675.34</v>
          </cell>
          <cell r="AJ117">
            <v>29058.059999999998</v>
          </cell>
          <cell r="AK117">
            <v>441749</v>
          </cell>
          <cell r="AL117">
            <v>0</v>
          </cell>
          <cell r="AM117">
            <v>0</v>
          </cell>
          <cell r="AN117">
            <v>441749</v>
          </cell>
          <cell r="AO117">
            <v>256308.65</v>
          </cell>
          <cell r="AP117">
            <v>45379.55</v>
          </cell>
          <cell r="AQ117">
            <v>52968.5</v>
          </cell>
          <cell r="AR117">
            <v>13775</v>
          </cell>
          <cell r="AS117">
            <v>92920.18</v>
          </cell>
          <cell r="AT117">
            <v>22587.53</v>
          </cell>
          <cell r="AU117">
            <v>0</v>
          </cell>
          <cell r="AV117">
            <v>385591.36</v>
          </cell>
          <cell r="AW117">
            <v>19468.52</v>
          </cell>
          <cell r="AX117">
            <v>0</v>
          </cell>
          <cell r="AY117">
            <v>0</v>
          </cell>
          <cell r="AZ117">
            <v>0</v>
          </cell>
          <cell r="BA117">
            <v>31176.409999999996</v>
          </cell>
          <cell r="BB117">
            <v>0</v>
          </cell>
          <cell r="BC117">
            <v>3913.2</v>
          </cell>
          <cell r="BD117">
            <v>711.96</v>
          </cell>
          <cell r="BE117">
            <v>44427.78</v>
          </cell>
          <cell r="BF117">
            <v>43240.2</v>
          </cell>
          <cell r="BG117">
            <v>75859.81</v>
          </cell>
          <cell r="BH117">
            <v>218797.88</v>
          </cell>
          <cell r="BI117">
            <v>13335.220000000001</v>
          </cell>
          <cell r="BJ117">
            <v>33720</v>
          </cell>
          <cell r="BK117">
            <v>0</v>
          </cell>
          <cell r="BL117">
            <v>47055.22</v>
          </cell>
          <cell r="BM117">
            <v>0</v>
          </cell>
          <cell r="BN117">
            <v>0</v>
          </cell>
        </row>
        <row r="118">
          <cell r="A118" t="str">
            <v>Music</v>
          </cell>
          <cell r="B118">
            <v>15</v>
          </cell>
          <cell r="C118">
            <v>0</v>
          </cell>
          <cell r="D118">
            <v>0</v>
          </cell>
          <cell r="E118">
            <v>0</v>
          </cell>
          <cell r="F118">
            <v>0</v>
          </cell>
          <cell r="G118">
            <v>0</v>
          </cell>
          <cell r="H118">
            <v>0</v>
          </cell>
          <cell r="I118">
            <v>0</v>
          </cell>
          <cell r="J118">
            <v>3123660</v>
          </cell>
          <cell r="K118">
            <v>0</v>
          </cell>
          <cell r="L118">
            <v>0</v>
          </cell>
          <cell r="M118">
            <v>0</v>
          </cell>
          <cell r="N118">
            <v>0</v>
          </cell>
          <cell r="O118">
            <v>2479316.19</v>
          </cell>
          <cell r="P118">
            <v>180245.88</v>
          </cell>
          <cell r="Q118">
            <v>52846.33</v>
          </cell>
          <cell r="R118">
            <v>155511.72</v>
          </cell>
          <cell r="S118">
            <v>33326.78</v>
          </cell>
          <cell r="T118">
            <v>50524.28</v>
          </cell>
          <cell r="U118">
            <v>58201.78</v>
          </cell>
          <cell r="V118">
            <v>0</v>
          </cell>
          <cell r="W118">
            <v>0</v>
          </cell>
          <cell r="X118">
            <v>50436.03</v>
          </cell>
          <cell r="Y118">
            <v>581092.80000000005</v>
          </cell>
          <cell r="Z118">
            <v>284708.88</v>
          </cell>
          <cell r="AA118">
            <v>3440495.69</v>
          </cell>
          <cell r="AB118">
            <v>10856.58</v>
          </cell>
          <cell r="AC118">
            <v>292003.40999999997</v>
          </cell>
          <cell r="AD118">
            <v>2061</v>
          </cell>
          <cell r="AE118">
            <v>44500.57</v>
          </cell>
          <cell r="AF118">
            <v>180403.58000000002</v>
          </cell>
          <cell r="AG118">
            <v>76818.259999999995</v>
          </cell>
          <cell r="AH118">
            <v>413127</v>
          </cell>
          <cell r="AI118">
            <v>713291.3600000001</v>
          </cell>
          <cell r="AJ118">
            <v>737105.28</v>
          </cell>
          <cell r="AK118">
            <v>3069825.55</v>
          </cell>
          <cell r="AL118">
            <v>0</v>
          </cell>
          <cell r="AM118">
            <v>134435.77000000002</v>
          </cell>
          <cell r="AN118">
            <v>3204261.32</v>
          </cell>
          <cell r="AO118">
            <v>259506</v>
          </cell>
          <cell r="AP118">
            <v>859231</v>
          </cell>
          <cell r="AQ118">
            <v>476309</v>
          </cell>
          <cell r="AR118">
            <v>297963</v>
          </cell>
          <cell r="AS118">
            <v>37283.57</v>
          </cell>
          <cell r="AT118">
            <v>38440</v>
          </cell>
          <cell r="AU118">
            <v>0</v>
          </cell>
          <cell r="AV118">
            <v>633192.57000000007</v>
          </cell>
          <cell r="AW118">
            <v>520403.32</v>
          </cell>
          <cell r="AX118">
            <v>109560.59</v>
          </cell>
          <cell r="AY118">
            <v>50950</v>
          </cell>
          <cell r="AZ118">
            <v>119537.37</v>
          </cell>
          <cell r="BA118">
            <v>3696</v>
          </cell>
          <cell r="BB118">
            <v>0</v>
          </cell>
          <cell r="BC118">
            <v>49094</v>
          </cell>
          <cell r="BD118">
            <v>95675</v>
          </cell>
          <cell r="BE118">
            <v>1344428</v>
          </cell>
          <cell r="BF118">
            <v>37226</v>
          </cell>
          <cell r="BG118">
            <v>153887.00999999998</v>
          </cell>
          <cell r="BH118">
            <v>2484457.29</v>
          </cell>
          <cell r="BI118">
            <v>368935</v>
          </cell>
          <cell r="BJ118">
            <v>159250.92000000001</v>
          </cell>
          <cell r="BK118">
            <v>397532</v>
          </cell>
          <cell r="BL118">
            <v>925717.92</v>
          </cell>
          <cell r="BM118">
            <v>126632</v>
          </cell>
          <cell r="BN118">
            <v>587650</v>
          </cell>
        </row>
        <row r="119">
          <cell r="A119" t="str">
            <v>Traditional Arts</v>
          </cell>
          <cell r="B119">
            <v>13</v>
          </cell>
          <cell r="C119">
            <v>0</v>
          </cell>
          <cell r="D119">
            <v>0</v>
          </cell>
          <cell r="E119">
            <v>0</v>
          </cell>
          <cell r="F119">
            <v>0</v>
          </cell>
          <cell r="G119">
            <v>0</v>
          </cell>
          <cell r="H119">
            <v>0</v>
          </cell>
          <cell r="I119">
            <v>0</v>
          </cell>
          <cell r="J119">
            <v>281273</v>
          </cell>
          <cell r="K119">
            <v>0</v>
          </cell>
          <cell r="L119">
            <v>0</v>
          </cell>
          <cell r="M119">
            <v>0</v>
          </cell>
          <cell r="N119">
            <v>0</v>
          </cell>
          <cell r="O119">
            <v>1233571</v>
          </cell>
          <cell r="P119">
            <v>82952.53</v>
          </cell>
          <cell r="Q119">
            <v>71085.67</v>
          </cell>
          <cell r="R119">
            <v>78672.86</v>
          </cell>
          <cell r="S119">
            <v>26294.410000000003</v>
          </cell>
          <cell r="T119">
            <v>50360.89</v>
          </cell>
          <cell r="U119">
            <v>79934.989999999991</v>
          </cell>
          <cell r="V119">
            <v>0</v>
          </cell>
          <cell r="W119">
            <v>0</v>
          </cell>
          <cell r="X119">
            <v>44637.06</v>
          </cell>
          <cell r="Y119">
            <v>433938.41</v>
          </cell>
          <cell r="Z119">
            <v>191649.19999999998</v>
          </cell>
          <cell r="AA119">
            <v>1092344.74</v>
          </cell>
          <cell r="AB119">
            <v>16813.25</v>
          </cell>
          <cell r="AC119">
            <v>128713.59</v>
          </cell>
          <cell r="AD119">
            <v>0</v>
          </cell>
          <cell r="AE119">
            <v>18291.8</v>
          </cell>
          <cell r="AF119">
            <v>78780.41</v>
          </cell>
          <cell r="AG119">
            <v>6450</v>
          </cell>
          <cell r="AH119">
            <v>90086.290000000008</v>
          </cell>
          <cell r="AI119">
            <v>143220.90999999997</v>
          </cell>
          <cell r="AJ119">
            <v>112526.39</v>
          </cell>
          <cell r="AK119">
            <v>606293</v>
          </cell>
          <cell r="AL119">
            <v>0</v>
          </cell>
          <cell r="AM119">
            <v>68095.149999999994</v>
          </cell>
          <cell r="AN119">
            <v>673955.15</v>
          </cell>
          <cell r="AO119">
            <v>363564</v>
          </cell>
          <cell r="AP119">
            <v>919053.09</v>
          </cell>
          <cell r="AQ119">
            <v>254990</v>
          </cell>
          <cell r="AR119">
            <v>12364.119999999999</v>
          </cell>
          <cell r="AS119">
            <v>45500.2</v>
          </cell>
          <cell r="AT119">
            <v>279417.91000000003</v>
          </cell>
          <cell r="AU119">
            <v>0</v>
          </cell>
          <cell r="AV119">
            <v>700846.23</v>
          </cell>
          <cell r="AW119">
            <v>443171.19000000006</v>
          </cell>
          <cell r="AX119">
            <v>46603</v>
          </cell>
          <cell r="AY119">
            <v>9356.35</v>
          </cell>
          <cell r="AZ119">
            <v>63229.32</v>
          </cell>
          <cell r="BA119">
            <v>19345.599999999999</v>
          </cell>
          <cell r="BB119">
            <v>0</v>
          </cell>
          <cell r="BC119">
            <v>187395.11</v>
          </cell>
          <cell r="BD119">
            <v>38065.270000000004</v>
          </cell>
          <cell r="BE119">
            <v>93498.75</v>
          </cell>
          <cell r="BF119">
            <v>0</v>
          </cell>
          <cell r="BG119">
            <v>163450.40000000002</v>
          </cell>
          <cell r="BH119">
            <v>1064114.99</v>
          </cell>
          <cell r="BI119">
            <v>47561</v>
          </cell>
          <cell r="BJ119">
            <v>29383.65</v>
          </cell>
          <cell r="BK119">
            <v>21043</v>
          </cell>
          <cell r="BL119">
            <v>97987.65</v>
          </cell>
          <cell r="BM119">
            <v>0</v>
          </cell>
          <cell r="BN119">
            <v>8533</v>
          </cell>
        </row>
        <row r="120">
          <cell r="A120" t="str">
            <v>Dance</v>
          </cell>
          <cell r="B120">
            <v>5</v>
          </cell>
          <cell r="C120">
            <v>0</v>
          </cell>
          <cell r="D120">
            <v>0</v>
          </cell>
          <cell r="E120">
            <v>0</v>
          </cell>
          <cell r="F120">
            <v>0</v>
          </cell>
          <cell r="G120">
            <v>0</v>
          </cell>
          <cell r="H120">
            <v>0</v>
          </cell>
          <cell r="I120">
            <v>0</v>
          </cell>
          <cell r="J120">
            <v>341053</v>
          </cell>
          <cell r="K120">
            <v>0</v>
          </cell>
          <cell r="L120">
            <v>0</v>
          </cell>
          <cell r="M120">
            <v>0</v>
          </cell>
          <cell r="N120">
            <v>0</v>
          </cell>
          <cell r="O120">
            <v>259921.96000000002</v>
          </cell>
          <cell r="P120">
            <v>38136.839999999997</v>
          </cell>
          <cell r="Q120">
            <v>8716.11</v>
          </cell>
          <cell r="R120">
            <v>1997.19</v>
          </cell>
          <cell r="S120">
            <v>6014.6100000000006</v>
          </cell>
          <cell r="T120">
            <v>4484.2</v>
          </cell>
          <cell r="U120">
            <v>11409.41</v>
          </cell>
          <cell r="V120">
            <v>0</v>
          </cell>
          <cell r="W120">
            <v>0</v>
          </cell>
          <cell r="X120">
            <v>6933.9400000000005</v>
          </cell>
          <cell r="Y120">
            <v>77692.3</v>
          </cell>
          <cell r="Z120">
            <v>18989.660000000003</v>
          </cell>
          <cell r="AA120">
            <v>146102.99</v>
          </cell>
          <cell r="AB120">
            <v>1287</v>
          </cell>
          <cell r="AC120">
            <v>19596.27</v>
          </cell>
          <cell r="AD120">
            <v>570</v>
          </cell>
          <cell r="AE120">
            <v>1779.71</v>
          </cell>
          <cell r="AF120">
            <v>12273.99</v>
          </cell>
          <cell r="AG120">
            <v>1240.19</v>
          </cell>
          <cell r="AH120">
            <v>48384.47</v>
          </cell>
          <cell r="AI120">
            <v>9273.2099999999991</v>
          </cell>
          <cell r="AJ120">
            <v>24292.87</v>
          </cell>
          <cell r="AK120">
            <v>336479</v>
          </cell>
          <cell r="AL120">
            <v>0</v>
          </cell>
          <cell r="AM120">
            <v>50427</v>
          </cell>
          <cell r="AN120">
            <v>386906</v>
          </cell>
          <cell r="AO120">
            <v>0</v>
          </cell>
          <cell r="AP120">
            <v>4500</v>
          </cell>
          <cell r="AQ120">
            <v>65709.679999999993</v>
          </cell>
          <cell r="AR120">
            <v>0</v>
          </cell>
          <cell r="AS120">
            <v>8360</v>
          </cell>
          <cell r="AT120">
            <v>0</v>
          </cell>
          <cell r="AU120">
            <v>0</v>
          </cell>
          <cell r="AV120">
            <v>8360</v>
          </cell>
          <cell r="AW120">
            <v>10203.6</v>
          </cell>
          <cell r="AX120">
            <v>0</v>
          </cell>
          <cell r="AY120">
            <v>4801.8100000000004</v>
          </cell>
          <cell r="AZ120">
            <v>1800</v>
          </cell>
          <cell r="BA120">
            <v>0</v>
          </cell>
          <cell r="BB120">
            <v>0</v>
          </cell>
          <cell r="BC120">
            <v>0</v>
          </cell>
          <cell r="BD120">
            <v>7148.5</v>
          </cell>
          <cell r="BE120">
            <v>71162.12</v>
          </cell>
          <cell r="BF120">
            <v>0</v>
          </cell>
          <cell r="BG120">
            <v>19938.080000000002</v>
          </cell>
          <cell r="BH120">
            <v>115054.11</v>
          </cell>
          <cell r="BI120">
            <v>2000</v>
          </cell>
          <cell r="BJ120">
            <v>8897.369999999999</v>
          </cell>
          <cell r="BK120">
            <v>62094</v>
          </cell>
          <cell r="BL120">
            <v>72991.37</v>
          </cell>
          <cell r="BM120">
            <v>58476</v>
          </cell>
          <cell r="BN120">
            <v>18961.620000000003</v>
          </cell>
        </row>
        <row r="121">
          <cell r="A121" t="str">
            <v>Drama</v>
          </cell>
          <cell r="B121">
            <v>16</v>
          </cell>
          <cell r="C121">
            <v>0</v>
          </cell>
          <cell r="D121">
            <v>0</v>
          </cell>
          <cell r="E121">
            <v>0</v>
          </cell>
          <cell r="F121">
            <v>0</v>
          </cell>
          <cell r="G121">
            <v>0</v>
          </cell>
          <cell r="H121">
            <v>0</v>
          </cell>
          <cell r="I121">
            <v>0</v>
          </cell>
          <cell r="J121">
            <v>2134746</v>
          </cell>
          <cell r="K121">
            <v>0</v>
          </cell>
          <cell r="L121">
            <v>0</v>
          </cell>
          <cell r="M121">
            <v>0</v>
          </cell>
          <cell r="N121">
            <v>0</v>
          </cell>
          <cell r="O121">
            <v>2205189.7199999997</v>
          </cell>
          <cell r="P121">
            <v>116979.33</v>
          </cell>
          <cell r="Q121">
            <v>89832.92</v>
          </cell>
          <cell r="R121">
            <v>142574.87</v>
          </cell>
          <cell r="S121">
            <v>23857.94</v>
          </cell>
          <cell r="T121">
            <v>39290.35</v>
          </cell>
          <cell r="U121">
            <v>60408.37</v>
          </cell>
          <cell r="V121">
            <v>0</v>
          </cell>
          <cell r="W121">
            <v>0</v>
          </cell>
          <cell r="X121">
            <v>65698.579999999987</v>
          </cell>
          <cell r="Y121">
            <v>538642.36</v>
          </cell>
          <cell r="Z121">
            <v>202776.26</v>
          </cell>
          <cell r="AA121">
            <v>1707495.1600000001</v>
          </cell>
          <cell r="AB121">
            <v>5901.84</v>
          </cell>
          <cell r="AC121">
            <v>135137.5</v>
          </cell>
          <cell r="AD121">
            <v>18733.55</v>
          </cell>
          <cell r="AE121">
            <v>1604.0900000000001</v>
          </cell>
          <cell r="AF121">
            <v>27529.670000000002</v>
          </cell>
          <cell r="AG121">
            <v>35208.32</v>
          </cell>
          <cell r="AH121">
            <v>157737.07999999999</v>
          </cell>
          <cell r="AI121">
            <v>430693.89</v>
          </cell>
          <cell r="AJ121">
            <v>521821.87</v>
          </cell>
          <cell r="AK121">
            <v>2213174.4500000002</v>
          </cell>
          <cell r="AL121">
            <v>0</v>
          </cell>
          <cell r="AM121">
            <v>104705.45</v>
          </cell>
          <cell r="AN121">
            <v>2194877</v>
          </cell>
          <cell r="AO121">
            <v>0</v>
          </cell>
          <cell r="AP121">
            <v>82598</v>
          </cell>
          <cell r="AQ121">
            <v>399444.82</v>
          </cell>
          <cell r="AR121">
            <v>44808.78</v>
          </cell>
          <cell r="AS121">
            <v>194297.03</v>
          </cell>
          <cell r="AT121">
            <v>7394</v>
          </cell>
          <cell r="AU121">
            <v>0</v>
          </cell>
          <cell r="AV121">
            <v>246499.81</v>
          </cell>
          <cell r="AW121">
            <v>1447819.86</v>
          </cell>
          <cell r="AX121">
            <v>117324.36</v>
          </cell>
          <cell r="AY121">
            <v>201881.54</v>
          </cell>
          <cell r="AZ121">
            <v>34762.5</v>
          </cell>
          <cell r="BA121">
            <v>881.26</v>
          </cell>
          <cell r="BB121">
            <v>0</v>
          </cell>
          <cell r="BC121">
            <v>261454</v>
          </cell>
          <cell r="BD121">
            <v>26651</v>
          </cell>
          <cell r="BE121">
            <v>45833.45</v>
          </cell>
          <cell r="BF121">
            <v>13858.130000000001</v>
          </cell>
          <cell r="BG121">
            <v>105942.39000000001</v>
          </cell>
          <cell r="BH121">
            <v>2256408.4900000002</v>
          </cell>
          <cell r="BI121">
            <v>175715.4</v>
          </cell>
          <cell r="BJ121">
            <v>27522.66</v>
          </cell>
          <cell r="BK121">
            <v>475882.48</v>
          </cell>
          <cell r="BL121">
            <v>679120.54</v>
          </cell>
          <cell r="BM121">
            <v>0</v>
          </cell>
          <cell r="BN121">
            <v>0</v>
          </cell>
        </row>
        <row r="122">
          <cell r="A122" t="str">
            <v>Belfast</v>
          </cell>
          <cell r="B122">
            <v>72</v>
          </cell>
          <cell r="C122">
            <v>0</v>
          </cell>
          <cell r="D122">
            <v>0</v>
          </cell>
          <cell r="E122">
            <v>0</v>
          </cell>
          <cell r="F122">
            <v>0</v>
          </cell>
          <cell r="G122">
            <v>0</v>
          </cell>
          <cell r="H122">
            <v>0</v>
          </cell>
          <cell r="I122">
            <v>0</v>
          </cell>
          <cell r="J122">
            <v>9778648</v>
          </cell>
          <cell r="K122">
            <v>0</v>
          </cell>
          <cell r="L122">
            <v>0</v>
          </cell>
          <cell r="M122">
            <v>0</v>
          </cell>
          <cell r="N122">
            <v>0</v>
          </cell>
          <cell r="O122">
            <v>8504843.4199999999</v>
          </cell>
          <cell r="P122">
            <v>860308.47999999998</v>
          </cell>
          <cell r="Q122">
            <v>436966.36000000004</v>
          </cell>
          <cell r="R122">
            <v>648221.1100000001</v>
          </cell>
          <cell r="S122">
            <v>145263.47999999998</v>
          </cell>
          <cell r="T122">
            <v>196968.40999999997</v>
          </cell>
          <cell r="U122">
            <v>353875.47</v>
          </cell>
          <cell r="V122">
            <v>0</v>
          </cell>
          <cell r="W122">
            <v>0</v>
          </cell>
          <cell r="X122">
            <v>290707.99000000005</v>
          </cell>
          <cell r="Y122">
            <v>2932311.3</v>
          </cell>
          <cell r="Z122">
            <v>1942985.1400000001</v>
          </cell>
          <cell r="AA122">
            <v>11073726.48</v>
          </cell>
          <cell r="AB122">
            <v>27637.21</v>
          </cell>
          <cell r="AC122">
            <v>1270160.3900000001</v>
          </cell>
          <cell r="AD122">
            <v>43235.97</v>
          </cell>
          <cell r="AE122">
            <v>614680.93000000005</v>
          </cell>
          <cell r="AF122">
            <v>394289.62999999995</v>
          </cell>
          <cell r="AG122">
            <v>252168.55000000002</v>
          </cell>
          <cell r="AH122">
            <v>654277.78000000014</v>
          </cell>
          <cell r="AI122">
            <v>909520.73</v>
          </cell>
          <cell r="AJ122">
            <v>1925289.0199999998</v>
          </cell>
          <cell r="AK122">
            <v>9724997.9100000001</v>
          </cell>
          <cell r="AL122">
            <v>0</v>
          </cell>
          <cell r="AM122">
            <v>626965.25</v>
          </cell>
          <cell r="AN122">
            <v>10228962.26</v>
          </cell>
          <cell r="AO122">
            <v>56775.65</v>
          </cell>
          <cell r="AP122">
            <v>1255171.52</v>
          </cell>
          <cell r="AQ122">
            <v>2065872.31</v>
          </cell>
          <cell r="AR122">
            <v>29575.77</v>
          </cell>
          <cell r="AS122">
            <v>414062.6</v>
          </cell>
          <cell r="AT122">
            <v>79966.94</v>
          </cell>
          <cell r="AU122">
            <v>0</v>
          </cell>
          <cell r="AV122">
            <v>580380.96</v>
          </cell>
          <cell r="AW122">
            <v>7809147.2199999988</v>
          </cell>
          <cell r="AX122">
            <v>194305.34</v>
          </cell>
          <cell r="AY122">
            <v>201881.54</v>
          </cell>
          <cell r="AZ122">
            <v>254713.32</v>
          </cell>
          <cell r="BA122">
            <v>51587.929999999993</v>
          </cell>
          <cell r="BB122">
            <v>67688</v>
          </cell>
          <cell r="BC122">
            <v>1742036.2</v>
          </cell>
          <cell r="BD122">
            <v>281334.55</v>
          </cell>
          <cell r="BE122">
            <v>1498365.58</v>
          </cell>
          <cell r="BF122">
            <v>101652.49</v>
          </cell>
          <cell r="BG122">
            <v>935123.43</v>
          </cell>
          <cell r="BH122">
            <v>13137835.6</v>
          </cell>
          <cell r="BI122">
            <v>965055.08000000007</v>
          </cell>
          <cell r="BJ122">
            <v>302034.77999999991</v>
          </cell>
          <cell r="BK122">
            <v>1274253.52</v>
          </cell>
          <cell r="BL122">
            <v>2541343.38</v>
          </cell>
          <cell r="BM122">
            <v>149980</v>
          </cell>
          <cell r="BN122">
            <v>49196</v>
          </cell>
        </row>
        <row r="123">
          <cell r="A123" t="str">
            <v>Mid Ulster</v>
          </cell>
          <cell r="B123">
            <v>1</v>
          </cell>
          <cell r="C123">
            <v>0</v>
          </cell>
          <cell r="D123">
            <v>0</v>
          </cell>
          <cell r="E123">
            <v>0</v>
          </cell>
          <cell r="F123">
            <v>0</v>
          </cell>
          <cell r="G123">
            <v>0</v>
          </cell>
          <cell r="H123">
            <v>0</v>
          </cell>
          <cell r="I123">
            <v>0</v>
          </cell>
          <cell r="J123">
            <v>38204</v>
          </cell>
          <cell r="K123">
            <v>0</v>
          </cell>
          <cell r="L123">
            <v>0</v>
          </cell>
          <cell r="M123">
            <v>0</v>
          </cell>
          <cell r="N123">
            <v>0</v>
          </cell>
          <cell r="O123">
            <v>58403.1</v>
          </cell>
          <cell r="P123">
            <v>0</v>
          </cell>
          <cell r="Q123">
            <v>1827.33</v>
          </cell>
          <cell r="R123">
            <v>1055.49</v>
          </cell>
          <cell r="S123">
            <v>739.68</v>
          </cell>
          <cell r="T123">
            <v>637.23</v>
          </cell>
          <cell r="U123">
            <v>2490.1799999999998</v>
          </cell>
          <cell r="V123">
            <v>0</v>
          </cell>
          <cell r="W123">
            <v>0</v>
          </cell>
          <cell r="X123">
            <v>2404.11</v>
          </cell>
          <cell r="Y123">
            <v>9154.02</v>
          </cell>
          <cell r="Z123">
            <v>54.49</v>
          </cell>
          <cell r="AA123">
            <v>36668.07</v>
          </cell>
          <cell r="AB123">
            <v>200</v>
          </cell>
          <cell r="AC123">
            <v>198</v>
          </cell>
          <cell r="AD123">
            <v>0</v>
          </cell>
          <cell r="AE123">
            <v>385.85</v>
          </cell>
          <cell r="AF123">
            <v>434.81</v>
          </cell>
          <cell r="AG123">
            <v>0</v>
          </cell>
          <cell r="AH123">
            <v>40</v>
          </cell>
          <cell r="AI123">
            <v>32354.13</v>
          </cell>
          <cell r="AJ123">
            <v>21207.79</v>
          </cell>
          <cell r="AK123">
            <v>38204</v>
          </cell>
          <cell r="AL123">
            <v>0</v>
          </cell>
          <cell r="AM123">
            <v>0</v>
          </cell>
          <cell r="AN123">
            <v>38204</v>
          </cell>
          <cell r="AO123">
            <v>0</v>
          </cell>
          <cell r="AP123">
            <v>4000</v>
          </cell>
          <cell r="AQ123">
            <v>4793</v>
          </cell>
          <cell r="AR123">
            <v>0</v>
          </cell>
          <cell r="AS123">
            <v>9952</v>
          </cell>
          <cell r="AT123">
            <v>0</v>
          </cell>
          <cell r="AU123">
            <v>0</v>
          </cell>
          <cell r="AV123">
            <v>9952</v>
          </cell>
          <cell r="AW123">
            <v>2567</v>
          </cell>
          <cell r="AX123">
            <v>0</v>
          </cell>
          <cell r="AY123">
            <v>0</v>
          </cell>
          <cell r="AZ123">
            <v>0</v>
          </cell>
          <cell r="BA123">
            <v>0</v>
          </cell>
          <cell r="BB123">
            <v>0</v>
          </cell>
          <cell r="BC123">
            <v>0</v>
          </cell>
          <cell r="BD123">
            <v>0</v>
          </cell>
          <cell r="BE123">
            <v>35114</v>
          </cell>
          <cell r="BF123">
            <v>0</v>
          </cell>
          <cell r="BG123">
            <v>15212</v>
          </cell>
          <cell r="BH123">
            <v>52893</v>
          </cell>
          <cell r="BI123">
            <v>0</v>
          </cell>
          <cell r="BJ123">
            <v>3722</v>
          </cell>
          <cell r="BK123">
            <v>0</v>
          </cell>
          <cell r="BL123">
            <v>3722</v>
          </cell>
          <cell r="BM123">
            <v>0</v>
          </cell>
          <cell r="BN123">
            <v>15000</v>
          </cell>
        </row>
        <row r="124">
          <cell r="A124" t="str">
            <v>Derry and Strabane</v>
          </cell>
          <cell r="B124">
            <v>14</v>
          </cell>
          <cell r="C124">
            <v>0</v>
          </cell>
          <cell r="D124">
            <v>0</v>
          </cell>
          <cell r="E124">
            <v>0</v>
          </cell>
          <cell r="F124">
            <v>0</v>
          </cell>
          <cell r="G124">
            <v>0</v>
          </cell>
          <cell r="H124">
            <v>0</v>
          </cell>
          <cell r="I124">
            <v>0</v>
          </cell>
          <cell r="J124">
            <v>1533353</v>
          </cell>
          <cell r="K124">
            <v>0</v>
          </cell>
          <cell r="L124">
            <v>0</v>
          </cell>
          <cell r="M124">
            <v>0</v>
          </cell>
          <cell r="N124">
            <v>0</v>
          </cell>
          <cell r="O124">
            <v>3328832.56</v>
          </cell>
          <cell r="P124">
            <v>257651.72</v>
          </cell>
          <cell r="Q124">
            <v>179420.86000000002</v>
          </cell>
          <cell r="R124">
            <v>269053.89</v>
          </cell>
          <cell r="S124">
            <v>59456</v>
          </cell>
          <cell r="T124">
            <v>82796.13</v>
          </cell>
          <cell r="U124">
            <v>81572.160000000003</v>
          </cell>
          <cell r="V124">
            <v>0</v>
          </cell>
          <cell r="W124">
            <v>0</v>
          </cell>
          <cell r="X124">
            <v>76410.87</v>
          </cell>
          <cell r="Y124">
            <v>1006361.6299999999</v>
          </cell>
          <cell r="Z124">
            <v>234132.21</v>
          </cell>
          <cell r="AA124">
            <v>2240081.02</v>
          </cell>
          <cell r="AB124">
            <v>19159.330000000002</v>
          </cell>
          <cell r="AC124">
            <v>233691.07</v>
          </cell>
          <cell r="AD124">
            <v>2200</v>
          </cell>
          <cell r="AE124">
            <v>219196.31999999998</v>
          </cell>
          <cell r="AF124">
            <v>70133.25</v>
          </cell>
          <cell r="AG124">
            <v>30505.18</v>
          </cell>
          <cell r="AH124">
            <v>131656.27000000002</v>
          </cell>
          <cell r="AI124">
            <v>743916.77</v>
          </cell>
          <cell r="AJ124">
            <v>510255.8</v>
          </cell>
          <cell r="AK124">
            <v>1533353</v>
          </cell>
          <cell r="AL124">
            <v>0</v>
          </cell>
          <cell r="AM124">
            <v>114380</v>
          </cell>
          <cell r="AN124">
            <v>1647733</v>
          </cell>
          <cell r="AO124">
            <v>0</v>
          </cell>
          <cell r="AP124">
            <v>1200780.55</v>
          </cell>
          <cell r="AQ124">
            <v>889340.19</v>
          </cell>
          <cell r="AR124">
            <v>322380</v>
          </cell>
          <cell r="AS124">
            <v>152289.18</v>
          </cell>
          <cell r="AT124">
            <v>14070</v>
          </cell>
          <cell r="AU124">
            <v>0</v>
          </cell>
          <cell r="AV124">
            <v>488739.18</v>
          </cell>
          <cell r="AW124">
            <v>2048599.1800000002</v>
          </cell>
          <cell r="AX124">
            <v>20812.61</v>
          </cell>
          <cell r="AY124">
            <v>2000</v>
          </cell>
          <cell r="AZ124">
            <v>1740</v>
          </cell>
          <cell r="BA124">
            <v>4175.24</v>
          </cell>
          <cell r="BB124">
            <v>35</v>
          </cell>
          <cell r="BC124">
            <v>436359.2</v>
          </cell>
          <cell r="BD124">
            <v>285836.46000000002</v>
          </cell>
          <cell r="BE124">
            <v>617704.86</v>
          </cell>
          <cell r="BF124">
            <v>98527.2</v>
          </cell>
          <cell r="BG124">
            <v>166201.01</v>
          </cell>
          <cell r="BH124">
            <v>3681990.76</v>
          </cell>
          <cell r="BI124">
            <v>113977</v>
          </cell>
          <cell r="BJ124">
            <v>42462.36</v>
          </cell>
          <cell r="BK124">
            <v>392710.69</v>
          </cell>
          <cell r="BL124">
            <v>549150.05000000005</v>
          </cell>
          <cell r="BM124">
            <v>5448.51</v>
          </cell>
          <cell r="BN124">
            <v>818195.94</v>
          </cell>
        </row>
        <row r="125">
          <cell r="A125" t="str">
            <v>Armagh, Banbridge and Craigavon</v>
          </cell>
          <cell r="B125">
            <v>5</v>
          </cell>
          <cell r="C125">
            <v>0</v>
          </cell>
          <cell r="D125">
            <v>0</v>
          </cell>
          <cell r="E125">
            <v>0</v>
          </cell>
          <cell r="F125">
            <v>0</v>
          </cell>
          <cell r="G125">
            <v>0</v>
          </cell>
          <cell r="H125">
            <v>0</v>
          </cell>
          <cell r="I125">
            <v>0</v>
          </cell>
          <cell r="J125">
            <v>118632</v>
          </cell>
          <cell r="K125">
            <v>0</v>
          </cell>
          <cell r="L125">
            <v>0</v>
          </cell>
          <cell r="M125">
            <v>0</v>
          </cell>
          <cell r="N125">
            <v>0</v>
          </cell>
          <cell r="O125">
            <v>157312</v>
          </cell>
          <cell r="P125">
            <v>22432.57</v>
          </cell>
          <cell r="Q125">
            <v>15164</v>
          </cell>
          <cell r="R125">
            <v>18962</v>
          </cell>
          <cell r="S125">
            <v>4148</v>
          </cell>
          <cell r="T125">
            <v>17738.32</v>
          </cell>
          <cell r="U125">
            <v>9657.32</v>
          </cell>
          <cell r="V125">
            <v>0</v>
          </cell>
          <cell r="W125">
            <v>0</v>
          </cell>
          <cell r="X125">
            <v>24848.05</v>
          </cell>
          <cell r="Y125">
            <v>112950.26</v>
          </cell>
          <cell r="Z125">
            <v>30939.65</v>
          </cell>
          <cell r="AA125">
            <v>82225.119999999995</v>
          </cell>
          <cell r="AB125">
            <v>10126.780000000001</v>
          </cell>
          <cell r="AC125">
            <v>37482.43</v>
          </cell>
          <cell r="AD125">
            <v>0</v>
          </cell>
          <cell r="AE125">
            <v>25679.8</v>
          </cell>
          <cell r="AF125">
            <v>1740</v>
          </cell>
          <cell r="AG125">
            <v>6018</v>
          </cell>
          <cell r="AH125">
            <v>58262.25</v>
          </cell>
          <cell r="AI125">
            <v>22953.56</v>
          </cell>
          <cell r="AJ125">
            <v>36846.46</v>
          </cell>
          <cell r="AK125">
            <v>118632</v>
          </cell>
          <cell r="AL125">
            <v>0</v>
          </cell>
          <cell r="AM125">
            <v>0</v>
          </cell>
          <cell r="AN125">
            <v>118632</v>
          </cell>
          <cell r="AO125">
            <v>0</v>
          </cell>
          <cell r="AP125">
            <v>0</v>
          </cell>
          <cell r="AQ125">
            <v>207043</v>
          </cell>
          <cell r="AR125">
            <v>0</v>
          </cell>
          <cell r="AS125">
            <v>0</v>
          </cell>
          <cell r="AT125">
            <v>2969.63</v>
          </cell>
          <cell r="AU125">
            <v>0</v>
          </cell>
          <cell r="AV125">
            <v>2969.63</v>
          </cell>
          <cell r="AW125">
            <v>59867.58</v>
          </cell>
          <cell r="AX125">
            <v>0</v>
          </cell>
          <cell r="AY125">
            <v>0</v>
          </cell>
          <cell r="AZ125">
            <v>99084.32</v>
          </cell>
          <cell r="BA125">
            <v>1503</v>
          </cell>
          <cell r="BB125">
            <v>1165</v>
          </cell>
          <cell r="BC125">
            <v>1039.5</v>
          </cell>
          <cell r="BD125">
            <v>0</v>
          </cell>
          <cell r="BE125">
            <v>38756</v>
          </cell>
          <cell r="BF125">
            <v>0</v>
          </cell>
          <cell r="BG125">
            <v>3230.1</v>
          </cell>
          <cell r="BH125">
            <v>204645.5</v>
          </cell>
          <cell r="BI125">
            <v>18861</v>
          </cell>
          <cell r="BJ125">
            <v>12951.65</v>
          </cell>
          <cell r="BK125">
            <v>12100</v>
          </cell>
          <cell r="BL125">
            <v>43912.65</v>
          </cell>
          <cell r="BM125">
            <v>44632</v>
          </cell>
          <cell r="BN125">
            <v>9500</v>
          </cell>
        </row>
        <row r="126">
          <cell r="A126" t="str">
            <v>Newry, Mourne and Down</v>
          </cell>
          <cell r="B126">
            <v>4</v>
          </cell>
          <cell r="C126">
            <v>0</v>
          </cell>
          <cell r="D126">
            <v>0</v>
          </cell>
          <cell r="E126">
            <v>0</v>
          </cell>
          <cell r="F126">
            <v>0</v>
          </cell>
          <cell r="G126">
            <v>0</v>
          </cell>
          <cell r="H126">
            <v>0</v>
          </cell>
          <cell r="I126">
            <v>0</v>
          </cell>
          <cell r="J126">
            <v>255485</v>
          </cell>
          <cell r="K126">
            <v>0</v>
          </cell>
          <cell r="L126">
            <v>0</v>
          </cell>
          <cell r="M126">
            <v>0</v>
          </cell>
          <cell r="N126">
            <v>0</v>
          </cell>
          <cell r="O126">
            <v>185568.55</v>
          </cell>
          <cell r="P126">
            <v>29200</v>
          </cell>
          <cell r="Q126">
            <v>12072.53</v>
          </cell>
          <cell r="R126">
            <v>2797.22</v>
          </cell>
          <cell r="S126">
            <v>4670.1399999999994</v>
          </cell>
          <cell r="T126">
            <v>5161.18</v>
          </cell>
          <cell r="U126">
            <v>6087</v>
          </cell>
          <cell r="V126">
            <v>0</v>
          </cell>
          <cell r="W126">
            <v>0</v>
          </cell>
          <cell r="X126">
            <v>4628.58</v>
          </cell>
          <cell r="Y126">
            <v>64616.649999999994</v>
          </cell>
          <cell r="Z126">
            <v>19960.710000000003</v>
          </cell>
          <cell r="AA126">
            <v>105390.36</v>
          </cell>
          <cell r="AB126">
            <v>4587.5</v>
          </cell>
          <cell r="AC126">
            <v>12040</v>
          </cell>
          <cell r="AD126">
            <v>420</v>
          </cell>
          <cell r="AE126">
            <v>1784</v>
          </cell>
          <cell r="AF126">
            <v>1152.2</v>
          </cell>
          <cell r="AG126">
            <v>2368.06</v>
          </cell>
          <cell r="AH126">
            <v>14852.58</v>
          </cell>
          <cell r="AI126">
            <v>11241.46</v>
          </cell>
          <cell r="AJ126">
            <v>13059.19</v>
          </cell>
          <cell r="AK126">
            <v>254585</v>
          </cell>
          <cell r="AL126">
            <v>0</v>
          </cell>
          <cell r="AM126">
            <v>3000</v>
          </cell>
          <cell r="AN126">
            <v>257585</v>
          </cell>
          <cell r="AO126">
            <v>0</v>
          </cell>
          <cell r="AP126">
            <v>0</v>
          </cell>
          <cell r="AQ126">
            <v>2410</v>
          </cell>
          <cell r="AR126">
            <v>0</v>
          </cell>
          <cell r="AS126">
            <v>30900</v>
          </cell>
          <cell r="AT126">
            <v>0</v>
          </cell>
          <cell r="AU126">
            <v>0</v>
          </cell>
          <cell r="AV126">
            <v>30900</v>
          </cell>
          <cell r="AW126">
            <v>87951.19</v>
          </cell>
          <cell r="AX126">
            <v>0</v>
          </cell>
          <cell r="AY126">
            <v>0</v>
          </cell>
          <cell r="AZ126">
            <v>0</v>
          </cell>
          <cell r="BA126">
            <v>114</v>
          </cell>
          <cell r="BB126">
            <v>0</v>
          </cell>
          <cell r="BC126">
            <v>8858.18</v>
          </cell>
          <cell r="BD126">
            <v>0</v>
          </cell>
          <cell r="BE126">
            <v>14314</v>
          </cell>
          <cell r="BF126">
            <v>1751</v>
          </cell>
          <cell r="BG126">
            <v>14506.67</v>
          </cell>
          <cell r="BH126">
            <v>127495.03999999999</v>
          </cell>
          <cell r="BI126">
            <v>250</v>
          </cell>
          <cell r="BJ126">
            <v>4299.82</v>
          </cell>
          <cell r="BK126">
            <v>41394</v>
          </cell>
          <cell r="BL126">
            <v>45943.82</v>
          </cell>
          <cell r="BM126">
            <v>0</v>
          </cell>
          <cell r="BN126">
            <v>459309</v>
          </cell>
        </row>
        <row r="127">
          <cell r="A127" t="str">
            <v>Causeway Coast and Glens</v>
          </cell>
          <cell r="B127">
            <v>1</v>
          </cell>
          <cell r="C127">
            <v>0</v>
          </cell>
          <cell r="D127">
            <v>0</v>
          </cell>
          <cell r="E127">
            <v>0</v>
          </cell>
          <cell r="F127">
            <v>0</v>
          </cell>
          <cell r="G127">
            <v>0</v>
          </cell>
          <cell r="H127">
            <v>0</v>
          </cell>
          <cell r="I127">
            <v>0</v>
          </cell>
          <cell r="J127">
            <v>150350</v>
          </cell>
          <cell r="K127">
            <v>0</v>
          </cell>
          <cell r="L127">
            <v>0</v>
          </cell>
          <cell r="M127">
            <v>0</v>
          </cell>
          <cell r="N127">
            <v>0</v>
          </cell>
          <cell r="O127">
            <v>142825</v>
          </cell>
          <cell r="P127">
            <v>9260</v>
          </cell>
          <cell r="Q127">
            <v>822</v>
          </cell>
          <cell r="R127">
            <v>0</v>
          </cell>
          <cell r="S127">
            <v>1184</v>
          </cell>
          <cell r="T127">
            <v>3726</v>
          </cell>
          <cell r="U127">
            <v>1692</v>
          </cell>
          <cell r="V127">
            <v>0</v>
          </cell>
          <cell r="W127">
            <v>0</v>
          </cell>
          <cell r="X127">
            <v>3590</v>
          </cell>
          <cell r="Y127">
            <v>20274</v>
          </cell>
          <cell r="Z127">
            <v>8645</v>
          </cell>
          <cell r="AA127">
            <v>151960</v>
          </cell>
          <cell r="AB127">
            <v>0</v>
          </cell>
          <cell r="AC127">
            <v>10212</v>
          </cell>
          <cell r="AD127">
            <v>0</v>
          </cell>
          <cell r="AE127">
            <v>0</v>
          </cell>
          <cell r="AF127">
            <v>0</v>
          </cell>
          <cell r="AG127">
            <v>8457</v>
          </cell>
          <cell r="AH127">
            <v>38321</v>
          </cell>
          <cell r="AI127">
            <v>22675</v>
          </cell>
          <cell r="AJ127">
            <v>3884</v>
          </cell>
          <cell r="AK127">
            <v>150350</v>
          </cell>
          <cell r="AL127">
            <v>0</v>
          </cell>
          <cell r="AM127">
            <v>15000</v>
          </cell>
          <cell r="AN127">
            <v>165350</v>
          </cell>
          <cell r="AO127">
            <v>0</v>
          </cell>
          <cell r="AP127">
            <v>15049</v>
          </cell>
          <cell r="AQ127">
            <v>2000</v>
          </cell>
          <cell r="AR127">
            <v>0</v>
          </cell>
          <cell r="AS127">
            <v>82571</v>
          </cell>
          <cell r="AT127">
            <v>7394</v>
          </cell>
          <cell r="AU127">
            <v>0</v>
          </cell>
          <cell r="AV127">
            <v>89965</v>
          </cell>
          <cell r="AW127">
            <v>0</v>
          </cell>
          <cell r="AX127">
            <v>62290</v>
          </cell>
          <cell r="AY127">
            <v>0</v>
          </cell>
          <cell r="AZ127">
            <v>0</v>
          </cell>
          <cell r="BA127">
            <v>0</v>
          </cell>
          <cell r="BB127">
            <v>0</v>
          </cell>
          <cell r="BC127">
            <v>0</v>
          </cell>
          <cell r="BD127">
            <v>0</v>
          </cell>
          <cell r="BE127">
            <v>0</v>
          </cell>
          <cell r="BF127">
            <v>0</v>
          </cell>
          <cell r="BG127">
            <v>18820</v>
          </cell>
          <cell r="BH127">
            <v>81110</v>
          </cell>
          <cell r="BI127">
            <v>0</v>
          </cell>
          <cell r="BJ127">
            <v>95</v>
          </cell>
          <cell r="BK127">
            <v>55147</v>
          </cell>
          <cell r="BL127">
            <v>55242</v>
          </cell>
          <cell r="BM127">
            <v>0</v>
          </cell>
          <cell r="BN127">
            <v>0</v>
          </cell>
        </row>
        <row r="128">
          <cell r="A128" t="str">
            <v>Fermanagh and Omagh</v>
          </cell>
          <cell r="B128">
            <v>3</v>
          </cell>
          <cell r="C128">
            <v>0</v>
          </cell>
          <cell r="D128">
            <v>0</v>
          </cell>
          <cell r="E128">
            <v>0</v>
          </cell>
          <cell r="F128">
            <v>0</v>
          </cell>
          <cell r="G128">
            <v>0</v>
          </cell>
          <cell r="H128">
            <v>0</v>
          </cell>
          <cell r="I128">
            <v>0</v>
          </cell>
          <cell r="J128">
            <v>195936</v>
          </cell>
          <cell r="K128">
            <v>0</v>
          </cell>
          <cell r="L128">
            <v>0</v>
          </cell>
          <cell r="M128">
            <v>0</v>
          </cell>
          <cell r="N128">
            <v>0</v>
          </cell>
          <cell r="O128">
            <v>88162.36</v>
          </cell>
          <cell r="P128">
            <v>5580.18</v>
          </cell>
          <cell r="Q128">
            <v>10940.73</v>
          </cell>
          <cell r="R128">
            <v>28835.4</v>
          </cell>
          <cell r="S128">
            <v>5567.17</v>
          </cell>
          <cell r="T128">
            <v>5688.88</v>
          </cell>
          <cell r="U128">
            <v>9280.75</v>
          </cell>
          <cell r="V128">
            <v>0</v>
          </cell>
          <cell r="W128">
            <v>0</v>
          </cell>
          <cell r="X128">
            <v>3841.55</v>
          </cell>
          <cell r="Y128">
            <v>69734.66</v>
          </cell>
          <cell r="Z128">
            <v>23710.670000000002</v>
          </cell>
          <cell r="AA128">
            <v>53290.34</v>
          </cell>
          <cell r="AB128">
            <v>0</v>
          </cell>
          <cell r="AC128">
            <v>12616.689999999999</v>
          </cell>
          <cell r="AD128">
            <v>0</v>
          </cell>
          <cell r="AE128">
            <v>781.19</v>
          </cell>
          <cell r="AF128">
            <v>6889.99</v>
          </cell>
          <cell r="AG128">
            <v>1240.19</v>
          </cell>
          <cell r="AH128">
            <v>10057.57</v>
          </cell>
          <cell r="AI128">
            <v>2629.81</v>
          </cell>
          <cell r="AJ128">
            <v>17099.36</v>
          </cell>
          <cell r="AK128">
            <v>195935</v>
          </cell>
          <cell r="AL128">
            <v>0</v>
          </cell>
          <cell r="AM128">
            <v>4090</v>
          </cell>
          <cell r="AN128">
            <v>200025</v>
          </cell>
          <cell r="AO128">
            <v>0</v>
          </cell>
          <cell r="AP128">
            <v>4500</v>
          </cell>
          <cell r="AQ128">
            <v>6215.68</v>
          </cell>
          <cell r="AR128">
            <v>2390.12</v>
          </cell>
          <cell r="AS128">
            <v>3366</v>
          </cell>
          <cell r="AT128">
            <v>63639.58</v>
          </cell>
          <cell r="AU128">
            <v>0</v>
          </cell>
          <cell r="AV128">
            <v>69395.7</v>
          </cell>
          <cell r="AW128">
            <v>23532.6</v>
          </cell>
          <cell r="AX128">
            <v>0</v>
          </cell>
          <cell r="AY128">
            <v>4801.8100000000004</v>
          </cell>
          <cell r="AZ128">
            <v>0</v>
          </cell>
          <cell r="BA128">
            <v>168</v>
          </cell>
          <cell r="BB128">
            <v>0</v>
          </cell>
          <cell r="BC128">
            <v>18957</v>
          </cell>
          <cell r="BD128">
            <v>24216.07</v>
          </cell>
          <cell r="BE128">
            <v>45859.87</v>
          </cell>
          <cell r="BF128">
            <v>0</v>
          </cell>
          <cell r="BG128">
            <v>5767.25</v>
          </cell>
          <cell r="BH128">
            <v>123302.6</v>
          </cell>
          <cell r="BI128">
            <v>0</v>
          </cell>
          <cell r="BJ128">
            <v>0</v>
          </cell>
          <cell r="BK128">
            <v>0</v>
          </cell>
          <cell r="BL128">
            <v>0</v>
          </cell>
          <cell r="BM128">
            <v>58476</v>
          </cell>
          <cell r="BN128">
            <v>5715.68</v>
          </cell>
        </row>
        <row r="129">
          <cell r="A129" t="str">
            <v>Lisburn and Castlereagh</v>
          </cell>
          <cell r="B129">
            <v>1</v>
          </cell>
          <cell r="C129">
            <v>0</v>
          </cell>
          <cell r="D129">
            <v>0</v>
          </cell>
          <cell r="E129">
            <v>0</v>
          </cell>
          <cell r="F129">
            <v>0</v>
          </cell>
          <cell r="G129">
            <v>0</v>
          </cell>
          <cell r="H129">
            <v>0</v>
          </cell>
          <cell r="I129">
            <v>0</v>
          </cell>
          <cell r="J129">
            <v>35890</v>
          </cell>
          <cell r="K129">
            <v>0</v>
          </cell>
          <cell r="L129">
            <v>0</v>
          </cell>
          <cell r="M129">
            <v>0</v>
          </cell>
          <cell r="N129">
            <v>0</v>
          </cell>
          <cell r="O129">
            <v>25425.82</v>
          </cell>
          <cell r="P129">
            <v>3336</v>
          </cell>
          <cell r="Q129">
            <v>0</v>
          </cell>
          <cell r="R129">
            <v>0</v>
          </cell>
          <cell r="S129">
            <v>1443.9</v>
          </cell>
          <cell r="T129">
            <v>11128.94</v>
          </cell>
          <cell r="U129">
            <v>5630</v>
          </cell>
          <cell r="V129">
            <v>0</v>
          </cell>
          <cell r="W129">
            <v>0</v>
          </cell>
          <cell r="X129">
            <v>2811.58</v>
          </cell>
          <cell r="Y129">
            <v>24350.42</v>
          </cell>
          <cell r="Z129">
            <v>3411.77</v>
          </cell>
          <cell r="AA129">
            <v>43118.59</v>
          </cell>
          <cell r="AB129">
            <v>310.47000000000003</v>
          </cell>
          <cell r="AC129">
            <v>347</v>
          </cell>
          <cell r="AD129">
            <v>0</v>
          </cell>
          <cell r="AE129">
            <v>0</v>
          </cell>
          <cell r="AF129">
            <v>10881.12</v>
          </cell>
          <cell r="AG129">
            <v>0</v>
          </cell>
          <cell r="AH129">
            <v>8632.0400000000009</v>
          </cell>
          <cell r="AI129">
            <v>5500</v>
          </cell>
          <cell r="AJ129">
            <v>0</v>
          </cell>
          <cell r="AK129">
            <v>35890</v>
          </cell>
          <cell r="AL129">
            <v>0</v>
          </cell>
          <cell r="AM129">
            <v>0</v>
          </cell>
          <cell r="AN129">
            <v>35890</v>
          </cell>
          <cell r="AO129">
            <v>0</v>
          </cell>
          <cell r="AP129">
            <v>0</v>
          </cell>
          <cell r="AQ129">
            <v>84560</v>
          </cell>
          <cell r="AR129">
            <v>0</v>
          </cell>
          <cell r="AS129">
            <v>0</v>
          </cell>
          <cell r="AT129">
            <v>0</v>
          </cell>
          <cell r="AU129">
            <v>0</v>
          </cell>
          <cell r="AV129">
            <v>0</v>
          </cell>
          <cell r="AW129">
            <v>15000</v>
          </cell>
          <cell r="AX129">
            <v>0</v>
          </cell>
          <cell r="AY129">
            <v>0</v>
          </cell>
          <cell r="AZ129">
            <v>1200</v>
          </cell>
          <cell r="BA129">
            <v>10654.6</v>
          </cell>
          <cell r="BB129">
            <v>0</v>
          </cell>
          <cell r="BC129">
            <v>4840</v>
          </cell>
          <cell r="BD129">
            <v>0</v>
          </cell>
          <cell r="BE129">
            <v>0</v>
          </cell>
          <cell r="BF129">
            <v>0</v>
          </cell>
          <cell r="BG129">
            <v>6981.98</v>
          </cell>
          <cell r="BH129">
            <v>38676.58</v>
          </cell>
          <cell r="BI129">
            <v>0</v>
          </cell>
          <cell r="BJ129">
            <v>0</v>
          </cell>
          <cell r="BK129">
            <v>0</v>
          </cell>
          <cell r="BL129">
            <v>0</v>
          </cell>
          <cell r="BM129">
            <v>0</v>
          </cell>
          <cell r="BN129">
            <v>0</v>
          </cell>
        </row>
        <row r="130">
          <cell r="A130" t="str">
            <v>Mid and East Antrim</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row>
        <row r="131">
          <cell r="A131" t="str">
            <v>Antrim and Newtownabbey</v>
          </cell>
          <cell r="B131">
            <v>0</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row>
        <row r="132">
          <cell r="A132" t="str">
            <v>North Down and Ards</v>
          </cell>
          <cell r="B132">
            <v>3</v>
          </cell>
          <cell r="C132">
            <v>0</v>
          </cell>
          <cell r="D132">
            <v>0</v>
          </cell>
          <cell r="E132">
            <v>0</v>
          </cell>
          <cell r="F132">
            <v>0</v>
          </cell>
          <cell r="G132">
            <v>0</v>
          </cell>
          <cell r="H132">
            <v>0</v>
          </cell>
          <cell r="I132">
            <v>0</v>
          </cell>
          <cell r="J132">
            <v>214863</v>
          </cell>
          <cell r="K132">
            <v>0</v>
          </cell>
          <cell r="L132">
            <v>0</v>
          </cell>
          <cell r="M132">
            <v>0</v>
          </cell>
          <cell r="N132">
            <v>0</v>
          </cell>
          <cell r="O132">
            <v>152800.06</v>
          </cell>
          <cell r="P132">
            <v>24664</v>
          </cell>
          <cell r="Q132">
            <v>4389.55</v>
          </cell>
          <cell r="R132">
            <v>1045.31</v>
          </cell>
          <cell r="S132">
            <v>4564.1000000000004</v>
          </cell>
          <cell r="T132">
            <v>7903.3600000000006</v>
          </cell>
          <cell r="U132">
            <v>14945.630000000001</v>
          </cell>
          <cell r="V132">
            <v>0</v>
          </cell>
          <cell r="W132">
            <v>0</v>
          </cell>
          <cell r="X132">
            <v>7155.7800000000007</v>
          </cell>
          <cell r="Y132">
            <v>64667.729999999996</v>
          </cell>
          <cell r="Z132">
            <v>21402.46</v>
          </cell>
          <cell r="AA132">
            <v>289685.5</v>
          </cell>
          <cell r="AB132">
            <v>1449</v>
          </cell>
          <cell r="AC132">
            <v>44198.49</v>
          </cell>
          <cell r="AD132">
            <v>0</v>
          </cell>
          <cell r="AE132">
            <v>5023</v>
          </cell>
          <cell r="AF132">
            <v>24588</v>
          </cell>
          <cell r="AG132">
            <v>3995.2799999999997</v>
          </cell>
          <cell r="AH132">
            <v>135544.47</v>
          </cell>
          <cell r="AI132">
            <v>69310.27</v>
          </cell>
          <cell r="AJ132">
            <v>113091.26999999999</v>
          </cell>
          <cell r="AK132">
            <v>190317</v>
          </cell>
          <cell r="AL132">
            <v>0</v>
          </cell>
          <cell r="AM132">
            <v>15618.1</v>
          </cell>
          <cell r="AN132">
            <v>205952.1</v>
          </cell>
          <cell r="AO132">
            <v>11905</v>
          </cell>
          <cell r="AP132">
            <v>2625</v>
          </cell>
          <cell r="AQ132">
            <v>56630</v>
          </cell>
          <cell r="AR132">
            <v>0</v>
          </cell>
          <cell r="AS132">
            <v>0</v>
          </cell>
          <cell r="AT132">
            <v>19841</v>
          </cell>
          <cell r="AU132">
            <v>0</v>
          </cell>
          <cell r="AV132">
            <v>31746</v>
          </cell>
          <cell r="AW132">
            <v>260045</v>
          </cell>
          <cell r="AX132">
            <v>4295</v>
          </cell>
          <cell r="AY132">
            <v>48950</v>
          </cell>
          <cell r="AZ132">
            <v>15305.34</v>
          </cell>
          <cell r="BA132">
            <v>0</v>
          </cell>
          <cell r="BB132">
            <v>8815.25</v>
          </cell>
          <cell r="BC132">
            <v>0</v>
          </cell>
          <cell r="BD132">
            <v>0</v>
          </cell>
          <cell r="BE132">
            <v>34540.009999999995</v>
          </cell>
          <cell r="BF132">
            <v>0</v>
          </cell>
          <cell r="BG132">
            <v>13334.57</v>
          </cell>
          <cell r="BH132">
            <v>385285.17</v>
          </cell>
          <cell r="BI132">
            <v>135500</v>
          </cell>
          <cell r="BJ132">
            <v>10642.9</v>
          </cell>
          <cell r="BK132">
            <v>91186</v>
          </cell>
          <cell r="BL132">
            <v>237328.9</v>
          </cell>
          <cell r="BM132">
            <v>0</v>
          </cell>
          <cell r="BN132">
            <v>0</v>
          </cell>
        </row>
        <row r="133">
          <cell r="A133" t="str">
            <v>Republic of Ireland</v>
          </cell>
          <cell r="B133">
            <v>5</v>
          </cell>
          <cell r="C133">
            <v>0</v>
          </cell>
          <cell r="D133">
            <v>0</v>
          </cell>
          <cell r="E133">
            <v>0</v>
          </cell>
          <cell r="F133">
            <v>0</v>
          </cell>
          <cell r="G133">
            <v>0</v>
          </cell>
          <cell r="H133">
            <v>0</v>
          </cell>
          <cell r="I133">
            <v>0</v>
          </cell>
          <cell r="J133">
            <v>243390</v>
          </cell>
          <cell r="K133">
            <v>0</v>
          </cell>
          <cell r="L133">
            <v>0</v>
          </cell>
          <cell r="M133">
            <v>0</v>
          </cell>
          <cell r="N133">
            <v>0</v>
          </cell>
          <cell r="O133">
            <v>899273.44</v>
          </cell>
          <cell r="P133">
            <v>61404</v>
          </cell>
          <cell r="Q133">
            <v>60328</v>
          </cell>
          <cell r="R133">
            <v>40847</v>
          </cell>
          <cell r="S133">
            <v>20540</v>
          </cell>
          <cell r="T133">
            <v>41265</v>
          </cell>
          <cell r="U133">
            <v>34333</v>
          </cell>
          <cell r="V133">
            <v>0</v>
          </cell>
          <cell r="W133">
            <v>0</v>
          </cell>
          <cell r="X133">
            <v>21005</v>
          </cell>
          <cell r="Y133">
            <v>279722</v>
          </cell>
          <cell r="Z133">
            <v>115502</v>
          </cell>
          <cell r="AA133">
            <v>693105.6</v>
          </cell>
          <cell r="AB133">
            <v>994</v>
          </cell>
          <cell r="AC133">
            <v>42389</v>
          </cell>
          <cell r="AD133">
            <v>0</v>
          </cell>
          <cell r="AE133">
            <v>0</v>
          </cell>
          <cell r="AF133">
            <v>0</v>
          </cell>
          <cell r="AG133">
            <v>0</v>
          </cell>
          <cell r="AH133">
            <v>73989.399999999994</v>
          </cell>
          <cell r="AI133">
            <v>30872</v>
          </cell>
          <cell r="AJ133">
            <v>63265</v>
          </cell>
          <cell r="AK133">
            <v>243390</v>
          </cell>
          <cell r="AL133">
            <v>0</v>
          </cell>
          <cell r="AM133">
            <v>0</v>
          </cell>
          <cell r="AN133">
            <v>243390</v>
          </cell>
          <cell r="AO133">
            <v>1192830</v>
          </cell>
          <cell r="AP133">
            <v>22776</v>
          </cell>
          <cell r="AQ133">
            <v>8000</v>
          </cell>
          <cell r="AR133">
            <v>9974</v>
          </cell>
          <cell r="AS133">
            <v>0</v>
          </cell>
          <cell r="AT133">
            <v>52841.130000000005</v>
          </cell>
          <cell r="AU133">
            <v>0</v>
          </cell>
          <cell r="AV133">
            <v>1255645.1299999999</v>
          </cell>
          <cell r="AW133">
            <v>2460</v>
          </cell>
          <cell r="AX133">
            <v>0</v>
          </cell>
          <cell r="AY133">
            <v>0</v>
          </cell>
          <cell r="AZ133">
            <v>40407.83</v>
          </cell>
          <cell r="BA133">
            <v>17562</v>
          </cell>
          <cell r="BB133">
            <v>0</v>
          </cell>
          <cell r="BC133">
            <v>0</v>
          </cell>
          <cell r="BD133">
            <v>155450</v>
          </cell>
          <cell r="BE133">
            <v>139102.28</v>
          </cell>
          <cell r="BF133">
            <v>3184.35</v>
          </cell>
          <cell r="BG133">
            <v>52516</v>
          </cell>
          <cell r="BH133">
            <v>410682.45999999996</v>
          </cell>
          <cell r="BI133">
            <v>6190</v>
          </cell>
          <cell r="BJ133">
            <v>28425</v>
          </cell>
          <cell r="BK133">
            <v>0</v>
          </cell>
          <cell r="BL133">
            <v>34615</v>
          </cell>
          <cell r="BM133">
            <v>2198</v>
          </cell>
          <cell r="BN133">
            <v>8696</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 merged"/>
      <sheetName val="2010 merged"/>
      <sheetName val="2011 merged"/>
      <sheetName val="2012 merged"/>
      <sheetName val="2013 merged"/>
      <sheetName val="2014 merged"/>
      <sheetName val="2015 merged"/>
      <sheetName val="2016 merged"/>
      <sheetName val="OrgDB-F"/>
      <sheetName val="Sheet1"/>
      <sheetName val="StratDB-F"/>
      <sheetName val="OrgDB-F (2)"/>
      <sheetName val="Sheet5"/>
    </sheetNames>
    <sheetDataSet>
      <sheetData sheetId="0"/>
      <sheetData sheetId="1"/>
      <sheetData sheetId="2"/>
      <sheetData sheetId="3"/>
      <sheetData sheetId="4"/>
      <sheetData sheetId="5">
        <row r="2">
          <cell r="A2" t="str">
            <v>Aisling Ghear Theatre Company</v>
          </cell>
          <cell r="B2" t="str">
            <v>2014-2015</v>
          </cell>
          <cell r="C2">
            <v>31748</v>
          </cell>
          <cell r="D2" t="str">
            <v>Lottery</v>
          </cell>
          <cell r="E2" t="str">
            <v>ACNI/10786</v>
          </cell>
          <cell r="F2" t="str">
            <v>Gilly Campbell</v>
          </cell>
          <cell r="G2" t="str">
            <v>xx AFP - Returning Applicant</v>
          </cell>
          <cell r="H2" t="str">
            <v>Awarded</v>
          </cell>
          <cell r="I2" t="str">
            <v>medium</v>
          </cell>
          <cell r="J2">
            <v>77229</v>
          </cell>
          <cell r="K2">
            <v>0</v>
          </cell>
          <cell r="L2">
            <v>0</v>
          </cell>
          <cell r="M2">
            <v>0</v>
          </cell>
          <cell r="N2" t="str">
            <v>Drama</v>
          </cell>
          <cell r="O2">
            <v>76082</v>
          </cell>
          <cell r="P2">
            <v>8125</v>
          </cell>
          <cell r="Q2">
            <v>0</v>
          </cell>
          <cell r="R2">
            <v>1641.86</v>
          </cell>
          <cell r="S2">
            <v>1126.97</v>
          </cell>
          <cell r="T2">
            <v>1033.7</v>
          </cell>
          <cell r="U2">
            <v>588.66999999999996</v>
          </cell>
          <cell r="V2">
            <v>0</v>
          </cell>
          <cell r="W2">
            <v>0</v>
          </cell>
          <cell r="X2">
            <v>1910.75</v>
          </cell>
          <cell r="Y2">
            <v>14426.95</v>
          </cell>
          <cell r="Z2">
            <v>2319</v>
          </cell>
          <cell r="AA2">
            <v>77240</v>
          </cell>
          <cell r="AB2">
            <v>0</v>
          </cell>
          <cell r="AC2">
            <v>8160</v>
          </cell>
          <cell r="AD2">
            <v>0</v>
          </cell>
          <cell r="AE2">
            <v>0</v>
          </cell>
          <cell r="AF2">
            <v>0</v>
          </cell>
          <cell r="AG2">
            <v>950</v>
          </cell>
          <cell r="AH2">
            <v>7933</v>
          </cell>
          <cell r="AI2">
            <v>8874</v>
          </cell>
          <cell r="AJ2">
            <v>2334.0500000000002</v>
          </cell>
          <cell r="AK2">
            <v>77229</v>
          </cell>
          <cell r="AL2">
            <v>0</v>
          </cell>
          <cell r="AM2">
            <v>0</v>
          </cell>
          <cell r="AN2">
            <v>77229</v>
          </cell>
          <cell r="AO2">
            <v>28600</v>
          </cell>
          <cell r="AP2">
            <v>0</v>
          </cell>
          <cell r="AQ2">
            <v>6000</v>
          </cell>
          <cell r="AR2">
            <v>0</v>
          </cell>
          <cell r="AS2">
            <v>0</v>
          </cell>
          <cell r="AT2">
            <v>0</v>
          </cell>
          <cell r="AU2">
            <v>0</v>
          </cell>
          <cell r="AV2">
            <v>0</v>
          </cell>
          <cell r="AW2">
            <v>39490</v>
          </cell>
          <cell r="AX2">
            <v>0</v>
          </cell>
          <cell r="AY2">
            <v>0</v>
          </cell>
          <cell r="AZ2">
            <v>0</v>
          </cell>
          <cell r="BA2">
            <v>0</v>
          </cell>
          <cell r="BB2">
            <v>0</v>
          </cell>
          <cell r="BC2">
            <v>0</v>
          </cell>
          <cell r="BD2">
            <v>0</v>
          </cell>
          <cell r="BE2">
            <v>0</v>
          </cell>
          <cell r="BF2">
            <v>0</v>
          </cell>
          <cell r="BG2">
            <v>47000</v>
          </cell>
          <cell r="BH2">
            <v>0</v>
          </cell>
          <cell r="BI2">
            <v>0</v>
          </cell>
          <cell r="BJ2">
            <v>0</v>
          </cell>
          <cell r="BK2">
            <v>0</v>
          </cell>
          <cell r="BL2">
            <v>0</v>
          </cell>
          <cell r="BM2">
            <v>0</v>
          </cell>
          <cell r="BN2">
            <v>0</v>
          </cell>
        </row>
        <row r="3">
          <cell r="A3" t="str">
            <v>All Set Cross Cultural Project</v>
          </cell>
          <cell r="B3" t="str">
            <v>2014-2015</v>
          </cell>
          <cell r="C3">
            <v>31735</v>
          </cell>
          <cell r="D3" t="str">
            <v>Lottery</v>
          </cell>
          <cell r="E3" t="str">
            <v>ACNI/10773</v>
          </cell>
          <cell r="F3" t="str">
            <v>Jane Cassidy</v>
          </cell>
          <cell r="G3" t="str">
            <v>xx AFP - Returning Applicant</v>
          </cell>
          <cell r="H3" t="str">
            <v>Awarded - Completed</v>
          </cell>
          <cell r="I3" t="str">
            <v>Small</v>
          </cell>
          <cell r="J3">
            <v>27338</v>
          </cell>
          <cell r="K3">
            <v>0</v>
          </cell>
          <cell r="L3">
            <v>27338</v>
          </cell>
          <cell r="M3">
            <v>48502</v>
          </cell>
          <cell r="N3" t="str">
            <v>Traditional Arts</v>
          </cell>
          <cell r="O3">
            <v>0</v>
          </cell>
          <cell r="P3">
            <v>0</v>
          </cell>
          <cell r="Q3">
            <v>0</v>
          </cell>
          <cell r="R3">
            <v>0</v>
          </cell>
          <cell r="S3">
            <v>0</v>
          </cell>
          <cell r="T3">
            <v>250</v>
          </cell>
          <cell r="U3">
            <v>646</v>
          </cell>
          <cell r="V3">
            <v>0</v>
          </cell>
          <cell r="W3">
            <v>0</v>
          </cell>
          <cell r="X3">
            <v>74</v>
          </cell>
          <cell r="Y3">
            <v>970</v>
          </cell>
          <cell r="Z3">
            <v>0</v>
          </cell>
          <cell r="AA3">
            <v>49089</v>
          </cell>
          <cell r="AB3">
            <v>0</v>
          </cell>
          <cell r="AC3">
            <v>464</v>
          </cell>
          <cell r="AD3">
            <v>0</v>
          </cell>
          <cell r="AE3">
            <v>1893</v>
          </cell>
          <cell r="AF3">
            <v>0</v>
          </cell>
          <cell r="AG3">
            <v>2674</v>
          </cell>
          <cell r="AH3">
            <v>0</v>
          </cell>
          <cell r="AI3">
            <v>32</v>
          </cell>
          <cell r="AJ3">
            <v>10</v>
          </cell>
          <cell r="AK3">
            <v>27338</v>
          </cell>
          <cell r="AL3">
            <v>0</v>
          </cell>
          <cell r="AM3">
            <v>0</v>
          </cell>
          <cell r="AN3">
            <v>27338</v>
          </cell>
          <cell r="AO3">
            <v>0</v>
          </cell>
          <cell r="AP3">
            <v>0</v>
          </cell>
          <cell r="AQ3">
            <v>8860</v>
          </cell>
          <cell r="AR3">
            <v>0</v>
          </cell>
          <cell r="AS3">
            <v>7500</v>
          </cell>
          <cell r="AT3">
            <v>0</v>
          </cell>
          <cell r="AU3">
            <v>0</v>
          </cell>
          <cell r="AV3">
            <v>7500</v>
          </cell>
          <cell r="AW3">
            <v>0</v>
          </cell>
          <cell r="AX3">
            <v>300</v>
          </cell>
          <cell r="AY3">
            <v>0</v>
          </cell>
          <cell r="AZ3">
            <v>3214</v>
          </cell>
          <cell r="BA3">
            <v>0</v>
          </cell>
          <cell r="BB3">
            <v>0</v>
          </cell>
          <cell r="BC3">
            <v>0</v>
          </cell>
          <cell r="BD3">
            <v>0</v>
          </cell>
          <cell r="BE3">
            <v>0</v>
          </cell>
          <cell r="BF3">
            <v>0</v>
          </cell>
          <cell r="BG3">
            <v>250</v>
          </cell>
          <cell r="BH3">
            <v>3764</v>
          </cell>
          <cell r="BI3">
            <v>0</v>
          </cell>
          <cell r="BJ3">
            <v>0</v>
          </cell>
          <cell r="BK3">
            <v>10800</v>
          </cell>
          <cell r="BL3">
            <v>10800</v>
          </cell>
          <cell r="BM3">
            <v>0</v>
          </cell>
          <cell r="BN3">
            <v>0</v>
          </cell>
        </row>
        <row r="4">
          <cell r="A4" t="str">
            <v>An Droichead</v>
          </cell>
          <cell r="B4" t="str">
            <v>2014-2015</v>
          </cell>
          <cell r="C4">
            <v>31749</v>
          </cell>
          <cell r="D4" t="str">
            <v>Lottery</v>
          </cell>
          <cell r="E4" t="str">
            <v>ACNI/10787</v>
          </cell>
          <cell r="F4" t="str">
            <v>Jane Cassidy</v>
          </cell>
          <cell r="G4" t="str">
            <v>xx AFP - Returning Applicant</v>
          </cell>
          <cell r="H4" t="str">
            <v>Awarded - Completed</v>
          </cell>
          <cell r="I4" t="str">
            <v>Medium</v>
          </cell>
          <cell r="J4">
            <v>47637</v>
          </cell>
          <cell r="K4">
            <v>0</v>
          </cell>
          <cell r="L4">
            <v>47637</v>
          </cell>
          <cell r="M4">
            <v>0</v>
          </cell>
          <cell r="N4" t="str">
            <v>Traditional Arts</v>
          </cell>
          <cell r="O4">
            <v>285665</v>
          </cell>
          <cell r="P4">
            <v>0</v>
          </cell>
          <cell r="Q4">
            <v>4733</v>
          </cell>
          <cell r="R4">
            <v>2641</v>
          </cell>
          <cell r="S4">
            <v>723</v>
          </cell>
          <cell r="T4">
            <v>3975</v>
          </cell>
          <cell r="U4">
            <v>10748</v>
          </cell>
          <cell r="V4">
            <v>0</v>
          </cell>
          <cell r="W4">
            <v>0</v>
          </cell>
          <cell r="X4">
            <v>2655</v>
          </cell>
          <cell r="Y4">
            <v>25475</v>
          </cell>
          <cell r="Z4">
            <v>4336</v>
          </cell>
          <cell r="AA4">
            <v>99688</v>
          </cell>
          <cell r="AB4">
            <v>4658</v>
          </cell>
          <cell r="AC4">
            <v>18850</v>
          </cell>
          <cell r="AD4">
            <v>0</v>
          </cell>
          <cell r="AE4">
            <v>2116</v>
          </cell>
          <cell r="AF4">
            <v>5967</v>
          </cell>
          <cell r="AG4">
            <v>1420</v>
          </cell>
          <cell r="AH4">
            <v>2468</v>
          </cell>
          <cell r="AI4">
            <v>3216</v>
          </cell>
          <cell r="AJ4">
            <v>8307</v>
          </cell>
          <cell r="AK4">
            <v>47637</v>
          </cell>
          <cell r="AL4">
            <v>0</v>
          </cell>
          <cell r="AM4">
            <v>0</v>
          </cell>
          <cell r="AN4">
            <v>47637</v>
          </cell>
          <cell r="AO4">
            <v>0</v>
          </cell>
          <cell r="AP4">
            <v>100991</v>
          </cell>
          <cell r="AQ4">
            <v>40730</v>
          </cell>
          <cell r="AR4">
            <v>0</v>
          </cell>
          <cell r="AS4">
            <v>0</v>
          </cell>
          <cell r="AT4">
            <v>72503</v>
          </cell>
          <cell r="AU4">
            <v>0</v>
          </cell>
          <cell r="AV4">
            <v>72503</v>
          </cell>
          <cell r="AW4">
            <v>20576</v>
          </cell>
          <cell r="AX4">
            <v>0</v>
          </cell>
          <cell r="AY4">
            <v>0</v>
          </cell>
          <cell r="AZ4">
            <v>0</v>
          </cell>
          <cell r="BA4">
            <v>0</v>
          </cell>
          <cell r="BB4">
            <v>0</v>
          </cell>
          <cell r="BC4">
            <v>2641</v>
          </cell>
          <cell r="BD4">
            <v>0</v>
          </cell>
          <cell r="BE4">
            <v>84754</v>
          </cell>
          <cell r="BF4">
            <v>0</v>
          </cell>
          <cell r="BG4">
            <v>6083</v>
          </cell>
          <cell r="BH4">
            <v>114054</v>
          </cell>
          <cell r="BI4">
            <v>54971</v>
          </cell>
          <cell r="BJ4">
            <v>8967</v>
          </cell>
          <cell r="BK4">
            <v>0</v>
          </cell>
          <cell r="BL4">
            <v>63938</v>
          </cell>
          <cell r="BM4">
            <v>0</v>
          </cell>
          <cell r="BN4">
            <v>0</v>
          </cell>
        </row>
        <row r="5">
          <cell r="A5" t="str">
            <v>An Gaelaras Ltd</v>
          </cell>
          <cell r="B5" t="str">
            <v>2014-2015</v>
          </cell>
          <cell r="C5">
            <v>31790</v>
          </cell>
          <cell r="D5" t="str">
            <v>Exchequer</v>
          </cell>
          <cell r="E5" t="str">
            <v>ACNI/10828</v>
          </cell>
          <cell r="F5" t="str">
            <v>Joan Dempster</v>
          </cell>
          <cell r="G5" t="str">
            <v>xx AFP - Returning Applicant</v>
          </cell>
          <cell r="H5" t="str">
            <v>Awarded - Completed</v>
          </cell>
          <cell r="I5" t="str">
            <v>Large</v>
          </cell>
          <cell r="J5">
            <v>139535</v>
          </cell>
          <cell r="K5">
            <v>0</v>
          </cell>
          <cell r="L5">
            <v>139535</v>
          </cell>
          <cell r="M5">
            <v>465573</v>
          </cell>
          <cell r="N5" t="str">
            <v>Traditional Arts</v>
          </cell>
          <cell r="O5">
            <v>445791.85</v>
          </cell>
          <cell r="P5">
            <v>0</v>
          </cell>
          <cell r="Q5">
            <v>37457.31</v>
          </cell>
          <cell r="R5">
            <v>29741.48</v>
          </cell>
          <cell r="S5">
            <v>9546.44</v>
          </cell>
          <cell r="T5">
            <v>10361.74</v>
          </cell>
          <cell r="U5">
            <v>65792.47</v>
          </cell>
          <cell r="V5">
            <v>0</v>
          </cell>
          <cell r="W5">
            <v>0</v>
          </cell>
          <cell r="X5">
            <v>0</v>
          </cell>
          <cell r="Y5">
            <v>152899.44</v>
          </cell>
          <cell r="Z5">
            <v>424906.77</v>
          </cell>
          <cell r="AA5">
            <v>299621.77</v>
          </cell>
          <cell r="AB5">
            <v>0</v>
          </cell>
          <cell r="AC5">
            <v>25096.53</v>
          </cell>
          <cell r="AD5">
            <v>0</v>
          </cell>
          <cell r="AE5">
            <v>0</v>
          </cell>
          <cell r="AF5">
            <v>0</v>
          </cell>
          <cell r="AG5">
            <v>0</v>
          </cell>
          <cell r="AH5">
            <v>18783.150000000001</v>
          </cell>
          <cell r="AI5">
            <v>36412.230000000003</v>
          </cell>
          <cell r="AJ5">
            <v>700</v>
          </cell>
          <cell r="AK5">
            <v>139535</v>
          </cell>
          <cell r="AL5">
            <v>0</v>
          </cell>
          <cell r="AM5">
            <v>14905.11</v>
          </cell>
          <cell r="AN5">
            <v>154440.10999999999</v>
          </cell>
          <cell r="AO5">
            <v>0</v>
          </cell>
          <cell r="AP5">
            <v>108259.38</v>
          </cell>
          <cell r="AQ5">
            <v>274519.3</v>
          </cell>
          <cell r="AR5">
            <v>0</v>
          </cell>
          <cell r="AS5">
            <v>109664.74</v>
          </cell>
          <cell r="AT5">
            <v>161905.43</v>
          </cell>
          <cell r="AU5">
            <v>0</v>
          </cell>
          <cell r="AV5">
            <v>271570.17</v>
          </cell>
          <cell r="AW5">
            <v>44944.89</v>
          </cell>
          <cell r="AX5">
            <v>0</v>
          </cell>
          <cell r="AY5">
            <v>0</v>
          </cell>
          <cell r="AZ5">
            <v>0</v>
          </cell>
          <cell r="BA5">
            <v>0</v>
          </cell>
          <cell r="BB5">
            <v>0</v>
          </cell>
          <cell r="BC5">
            <v>131542.82</v>
          </cell>
          <cell r="BD5">
            <v>26811.7</v>
          </cell>
          <cell r="BE5">
            <v>19968.8</v>
          </cell>
          <cell r="BF5">
            <v>0</v>
          </cell>
          <cell r="BG5">
            <v>8104.24</v>
          </cell>
          <cell r="BH5">
            <v>231372.45</v>
          </cell>
          <cell r="BI5">
            <v>11564.93</v>
          </cell>
          <cell r="BJ5">
            <v>2800</v>
          </cell>
          <cell r="BK5">
            <v>0</v>
          </cell>
          <cell r="BL5">
            <v>14364.93</v>
          </cell>
          <cell r="BM5">
            <v>0</v>
          </cell>
          <cell r="BN5">
            <v>281025</v>
          </cell>
        </row>
        <row r="6">
          <cell r="A6" t="str">
            <v>Andersonstown Traditional &amp; Contemporary Music School</v>
          </cell>
          <cell r="B6" t="str">
            <v>2014-2015</v>
          </cell>
          <cell r="C6">
            <v>31738</v>
          </cell>
          <cell r="D6" t="str">
            <v>Lottery</v>
          </cell>
          <cell r="E6" t="str">
            <v>ACNI/10776</v>
          </cell>
          <cell r="F6" t="str">
            <v>Jane Cassidy</v>
          </cell>
          <cell r="G6" t="str">
            <v>xx AFP - Returning Applicant</v>
          </cell>
          <cell r="H6" t="str">
            <v>Awarded - Completed</v>
          </cell>
          <cell r="I6" t="str">
            <v>Small</v>
          </cell>
          <cell r="J6">
            <v>56454</v>
          </cell>
          <cell r="K6">
            <v>0</v>
          </cell>
          <cell r="L6">
            <v>56454</v>
          </cell>
          <cell r="M6">
            <v>173614</v>
          </cell>
          <cell r="N6" t="str">
            <v>Traditional Arts</v>
          </cell>
          <cell r="O6">
            <v>66037</v>
          </cell>
          <cell r="P6">
            <v>12600</v>
          </cell>
          <cell r="Q6">
            <v>8282</v>
          </cell>
          <cell r="R6">
            <v>362</v>
          </cell>
          <cell r="S6">
            <v>1537</v>
          </cell>
          <cell r="T6">
            <v>6570</v>
          </cell>
          <cell r="U6">
            <v>2056</v>
          </cell>
          <cell r="V6">
            <v>0</v>
          </cell>
          <cell r="W6">
            <v>0</v>
          </cell>
          <cell r="X6">
            <v>909</v>
          </cell>
          <cell r="Y6">
            <v>32316</v>
          </cell>
          <cell r="Z6">
            <v>488</v>
          </cell>
          <cell r="AA6">
            <v>47335</v>
          </cell>
          <cell r="AB6">
            <v>0</v>
          </cell>
          <cell r="AC6">
            <v>0</v>
          </cell>
          <cell r="AD6">
            <v>0</v>
          </cell>
          <cell r="AE6">
            <v>3695</v>
          </cell>
          <cell r="AF6">
            <v>0</v>
          </cell>
          <cell r="AG6">
            <v>0</v>
          </cell>
          <cell r="AH6">
            <v>0</v>
          </cell>
          <cell r="AI6">
            <v>284</v>
          </cell>
          <cell r="AJ6">
            <v>4846</v>
          </cell>
          <cell r="AK6">
            <v>56454</v>
          </cell>
          <cell r="AL6">
            <v>0</v>
          </cell>
          <cell r="AM6">
            <v>0</v>
          </cell>
          <cell r="AN6">
            <v>56454</v>
          </cell>
          <cell r="AO6">
            <v>0</v>
          </cell>
          <cell r="AP6">
            <v>34390</v>
          </cell>
          <cell r="AQ6">
            <v>4000</v>
          </cell>
          <cell r="AR6">
            <v>0</v>
          </cell>
          <cell r="AS6">
            <v>0</v>
          </cell>
          <cell r="AT6">
            <v>0</v>
          </cell>
          <cell r="AU6">
            <v>0</v>
          </cell>
          <cell r="AV6">
            <v>0</v>
          </cell>
          <cell r="AW6">
            <v>1250</v>
          </cell>
          <cell r="AX6">
            <v>0</v>
          </cell>
          <cell r="AY6">
            <v>0</v>
          </cell>
          <cell r="AZ6">
            <v>50621</v>
          </cell>
          <cell r="BA6">
            <v>0</v>
          </cell>
          <cell r="BB6">
            <v>0</v>
          </cell>
          <cell r="BC6">
            <v>0</v>
          </cell>
          <cell r="BD6">
            <v>0</v>
          </cell>
          <cell r="BE6">
            <v>0</v>
          </cell>
          <cell r="BF6">
            <v>0</v>
          </cell>
          <cell r="BG6">
            <v>2726</v>
          </cell>
          <cell r="BH6">
            <v>54597</v>
          </cell>
          <cell r="BI6">
            <v>0</v>
          </cell>
          <cell r="BJ6">
            <v>1606</v>
          </cell>
          <cell r="BK6">
            <v>6000</v>
          </cell>
          <cell r="BL6">
            <v>7606</v>
          </cell>
          <cell r="BM6">
            <v>0</v>
          </cell>
          <cell r="BN6">
            <v>0</v>
          </cell>
        </row>
        <row r="7">
          <cell r="A7" t="str">
            <v>Array Studios</v>
          </cell>
          <cell r="B7" t="str">
            <v>2014-2015</v>
          </cell>
          <cell r="C7">
            <v>31809</v>
          </cell>
          <cell r="D7" t="str">
            <v>Exchequer</v>
          </cell>
          <cell r="E7" t="str">
            <v>ACNI/10847</v>
          </cell>
          <cell r="F7" t="str">
            <v>Joanna Johnston</v>
          </cell>
          <cell r="G7" t="str">
            <v>xx AFP - Studio Groups</v>
          </cell>
          <cell r="H7" t="str">
            <v>Awarded - Completed</v>
          </cell>
          <cell r="I7" t="str">
            <v>Small</v>
          </cell>
          <cell r="J7">
            <v>7945</v>
          </cell>
          <cell r="K7">
            <v>0</v>
          </cell>
          <cell r="L7">
            <v>7945</v>
          </cell>
          <cell r="M7">
            <v>10845</v>
          </cell>
          <cell r="N7" t="str">
            <v>Visual Arts</v>
          </cell>
          <cell r="O7">
            <v>1500</v>
          </cell>
          <cell r="P7">
            <v>4050</v>
          </cell>
          <cell r="Q7">
            <v>1300</v>
          </cell>
          <cell r="R7">
            <v>300</v>
          </cell>
          <cell r="S7">
            <v>900</v>
          </cell>
          <cell r="T7">
            <v>375</v>
          </cell>
          <cell r="U7">
            <v>100</v>
          </cell>
          <cell r="V7">
            <v>0</v>
          </cell>
          <cell r="W7">
            <v>0</v>
          </cell>
          <cell r="X7">
            <v>600</v>
          </cell>
          <cell r="Y7">
            <v>7625</v>
          </cell>
          <cell r="Z7">
            <v>600</v>
          </cell>
          <cell r="AA7">
            <v>0</v>
          </cell>
          <cell r="AB7">
            <v>0</v>
          </cell>
          <cell r="AC7">
            <v>0</v>
          </cell>
          <cell r="AD7">
            <v>0</v>
          </cell>
          <cell r="AE7">
            <v>0</v>
          </cell>
          <cell r="AF7">
            <v>0</v>
          </cell>
          <cell r="AG7">
            <v>0</v>
          </cell>
          <cell r="AH7">
            <v>0</v>
          </cell>
          <cell r="AI7">
            <v>1120</v>
          </cell>
          <cell r="AJ7">
            <v>0</v>
          </cell>
          <cell r="AK7">
            <v>7945</v>
          </cell>
          <cell r="AL7">
            <v>0</v>
          </cell>
          <cell r="AM7">
            <v>0</v>
          </cell>
          <cell r="AN7">
            <v>7945</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2900</v>
          </cell>
          <cell r="BE7">
            <v>0</v>
          </cell>
          <cell r="BF7">
            <v>0</v>
          </cell>
          <cell r="BG7">
            <v>400</v>
          </cell>
          <cell r="BH7">
            <v>3300</v>
          </cell>
          <cell r="BI7">
            <v>0</v>
          </cell>
          <cell r="BJ7">
            <v>0</v>
          </cell>
          <cell r="BK7">
            <v>0</v>
          </cell>
          <cell r="BL7">
            <v>0</v>
          </cell>
          <cell r="BM7">
            <v>0</v>
          </cell>
          <cell r="BN7">
            <v>0</v>
          </cell>
        </row>
        <row r="8">
          <cell r="A8" t="str">
            <v>Arts &amp; Business Northern Ireland</v>
          </cell>
          <cell r="B8" t="str">
            <v>2014-2015</v>
          </cell>
          <cell r="C8">
            <v>32710</v>
          </cell>
          <cell r="D8" t="str">
            <v>Exchequer</v>
          </cell>
          <cell r="E8" t="str">
            <v>ACNI/11756</v>
          </cell>
          <cell r="F8" t="str">
            <v>Ashleigh Lilley</v>
          </cell>
          <cell r="G8" t="str">
            <v>AFP - Core</v>
          </cell>
          <cell r="H8" t="str">
            <v>Awarded - Completed</v>
          </cell>
          <cell r="I8" t="str">
            <v>Medium</v>
          </cell>
          <cell r="J8">
            <v>463418</v>
          </cell>
          <cell r="K8">
            <v>0</v>
          </cell>
          <cell r="L8">
            <v>463418</v>
          </cell>
          <cell r="M8">
            <v>463418</v>
          </cell>
          <cell r="N8" t="str">
            <v>Combined</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463418</v>
          </cell>
          <cell r="AL8">
            <v>0</v>
          </cell>
          <cell r="AM8">
            <v>0</v>
          </cell>
          <cell r="AN8">
            <v>463418</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row>
        <row r="9">
          <cell r="A9" t="str">
            <v>Arts and Disability Forum</v>
          </cell>
          <cell r="B9" t="str">
            <v>2014-2015</v>
          </cell>
          <cell r="C9">
            <v>31830</v>
          </cell>
          <cell r="D9" t="str">
            <v>Lottery</v>
          </cell>
          <cell r="E9" t="str">
            <v>ACNI/10868</v>
          </cell>
          <cell r="F9" t="str">
            <v>Fionnuala Walsh</v>
          </cell>
          <cell r="G9" t="str">
            <v>AFP - Core</v>
          </cell>
          <cell r="H9" t="str">
            <v>Awarded - Completed</v>
          </cell>
          <cell r="I9" t="str">
            <v>Medium</v>
          </cell>
          <cell r="J9">
            <v>92946</v>
          </cell>
          <cell r="K9">
            <v>0</v>
          </cell>
          <cell r="L9">
            <v>92946</v>
          </cell>
          <cell r="M9">
            <v>226503</v>
          </cell>
          <cell r="N9" t="str">
            <v>Combined</v>
          </cell>
          <cell r="O9">
            <v>88601</v>
          </cell>
          <cell r="P9">
            <v>19222</v>
          </cell>
          <cell r="Q9">
            <v>1285</v>
          </cell>
          <cell r="R9">
            <v>1072</v>
          </cell>
          <cell r="S9">
            <v>1296</v>
          </cell>
          <cell r="T9">
            <v>1689</v>
          </cell>
          <cell r="U9">
            <v>3059</v>
          </cell>
          <cell r="V9">
            <v>0</v>
          </cell>
          <cell r="W9">
            <v>0</v>
          </cell>
          <cell r="X9">
            <v>1392</v>
          </cell>
          <cell r="Y9">
            <v>29015</v>
          </cell>
          <cell r="Z9">
            <v>0</v>
          </cell>
          <cell r="AA9">
            <v>38259</v>
          </cell>
          <cell r="AB9">
            <v>472</v>
          </cell>
          <cell r="AC9">
            <v>8337</v>
          </cell>
          <cell r="AD9">
            <v>0</v>
          </cell>
          <cell r="AE9">
            <v>6449</v>
          </cell>
          <cell r="AF9">
            <v>76</v>
          </cell>
          <cell r="AG9">
            <v>353</v>
          </cell>
          <cell r="AH9">
            <v>8315</v>
          </cell>
          <cell r="AI9">
            <v>548</v>
          </cell>
          <cell r="AJ9">
            <v>0</v>
          </cell>
          <cell r="AK9">
            <v>92946</v>
          </cell>
          <cell r="AL9">
            <v>25000</v>
          </cell>
          <cell r="AM9">
            <v>23079</v>
          </cell>
          <cell r="AN9">
            <v>141025</v>
          </cell>
          <cell r="AO9">
            <v>0</v>
          </cell>
          <cell r="AP9">
            <v>0</v>
          </cell>
          <cell r="AQ9">
            <v>19000</v>
          </cell>
          <cell r="AR9">
            <v>0</v>
          </cell>
          <cell r="AS9">
            <v>2500</v>
          </cell>
          <cell r="AT9">
            <v>0</v>
          </cell>
          <cell r="AU9">
            <v>0</v>
          </cell>
          <cell r="AV9">
            <v>2500</v>
          </cell>
          <cell r="AW9">
            <v>1400</v>
          </cell>
          <cell r="AX9">
            <v>1500</v>
          </cell>
          <cell r="AY9">
            <v>0</v>
          </cell>
          <cell r="AZ9">
            <v>55</v>
          </cell>
          <cell r="BA9">
            <v>0</v>
          </cell>
          <cell r="BB9">
            <v>506</v>
          </cell>
          <cell r="BC9">
            <v>0</v>
          </cell>
          <cell r="BD9">
            <v>0</v>
          </cell>
          <cell r="BE9">
            <v>6216</v>
          </cell>
          <cell r="BF9">
            <v>1330</v>
          </cell>
          <cell r="BG9">
            <v>0</v>
          </cell>
          <cell r="BH9">
            <v>11007</v>
          </cell>
          <cell r="BI9">
            <v>0</v>
          </cell>
          <cell r="BJ9">
            <v>6330</v>
          </cell>
          <cell r="BK9">
            <v>11110</v>
          </cell>
          <cell r="BL9">
            <v>17440</v>
          </cell>
          <cell r="BM9">
            <v>0</v>
          </cell>
          <cell r="BN9">
            <v>0</v>
          </cell>
        </row>
        <row r="10">
          <cell r="A10" t="str">
            <v>Arts Care</v>
          </cell>
          <cell r="B10" t="str">
            <v>2014-2015</v>
          </cell>
          <cell r="C10">
            <v>31770</v>
          </cell>
          <cell r="D10" t="str">
            <v>Lottery</v>
          </cell>
          <cell r="E10" t="str">
            <v>ACNI/10808</v>
          </cell>
          <cell r="F10" t="str">
            <v>Lizzie Devlin</v>
          </cell>
          <cell r="G10" t="str">
            <v>xx AFP - Returning Applicant</v>
          </cell>
          <cell r="H10" t="str">
            <v>Awarded</v>
          </cell>
          <cell r="I10" t="str">
            <v>Medium</v>
          </cell>
          <cell r="J10">
            <v>87876</v>
          </cell>
          <cell r="K10">
            <v>0</v>
          </cell>
          <cell r="L10">
            <v>87876</v>
          </cell>
          <cell r="M10">
            <v>637351.19999999995</v>
          </cell>
          <cell r="N10" t="str">
            <v>Combined</v>
          </cell>
          <cell r="O10">
            <v>114987.55</v>
          </cell>
          <cell r="P10">
            <v>12372.1</v>
          </cell>
          <cell r="Q10">
            <v>1668.79</v>
          </cell>
          <cell r="R10">
            <v>4842.8999999999996</v>
          </cell>
          <cell r="S10">
            <v>2270.67</v>
          </cell>
          <cell r="T10">
            <v>6952.74</v>
          </cell>
          <cell r="U10">
            <v>3220.44</v>
          </cell>
          <cell r="V10">
            <v>0</v>
          </cell>
          <cell r="W10">
            <v>0</v>
          </cell>
          <cell r="X10">
            <v>2414.64</v>
          </cell>
          <cell r="Y10">
            <v>33742.28</v>
          </cell>
          <cell r="Z10">
            <v>0</v>
          </cell>
          <cell r="AA10">
            <v>311310.15000000002</v>
          </cell>
          <cell r="AB10">
            <v>0</v>
          </cell>
          <cell r="AC10">
            <v>3112.74</v>
          </cell>
          <cell r="AD10">
            <v>0</v>
          </cell>
          <cell r="AE10">
            <v>0</v>
          </cell>
          <cell r="AF10">
            <v>2049.06</v>
          </cell>
          <cell r="AG10">
            <v>0</v>
          </cell>
          <cell r="AH10">
            <v>5055.45</v>
          </cell>
          <cell r="AI10">
            <v>802.16</v>
          </cell>
          <cell r="AJ10">
            <v>0</v>
          </cell>
          <cell r="AK10">
            <v>87876</v>
          </cell>
          <cell r="AL10">
            <v>0</v>
          </cell>
          <cell r="AM10">
            <v>0</v>
          </cell>
          <cell r="AN10">
            <v>87876</v>
          </cell>
          <cell r="AO10">
            <v>0</v>
          </cell>
          <cell r="AP10">
            <v>399824.64000000001</v>
          </cell>
          <cell r="AQ10">
            <v>8537</v>
          </cell>
          <cell r="AR10">
            <v>0</v>
          </cell>
          <cell r="AS10">
            <v>3350</v>
          </cell>
          <cell r="AT10">
            <v>0</v>
          </cell>
          <cell r="AU10">
            <v>0</v>
          </cell>
          <cell r="AV10">
            <v>3350</v>
          </cell>
          <cell r="AW10">
            <v>0</v>
          </cell>
          <cell r="AX10">
            <v>0</v>
          </cell>
          <cell r="AY10">
            <v>0</v>
          </cell>
          <cell r="AZ10">
            <v>0</v>
          </cell>
          <cell r="BA10">
            <v>0</v>
          </cell>
          <cell r="BB10">
            <v>0</v>
          </cell>
          <cell r="BC10">
            <v>0</v>
          </cell>
          <cell r="BD10">
            <v>0</v>
          </cell>
          <cell r="BE10">
            <v>150240</v>
          </cell>
          <cell r="BF10">
            <v>0</v>
          </cell>
          <cell r="BG10">
            <v>18357.830000000002</v>
          </cell>
          <cell r="BH10">
            <v>168597.83000000002</v>
          </cell>
          <cell r="BI10">
            <v>0</v>
          </cell>
          <cell r="BJ10">
            <v>7125.59</v>
          </cell>
          <cell r="BK10">
            <v>1500</v>
          </cell>
          <cell r="BL10">
            <v>8625.59</v>
          </cell>
          <cell r="BM10">
            <v>0</v>
          </cell>
          <cell r="BN10">
            <v>0</v>
          </cell>
        </row>
        <row r="11">
          <cell r="A11" t="str">
            <v>Arts for All</v>
          </cell>
          <cell r="B11" t="str">
            <v>2014-2015</v>
          </cell>
          <cell r="C11">
            <v>31836</v>
          </cell>
          <cell r="D11" t="str">
            <v>Lottery</v>
          </cell>
          <cell r="E11" t="str">
            <v>ACNI/10874</v>
          </cell>
          <cell r="F11" t="str">
            <v>Joan Dempster</v>
          </cell>
          <cell r="G11" t="str">
            <v>AFP - Core</v>
          </cell>
          <cell r="H11" t="str">
            <v>Awarded - Completed</v>
          </cell>
          <cell r="I11" t="str">
            <v>Medium</v>
          </cell>
          <cell r="J11">
            <v>56758</v>
          </cell>
          <cell r="K11">
            <v>0</v>
          </cell>
          <cell r="L11">
            <v>56758</v>
          </cell>
          <cell r="M11">
            <v>120000</v>
          </cell>
          <cell r="N11" t="str">
            <v>Combined</v>
          </cell>
          <cell r="O11">
            <v>55014</v>
          </cell>
          <cell r="P11">
            <v>6253</v>
          </cell>
          <cell r="Q11">
            <v>1870</v>
          </cell>
          <cell r="R11">
            <v>575</v>
          </cell>
          <cell r="S11">
            <v>1041</v>
          </cell>
          <cell r="T11">
            <v>1824</v>
          </cell>
          <cell r="U11">
            <v>1136</v>
          </cell>
          <cell r="V11">
            <v>0</v>
          </cell>
          <cell r="W11">
            <v>0</v>
          </cell>
          <cell r="X11">
            <v>393</v>
          </cell>
          <cell r="Y11">
            <v>13092</v>
          </cell>
          <cell r="Z11">
            <v>1950</v>
          </cell>
          <cell r="AA11">
            <v>35396</v>
          </cell>
          <cell r="AB11">
            <v>537</v>
          </cell>
          <cell r="AC11">
            <v>500</v>
          </cell>
          <cell r="AD11">
            <v>0</v>
          </cell>
          <cell r="AE11">
            <v>0</v>
          </cell>
          <cell r="AF11">
            <v>429</v>
          </cell>
          <cell r="AG11">
            <v>1100</v>
          </cell>
          <cell r="AH11">
            <v>236</v>
          </cell>
          <cell r="AI11">
            <v>2863</v>
          </cell>
          <cell r="AJ11">
            <v>0</v>
          </cell>
          <cell r="AK11">
            <v>56758</v>
          </cell>
          <cell r="AL11">
            <v>9664</v>
          </cell>
          <cell r="AM11">
            <v>4600</v>
          </cell>
          <cell r="AN11">
            <v>71022</v>
          </cell>
          <cell r="AO11">
            <v>0</v>
          </cell>
          <cell r="AP11">
            <v>10893</v>
          </cell>
          <cell r="AQ11">
            <v>12220</v>
          </cell>
          <cell r="AR11">
            <v>0</v>
          </cell>
          <cell r="AS11">
            <v>0</v>
          </cell>
          <cell r="AT11">
            <v>11646</v>
          </cell>
          <cell r="AU11">
            <v>0</v>
          </cell>
          <cell r="AV11">
            <v>11646</v>
          </cell>
          <cell r="AW11">
            <v>50</v>
          </cell>
          <cell r="AX11">
            <v>0</v>
          </cell>
          <cell r="AY11">
            <v>0</v>
          </cell>
          <cell r="AZ11">
            <v>0</v>
          </cell>
          <cell r="BA11">
            <v>0</v>
          </cell>
          <cell r="BB11">
            <v>60</v>
          </cell>
          <cell r="BC11">
            <v>0</v>
          </cell>
          <cell r="BD11">
            <v>840</v>
          </cell>
          <cell r="BE11">
            <v>0</v>
          </cell>
          <cell r="BF11">
            <v>0</v>
          </cell>
          <cell r="BG11">
            <v>0</v>
          </cell>
          <cell r="BH11">
            <v>950</v>
          </cell>
          <cell r="BI11">
            <v>0</v>
          </cell>
          <cell r="BJ11">
            <v>602</v>
          </cell>
          <cell r="BK11">
            <v>7870</v>
          </cell>
          <cell r="BL11">
            <v>8472</v>
          </cell>
          <cell r="BM11">
            <v>0</v>
          </cell>
          <cell r="BN11">
            <v>0</v>
          </cell>
        </row>
        <row r="12">
          <cell r="A12" t="str">
            <v>ArtsEkta</v>
          </cell>
          <cell r="B12" t="str">
            <v>2014-2015</v>
          </cell>
          <cell r="C12">
            <v>31841</v>
          </cell>
          <cell r="D12" t="str">
            <v>Lottery</v>
          </cell>
          <cell r="E12" t="str">
            <v>ACNI/10879</v>
          </cell>
          <cell r="F12" t="str">
            <v>Lizzie Devlin</v>
          </cell>
          <cell r="G12" t="str">
            <v>AFP - Core</v>
          </cell>
          <cell r="H12" t="str">
            <v>Awarded - Completed</v>
          </cell>
          <cell r="I12" t="str">
            <v>Medium</v>
          </cell>
          <cell r="J12">
            <v>55844</v>
          </cell>
          <cell r="K12">
            <v>0</v>
          </cell>
          <cell r="L12">
            <v>80000</v>
          </cell>
          <cell r="M12">
            <v>103495</v>
          </cell>
          <cell r="N12" t="str">
            <v>Combined</v>
          </cell>
          <cell r="O12">
            <v>124319</v>
          </cell>
          <cell r="P12">
            <v>16210</v>
          </cell>
          <cell r="Q12">
            <v>1320</v>
          </cell>
          <cell r="R12">
            <v>0</v>
          </cell>
          <cell r="S12">
            <v>2185</v>
          </cell>
          <cell r="T12">
            <v>1534</v>
          </cell>
          <cell r="U12">
            <v>868</v>
          </cell>
          <cell r="V12">
            <v>0</v>
          </cell>
          <cell r="W12">
            <v>0</v>
          </cell>
          <cell r="X12">
            <v>4417</v>
          </cell>
          <cell r="Y12">
            <v>26534</v>
          </cell>
          <cell r="Z12">
            <v>9893</v>
          </cell>
          <cell r="AA12">
            <v>126080</v>
          </cell>
          <cell r="AB12">
            <v>2630</v>
          </cell>
          <cell r="AC12">
            <v>29076</v>
          </cell>
          <cell r="AD12">
            <v>0</v>
          </cell>
          <cell r="AE12">
            <v>1190</v>
          </cell>
          <cell r="AF12">
            <v>1880</v>
          </cell>
          <cell r="AG12">
            <v>552</v>
          </cell>
          <cell r="AH12">
            <v>19983</v>
          </cell>
          <cell r="AI12">
            <v>8146</v>
          </cell>
          <cell r="AJ12">
            <v>3878</v>
          </cell>
          <cell r="AK12">
            <v>55844</v>
          </cell>
          <cell r="AL12">
            <v>12781</v>
          </cell>
          <cell r="AM12">
            <v>0</v>
          </cell>
          <cell r="AN12">
            <v>68625</v>
          </cell>
          <cell r="AO12">
            <v>0</v>
          </cell>
          <cell r="AP12">
            <v>55000</v>
          </cell>
          <cell r="AQ12">
            <v>66895</v>
          </cell>
          <cell r="AR12">
            <v>0</v>
          </cell>
          <cell r="AS12">
            <v>52074</v>
          </cell>
          <cell r="AT12">
            <v>0</v>
          </cell>
          <cell r="AU12">
            <v>0</v>
          </cell>
          <cell r="AV12">
            <v>52074</v>
          </cell>
          <cell r="AW12">
            <v>31478</v>
          </cell>
          <cell r="AX12">
            <v>0</v>
          </cell>
          <cell r="AY12">
            <v>0</v>
          </cell>
          <cell r="AZ12">
            <v>0</v>
          </cell>
          <cell r="BA12">
            <v>0</v>
          </cell>
          <cell r="BB12">
            <v>0</v>
          </cell>
          <cell r="BC12">
            <v>12662</v>
          </cell>
          <cell r="BD12">
            <v>0</v>
          </cell>
          <cell r="BE12">
            <v>116166</v>
          </cell>
          <cell r="BF12">
            <v>0</v>
          </cell>
          <cell r="BG12">
            <v>4343</v>
          </cell>
          <cell r="BH12">
            <v>164649</v>
          </cell>
          <cell r="BI12">
            <v>39567</v>
          </cell>
          <cell r="BJ12">
            <v>0</v>
          </cell>
          <cell r="BK12">
            <v>0</v>
          </cell>
          <cell r="BL12">
            <v>39567</v>
          </cell>
          <cell r="BM12">
            <v>0</v>
          </cell>
          <cell r="BN12">
            <v>0</v>
          </cell>
        </row>
        <row r="13">
          <cell r="A13" t="str">
            <v>Audiences (NI) Services Ltd</v>
          </cell>
          <cell r="B13" t="str">
            <v>2014-2015</v>
          </cell>
          <cell r="C13">
            <v>32470</v>
          </cell>
          <cell r="D13" t="str">
            <v>Exchequer</v>
          </cell>
          <cell r="E13" t="str">
            <v>ACNI/11512</v>
          </cell>
          <cell r="F13" t="str">
            <v>Ashleigh Lilley</v>
          </cell>
          <cell r="G13" t="str">
            <v>AFP - Core</v>
          </cell>
          <cell r="H13" t="str">
            <v>Awarded - Completed</v>
          </cell>
          <cell r="I13" t="str">
            <v>Medium</v>
          </cell>
          <cell r="J13">
            <v>239202</v>
          </cell>
          <cell r="K13">
            <v>0</v>
          </cell>
          <cell r="L13">
            <v>239202</v>
          </cell>
          <cell r="M13">
            <v>239202</v>
          </cell>
          <cell r="N13" t="str">
            <v>Combined</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239202</v>
          </cell>
          <cell r="AL13">
            <v>0</v>
          </cell>
          <cell r="AM13">
            <v>0</v>
          </cell>
          <cell r="AN13">
            <v>239202</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row>
        <row r="14">
          <cell r="A14" t="str">
            <v>Belfast Community Circus School</v>
          </cell>
          <cell r="B14" t="str">
            <v>2014-2015</v>
          </cell>
          <cell r="C14">
            <v>31773</v>
          </cell>
          <cell r="D14" t="str">
            <v>Exchequer</v>
          </cell>
          <cell r="E14" t="str">
            <v>ACNI/10811</v>
          </cell>
          <cell r="F14" t="str">
            <v>Gavin O'Connor</v>
          </cell>
          <cell r="G14" t="str">
            <v>xx AFP - Returning Applicant</v>
          </cell>
          <cell r="H14" t="str">
            <v>Awarded - Completed</v>
          </cell>
          <cell r="I14" t="str">
            <v>Medium</v>
          </cell>
          <cell r="J14">
            <v>163299</v>
          </cell>
          <cell r="K14">
            <v>0</v>
          </cell>
          <cell r="L14">
            <v>163299</v>
          </cell>
          <cell r="M14">
            <v>561499</v>
          </cell>
          <cell r="N14" t="str">
            <v>Combined</v>
          </cell>
          <cell r="O14">
            <v>154787</v>
          </cell>
          <cell r="P14">
            <v>1968</v>
          </cell>
          <cell r="Q14">
            <v>7788</v>
          </cell>
          <cell r="R14">
            <v>5370</v>
          </cell>
          <cell r="S14">
            <v>1821</v>
          </cell>
          <cell r="T14">
            <v>2005</v>
          </cell>
          <cell r="U14">
            <v>3200</v>
          </cell>
          <cell r="V14">
            <v>0</v>
          </cell>
          <cell r="W14">
            <v>0</v>
          </cell>
          <cell r="X14">
            <v>4314</v>
          </cell>
          <cell r="Y14">
            <v>26466</v>
          </cell>
          <cell r="Z14">
            <v>4604</v>
          </cell>
          <cell r="AA14">
            <v>281499</v>
          </cell>
          <cell r="AB14">
            <v>0</v>
          </cell>
          <cell r="AC14">
            <v>693</v>
          </cell>
          <cell r="AD14">
            <v>0</v>
          </cell>
          <cell r="AE14">
            <v>0</v>
          </cell>
          <cell r="AF14">
            <v>0</v>
          </cell>
          <cell r="AG14">
            <v>4876</v>
          </cell>
          <cell r="AH14">
            <v>4868</v>
          </cell>
          <cell r="AI14">
            <v>9067</v>
          </cell>
          <cell r="AJ14">
            <v>0</v>
          </cell>
          <cell r="AK14">
            <v>163299</v>
          </cell>
          <cell r="AL14">
            <v>0</v>
          </cell>
          <cell r="AM14">
            <v>0</v>
          </cell>
          <cell r="AN14">
            <v>163299</v>
          </cell>
          <cell r="AO14">
            <v>0</v>
          </cell>
          <cell r="AP14">
            <v>0</v>
          </cell>
          <cell r="AQ14">
            <v>38000</v>
          </cell>
          <cell r="AR14">
            <v>0</v>
          </cell>
          <cell r="AS14">
            <v>0</v>
          </cell>
          <cell r="AT14">
            <v>0</v>
          </cell>
          <cell r="AU14">
            <v>0</v>
          </cell>
          <cell r="AV14">
            <v>0</v>
          </cell>
          <cell r="AW14">
            <v>6600</v>
          </cell>
          <cell r="AX14">
            <v>0</v>
          </cell>
          <cell r="AY14">
            <v>0</v>
          </cell>
          <cell r="AZ14">
            <v>0</v>
          </cell>
          <cell r="BA14">
            <v>0</v>
          </cell>
          <cell r="BB14">
            <v>0</v>
          </cell>
          <cell r="BC14">
            <v>0</v>
          </cell>
          <cell r="BD14">
            <v>0</v>
          </cell>
          <cell r="BE14">
            <v>196304</v>
          </cell>
          <cell r="BF14">
            <v>0</v>
          </cell>
          <cell r="BG14">
            <v>0</v>
          </cell>
          <cell r="BH14">
            <v>202904</v>
          </cell>
          <cell r="BI14">
            <v>0</v>
          </cell>
          <cell r="BJ14">
            <v>64128</v>
          </cell>
          <cell r="BK14">
            <v>25999</v>
          </cell>
          <cell r="BL14">
            <v>90127</v>
          </cell>
          <cell r="BM14">
            <v>0</v>
          </cell>
          <cell r="BN14">
            <v>0</v>
          </cell>
        </row>
        <row r="15">
          <cell r="A15" t="str">
            <v>Belfast Exposed Photography</v>
          </cell>
          <cell r="B15" t="str">
            <v>2014-2015</v>
          </cell>
          <cell r="C15">
            <v>31751</v>
          </cell>
          <cell r="D15" t="str">
            <v>Exchequer</v>
          </cell>
          <cell r="E15" t="str">
            <v>ACNI/10789</v>
          </cell>
          <cell r="F15" t="str">
            <v>Deirdre Robb</v>
          </cell>
          <cell r="G15" t="str">
            <v>xx AFP - Returning Applicant</v>
          </cell>
          <cell r="H15" t="str">
            <v>Awarded - Completed</v>
          </cell>
          <cell r="I15" t="str">
            <v>Medium</v>
          </cell>
          <cell r="J15">
            <v>147479</v>
          </cell>
          <cell r="K15">
            <v>0</v>
          </cell>
          <cell r="L15">
            <v>147479</v>
          </cell>
          <cell r="M15">
            <v>0</v>
          </cell>
          <cell r="N15" t="str">
            <v>Visual Arts</v>
          </cell>
          <cell r="O15">
            <v>145650</v>
          </cell>
          <cell r="P15">
            <v>11900</v>
          </cell>
          <cell r="Q15">
            <v>7000</v>
          </cell>
          <cell r="R15">
            <v>2650</v>
          </cell>
          <cell r="S15">
            <v>3000</v>
          </cell>
          <cell r="T15">
            <v>2770</v>
          </cell>
          <cell r="U15">
            <v>3450</v>
          </cell>
          <cell r="V15">
            <v>0</v>
          </cell>
          <cell r="W15">
            <v>0</v>
          </cell>
          <cell r="X15">
            <v>4500</v>
          </cell>
          <cell r="Y15">
            <v>35270</v>
          </cell>
          <cell r="Z15">
            <v>0</v>
          </cell>
          <cell r="AA15">
            <v>10469</v>
          </cell>
          <cell r="AB15">
            <v>4115</v>
          </cell>
          <cell r="AC15">
            <v>1000</v>
          </cell>
          <cell r="AD15">
            <v>0</v>
          </cell>
          <cell r="AE15">
            <v>0</v>
          </cell>
          <cell r="AF15">
            <v>0</v>
          </cell>
          <cell r="AG15">
            <v>13010.1</v>
          </cell>
          <cell r="AH15">
            <v>1684</v>
          </cell>
          <cell r="AI15">
            <v>1768.39</v>
          </cell>
          <cell r="AJ15">
            <v>77083</v>
          </cell>
          <cell r="AK15">
            <v>147479</v>
          </cell>
          <cell r="AL15">
            <v>0</v>
          </cell>
          <cell r="AM15">
            <v>0</v>
          </cell>
          <cell r="AN15">
            <v>147479</v>
          </cell>
          <cell r="AO15">
            <v>0</v>
          </cell>
          <cell r="AP15">
            <v>32756</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69159.210000000006</v>
          </cell>
          <cell r="BG15">
            <v>1800</v>
          </cell>
          <cell r="BH15">
            <v>70959.210000000006</v>
          </cell>
          <cell r="BI15">
            <v>0</v>
          </cell>
          <cell r="BJ15">
            <v>0</v>
          </cell>
          <cell r="BK15">
            <v>50046</v>
          </cell>
          <cell r="BL15">
            <v>50046</v>
          </cell>
          <cell r="BM15">
            <v>0</v>
          </cell>
          <cell r="BN15">
            <v>0</v>
          </cell>
        </row>
        <row r="16">
          <cell r="A16" t="str">
            <v>Belfast Festival at Queen's</v>
          </cell>
          <cell r="B16" t="str">
            <v>2014-2015</v>
          </cell>
          <cell r="C16">
            <v>31832</v>
          </cell>
          <cell r="D16" t="str">
            <v>Exchequer</v>
          </cell>
          <cell r="E16" t="str">
            <v>ACNI/10870</v>
          </cell>
          <cell r="F16" t="str">
            <v>Sonya Whitefield</v>
          </cell>
          <cell r="G16" t="str">
            <v>xx AFP - Returning Applicant</v>
          </cell>
          <cell r="H16" t="str">
            <v>Awarded - Completed</v>
          </cell>
          <cell r="I16" t="str">
            <v>Medium</v>
          </cell>
          <cell r="J16">
            <v>189150</v>
          </cell>
          <cell r="K16">
            <v>0</v>
          </cell>
          <cell r="L16">
            <v>189150</v>
          </cell>
          <cell r="M16">
            <v>666015</v>
          </cell>
          <cell r="N16" t="str">
            <v>Combined</v>
          </cell>
          <cell r="O16">
            <v>254504</v>
          </cell>
          <cell r="P16">
            <v>0</v>
          </cell>
          <cell r="Q16">
            <v>0</v>
          </cell>
          <cell r="R16">
            <v>11184</v>
          </cell>
          <cell r="S16">
            <v>3607</v>
          </cell>
          <cell r="T16">
            <v>47124</v>
          </cell>
          <cell r="U16">
            <v>0</v>
          </cell>
          <cell r="V16">
            <v>0</v>
          </cell>
          <cell r="W16">
            <v>0</v>
          </cell>
          <cell r="X16">
            <v>0</v>
          </cell>
          <cell r="Y16">
            <v>61915</v>
          </cell>
          <cell r="Z16">
            <v>2370</v>
          </cell>
          <cell r="AA16">
            <v>188206</v>
          </cell>
          <cell r="AB16">
            <v>0</v>
          </cell>
          <cell r="AC16">
            <v>163990</v>
          </cell>
          <cell r="AD16">
            <v>0</v>
          </cell>
          <cell r="AE16">
            <v>0</v>
          </cell>
          <cell r="AF16">
            <v>6110</v>
          </cell>
          <cell r="AG16">
            <v>0</v>
          </cell>
          <cell r="AH16">
            <v>67147</v>
          </cell>
          <cell r="AI16">
            <v>132644</v>
          </cell>
          <cell r="AJ16">
            <v>77083</v>
          </cell>
          <cell r="AK16">
            <v>189150</v>
          </cell>
          <cell r="AL16">
            <v>0</v>
          </cell>
          <cell r="AM16">
            <v>0</v>
          </cell>
          <cell r="AN16">
            <v>189150</v>
          </cell>
          <cell r="AO16">
            <v>0</v>
          </cell>
          <cell r="AP16">
            <v>0</v>
          </cell>
          <cell r="AQ16">
            <v>59000</v>
          </cell>
          <cell r="AR16">
            <v>0</v>
          </cell>
          <cell r="AS16">
            <v>212120.2</v>
          </cell>
          <cell r="AT16">
            <v>0</v>
          </cell>
          <cell r="AU16">
            <v>0</v>
          </cell>
          <cell r="AV16">
            <v>212120.2</v>
          </cell>
          <cell r="AW16">
            <v>68766.179999999993</v>
          </cell>
          <cell r="AX16">
            <v>0</v>
          </cell>
          <cell r="AY16">
            <v>0</v>
          </cell>
          <cell r="AZ16">
            <v>0</v>
          </cell>
          <cell r="BA16">
            <v>0</v>
          </cell>
          <cell r="BB16">
            <v>0</v>
          </cell>
          <cell r="BC16">
            <v>0</v>
          </cell>
          <cell r="BD16">
            <v>0</v>
          </cell>
          <cell r="BE16">
            <v>0</v>
          </cell>
          <cell r="BF16">
            <v>0</v>
          </cell>
          <cell r="BG16">
            <v>1772.68</v>
          </cell>
          <cell r="BH16">
            <v>70538.859999999986</v>
          </cell>
          <cell r="BI16">
            <v>472618.17</v>
          </cell>
          <cell r="BJ16">
            <v>0</v>
          </cell>
          <cell r="BK16">
            <v>0</v>
          </cell>
          <cell r="BL16">
            <v>472618.17</v>
          </cell>
          <cell r="BM16">
            <v>0</v>
          </cell>
          <cell r="BN16">
            <v>0</v>
          </cell>
        </row>
        <row r="17">
          <cell r="A17" t="str">
            <v>Belfast Music Society</v>
          </cell>
          <cell r="B17" t="str">
            <v>2014-2015</v>
          </cell>
          <cell r="C17">
            <v>31736</v>
          </cell>
          <cell r="D17" t="str">
            <v>Lottery</v>
          </cell>
          <cell r="E17" t="str">
            <v>ACNI/10774</v>
          </cell>
          <cell r="F17" t="str">
            <v>Ciaran Scullion</v>
          </cell>
          <cell r="G17" t="str">
            <v>xx AFP - Returning Applicant</v>
          </cell>
          <cell r="H17" t="str">
            <v>Awarded - Completed</v>
          </cell>
          <cell r="I17" t="str">
            <v>Small</v>
          </cell>
          <cell r="J17">
            <v>42583</v>
          </cell>
          <cell r="K17">
            <v>0</v>
          </cell>
          <cell r="L17">
            <v>42583</v>
          </cell>
          <cell r="M17">
            <v>83360</v>
          </cell>
          <cell r="N17" t="str">
            <v>Music</v>
          </cell>
          <cell r="O17">
            <v>11500</v>
          </cell>
          <cell r="P17">
            <v>0</v>
          </cell>
          <cell r="Q17">
            <v>0</v>
          </cell>
          <cell r="R17">
            <v>0</v>
          </cell>
          <cell r="S17">
            <v>0</v>
          </cell>
          <cell r="T17">
            <v>500</v>
          </cell>
          <cell r="U17">
            <v>58</v>
          </cell>
          <cell r="V17">
            <v>0</v>
          </cell>
          <cell r="W17">
            <v>0</v>
          </cell>
          <cell r="X17">
            <v>280</v>
          </cell>
          <cell r="Y17">
            <v>838</v>
          </cell>
          <cell r="Z17">
            <v>1152</v>
          </cell>
          <cell r="AA17">
            <v>27650</v>
          </cell>
          <cell r="AB17">
            <v>25</v>
          </cell>
          <cell r="AC17">
            <v>5843</v>
          </cell>
          <cell r="AD17">
            <v>0</v>
          </cell>
          <cell r="AE17">
            <v>9669</v>
          </cell>
          <cell r="AF17">
            <v>2311</v>
          </cell>
          <cell r="AG17">
            <v>1094</v>
          </cell>
          <cell r="AH17">
            <v>6272</v>
          </cell>
          <cell r="AI17">
            <v>0</v>
          </cell>
          <cell r="AJ17">
            <v>7163</v>
          </cell>
          <cell r="AK17">
            <v>42583</v>
          </cell>
          <cell r="AL17">
            <v>3000</v>
          </cell>
          <cell r="AM17">
            <v>0</v>
          </cell>
          <cell r="AN17">
            <v>45583</v>
          </cell>
          <cell r="AO17">
            <v>0</v>
          </cell>
          <cell r="AP17">
            <v>0</v>
          </cell>
          <cell r="AQ17">
            <v>2500</v>
          </cell>
          <cell r="AR17">
            <v>0</v>
          </cell>
          <cell r="AS17">
            <v>0</v>
          </cell>
          <cell r="AT17">
            <v>0</v>
          </cell>
          <cell r="AU17">
            <v>0</v>
          </cell>
          <cell r="AV17">
            <v>0</v>
          </cell>
          <cell r="AW17">
            <v>9312</v>
          </cell>
          <cell r="AX17">
            <v>0</v>
          </cell>
          <cell r="AY17">
            <v>0</v>
          </cell>
          <cell r="AZ17">
            <v>0</v>
          </cell>
          <cell r="BA17">
            <v>0</v>
          </cell>
          <cell r="BB17">
            <v>0</v>
          </cell>
          <cell r="BC17">
            <v>0</v>
          </cell>
          <cell r="BD17">
            <v>0</v>
          </cell>
          <cell r="BE17">
            <v>2285</v>
          </cell>
          <cell r="BF17">
            <v>0</v>
          </cell>
          <cell r="BG17">
            <v>480</v>
          </cell>
          <cell r="BH17">
            <v>12077</v>
          </cell>
          <cell r="BI17">
            <v>8660</v>
          </cell>
          <cell r="BJ17">
            <v>915</v>
          </cell>
          <cell r="BK17">
            <v>3500</v>
          </cell>
          <cell r="BL17">
            <v>13075</v>
          </cell>
          <cell r="BM17">
            <v>0</v>
          </cell>
          <cell r="BN17">
            <v>0</v>
          </cell>
        </row>
        <row r="18">
          <cell r="A18" t="str">
            <v>Belfast Print Workshop</v>
          </cell>
          <cell r="B18" t="str">
            <v>2014-2015</v>
          </cell>
          <cell r="C18">
            <v>31752</v>
          </cell>
          <cell r="D18" t="str">
            <v>Lottery</v>
          </cell>
          <cell r="E18" t="str">
            <v>ACNI/10790</v>
          </cell>
          <cell r="F18" t="str">
            <v>Suzanne Lyle</v>
          </cell>
          <cell r="G18" t="str">
            <v>xx AFP - Returning Applicant</v>
          </cell>
          <cell r="H18" t="str">
            <v>Awarded - Completed</v>
          </cell>
          <cell r="I18" t="str">
            <v>Medium</v>
          </cell>
          <cell r="J18">
            <v>89000</v>
          </cell>
          <cell r="K18">
            <v>0</v>
          </cell>
          <cell r="L18">
            <v>89000</v>
          </cell>
          <cell r="M18">
            <v>176319</v>
          </cell>
          <cell r="N18" t="str">
            <v>Visual Arts</v>
          </cell>
          <cell r="O18">
            <v>65122.65</v>
          </cell>
          <cell r="P18">
            <v>23061.84</v>
          </cell>
          <cell r="Q18">
            <v>4569.91</v>
          </cell>
          <cell r="R18">
            <v>1080.26</v>
          </cell>
          <cell r="S18">
            <v>2520.75</v>
          </cell>
          <cell r="T18">
            <v>1197.5999999999999</v>
          </cell>
          <cell r="U18">
            <v>10339.73</v>
          </cell>
          <cell r="V18">
            <v>0</v>
          </cell>
          <cell r="W18">
            <v>0</v>
          </cell>
          <cell r="X18">
            <v>3736.79</v>
          </cell>
          <cell r="Y18">
            <v>46506.879999999997</v>
          </cell>
          <cell r="Z18">
            <v>0</v>
          </cell>
          <cell r="AA18">
            <v>13726.5</v>
          </cell>
          <cell r="AB18">
            <v>0</v>
          </cell>
          <cell r="AC18">
            <v>3234.02</v>
          </cell>
          <cell r="AD18">
            <v>0</v>
          </cell>
          <cell r="AE18">
            <v>0</v>
          </cell>
          <cell r="AF18">
            <v>0</v>
          </cell>
          <cell r="AG18">
            <v>0</v>
          </cell>
          <cell r="AH18">
            <v>55.2</v>
          </cell>
          <cell r="AI18">
            <v>10509.7</v>
          </cell>
          <cell r="AJ18">
            <v>3800</v>
          </cell>
          <cell r="AK18">
            <v>89000</v>
          </cell>
          <cell r="AL18">
            <v>0</v>
          </cell>
          <cell r="AM18">
            <v>0</v>
          </cell>
          <cell r="AN18">
            <v>89000</v>
          </cell>
          <cell r="AO18">
            <v>0</v>
          </cell>
          <cell r="AP18">
            <v>5308</v>
          </cell>
          <cell r="AQ18">
            <v>0</v>
          </cell>
          <cell r="AR18">
            <v>0</v>
          </cell>
          <cell r="AS18">
            <v>4334.07</v>
          </cell>
          <cell r="AT18">
            <v>0</v>
          </cell>
          <cell r="AU18">
            <v>0</v>
          </cell>
          <cell r="AV18">
            <v>4334.07</v>
          </cell>
          <cell r="AW18">
            <v>0</v>
          </cell>
          <cell r="AX18">
            <v>0</v>
          </cell>
          <cell r="AY18">
            <v>0</v>
          </cell>
          <cell r="AZ18">
            <v>16796.71</v>
          </cell>
          <cell r="BA18">
            <v>0</v>
          </cell>
          <cell r="BB18">
            <v>15754.31</v>
          </cell>
          <cell r="BC18">
            <v>0</v>
          </cell>
          <cell r="BD18">
            <v>0</v>
          </cell>
          <cell r="BE18">
            <v>8768.7999999999993</v>
          </cell>
          <cell r="BF18">
            <v>7484</v>
          </cell>
          <cell r="BG18">
            <v>2354.44</v>
          </cell>
          <cell r="BH18">
            <v>51158.259999999995</v>
          </cell>
          <cell r="BI18">
            <v>0</v>
          </cell>
          <cell r="BJ18">
            <v>0</v>
          </cell>
          <cell r="BK18">
            <v>0</v>
          </cell>
          <cell r="BL18">
            <v>0</v>
          </cell>
          <cell r="BM18">
            <v>0</v>
          </cell>
          <cell r="BN18">
            <v>0</v>
          </cell>
        </row>
        <row r="19">
          <cell r="A19" t="str">
            <v>BelfastTrad (Traditional Music and Dance Society)</v>
          </cell>
          <cell r="B19" t="str">
            <v>2014-2015</v>
          </cell>
          <cell r="C19">
            <v>31801</v>
          </cell>
          <cell r="D19" t="str">
            <v>Lottery</v>
          </cell>
          <cell r="E19" t="str">
            <v>ACNI/10839</v>
          </cell>
          <cell r="F19" t="str">
            <v>Jane Cassidy</v>
          </cell>
          <cell r="G19" t="str">
            <v>xx AFP - Returning Applicant</v>
          </cell>
          <cell r="H19" t="str">
            <v>Awarded - Completed</v>
          </cell>
          <cell r="I19" t="str">
            <v>Small</v>
          </cell>
          <cell r="J19">
            <v>19400</v>
          </cell>
          <cell r="K19">
            <v>0</v>
          </cell>
          <cell r="L19">
            <v>19400</v>
          </cell>
          <cell r="M19">
            <v>62440</v>
          </cell>
          <cell r="N19" t="str">
            <v>Traditional Arts</v>
          </cell>
          <cell r="O19">
            <v>0</v>
          </cell>
          <cell r="P19">
            <v>0</v>
          </cell>
          <cell r="Q19">
            <v>0</v>
          </cell>
          <cell r="R19">
            <v>0</v>
          </cell>
          <cell r="S19">
            <v>322</v>
          </cell>
          <cell r="T19">
            <v>230</v>
          </cell>
          <cell r="U19">
            <v>570</v>
          </cell>
          <cell r="V19">
            <v>0</v>
          </cell>
          <cell r="W19">
            <v>0</v>
          </cell>
          <cell r="X19">
            <v>340</v>
          </cell>
          <cell r="Y19">
            <v>1462</v>
          </cell>
          <cell r="Z19">
            <v>224</v>
          </cell>
          <cell r="AA19">
            <v>38681</v>
          </cell>
          <cell r="AB19">
            <v>5</v>
          </cell>
          <cell r="AC19">
            <v>512</v>
          </cell>
          <cell r="AD19">
            <v>0</v>
          </cell>
          <cell r="AE19">
            <v>11642</v>
          </cell>
          <cell r="AF19">
            <v>126</v>
          </cell>
          <cell r="AG19">
            <v>0</v>
          </cell>
          <cell r="AH19">
            <v>1146</v>
          </cell>
          <cell r="AI19">
            <v>2352</v>
          </cell>
          <cell r="AJ19">
            <v>24953.51</v>
          </cell>
          <cell r="AK19">
            <v>19400</v>
          </cell>
          <cell r="AL19">
            <v>0</v>
          </cell>
          <cell r="AM19">
            <v>0</v>
          </cell>
          <cell r="AN19">
            <v>19400</v>
          </cell>
          <cell r="AO19">
            <v>0</v>
          </cell>
          <cell r="AP19">
            <v>0</v>
          </cell>
          <cell r="AQ19">
            <v>0</v>
          </cell>
          <cell r="AR19">
            <v>0</v>
          </cell>
          <cell r="AS19">
            <v>0</v>
          </cell>
          <cell r="AT19">
            <v>0</v>
          </cell>
          <cell r="AU19">
            <v>0</v>
          </cell>
          <cell r="AV19">
            <v>0</v>
          </cell>
          <cell r="AW19">
            <v>40424</v>
          </cell>
          <cell r="AX19">
            <v>0</v>
          </cell>
          <cell r="AY19">
            <v>0</v>
          </cell>
          <cell r="AZ19">
            <v>410</v>
          </cell>
          <cell r="BA19">
            <v>0</v>
          </cell>
          <cell r="BB19">
            <v>0</v>
          </cell>
          <cell r="BC19">
            <v>0</v>
          </cell>
          <cell r="BD19">
            <v>0</v>
          </cell>
          <cell r="BE19">
            <v>0</v>
          </cell>
          <cell r="BF19">
            <v>0</v>
          </cell>
          <cell r="BG19">
            <v>3803</v>
          </cell>
          <cell r="BH19">
            <v>44637</v>
          </cell>
          <cell r="BI19">
            <v>0</v>
          </cell>
          <cell r="BJ19">
            <v>0</v>
          </cell>
          <cell r="BK19">
            <v>0</v>
          </cell>
          <cell r="BL19">
            <v>0</v>
          </cell>
          <cell r="BM19">
            <v>0</v>
          </cell>
          <cell r="BN19">
            <v>0</v>
          </cell>
        </row>
        <row r="20">
          <cell r="A20" t="str">
            <v>Big Telly Theatre Company</v>
          </cell>
          <cell r="B20" t="str">
            <v>2014-2015</v>
          </cell>
          <cell r="C20">
            <v>31799</v>
          </cell>
          <cell r="D20" t="str">
            <v>Exchequer</v>
          </cell>
          <cell r="E20" t="str">
            <v>ACNI/10837</v>
          </cell>
          <cell r="F20" t="str">
            <v>Gilly Campbell</v>
          </cell>
          <cell r="G20" t="str">
            <v>xx AFP - Returning Applicant</v>
          </cell>
          <cell r="H20" t="str">
            <v>Awarded - Completed</v>
          </cell>
          <cell r="I20" t="str">
            <v>Medium</v>
          </cell>
          <cell r="J20">
            <v>150350</v>
          </cell>
          <cell r="K20">
            <v>0</v>
          </cell>
          <cell r="L20">
            <v>150350</v>
          </cell>
          <cell r="M20">
            <v>586433.38</v>
          </cell>
          <cell r="N20" t="str">
            <v>Drama</v>
          </cell>
          <cell r="O20">
            <v>149875</v>
          </cell>
          <cell r="P20">
            <v>2860</v>
          </cell>
          <cell r="Q20">
            <v>0</v>
          </cell>
          <cell r="R20">
            <v>0</v>
          </cell>
          <cell r="S20">
            <v>1098</v>
          </cell>
          <cell r="T20">
            <v>6013.64</v>
          </cell>
          <cell r="U20">
            <v>2209.67</v>
          </cell>
          <cell r="V20">
            <v>0</v>
          </cell>
          <cell r="W20">
            <v>0</v>
          </cell>
          <cell r="X20">
            <v>3403.53</v>
          </cell>
          <cell r="Y20">
            <v>15584.84</v>
          </cell>
          <cell r="Z20">
            <v>11379.09</v>
          </cell>
          <cell r="AA20">
            <v>67434.149999999994</v>
          </cell>
          <cell r="AB20">
            <v>0</v>
          </cell>
          <cell r="AC20">
            <v>5013.5</v>
          </cell>
          <cell r="AD20">
            <v>0</v>
          </cell>
          <cell r="AE20">
            <v>0</v>
          </cell>
          <cell r="AF20">
            <v>0</v>
          </cell>
          <cell r="AG20">
            <v>3913.69</v>
          </cell>
          <cell r="AH20">
            <v>23919.83</v>
          </cell>
          <cell r="AI20">
            <v>12240.58</v>
          </cell>
          <cell r="AJ20">
            <v>0</v>
          </cell>
          <cell r="AK20">
            <v>150350</v>
          </cell>
          <cell r="AL20">
            <v>2897</v>
          </cell>
          <cell r="AM20">
            <v>17500</v>
          </cell>
          <cell r="AN20">
            <v>170747</v>
          </cell>
          <cell r="AO20">
            <v>0</v>
          </cell>
          <cell r="AP20">
            <v>2250</v>
          </cell>
          <cell r="AQ20">
            <v>8740</v>
          </cell>
          <cell r="AR20">
            <v>0</v>
          </cell>
          <cell r="AS20">
            <v>75624</v>
          </cell>
          <cell r="AT20">
            <v>0</v>
          </cell>
          <cell r="AU20">
            <v>0</v>
          </cell>
          <cell r="AV20">
            <v>75624</v>
          </cell>
          <cell r="AW20">
            <v>5086.78</v>
          </cell>
          <cell r="AX20">
            <v>4200</v>
          </cell>
          <cell r="AY20">
            <v>0</v>
          </cell>
          <cell r="AZ20">
            <v>0</v>
          </cell>
          <cell r="BA20">
            <v>0</v>
          </cell>
          <cell r="BB20">
            <v>0</v>
          </cell>
          <cell r="BC20">
            <v>0</v>
          </cell>
          <cell r="BD20">
            <v>0</v>
          </cell>
          <cell r="BE20">
            <v>0</v>
          </cell>
          <cell r="BF20">
            <v>0</v>
          </cell>
          <cell r="BG20">
            <v>10669.77</v>
          </cell>
          <cell r="BH20">
            <v>19956.55</v>
          </cell>
          <cell r="BI20">
            <v>0</v>
          </cell>
          <cell r="BJ20">
            <v>550</v>
          </cell>
          <cell r="BK20">
            <v>46800</v>
          </cell>
          <cell r="BL20">
            <v>47350</v>
          </cell>
          <cell r="BM20">
            <v>0</v>
          </cell>
          <cell r="BN20">
            <v>0</v>
          </cell>
        </row>
        <row r="21">
          <cell r="A21" t="str">
            <v>Blackstaff Press Limited</v>
          </cell>
          <cell r="B21" t="str">
            <v>2014-2015</v>
          </cell>
          <cell r="C21">
            <v>31788</v>
          </cell>
          <cell r="D21" t="str">
            <v>Lottery</v>
          </cell>
          <cell r="E21" t="str">
            <v>ACNI/10826</v>
          </cell>
          <cell r="F21" t="str">
            <v>Damian Smyth</v>
          </cell>
          <cell r="G21" t="str">
            <v>xx AFP - Returning Applicant</v>
          </cell>
          <cell r="H21" t="str">
            <v>Awarded - Completed</v>
          </cell>
          <cell r="I21" t="str">
            <v>Small</v>
          </cell>
          <cell r="J21">
            <v>82200</v>
          </cell>
          <cell r="K21">
            <v>0</v>
          </cell>
          <cell r="L21">
            <v>82200</v>
          </cell>
          <cell r="M21">
            <v>167849</v>
          </cell>
          <cell r="N21" t="str">
            <v>Literature</v>
          </cell>
          <cell r="O21">
            <v>103258</v>
          </cell>
          <cell r="P21">
            <v>11018</v>
          </cell>
          <cell r="Q21">
            <v>1440</v>
          </cell>
          <cell r="R21">
            <v>3316</v>
          </cell>
          <cell r="S21">
            <v>3528</v>
          </cell>
          <cell r="T21">
            <v>4735</v>
          </cell>
          <cell r="U21">
            <v>11008</v>
          </cell>
          <cell r="V21">
            <v>0</v>
          </cell>
          <cell r="W21">
            <v>0</v>
          </cell>
          <cell r="X21">
            <v>3500</v>
          </cell>
          <cell r="Y21">
            <v>38545</v>
          </cell>
          <cell r="Z21">
            <v>0</v>
          </cell>
          <cell r="AA21">
            <v>46219</v>
          </cell>
          <cell r="AB21">
            <v>0</v>
          </cell>
          <cell r="AC21">
            <v>26068</v>
          </cell>
          <cell r="AD21">
            <v>0</v>
          </cell>
          <cell r="AE21">
            <v>0</v>
          </cell>
          <cell r="AF21">
            <v>0</v>
          </cell>
          <cell r="AG21">
            <v>25883</v>
          </cell>
          <cell r="AH21">
            <v>2453</v>
          </cell>
          <cell r="AI21">
            <v>67678</v>
          </cell>
          <cell r="AJ21">
            <v>2173</v>
          </cell>
          <cell r="AK21">
            <v>82200</v>
          </cell>
          <cell r="AL21">
            <v>0</v>
          </cell>
          <cell r="AM21">
            <v>0</v>
          </cell>
          <cell r="AN21">
            <v>82200</v>
          </cell>
          <cell r="AO21">
            <v>0</v>
          </cell>
          <cell r="AP21">
            <v>600</v>
          </cell>
          <cell r="AQ21">
            <v>0</v>
          </cell>
          <cell r="AR21">
            <v>0</v>
          </cell>
          <cell r="AS21">
            <v>0</v>
          </cell>
          <cell r="AT21">
            <v>0</v>
          </cell>
          <cell r="AU21">
            <v>0</v>
          </cell>
          <cell r="AV21">
            <v>0</v>
          </cell>
          <cell r="AW21">
            <v>0</v>
          </cell>
          <cell r="AX21">
            <v>0</v>
          </cell>
          <cell r="AY21">
            <v>0</v>
          </cell>
          <cell r="AZ21">
            <v>0</v>
          </cell>
          <cell r="BA21">
            <v>230142</v>
          </cell>
          <cell r="BB21">
            <v>0</v>
          </cell>
          <cell r="BC21">
            <v>0</v>
          </cell>
          <cell r="BD21">
            <v>0</v>
          </cell>
          <cell r="BE21">
            <v>0</v>
          </cell>
          <cell r="BF21">
            <v>0</v>
          </cell>
          <cell r="BG21">
            <v>15116</v>
          </cell>
          <cell r="BH21">
            <v>245258</v>
          </cell>
          <cell r="BI21">
            <v>0</v>
          </cell>
          <cell r="BJ21">
            <v>0</v>
          </cell>
          <cell r="BK21">
            <v>0</v>
          </cell>
          <cell r="BL21">
            <v>0</v>
          </cell>
          <cell r="BM21">
            <v>0</v>
          </cell>
          <cell r="BN21">
            <v>0</v>
          </cell>
        </row>
        <row r="22">
          <cell r="A22" t="str">
            <v>Bruiser Theatre Company</v>
          </cell>
          <cell r="B22" t="str">
            <v>2014-2015</v>
          </cell>
          <cell r="C22">
            <v>31805</v>
          </cell>
          <cell r="D22" t="str">
            <v>Lottery</v>
          </cell>
          <cell r="E22" t="str">
            <v>ACNI/10843</v>
          </cell>
          <cell r="F22" t="str">
            <v>Gilly Campbell</v>
          </cell>
          <cell r="G22" t="str">
            <v>xx AFP - Returning Applicant</v>
          </cell>
          <cell r="H22" t="str">
            <v>Awarded - Completed</v>
          </cell>
          <cell r="I22" t="str">
            <v>Medium</v>
          </cell>
          <cell r="J22">
            <v>106703</v>
          </cell>
          <cell r="K22">
            <v>0</v>
          </cell>
          <cell r="L22">
            <v>106703</v>
          </cell>
          <cell r="M22">
            <v>281478.73</v>
          </cell>
          <cell r="N22" t="str">
            <v>Drama</v>
          </cell>
          <cell r="O22">
            <v>34354.11</v>
          </cell>
          <cell r="P22">
            <v>3969.48</v>
          </cell>
          <cell r="Q22">
            <v>0</v>
          </cell>
          <cell r="R22">
            <v>0</v>
          </cell>
          <cell r="S22">
            <v>1215.83</v>
          </cell>
          <cell r="T22">
            <v>156.91</v>
          </cell>
          <cell r="U22">
            <v>1290</v>
          </cell>
          <cell r="V22">
            <v>0</v>
          </cell>
          <cell r="W22">
            <v>0</v>
          </cell>
          <cell r="X22">
            <v>878.35</v>
          </cell>
          <cell r="Y22">
            <v>7510.57</v>
          </cell>
          <cell r="Z22">
            <v>555.54999999999995</v>
          </cell>
          <cell r="AA22">
            <v>122613.4</v>
          </cell>
          <cell r="AB22">
            <v>0</v>
          </cell>
          <cell r="AC22">
            <v>892.5</v>
          </cell>
          <cell r="AD22">
            <v>0</v>
          </cell>
          <cell r="AE22">
            <v>2622.65</v>
          </cell>
          <cell r="AF22">
            <v>0</v>
          </cell>
          <cell r="AG22">
            <v>85</v>
          </cell>
          <cell r="AH22">
            <v>6672.77</v>
          </cell>
          <cell r="AI22">
            <v>21555.279999999999</v>
          </cell>
          <cell r="AJ22">
            <v>8518.4</v>
          </cell>
          <cell r="AK22">
            <v>106703</v>
          </cell>
          <cell r="AL22">
            <v>0</v>
          </cell>
          <cell r="AM22">
            <v>6670</v>
          </cell>
          <cell r="AN22">
            <v>113373</v>
          </cell>
          <cell r="AO22">
            <v>0</v>
          </cell>
          <cell r="AP22">
            <v>0</v>
          </cell>
          <cell r="AQ22">
            <v>18000</v>
          </cell>
          <cell r="AR22">
            <v>0</v>
          </cell>
          <cell r="AS22">
            <v>4324.84</v>
          </cell>
          <cell r="AT22">
            <v>0</v>
          </cell>
          <cell r="AU22">
            <v>0</v>
          </cell>
          <cell r="AV22">
            <v>4324.84</v>
          </cell>
          <cell r="AW22">
            <v>15470.05</v>
          </cell>
          <cell r="AX22">
            <v>0</v>
          </cell>
          <cell r="AY22">
            <v>0</v>
          </cell>
          <cell r="AZ22">
            <v>0</v>
          </cell>
          <cell r="BA22">
            <v>0</v>
          </cell>
          <cell r="BB22">
            <v>0</v>
          </cell>
          <cell r="BC22">
            <v>0</v>
          </cell>
          <cell r="BD22">
            <v>0</v>
          </cell>
          <cell r="BE22">
            <v>0</v>
          </cell>
          <cell r="BF22">
            <v>0</v>
          </cell>
          <cell r="BG22">
            <v>0</v>
          </cell>
          <cell r="BH22">
            <v>15470.05</v>
          </cell>
          <cell r="BI22">
            <v>0</v>
          </cell>
          <cell r="BJ22">
            <v>5705</v>
          </cell>
          <cell r="BK22">
            <v>0</v>
          </cell>
          <cell r="BL22">
            <v>5705</v>
          </cell>
          <cell r="BM22">
            <v>0</v>
          </cell>
          <cell r="BN22">
            <v>0</v>
          </cell>
        </row>
        <row r="23">
          <cell r="A23" t="str">
            <v>Cahoots NI Ltd</v>
          </cell>
          <cell r="B23" t="str">
            <v>2014-2015</v>
          </cell>
          <cell r="C23">
            <v>31797</v>
          </cell>
          <cell r="D23" t="str">
            <v>Exchequer</v>
          </cell>
          <cell r="E23" t="str">
            <v>ACNI/10835</v>
          </cell>
          <cell r="F23" t="str">
            <v>Gilly Campbell</v>
          </cell>
          <cell r="G23" t="str">
            <v>xx AFP - Returning Applicant</v>
          </cell>
          <cell r="H23" t="str">
            <v>Awarded - Completed</v>
          </cell>
          <cell r="I23" t="str">
            <v>Medium</v>
          </cell>
          <cell r="J23">
            <v>121764</v>
          </cell>
          <cell r="K23">
            <v>0</v>
          </cell>
          <cell r="L23">
            <v>121764</v>
          </cell>
          <cell r="M23">
            <v>411385.64</v>
          </cell>
          <cell r="N23" t="str">
            <v>Drama</v>
          </cell>
          <cell r="O23">
            <v>88651.9</v>
          </cell>
          <cell r="P23">
            <v>3686</v>
          </cell>
          <cell r="Q23">
            <v>0</v>
          </cell>
          <cell r="R23">
            <v>1824.02</v>
          </cell>
          <cell r="S23">
            <v>714.66</v>
          </cell>
          <cell r="T23">
            <v>2677.83</v>
          </cell>
          <cell r="U23">
            <v>2519.5700000000002</v>
          </cell>
          <cell r="V23">
            <v>0</v>
          </cell>
          <cell r="W23">
            <v>0</v>
          </cell>
          <cell r="X23">
            <v>1772.23</v>
          </cell>
          <cell r="Y23">
            <v>13194.31</v>
          </cell>
          <cell r="Z23">
            <v>2348.31</v>
          </cell>
          <cell r="AA23">
            <v>154717.79999999999</v>
          </cell>
          <cell r="AB23">
            <v>0</v>
          </cell>
          <cell r="AC23">
            <v>3961.23</v>
          </cell>
          <cell r="AD23">
            <v>0</v>
          </cell>
          <cell r="AE23">
            <v>0</v>
          </cell>
          <cell r="AF23">
            <v>0</v>
          </cell>
          <cell r="AG23">
            <v>0</v>
          </cell>
          <cell r="AH23">
            <v>25472.22</v>
          </cell>
          <cell r="AI23">
            <v>53413.06</v>
          </cell>
          <cell r="AJ23">
            <v>1162</v>
          </cell>
          <cell r="AK23">
            <v>121764</v>
          </cell>
          <cell r="AL23">
            <v>9950</v>
          </cell>
          <cell r="AM23">
            <v>2000</v>
          </cell>
          <cell r="AN23">
            <v>133714</v>
          </cell>
          <cell r="AO23">
            <v>629.27</v>
          </cell>
          <cell r="AP23">
            <v>0</v>
          </cell>
          <cell r="AQ23">
            <v>16000</v>
          </cell>
          <cell r="AR23">
            <v>0</v>
          </cell>
          <cell r="AS23">
            <v>12775</v>
          </cell>
          <cell r="AT23">
            <v>0</v>
          </cell>
          <cell r="AU23">
            <v>0</v>
          </cell>
          <cell r="AV23">
            <v>12775</v>
          </cell>
          <cell r="AW23">
            <v>0</v>
          </cell>
          <cell r="AX23">
            <v>128578.85</v>
          </cell>
          <cell r="AY23">
            <v>0</v>
          </cell>
          <cell r="AZ23">
            <v>0</v>
          </cell>
          <cell r="BA23">
            <v>0</v>
          </cell>
          <cell r="BB23">
            <v>0</v>
          </cell>
          <cell r="BC23">
            <v>0</v>
          </cell>
          <cell r="BD23">
            <v>0</v>
          </cell>
          <cell r="BE23">
            <v>0</v>
          </cell>
          <cell r="BF23">
            <v>0</v>
          </cell>
          <cell r="BG23">
            <v>3181.64</v>
          </cell>
          <cell r="BH23">
            <v>131760.49000000002</v>
          </cell>
          <cell r="BI23">
            <v>18000</v>
          </cell>
          <cell r="BJ23">
            <v>0</v>
          </cell>
          <cell r="BK23">
            <v>36260.67</v>
          </cell>
          <cell r="BL23">
            <v>54260.67</v>
          </cell>
          <cell r="BM23">
            <v>0</v>
          </cell>
          <cell r="BN23">
            <v>0</v>
          </cell>
        </row>
        <row r="24">
          <cell r="A24" t="str">
            <v>Camerata Ireland</v>
          </cell>
          <cell r="B24" t="str">
            <v>2014-2015</v>
          </cell>
          <cell r="C24">
            <v>31753</v>
          </cell>
          <cell r="D24" t="str">
            <v>Lottery</v>
          </cell>
          <cell r="E24" t="str">
            <v>ACNI/10791</v>
          </cell>
          <cell r="F24" t="str">
            <v>Ciaran Scullion</v>
          </cell>
          <cell r="G24" t="str">
            <v>xx AFP - Returning Applicant</v>
          </cell>
          <cell r="H24" t="str">
            <v>Awarded - Completed</v>
          </cell>
          <cell r="I24" t="str">
            <v>Medium</v>
          </cell>
          <cell r="J24">
            <v>99425</v>
          </cell>
          <cell r="K24">
            <v>0</v>
          </cell>
          <cell r="L24">
            <v>99425</v>
          </cell>
          <cell r="M24">
            <v>854567</v>
          </cell>
          <cell r="N24" t="str">
            <v>Music</v>
          </cell>
          <cell r="O24">
            <v>46834</v>
          </cell>
          <cell r="P24">
            <v>0</v>
          </cell>
          <cell r="Q24">
            <v>323</v>
          </cell>
          <cell r="R24">
            <v>0</v>
          </cell>
          <cell r="S24">
            <v>1491</v>
          </cell>
          <cell r="T24">
            <v>2211</v>
          </cell>
          <cell r="U24">
            <v>9270</v>
          </cell>
          <cell r="V24">
            <v>0</v>
          </cell>
          <cell r="W24">
            <v>0</v>
          </cell>
          <cell r="X24">
            <v>1001</v>
          </cell>
          <cell r="Y24">
            <v>14296</v>
          </cell>
          <cell r="Z24">
            <v>0</v>
          </cell>
          <cell r="AA24">
            <v>103458</v>
          </cell>
          <cell r="AB24">
            <v>0</v>
          </cell>
          <cell r="AC24">
            <v>23712</v>
          </cell>
          <cell r="AD24">
            <v>0</v>
          </cell>
          <cell r="AE24">
            <v>18110</v>
          </cell>
          <cell r="AF24">
            <v>8903</v>
          </cell>
          <cell r="AG24">
            <v>2095</v>
          </cell>
          <cell r="AH24">
            <v>81541</v>
          </cell>
          <cell r="AI24">
            <v>13767</v>
          </cell>
          <cell r="AJ24">
            <v>16681.59</v>
          </cell>
          <cell r="AK24">
            <v>99425</v>
          </cell>
          <cell r="AL24">
            <v>0</v>
          </cell>
          <cell r="AM24">
            <v>0</v>
          </cell>
          <cell r="AN24">
            <v>99425</v>
          </cell>
          <cell r="AO24">
            <v>15873</v>
          </cell>
          <cell r="AP24">
            <v>0</v>
          </cell>
          <cell r="AQ24">
            <v>12000</v>
          </cell>
          <cell r="AR24">
            <v>0</v>
          </cell>
          <cell r="AS24">
            <v>0</v>
          </cell>
          <cell r="AT24">
            <v>0</v>
          </cell>
          <cell r="AU24">
            <v>0</v>
          </cell>
          <cell r="AV24">
            <v>0</v>
          </cell>
          <cell r="AW24">
            <v>33901</v>
          </cell>
          <cell r="AX24">
            <v>0</v>
          </cell>
          <cell r="AY24">
            <v>72063</v>
          </cell>
          <cell r="AZ24">
            <v>0</v>
          </cell>
          <cell r="BA24">
            <v>0</v>
          </cell>
          <cell r="BB24">
            <v>0</v>
          </cell>
          <cell r="BC24">
            <v>0</v>
          </cell>
          <cell r="BD24">
            <v>0</v>
          </cell>
          <cell r="BE24">
            <v>7210</v>
          </cell>
          <cell r="BF24">
            <v>0</v>
          </cell>
          <cell r="BG24">
            <v>0</v>
          </cell>
          <cell r="BH24">
            <v>113174</v>
          </cell>
          <cell r="BI24">
            <v>65806</v>
          </cell>
          <cell r="BJ24">
            <v>0</v>
          </cell>
          <cell r="BK24">
            <v>24221</v>
          </cell>
          <cell r="BL24">
            <v>90027</v>
          </cell>
          <cell r="BM24">
            <v>0</v>
          </cell>
          <cell r="BN24">
            <v>0</v>
          </cell>
        </row>
        <row r="25">
          <cell r="A25" t="str">
            <v>Catalyst Arts Ltd</v>
          </cell>
          <cell r="B25" t="str">
            <v>2014-2015</v>
          </cell>
          <cell r="C25">
            <v>31833</v>
          </cell>
          <cell r="D25" t="str">
            <v>Lottery</v>
          </cell>
          <cell r="E25" t="str">
            <v>ACNI/10871</v>
          </cell>
          <cell r="F25" t="str">
            <v>Joanna Johnston</v>
          </cell>
          <cell r="G25" t="str">
            <v>AFP - Core</v>
          </cell>
          <cell r="H25" t="str">
            <v>Awarded - Completed</v>
          </cell>
          <cell r="I25" t="str">
            <v>Small</v>
          </cell>
          <cell r="J25">
            <v>40720</v>
          </cell>
          <cell r="K25">
            <v>0</v>
          </cell>
          <cell r="L25">
            <v>40720</v>
          </cell>
          <cell r="M25">
            <v>56777</v>
          </cell>
          <cell r="N25" t="str">
            <v>Visual Arts</v>
          </cell>
          <cell r="O25">
            <v>0</v>
          </cell>
          <cell r="P25">
            <v>19847</v>
          </cell>
          <cell r="Q25">
            <v>1318</v>
          </cell>
          <cell r="R25">
            <v>1508</v>
          </cell>
          <cell r="S25">
            <v>1003</v>
          </cell>
          <cell r="T25">
            <v>958</v>
          </cell>
          <cell r="U25">
            <v>1193</v>
          </cell>
          <cell r="V25">
            <v>0</v>
          </cell>
          <cell r="W25">
            <v>0</v>
          </cell>
          <cell r="X25">
            <v>3577</v>
          </cell>
          <cell r="Y25">
            <v>29404</v>
          </cell>
          <cell r="Z25">
            <v>5914</v>
          </cell>
          <cell r="AA25">
            <v>5085</v>
          </cell>
          <cell r="AB25">
            <v>854</v>
          </cell>
          <cell r="AC25">
            <v>3656</v>
          </cell>
          <cell r="AD25">
            <v>0</v>
          </cell>
          <cell r="AE25">
            <v>0</v>
          </cell>
          <cell r="AF25">
            <v>0</v>
          </cell>
          <cell r="AG25">
            <v>3094</v>
          </cell>
          <cell r="AH25">
            <v>9640</v>
          </cell>
          <cell r="AI25">
            <v>6831</v>
          </cell>
          <cell r="AJ25">
            <v>12088.89</v>
          </cell>
          <cell r="AK25">
            <v>40720</v>
          </cell>
          <cell r="AL25">
            <v>0</v>
          </cell>
          <cell r="AM25">
            <v>0</v>
          </cell>
          <cell r="AN25">
            <v>40720</v>
          </cell>
          <cell r="AO25">
            <v>0</v>
          </cell>
          <cell r="AP25">
            <v>543.25</v>
          </cell>
          <cell r="AQ25">
            <v>1438.85</v>
          </cell>
          <cell r="AR25">
            <v>0</v>
          </cell>
          <cell r="AS25">
            <v>5201.6099999999997</v>
          </cell>
          <cell r="AT25">
            <v>0</v>
          </cell>
          <cell r="AU25">
            <v>0</v>
          </cell>
          <cell r="AV25">
            <v>5201.6099999999997</v>
          </cell>
          <cell r="AW25">
            <v>0</v>
          </cell>
          <cell r="AX25">
            <v>0</v>
          </cell>
          <cell r="AY25">
            <v>0</v>
          </cell>
          <cell r="AZ25">
            <v>1381</v>
          </cell>
          <cell r="BA25">
            <v>0</v>
          </cell>
          <cell r="BB25">
            <v>0</v>
          </cell>
          <cell r="BC25">
            <v>0</v>
          </cell>
          <cell r="BD25">
            <v>0</v>
          </cell>
          <cell r="BE25">
            <v>300</v>
          </cell>
          <cell r="BF25">
            <v>200</v>
          </cell>
          <cell r="BG25">
            <v>3332</v>
          </cell>
          <cell r="BH25">
            <v>5213</v>
          </cell>
          <cell r="BI25">
            <v>0</v>
          </cell>
          <cell r="BJ25">
            <v>3332.77</v>
          </cell>
          <cell r="BK25">
            <v>0</v>
          </cell>
          <cell r="BL25">
            <v>3332.77</v>
          </cell>
          <cell r="BM25">
            <v>1058.6300000000001</v>
          </cell>
          <cell r="BN25">
            <v>0</v>
          </cell>
        </row>
        <row r="26">
          <cell r="A26" t="str">
            <v>Cathedral Quarter Arts Festival</v>
          </cell>
          <cell r="B26" t="str">
            <v>2014-2015</v>
          </cell>
          <cell r="C26">
            <v>31778</v>
          </cell>
          <cell r="D26" t="str">
            <v>Exchequer</v>
          </cell>
          <cell r="E26" t="str">
            <v>ACNI/10816</v>
          </cell>
          <cell r="F26" t="str">
            <v>Sonya Whitefield</v>
          </cell>
          <cell r="G26" t="str">
            <v>xx AFP - Returning Applicant</v>
          </cell>
          <cell r="H26" t="str">
            <v>Awarded - Completed</v>
          </cell>
          <cell r="I26" t="str">
            <v>Medium</v>
          </cell>
          <cell r="J26">
            <v>126100</v>
          </cell>
          <cell r="K26">
            <v>0</v>
          </cell>
          <cell r="L26">
            <v>126100</v>
          </cell>
          <cell r="M26">
            <v>440000</v>
          </cell>
          <cell r="N26" t="str">
            <v>Combined</v>
          </cell>
          <cell r="O26">
            <v>75500</v>
          </cell>
          <cell r="P26">
            <v>5500</v>
          </cell>
          <cell r="Q26">
            <v>1800</v>
          </cell>
          <cell r="R26">
            <v>0</v>
          </cell>
          <cell r="S26">
            <v>2000</v>
          </cell>
          <cell r="T26">
            <v>2500</v>
          </cell>
          <cell r="U26">
            <v>800</v>
          </cell>
          <cell r="V26">
            <v>0</v>
          </cell>
          <cell r="W26">
            <v>0</v>
          </cell>
          <cell r="X26">
            <v>1000</v>
          </cell>
          <cell r="Y26">
            <v>13600</v>
          </cell>
          <cell r="Z26">
            <v>2300</v>
          </cell>
          <cell r="AA26">
            <v>175250</v>
          </cell>
          <cell r="AB26">
            <v>1000</v>
          </cell>
          <cell r="AC26">
            <v>53400</v>
          </cell>
          <cell r="AD26">
            <v>0</v>
          </cell>
          <cell r="AE26">
            <v>18800</v>
          </cell>
          <cell r="AF26">
            <v>4000</v>
          </cell>
          <cell r="AG26">
            <v>1500</v>
          </cell>
          <cell r="AH26">
            <v>32750</v>
          </cell>
          <cell r="AI26">
            <v>4560</v>
          </cell>
          <cell r="AJ26">
            <v>1303.1600000000001</v>
          </cell>
          <cell r="AK26">
            <v>126100</v>
          </cell>
          <cell r="AL26">
            <v>0</v>
          </cell>
          <cell r="AM26">
            <v>0</v>
          </cell>
          <cell r="AN26">
            <v>126100</v>
          </cell>
          <cell r="AO26">
            <v>0</v>
          </cell>
          <cell r="AP26">
            <v>63000</v>
          </cell>
          <cell r="AQ26">
            <v>49000</v>
          </cell>
          <cell r="AR26">
            <v>0</v>
          </cell>
          <cell r="AS26">
            <v>0</v>
          </cell>
          <cell r="AT26">
            <v>0</v>
          </cell>
          <cell r="AU26">
            <v>0</v>
          </cell>
          <cell r="AV26">
            <v>0</v>
          </cell>
          <cell r="AW26">
            <v>201793</v>
          </cell>
          <cell r="AX26">
            <v>0</v>
          </cell>
          <cell r="AY26">
            <v>0</v>
          </cell>
          <cell r="AZ26">
            <v>0</v>
          </cell>
          <cell r="BA26">
            <v>0</v>
          </cell>
          <cell r="BB26">
            <v>0</v>
          </cell>
          <cell r="BC26">
            <v>0</v>
          </cell>
          <cell r="BD26">
            <v>0</v>
          </cell>
          <cell r="BE26">
            <v>0</v>
          </cell>
          <cell r="BF26">
            <v>0</v>
          </cell>
          <cell r="BG26">
            <v>0</v>
          </cell>
          <cell r="BH26">
            <v>201793</v>
          </cell>
          <cell r="BI26">
            <v>12000</v>
          </cell>
          <cell r="BJ26">
            <v>0</v>
          </cell>
          <cell r="BK26">
            <v>2500</v>
          </cell>
          <cell r="BL26">
            <v>14500</v>
          </cell>
          <cell r="BM26">
            <v>0</v>
          </cell>
          <cell r="BN26">
            <v>0</v>
          </cell>
        </row>
        <row r="27">
          <cell r="A27" t="str">
            <v>Centre for Contemporary Art Derry - Londonderry</v>
          </cell>
          <cell r="B27" t="str">
            <v>2014-2015</v>
          </cell>
          <cell r="C27">
            <v>31754</v>
          </cell>
          <cell r="D27" t="str">
            <v>Lottery</v>
          </cell>
          <cell r="E27" t="str">
            <v>ACNI/10792</v>
          </cell>
          <cell r="F27" t="str">
            <v>Deirdre Robb</v>
          </cell>
          <cell r="G27" t="str">
            <v>xx AFP - Returning Applicant</v>
          </cell>
          <cell r="H27" t="str">
            <v>Awarded - Completed</v>
          </cell>
          <cell r="I27" t="str">
            <v>Medium</v>
          </cell>
          <cell r="J27">
            <v>112000</v>
          </cell>
          <cell r="K27">
            <v>0</v>
          </cell>
          <cell r="L27">
            <v>112000</v>
          </cell>
          <cell r="M27">
            <v>159427</v>
          </cell>
          <cell r="N27" t="str">
            <v>Visual Arts</v>
          </cell>
          <cell r="O27">
            <v>58209.88</v>
          </cell>
          <cell r="P27">
            <v>30000</v>
          </cell>
          <cell r="Q27">
            <v>1483.11</v>
          </cell>
          <cell r="R27">
            <v>450.59</v>
          </cell>
          <cell r="S27">
            <v>1183.17</v>
          </cell>
          <cell r="T27">
            <v>177.37</v>
          </cell>
          <cell r="U27">
            <v>3518.71</v>
          </cell>
          <cell r="V27">
            <v>0</v>
          </cell>
          <cell r="W27">
            <v>0</v>
          </cell>
          <cell r="X27">
            <v>1391.02</v>
          </cell>
          <cell r="Y27">
            <v>38203.97</v>
          </cell>
          <cell r="Z27">
            <v>0</v>
          </cell>
          <cell r="AA27">
            <v>31963.15</v>
          </cell>
          <cell r="AB27">
            <v>93.46</v>
          </cell>
          <cell r="AC27">
            <v>3489.42</v>
          </cell>
          <cell r="AD27">
            <v>0</v>
          </cell>
          <cell r="AE27">
            <v>2998.11</v>
          </cell>
          <cell r="AF27">
            <v>7236.84</v>
          </cell>
          <cell r="AG27">
            <v>1835.28</v>
          </cell>
          <cell r="AH27">
            <v>9083.06</v>
          </cell>
          <cell r="AI27">
            <v>3644.6</v>
          </cell>
          <cell r="AJ27">
            <v>8286</v>
          </cell>
          <cell r="AK27">
            <v>112000</v>
          </cell>
          <cell r="AL27">
            <v>3400</v>
          </cell>
          <cell r="AM27">
            <v>0</v>
          </cell>
          <cell r="AN27">
            <v>115400</v>
          </cell>
          <cell r="AO27">
            <v>0</v>
          </cell>
          <cell r="AP27">
            <v>400</v>
          </cell>
          <cell r="AQ27">
            <v>18812.599999999999</v>
          </cell>
          <cell r="AR27">
            <v>0</v>
          </cell>
          <cell r="AS27">
            <v>14300</v>
          </cell>
          <cell r="AT27">
            <v>0</v>
          </cell>
          <cell r="AU27">
            <v>0</v>
          </cell>
          <cell r="AV27">
            <v>14300</v>
          </cell>
          <cell r="AW27">
            <v>0</v>
          </cell>
          <cell r="AX27">
            <v>0</v>
          </cell>
          <cell r="AY27">
            <v>4200</v>
          </cell>
          <cell r="AZ27">
            <v>0</v>
          </cell>
          <cell r="BA27">
            <v>0</v>
          </cell>
          <cell r="BB27">
            <v>0</v>
          </cell>
          <cell r="BC27">
            <v>0</v>
          </cell>
          <cell r="BD27">
            <v>0</v>
          </cell>
          <cell r="BE27">
            <v>0</v>
          </cell>
          <cell r="BF27">
            <v>0</v>
          </cell>
          <cell r="BG27">
            <v>4232.96</v>
          </cell>
          <cell r="BH27">
            <v>8432.9599999999991</v>
          </cell>
          <cell r="BI27">
            <v>8000</v>
          </cell>
          <cell r="BJ27">
            <v>0</v>
          </cell>
          <cell r="BK27">
            <v>19076.86</v>
          </cell>
          <cell r="BL27">
            <v>27076.86</v>
          </cell>
          <cell r="BM27">
            <v>0</v>
          </cell>
          <cell r="BN27">
            <v>0</v>
          </cell>
        </row>
        <row r="28">
          <cell r="A28" t="str">
            <v>Comhaltas Ceoltoiri Eireann</v>
          </cell>
          <cell r="B28" t="str">
            <v>2014-2015</v>
          </cell>
          <cell r="C28">
            <v>31840</v>
          </cell>
          <cell r="D28" t="str">
            <v>Lottery</v>
          </cell>
          <cell r="E28" t="str">
            <v>ACNI/10878</v>
          </cell>
          <cell r="F28" t="str">
            <v>Jane Cassidy</v>
          </cell>
          <cell r="G28" t="str">
            <v>AFP - Core</v>
          </cell>
          <cell r="H28" t="str">
            <v>Awarded - Completed</v>
          </cell>
          <cell r="I28" t="str">
            <v>Small</v>
          </cell>
          <cell r="J28">
            <v>34000</v>
          </cell>
          <cell r="K28">
            <v>0</v>
          </cell>
          <cell r="L28">
            <v>34000</v>
          </cell>
          <cell r="M28">
            <v>0</v>
          </cell>
          <cell r="N28" t="str">
            <v>Traditional Arts</v>
          </cell>
          <cell r="O28">
            <v>52917.36</v>
          </cell>
          <cell r="P28">
            <v>1082.8699999999999</v>
          </cell>
          <cell r="Q28">
            <v>10443.92</v>
          </cell>
          <cell r="R28">
            <v>29857.24</v>
          </cell>
          <cell r="S28">
            <v>2587.14</v>
          </cell>
          <cell r="T28">
            <v>2949.61</v>
          </cell>
          <cell r="U28">
            <v>5187.99</v>
          </cell>
          <cell r="V28">
            <v>0</v>
          </cell>
          <cell r="W28">
            <v>0</v>
          </cell>
          <cell r="X28">
            <v>2356.36</v>
          </cell>
          <cell r="Y28">
            <v>54465.13</v>
          </cell>
          <cell r="Z28">
            <v>8500.9599999999991</v>
          </cell>
          <cell r="AA28">
            <v>25632.9</v>
          </cell>
          <cell r="AB28">
            <v>138</v>
          </cell>
          <cell r="AC28">
            <v>6141.1</v>
          </cell>
          <cell r="AD28">
            <v>0</v>
          </cell>
          <cell r="AE28">
            <v>240</v>
          </cell>
          <cell r="AF28">
            <v>7972.21</v>
          </cell>
          <cell r="AG28">
            <v>0</v>
          </cell>
          <cell r="AH28">
            <v>0</v>
          </cell>
          <cell r="AI28">
            <v>499.85</v>
          </cell>
          <cell r="AJ28">
            <v>401</v>
          </cell>
          <cell r="AK28">
            <v>34000</v>
          </cell>
          <cell r="AL28">
            <v>0</v>
          </cell>
          <cell r="AM28">
            <v>0</v>
          </cell>
          <cell r="AN28">
            <v>34000</v>
          </cell>
          <cell r="AO28">
            <v>0</v>
          </cell>
          <cell r="AP28">
            <v>1884</v>
          </cell>
          <cell r="AQ28">
            <v>5500</v>
          </cell>
          <cell r="AR28">
            <v>3522.74</v>
          </cell>
          <cell r="AS28">
            <v>4556</v>
          </cell>
          <cell r="AT28">
            <v>0</v>
          </cell>
          <cell r="AU28">
            <v>0</v>
          </cell>
          <cell r="AV28">
            <v>4556</v>
          </cell>
          <cell r="AW28">
            <v>10862.22</v>
          </cell>
          <cell r="AX28">
            <v>0</v>
          </cell>
          <cell r="AY28">
            <v>0</v>
          </cell>
          <cell r="AZ28">
            <v>0</v>
          </cell>
          <cell r="BA28">
            <v>0</v>
          </cell>
          <cell r="BB28">
            <v>0</v>
          </cell>
          <cell r="BC28">
            <v>8037</v>
          </cell>
          <cell r="BD28">
            <v>26671.86</v>
          </cell>
          <cell r="BE28">
            <v>4703.46</v>
          </cell>
          <cell r="BF28">
            <v>0</v>
          </cell>
          <cell r="BG28">
            <v>58254.400000000001</v>
          </cell>
          <cell r="BH28">
            <v>108528.94</v>
          </cell>
          <cell r="BI28">
            <v>0</v>
          </cell>
          <cell r="BJ28">
            <v>0</v>
          </cell>
          <cell r="BK28">
            <v>0</v>
          </cell>
          <cell r="BL28">
            <v>0</v>
          </cell>
          <cell r="BM28">
            <v>0</v>
          </cell>
          <cell r="BN28">
            <v>0</v>
          </cell>
        </row>
        <row r="29">
          <cell r="A29" t="str">
            <v>Craft and Design Collective</v>
          </cell>
          <cell r="B29" t="str">
            <v>2014-2015</v>
          </cell>
          <cell r="C29">
            <v>31826</v>
          </cell>
          <cell r="D29" t="str">
            <v>Lottery</v>
          </cell>
          <cell r="E29" t="str">
            <v>ACNI/10864</v>
          </cell>
          <cell r="F29" t="str">
            <v>Deirdre Robb</v>
          </cell>
          <cell r="G29" t="str">
            <v>AFP - Core</v>
          </cell>
          <cell r="H29" t="str">
            <v>Awarded - Completed</v>
          </cell>
          <cell r="I29" t="str">
            <v>Small</v>
          </cell>
          <cell r="J29">
            <v>44429</v>
          </cell>
          <cell r="K29">
            <v>0</v>
          </cell>
          <cell r="L29">
            <v>44429</v>
          </cell>
          <cell r="M29">
            <v>169658</v>
          </cell>
          <cell r="N29" t="str">
            <v>Visual Arts</v>
          </cell>
          <cell r="O29">
            <v>45427.35</v>
          </cell>
          <cell r="P29">
            <v>27908.93</v>
          </cell>
          <cell r="Q29">
            <v>2822.13</v>
          </cell>
          <cell r="R29">
            <v>194.4</v>
          </cell>
          <cell r="S29">
            <v>1010.48</v>
          </cell>
          <cell r="T29">
            <v>244.96</v>
          </cell>
          <cell r="U29">
            <v>3961.96</v>
          </cell>
          <cell r="V29">
            <v>0</v>
          </cell>
          <cell r="W29">
            <v>0</v>
          </cell>
          <cell r="X29">
            <v>836.95</v>
          </cell>
          <cell r="Y29">
            <v>36979.81</v>
          </cell>
          <cell r="Z29">
            <v>4185</v>
          </cell>
          <cell r="AA29">
            <v>0</v>
          </cell>
          <cell r="AB29">
            <v>0</v>
          </cell>
          <cell r="AC29">
            <v>0</v>
          </cell>
          <cell r="AD29">
            <v>0</v>
          </cell>
          <cell r="AE29">
            <v>0</v>
          </cell>
          <cell r="AF29">
            <v>0</v>
          </cell>
          <cell r="AG29">
            <v>0</v>
          </cell>
          <cell r="AH29">
            <v>0</v>
          </cell>
          <cell r="AI29">
            <v>0</v>
          </cell>
          <cell r="AJ29">
            <v>57021</v>
          </cell>
          <cell r="AK29">
            <v>44429</v>
          </cell>
          <cell r="AL29">
            <v>3000</v>
          </cell>
          <cell r="AM29">
            <v>0</v>
          </cell>
          <cell r="AN29">
            <v>47429</v>
          </cell>
          <cell r="AO29">
            <v>0</v>
          </cell>
          <cell r="AP29">
            <v>0</v>
          </cell>
          <cell r="AQ29">
            <v>6000</v>
          </cell>
          <cell r="AR29">
            <v>0</v>
          </cell>
          <cell r="AS29">
            <v>0</v>
          </cell>
          <cell r="AT29">
            <v>0</v>
          </cell>
          <cell r="AU29">
            <v>0</v>
          </cell>
          <cell r="AV29">
            <v>0</v>
          </cell>
          <cell r="AW29">
            <v>0</v>
          </cell>
          <cell r="AX29">
            <v>0</v>
          </cell>
          <cell r="AY29">
            <v>0</v>
          </cell>
          <cell r="AZ29">
            <v>3540</v>
          </cell>
          <cell r="BA29">
            <v>0</v>
          </cell>
          <cell r="BB29">
            <v>45458.79</v>
          </cell>
          <cell r="BC29">
            <v>0</v>
          </cell>
          <cell r="BD29">
            <v>0</v>
          </cell>
          <cell r="BE29">
            <v>8185.93</v>
          </cell>
          <cell r="BF29">
            <v>0</v>
          </cell>
          <cell r="BG29">
            <v>0</v>
          </cell>
          <cell r="BH29">
            <v>57184.72</v>
          </cell>
          <cell r="BI29">
            <v>0</v>
          </cell>
          <cell r="BJ29">
            <v>0</v>
          </cell>
          <cell r="BK29">
            <v>0</v>
          </cell>
          <cell r="BL29">
            <v>0</v>
          </cell>
          <cell r="BM29">
            <v>0</v>
          </cell>
          <cell r="BN29">
            <v>0</v>
          </cell>
        </row>
        <row r="30">
          <cell r="A30" t="str">
            <v>Craft Northern Ireland</v>
          </cell>
          <cell r="B30" t="str">
            <v>2014-2015</v>
          </cell>
          <cell r="C30">
            <v>31715</v>
          </cell>
          <cell r="D30" t="str">
            <v>Exchequer</v>
          </cell>
          <cell r="E30" t="str">
            <v>ACNI/10753</v>
          </cell>
          <cell r="F30" t="str">
            <v>Suzanne Lyle</v>
          </cell>
          <cell r="G30" t="str">
            <v>xx AFP - Returning Applicant</v>
          </cell>
          <cell r="H30" t="str">
            <v>Awarded - Completed</v>
          </cell>
          <cell r="I30" t="str">
            <v>Medium</v>
          </cell>
          <cell r="J30">
            <v>128494</v>
          </cell>
          <cell r="K30">
            <v>0</v>
          </cell>
          <cell r="L30">
            <v>128494</v>
          </cell>
          <cell r="M30">
            <v>128494</v>
          </cell>
          <cell r="N30" t="str">
            <v>Visual Arts</v>
          </cell>
          <cell r="O30">
            <v>142858</v>
          </cell>
          <cell r="P30">
            <v>15235</v>
          </cell>
          <cell r="Q30">
            <v>1813</v>
          </cell>
          <cell r="R30">
            <v>1032</v>
          </cell>
          <cell r="S30">
            <v>2136</v>
          </cell>
          <cell r="T30">
            <v>1116</v>
          </cell>
          <cell r="U30">
            <v>1649</v>
          </cell>
          <cell r="V30">
            <v>0</v>
          </cell>
          <cell r="W30">
            <v>0</v>
          </cell>
          <cell r="X30">
            <v>600</v>
          </cell>
          <cell r="Y30">
            <v>23581</v>
          </cell>
          <cell r="Z30">
            <v>5243</v>
          </cell>
          <cell r="AA30">
            <v>0</v>
          </cell>
          <cell r="AB30">
            <v>0</v>
          </cell>
          <cell r="AC30">
            <v>12410</v>
          </cell>
          <cell r="AD30">
            <v>0</v>
          </cell>
          <cell r="AE30">
            <v>1445</v>
          </cell>
          <cell r="AF30">
            <v>0</v>
          </cell>
          <cell r="AG30">
            <v>0</v>
          </cell>
          <cell r="AH30">
            <v>4098</v>
          </cell>
          <cell r="AI30">
            <v>21044</v>
          </cell>
          <cell r="AJ30">
            <v>4881.03</v>
          </cell>
          <cell r="AK30">
            <v>128494</v>
          </cell>
          <cell r="AL30">
            <v>12450</v>
          </cell>
          <cell r="AM30">
            <v>19450</v>
          </cell>
          <cell r="AN30">
            <v>160394</v>
          </cell>
          <cell r="AO30">
            <v>0</v>
          </cell>
          <cell r="AP30">
            <v>46546</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4020</v>
          </cell>
          <cell r="BH30">
            <v>4020</v>
          </cell>
          <cell r="BI30">
            <v>0</v>
          </cell>
          <cell r="BJ30">
            <v>0</v>
          </cell>
          <cell r="BK30">
            <v>0</v>
          </cell>
          <cell r="BL30">
            <v>0</v>
          </cell>
          <cell r="BM30">
            <v>0</v>
          </cell>
          <cell r="BN30">
            <v>0</v>
          </cell>
        </row>
        <row r="31">
          <cell r="A31" t="str">
            <v>Creative Exchange</v>
          </cell>
          <cell r="B31" t="str">
            <v>2014-2015</v>
          </cell>
          <cell r="C31">
            <v>31827</v>
          </cell>
          <cell r="D31" t="str">
            <v>Exchequer</v>
          </cell>
          <cell r="E31" t="str">
            <v>ACNI/10865</v>
          </cell>
          <cell r="F31" t="str">
            <v>Joanna Johnston</v>
          </cell>
          <cell r="G31" t="str">
            <v>xx AFP - Studio Groups</v>
          </cell>
          <cell r="H31" t="str">
            <v>Awarded - Completed</v>
          </cell>
          <cell r="I31" t="str">
            <v>Small</v>
          </cell>
          <cell r="J31">
            <v>13300</v>
          </cell>
          <cell r="K31">
            <v>0</v>
          </cell>
          <cell r="L31">
            <v>13300</v>
          </cell>
          <cell r="M31">
            <v>63086</v>
          </cell>
          <cell r="N31" t="str">
            <v>Visual Arts</v>
          </cell>
          <cell r="O31">
            <v>5448</v>
          </cell>
          <cell r="P31">
            <v>11760.75</v>
          </cell>
          <cell r="Q31">
            <v>1596.45</v>
          </cell>
          <cell r="R31">
            <v>163.38999999999999</v>
          </cell>
          <cell r="S31">
            <v>985.41</v>
          </cell>
          <cell r="T31">
            <v>23.6</v>
          </cell>
          <cell r="U31">
            <v>350</v>
          </cell>
          <cell r="V31">
            <v>0</v>
          </cell>
          <cell r="W31">
            <v>0</v>
          </cell>
          <cell r="X31">
            <v>702.04</v>
          </cell>
          <cell r="Y31">
            <v>15581.64</v>
          </cell>
          <cell r="Z31">
            <v>1345</v>
          </cell>
          <cell r="AA31">
            <v>5340</v>
          </cell>
          <cell r="AB31">
            <v>1288</v>
          </cell>
          <cell r="AC31">
            <v>7000</v>
          </cell>
          <cell r="AD31">
            <v>0</v>
          </cell>
          <cell r="AE31">
            <v>20000</v>
          </cell>
          <cell r="AF31">
            <v>0</v>
          </cell>
          <cell r="AG31">
            <v>0</v>
          </cell>
          <cell r="AH31">
            <v>0</v>
          </cell>
          <cell r="AI31">
            <v>2300</v>
          </cell>
          <cell r="AJ31">
            <v>3605.76</v>
          </cell>
          <cell r="AK31">
            <v>13300</v>
          </cell>
          <cell r="AL31">
            <v>6500</v>
          </cell>
          <cell r="AM31">
            <v>0</v>
          </cell>
          <cell r="AN31">
            <v>19800</v>
          </cell>
          <cell r="AO31">
            <v>0</v>
          </cell>
          <cell r="AP31">
            <v>0</v>
          </cell>
          <cell r="AQ31">
            <v>5600</v>
          </cell>
          <cell r="AR31">
            <v>0</v>
          </cell>
          <cell r="AS31">
            <v>0</v>
          </cell>
          <cell r="AT31">
            <v>0</v>
          </cell>
          <cell r="AU31">
            <v>0</v>
          </cell>
          <cell r="AV31">
            <v>0</v>
          </cell>
          <cell r="AW31">
            <v>0</v>
          </cell>
          <cell r="AX31">
            <v>0</v>
          </cell>
          <cell r="AY31">
            <v>0</v>
          </cell>
          <cell r="AZ31">
            <v>0</v>
          </cell>
          <cell r="BA31">
            <v>0</v>
          </cell>
          <cell r="BB31">
            <v>0</v>
          </cell>
          <cell r="BC31">
            <v>0</v>
          </cell>
          <cell r="BD31">
            <v>9883</v>
          </cell>
          <cell r="BE31">
            <v>0</v>
          </cell>
          <cell r="BF31">
            <v>0</v>
          </cell>
          <cell r="BG31">
            <v>0</v>
          </cell>
          <cell r="BH31">
            <v>9883</v>
          </cell>
          <cell r="BI31">
            <v>1000</v>
          </cell>
          <cell r="BJ31">
            <v>120</v>
          </cell>
          <cell r="BK31">
            <v>7000</v>
          </cell>
          <cell r="BL31">
            <v>8120</v>
          </cell>
          <cell r="BM31">
            <v>16781.5</v>
          </cell>
          <cell r="BN31">
            <v>0</v>
          </cell>
        </row>
        <row r="32">
          <cell r="A32" t="str">
            <v>Crescent Arts Centre</v>
          </cell>
          <cell r="B32" t="str">
            <v>2014-2015</v>
          </cell>
          <cell r="C32">
            <v>31779</v>
          </cell>
          <cell r="D32" t="str">
            <v>Exchequer</v>
          </cell>
          <cell r="E32" t="str">
            <v>ACNI/10817</v>
          </cell>
          <cell r="F32" t="str">
            <v>Sonya Whitefield</v>
          </cell>
          <cell r="G32" t="str">
            <v>xx AFP - Returning Applicant</v>
          </cell>
          <cell r="H32" t="str">
            <v>Awarded - Completed</v>
          </cell>
          <cell r="I32" t="str">
            <v>Medium</v>
          </cell>
          <cell r="J32">
            <v>226800</v>
          </cell>
          <cell r="K32">
            <v>0</v>
          </cell>
          <cell r="L32">
            <v>226800</v>
          </cell>
          <cell r="M32">
            <v>662263</v>
          </cell>
          <cell r="N32" t="str">
            <v>Combined</v>
          </cell>
          <cell r="O32">
            <v>274606.44</v>
          </cell>
          <cell r="P32">
            <v>595.97</v>
          </cell>
          <cell r="Q32">
            <v>18378.34</v>
          </cell>
          <cell r="R32">
            <v>11882.62</v>
          </cell>
          <cell r="S32">
            <v>5729.38</v>
          </cell>
          <cell r="T32">
            <v>3583.04</v>
          </cell>
          <cell r="U32">
            <v>13844.33</v>
          </cell>
          <cell r="V32">
            <v>0</v>
          </cell>
          <cell r="W32">
            <v>0</v>
          </cell>
          <cell r="X32">
            <v>12893.46</v>
          </cell>
          <cell r="Y32">
            <v>66907.14</v>
          </cell>
          <cell r="Z32">
            <v>45586.75</v>
          </cell>
          <cell r="AA32">
            <v>179009.75</v>
          </cell>
          <cell r="AB32">
            <v>670.74</v>
          </cell>
          <cell r="AC32">
            <v>51849.48</v>
          </cell>
          <cell r="AD32">
            <v>0</v>
          </cell>
          <cell r="AE32">
            <v>3285</v>
          </cell>
          <cell r="AF32">
            <v>929.59</v>
          </cell>
          <cell r="AG32">
            <v>0</v>
          </cell>
          <cell r="AH32">
            <v>15398.68</v>
          </cell>
          <cell r="AI32">
            <v>8291.82</v>
          </cell>
          <cell r="AJ32">
            <v>24021.56</v>
          </cell>
          <cell r="AK32">
            <v>226800</v>
          </cell>
          <cell r="AL32">
            <v>5244.5</v>
          </cell>
          <cell r="AM32">
            <v>900</v>
          </cell>
          <cell r="AN32">
            <v>232944.5</v>
          </cell>
          <cell r="AO32">
            <v>0</v>
          </cell>
          <cell r="AP32">
            <v>0</v>
          </cell>
          <cell r="AQ32">
            <v>31091.360000000001</v>
          </cell>
          <cell r="AR32">
            <v>0</v>
          </cell>
          <cell r="AS32">
            <v>0</v>
          </cell>
          <cell r="AT32">
            <v>0</v>
          </cell>
          <cell r="AU32">
            <v>0</v>
          </cell>
          <cell r="AV32">
            <v>0</v>
          </cell>
          <cell r="AW32">
            <v>261028.82</v>
          </cell>
          <cell r="AX32">
            <v>0</v>
          </cell>
          <cell r="AY32">
            <v>0</v>
          </cell>
          <cell r="AZ32">
            <v>0</v>
          </cell>
          <cell r="BA32">
            <v>459.39</v>
          </cell>
          <cell r="BB32">
            <v>4258</v>
          </cell>
          <cell r="BC32">
            <v>49.35</v>
          </cell>
          <cell r="BD32">
            <v>12930.51</v>
          </cell>
          <cell r="BE32">
            <v>113916.96</v>
          </cell>
          <cell r="BF32">
            <v>0</v>
          </cell>
          <cell r="BG32">
            <v>13410.98</v>
          </cell>
          <cell r="BH32">
            <v>406054.01</v>
          </cell>
          <cell r="BI32">
            <v>800</v>
          </cell>
          <cell r="BJ32">
            <v>7199.94</v>
          </cell>
          <cell r="BK32">
            <v>0</v>
          </cell>
          <cell r="BL32">
            <v>7999.94</v>
          </cell>
          <cell r="BM32">
            <v>0</v>
          </cell>
          <cell r="BN32">
            <v>0</v>
          </cell>
        </row>
        <row r="33">
          <cell r="A33" t="str">
            <v>Cultúrlann McAdam Ó Fiaich</v>
          </cell>
          <cell r="B33" t="str">
            <v>2014-2015</v>
          </cell>
          <cell r="C33">
            <v>31781</v>
          </cell>
          <cell r="D33" t="str">
            <v>Exchequer</v>
          </cell>
          <cell r="E33" t="str">
            <v>ACNI/10819</v>
          </cell>
          <cell r="F33" t="str">
            <v>Joan Dempster</v>
          </cell>
          <cell r="G33" t="str">
            <v>xx AFP - Returning Applicant</v>
          </cell>
          <cell r="H33" t="str">
            <v>Awarded - Completed</v>
          </cell>
          <cell r="I33" t="str">
            <v>Medium</v>
          </cell>
          <cell r="J33">
            <v>172208</v>
          </cell>
          <cell r="K33">
            <v>0</v>
          </cell>
          <cell r="L33">
            <v>172208</v>
          </cell>
          <cell r="M33">
            <v>621235</v>
          </cell>
          <cell r="N33" t="str">
            <v>Combined</v>
          </cell>
          <cell r="O33">
            <v>119840</v>
          </cell>
          <cell r="P33">
            <v>47200</v>
          </cell>
          <cell r="Q33">
            <v>28000</v>
          </cell>
          <cell r="R33">
            <v>61678</v>
          </cell>
          <cell r="S33">
            <v>5128</v>
          </cell>
          <cell r="T33">
            <v>15210</v>
          </cell>
          <cell r="U33">
            <v>5179</v>
          </cell>
          <cell r="V33">
            <v>0</v>
          </cell>
          <cell r="W33">
            <v>0</v>
          </cell>
          <cell r="X33">
            <v>8500</v>
          </cell>
          <cell r="Y33">
            <v>170895</v>
          </cell>
          <cell r="Z33">
            <v>116196</v>
          </cell>
          <cell r="AA33">
            <v>112117</v>
          </cell>
          <cell r="AB33">
            <v>0</v>
          </cell>
          <cell r="AC33">
            <v>26296</v>
          </cell>
          <cell r="AD33">
            <v>0</v>
          </cell>
          <cell r="AE33">
            <v>0</v>
          </cell>
          <cell r="AF33">
            <v>0</v>
          </cell>
          <cell r="AG33">
            <v>0</v>
          </cell>
          <cell r="AH33">
            <v>2300</v>
          </cell>
          <cell r="AI33">
            <v>0</v>
          </cell>
          <cell r="AJ33">
            <v>4663</v>
          </cell>
          <cell r="AK33">
            <v>172208</v>
          </cell>
          <cell r="AL33">
            <v>0</v>
          </cell>
          <cell r="AM33">
            <v>0</v>
          </cell>
          <cell r="AN33">
            <v>172208</v>
          </cell>
          <cell r="AO33">
            <v>0</v>
          </cell>
          <cell r="AP33">
            <v>34000</v>
          </cell>
          <cell r="AQ33">
            <v>39000</v>
          </cell>
          <cell r="AR33">
            <v>103256</v>
          </cell>
          <cell r="AS33">
            <v>177323</v>
          </cell>
          <cell r="AT33">
            <v>0</v>
          </cell>
          <cell r="AU33">
            <v>0</v>
          </cell>
          <cell r="AV33">
            <v>177323</v>
          </cell>
          <cell r="AW33">
            <v>31216</v>
          </cell>
          <cell r="AX33">
            <v>0</v>
          </cell>
          <cell r="AY33">
            <v>0</v>
          </cell>
          <cell r="AZ33">
            <v>0</v>
          </cell>
          <cell r="BA33">
            <v>0</v>
          </cell>
          <cell r="BB33">
            <v>1950</v>
          </cell>
          <cell r="BC33">
            <v>0</v>
          </cell>
          <cell r="BD33">
            <v>38745</v>
          </cell>
          <cell r="BE33">
            <v>10658</v>
          </cell>
          <cell r="BF33">
            <v>0</v>
          </cell>
          <cell r="BG33">
            <v>0</v>
          </cell>
          <cell r="BH33">
            <v>82569</v>
          </cell>
          <cell r="BI33">
            <v>0</v>
          </cell>
          <cell r="BJ33">
            <v>6759</v>
          </cell>
          <cell r="BK33">
            <v>0</v>
          </cell>
          <cell r="BL33">
            <v>6759</v>
          </cell>
          <cell r="BM33">
            <v>0</v>
          </cell>
          <cell r="BN33">
            <v>5500</v>
          </cell>
        </row>
        <row r="34">
          <cell r="A34" t="str">
            <v>Dance Resource Base (NI) Ltd</v>
          </cell>
          <cell r="B34" t="str">
            <v>2014-2015</v>
          </cell>
          <cell r="C34">
            <v>31729</v>
          </cell>
          <cell r="D34" t="str">
            <v>Lottery</v>
          </cell>
          <cell r="E34" t="str">
            <v>ACNI/10767</v>
          </cell>
          <cell r="F34" t="str">
            <v>Gilly Campbell</v>
          </cell>
          <cell r="G34" t="str">
            <v>xx AFP - Returning Applicant</v>
          </cell>
          <cell r="H34" t="str">
            <v>Awarded - Completed</v>
          </cell>
          <cell r="I34" t="str">
            <v>Small</v>
          </cell>
          <cell r="J34">
            <v>39399</v>
          </cell>
          <cell r="K34">
            <v>0</v>
          </cell>
          <cell r="L34">
            <v>39399</v>
          </cell>
          <cell r="M34">
            <v>74923</v>
          </cell>
          <cell r="N34" t="str">
            <v>Dance</v>
          </cell>
          <cell r="O34">
            <v>33074.32</v>
          </cell>
          <cell r="P34">
            <v>8500</v>
          </cell>
          <cell r="Q34">
            <v>3095.79</v>
          </cell>
          <cell r="R34">
            <v>747.83</v>
          </cell>
          <cell r="S34">
            <v>668.47</v>
          </cell>
          <cell r="T34">
            <v>1047.54</v>
          </cell>
          <cell r="U34">
            <v>1887.07</v>
          </cell>
          <cell r="V34">
            <v>0</v>
          </cell>
          <cell r="W34">
            <v>0</v>
          </cell>
          <cell r="X34">
            <v>1499</v>
          </cell>
          <cell r="Y34">
            <v>17445.7</v>
          </cell>
          <cell r="Z34">
            <v>2880.2</v>
          </cell>
          <cell r="AA34">
            <v>8530.7999999999993</v>
          </cell>
          <cell r="AB34">
            <v>0</v>
          </cell>
          <cell r="AC34">
            <v>916.01</v>
          </cell>
          <cell r="AD34">
            <v>0</v>
          </cell>
          <cell r="AE34">
            <v>435.9</v>
          </cell>
          <cell r="AF34">
            <v>103.35</v>
          </cell>
          <cell r="AG34">
            <v>0</v>
          </cell>
          <cell r="AH34">
            <v>2608.9499999999998</v>
          </cell>
          <cell r="AI34">
            <v>0</v>
          </cell>
          <cell r="AJ34">
            <v>1500</v>
          </cell>
          <cell r="AK34">
            <v>39399</v>
          </cell>
          <cell r="AL34">
            <v>28280</v>
          </cell>
          <cell r="AM34">
            <v>0</v>
          </cell>
          <cell r="AN34">
            <v>67679</v>
          </cell>
          <cell r="AO34">
            <v>0</v>
          </cell>
          <cell r="AP34">
            <v>0</v>
          </cell>
          <cell r="AQ34">
            <v>0</v>
          </cell>
          <cell r="AR34">
            <v>0</v>
          </cell>
          <cell r="AS34">
            <v>0</v>
          </cell>
          <cell r="AT34">
            <v>0</v>
          </cell>
          <cell r="AU34">
            <v>0</v>
          </cell>
          <cell r="AV34">
            <v>0</v>
          </cell>
          <cell r="AW34">
            <v>75</v>
          </cell>
          <cell r="AX34">
            <v>0</v>
          </cell>
          <cell r="AY34">
            <v>0</v>
          </cell>
          <cell r="AZ34">
            <v>1940</v>
          </cell>
          <cell r="BA34">
            <v>0</v>
          </cell>
          <cell r="BB34">
            <v>0</v>
          </cell>
          <cell r="BC34">
            <v>0</v>
          </cell>
          <cell r="BD34">
            <v>6583.16</v>
          </cell>
          <cell r="BE34">
            <v>5426.5</v>
          </cell>
          <cell r="BF34">
            <v>0</v>
          </cell>
          <cell r="BG34">
            <v>915</v>
          </cell>
          <cell r="BH34">
            <v>14939.66</v>
          </cell>
          <cell r="BI34">
            <v>0</v>
          </cell>
          <cell r="BJ34">
            <v>2</v>
          </cell>
          <cell r="BK34">
            <v>0</v>
          </cell>
          <cell r="BL34">
            <v>2</v>
          </cell>
          <cell r="BM34">
            <v>0</v>
          </cell>
          <cell r="BN34">
            <v>0</v>
          </cell>
        </row>
        <row r="35">
          <cell r="A35" t="str">
            <v>Derry Theatre Trust</v>
          </cell>
          <cell r="B35" t="str">
            <v>2014-2015</v>
          </cell>
          <cell r="C35">
            <v>31755</v>
          </cell>
          <cell r="D35" t="str">
            <v>Exchequer</v>
          </cell>
          <cell r="E35" t="str">
            <v>ACNI/10793</v>
          </cell>
          <cell r="F35" t="str">
            <v>Sonya Whitefield</v>
          </cell>
          <cell r="G35" t="str">
            <v>xx AFP - Returning Applicant</v>
          </cell>
          <cell r="H35" t="str">
            <v>Awarded - Completed</v>
          </cell>
          <cell r="I35" t="str">
            <v>Medium</v>
          </cell>
          <cell r="J35">
            <v>129004</v>
          </cell>
          <cell r="K35">
            <v>0</v>
          </cell>
          <cell r="L35">
            <v>129004</v>
          </cell>
          <cell r="M35">
            <v>1951538</v>
          </cell>
          <cell r="N35" t="str">
            <v>Combined</v>
          </cell>
          <cell r="O35">
            <v>879296</v>
          </cell>
          <cell r="P35">
            <v>14593</v>
          </cell>
          <cell r="Q35">
            <v>103266</v>
          </cell>
          <cell r="R35">
            <v>83183</v>
          </cell>
          <cell r="S35">
            <v>18540</v>
          </cell>
          <cell r="T35">
            <v>12637</v>
          </cell>
          <cell r="U35">
            <v>45929</v>
          </cell>
          <cell r="V35">
            <v>0</v>
          </cell>
          <cell r="W35">
            <v>0</v>
          </cell>
          <cell r="X35">
            <v>27920</v>
          </cell>
          <cell r="Y35">
            <v>306068</v>
          </cell>
          <cell r="Z35">
            <v>100029</v>
          </cell>
          <cell r="AA35">
            <v>1457464</v>
          </cell>
          <cell r="AB35">
            <v>0</v>
          </cell>
          <cell r="AC35">
            <v>145421</v>
          </cell>
          <cell r="AD35">
            <v>0</v>
          </cell>
          <cell r="AE35">
            <v>0</v>
          </cell>
          <cell r="AF35">
            <v>214722</v>
          </cell>
          <cell r="AG35">
            <v>4520</v>
          </cell>
          <cell r="AH35">
            <v>7094</v>
          </cell>
          <cell r="AI35">
            <v>0</v>
          </cell>
          <cell r="AJ35">
            <v>31340.71</v>
          </cell>
          <cell r="AK35">
            <v>129004</v>
          </cell>
          <cell r="AL35">
            <v>122554</v>
          </cell>
          <cell r="AM35">
            <v>0</v>
          </cell>
          <cell r="AN35">
            <v>251558</v>
          </cell>
          <cell r="AO35">
            <v>0</v>
          </cell>
          <cell r="AP35">
            <v>0</v>
          </cell>
          <cell r="AQ35">
            <v>443300</v>
          </cell>
          <cell r="AR35">
            <v>0</v>
          </cell>
          <cell r="AS35">
            <v>0</v>
          </cell>
          <cell r="AT35">
            <v>0</v>
          </cell>
          <cell r="AU35">
            <v>0</v>
          </cell>
          <cell r="AV35">
            <v>0</v>
          </cell>
          <cell r="AW35">
            <v>1621475</v>
          </cell>
          <cell r="AX35">
            <v>0</v>
          </cell>
          <cell r="AY35">
            <v>0</v>
          </cell>
          <cell r="AZ35">
            <v>1710</v>
          </cell>
          <cell r="BA35">
            <v>0</v>
          </cell>
          <cell r="BB35">
            <v>0</v>
          </cell>
          <cell r="BC35">
            <v>449363</v>
          </cell>
          <cell r="BD35">
            <v>169674</v>
          </cell>
          <cell r="BE35">
            <v>15750</v>
          </cell>
          <cell r="BF35">
            <v>0</v>
          </cell>
          <cell r="BG35">
            <v>70927</v>
          </cell>
          <cell r="BH35">
            <v>2328899</v>
          </cell>
          <cell r="BI35">
            <v>77270</v>
          </cell>
          <cell r="BJ35">
            <v>0</v>
          </cell>
          <cell r="BK35">
            <v>0</v>
          </cell>
          <cell r="BL35">
            <v>77270</v>
          </cell>
          <cell r="BM35">
            <v>0</v>
          </cell>
          <cell r="BN35">
            <v>0</v>
          </cell>
        </row>
        <row r="36">
          <cell r="A36" t="str">
            <v>Digital Arts Studios</v>
          </cell>
          <cell r="B36" t="str">
            <v>2014-2015</v>
          </cell>
          <cell r="C36">
            <v>31722</v>
          </cell>
          <cell r="D36" t="str">
            <v>Lottery</v>
          </cell>
          <cell r="E36" t="str">
            <v>ACNI/10760</v>
          </cell>
          <cell r="F36" t="str">
            <v>Joanna Johnston</v>
          </cell>
          <cell r="G36" t="str">
            <v>xx AFP - Returning Applicant</v>
          </cell>
          <cell r="H36" t="str">
            <v>Awarded - Completed</v>
          </cell>
          <cell r="I36" t="str">
            <v>Small</v>
          </cell>
          <cell r="J36">
            <v>60260</v>
          </cell>
          <cell r="K36">
            <v>0</v>
          </cell>
          <cell r="L36">
            <v>60260</v>
          </cell>
          <cell r="M36">
            <v>72547</v>
          </cell>
          <cell r="N36" t="str">
            <v>Visual Arts</v>
          </cell>
          <cell r="O36">
            <v>42223.14</v>
          </cell>
          <cell r="P36">
            <v>7200</v>
          </cell>
          <cell r="Q36">
            <v>1404</v>
          </cell>
          <cell r="R36">
            <v>3888</v>
          </cell>
          <cell r="S36">
            <v>1076.3599999999999</v>
          </cell>
          <cell r="T36">
            <v>775.86</v>
          </cell>
          <cell r="U36">
            <v>2364</v>
          </cell>
          <cell r="V36">
            <v>0</v>
          </cell>
          <cell r="W36">
            <v>0</v>
          </cell>
          <cell r="X36">
            <v>1095.5</v>
          </cell>
          <cell r="Y36">
            <v>17803.72</v>
          </cell>
          <cell r="Z36">
            <v>2098.96</v>
          </cell>
          <cell r="AA36">
            <v>4538.6099999999997</v>
          </cell>
          <cell r="AB36">
            <v>345</v>
          </cell>
          <cell r="AC36">
            <v>424.04</v>
          </cell>
          <cell r="AD36">
            <v>0</v>
          </cell>
          <cell r="AE36">
            <v>0</v>
          </cell>
          <cell r="AF36">
            <v>411.96</v>
          </cell>
          <cell r="AG36">
            <v>100.1</v>
          </cell>
          <cell r="AH36">
            <v>2404.92</v>
          </cell>
          <cell r="AI36">
            <v>1519.54</v>
          </cell>
          <cell r="AJ36">
            <v>84729</v>
          </cell>
          <cell r="AK36">
            <v>60260</v>
          </cell>
          <cell r="AL36">
            <v>691.2</v>
          </cell>
          <cell r="AM36">
            <v>0</v>
          </cell>
          <cell r="AN36">
            <v>60951.199999999997</v>
          </cell>
          <cell r="AO36">
            <v>0</v>
          </cell>
          <cell r="AP36">
            <v>0</v>
          </cell>
          <cell r="AQ36">
            <v>2600</v>
          </cell>
          <cell r="AR36">
            <v>0</v>
          </cell>
          <cell r="AS36">
            <v>0</v>
          </cell>
          <cell r="AT36">
            <v>0</v>
          </cell>
          <cell r="AU36">
            <v>0</v>
          </cell>
          <cell r="AV36">
            <v>0</v>
          </cell>
          <cell r="AW36">
            <v>0</v>
          </cell>
          <cell r="AX36">
            <v>0</v>
          </cell>
          <cell r="AY36">
            <v>0</v>
          </cell>
          <cell r="AZ36">
            <v>1050</v>
          </cell>
          <cell r="BA36">
            <v>0</v>
          </cell>
          <cell r="BB36">
            <v>0</v>
          </cell>
          <cell r="BC36">
            <v>0</v>
          </cell>
          <cell r="BD36">
            <v>3485</v>
          </cell>
          <cell r="BE36">
            <v>6144.15</v>
          </cell>
          <cell r="BF36">
            <v>1140</v>
          </cell>
          <cell r="BG36">
            <v>0</v>
          </cell>
          <cell r="BH36">
            <v>11819.15</v>
          </cell>
          <cell r="BI36">
            <v>0</v>
          </cell>
          <cell r="BJ36">
            <v>0</v>
          </cell>
          <cell r="BK36">
            <v>10000</v>
          </cell>
          <cell r="BL36">
            <v>10000</v>
          </cell>
          <cell r="BM36">
            <v>0</v>
          </cell>
          <cell r="BN36">
            <v>0</v>
          </cell>
        </row>
        <row r="37">
          <cell r="A37" t="str">
            <v>Down Community Arts Ltd</v>
          </cell>
          <cell r="B37" t="str">
            <v>2014-2015</v>
          </cell>
          <cell r="C37">
            <v>31772</v>
          </cell>
          <cell r="D37" t="str">
            <v>Lottery</v>
          </cell>
          <cell r="E37" t="str">
            <v>ACNI/10810</v>
          </cell>
          <cell r="F37" t="str">
            <v>Lizzie Devlin</v>
          </cell>
          <cell r="G37" t="str">
            <v>xx AFP - Returning Applicant</v>
          </cell>
          <cell r="H37" t="str">
            <v>Awarded - Completed</v>
          </cell>
          <cell r="I37" t="str">
            <v>Small</v>
          </cell>
          <cell r="J37">
            <v>53350</v>
          </cell>
          <cell r="K37">
            <v>0</v>
          </cell>
          <cell r="L37">
            <v>53350</v>
          </cell>
          <cell r="M37">
            <v>80510</v>
          </cell>
          <cell r="N37" t="str">
            <v>Combined</v>
          </cell>
          <cell r="O37">
            <v>37359.89</v>
          </cell>
          <cell r="P37">
            <v>2956.2</v>
          </cell>
          <cell r="Q37">
            <v>0</v>
          </cell>
          <cell r="R37">
            <v>226.25</v>
          </cell>
          <cell r="S37">
            <v>1011.23</v>
          </cell>
          <cell r="T37">
            <v>724.6</v>
          </cell>
          <cell r="U37">
            <v>2130</v>
          </cell>
          <cell r="V37">
            <v>0</v>
          </cell>
          <cell r="W37">
            <v>0</v>
          </cell>
          <cell r="X37">
            <v>1456.29</v>
          </cell>
          <cell r="Y37">
            <v>8504.57</v>
          </cell>
          <cell r="Z37">
            <v>1533.86</v>
          </cell>
          <cell r="AA37">
            <v>21242.6</v>
          </cell>
          <cell r="AB37">
            <v>630</v>
          </cell>
          <cell r="AC37">
            <v>428.8</v>
          </cell>
          <cell r="AD37">
            <v>0</v>
          </cell>
          <cell r="AE37">
            <v>830.86</v>
          </cell>
          <cell r="AF37">
            <v>90.5</v>
          </cell>
          <cell r="AG37">
            <v>0</v>
          </cell>
          <cell r="AH37">
            <v>452.39</v>
          </cell>
          <cell r="AI37">
            <v>4856.26</v>
          </cell>
          <cell r="AJ37">
            <v>4944.38</v>
          </cell>
          <cell r="AK37">
            <v>53350</v>
          </cell>
          <cell r="AL37">
            <v>10985</v>
          </cell>
          <cell r="AM37">
            <v>0</v>
          </cell>
          <cell r="AN37">
            <v>64335</v>
          </cell>
          <cell r="AO37">
            <v>0</v>
          </cell>
          <cell r="AP37">
            <v>0</v>
          </cell>
          <cell r="AQ37">
            <v>880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4175</v>
          </cell>
          <cell r="BF37">
            <v>0</v>
          </cell>
          <cell r="BG37">
            <v>0</v>
          </cell>
          <cell r="BH37">
            <v>4175</v>
          </cell>
          <cell r="BI37">
            <v>0</v>
          </cell>
          <cell r="BJ37">
            <v>0</v>
          </cell>
          <cell r="BK37">
            <v>9070</v>
          </cell>
          <cell r="BL37">
            <v>9070</v>
          </cell>
          <cell r="BM37">
            <v>0</v>
          </cell>
          <cell r="BN37">
            <v>0</v>
          </cell>
        </row>
        <row r="38">
          <cell r="A38" t="str">
            <v>Drake Music Project Northern Ireland</v>
          </cell>
          <cell r="B38" t="str">
            <v>2014-2015</v>
          </cell>
          <cell r="C38">
            <v>31756</v>
          </cell>
          <cell r="D38" t="str">
            <v>Lottery</v>
          </cell>
          <cell r="E38" t="str">
            <v>ACNI/10794</v>
          </cell>
          <cell r="F38" t="str">
            <v>Fionnuala Walsh</v>
          </cell>
          <cell r="G38" t="str">
            <v>xx AFP - Returning Applicant</v>
          </cell>
          <cell r="H38" t="str">
            <v>Awarded - Completed</v>
          </cell>
          <cell r="I38" t="str">
            <v>Small</v>
          </cell>
          <cell r="J38">
            <v>52380</v>
          </cell>
          <cell r="K38">
            <v>0</v>
          </cell>
          <cell r="L38">
            <v>52380</v>
          </cell>
          <cell r="M38">
            <v>117560</v>
          </cell>
          <cell r="N38" t="str">
            <v>Music</v>
          </cell>
          <cell r="O38">
            <v>34300</v>
          </cell>
          <cell r="P38">
            <v>7680</v>
          </cell>
          <cell r="Q38">
            <v>412</v>
          </cell>
          <cell r="R38">
            <v>0</v>
          </cell>
          <cell r="S38">
            <v>698</v>
          </cell>
          <cell r="T38">
            <v>824</v>
          </cell>
          <cell r="U38">
            <v>1750</v>
          </cell>
          <cell r="V38">
            <v>0</v>
          </cell>
          <cell r="W38">
            <v>0</v>
          </cell>
          <cell r="X38">
            <v>809</v>
          </cell>
          <cell r="Y38">
            <v>12173</v>
          </cell>
          <cell r="Z38">
            <v>345</v>
          </cell>
          <cell r="AA38">
            <v>37826</v>
          </cell>
          <cell r="AB38">
            <v>742</v>
          </cell>
          <cell r="AC38">
            <v>1329</v>
          </cell>
          <cell r="AD38">
            <v>230</v>
          </cell>
          <cell r="AE38">
            <v>0</v>
          </cell>
          <cell r="AF38">
            <v>0</v>
          </cell>
          <cell r="AG38">
            <v>0</v>
          </cell>
          <cell r="AH38">
            <v>1108</v>
          </cell>
          <cell r="AI38">
            <v>7622</v>
          </cell>
          <cell r="AJ38">
            <v>47805</v>
          </cell>
          <cell r="AK38">
            <v>52380</v>
          </cell>
          <cell r="AL38">
            <v>0</v>
          </cell>
          <cell r="AM38">
            <v>0</v>
          </cell>
          <cell r="AN38">
            <v>52380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13556</v>
          </cell>
          <cell r="BF38">
            <v>3545</v>
          </cell>
          <cell r="BG38">
            <v>0</v>
          </cell>
          <cell r="BH38">
            <v>17101</v>
          </cell>
          <cell r="BI38">
            <v>0</v>
          </cell>
          <cell r="BJ38">
            <v>500</v>
          </cell>
          <cell r="BK38">
            <v>33391</v>
          </cell>
          <cell r="BL38">
            <v>33891</v>
          </cell>
          <cell r="BM38">
            <v>0</v>
          </cell>
          <cell r="BN38">
            <v>11000</v>
          </cell>
        </row>
        <row r="39">
          <cell r="A39" t="str">
            <v>DU Dance</v>
          </cell>
          <cell r="B39" t="str">
            <v>2014-2015</v>
          </cell>
          <cell r="C39">
            <v>31728</v>
          </cell>
          <cell r="D39" t="str">
            <v>Lottery</v>
          </cell>
          <cell r="E39" t="str">
            <v>ACNI/10766</v>
          </cell>
          <cell r="F39" t="str">
            <v>Gilly Campbell</v>
          </cell>
          <cell r="G39" t="str">
            <v>xx AFP - Returning Applicant</v>
          </cell>
          <cell r="H39" t="str">
            <v>Awarded - Completed</v>
          </cell>
          <cell r="I39" t="str">
            <v>Medium</v>
          </cell>
          <cell r="J39">
            <v>46075</v>
          </cell>
          <cell r="K39">
            <v>0</v>
          </cell>
          <cell r="L39">
            <v>46075</v>
          </cell>
          <cell r="M39">
            <v>58075</v>
          </cell>
          <cell r="N39" t="str">
            <v>Dance</v>
          </cell>
          <cell r="O39">
            <v>39740</v>
          </cell>
          <cell r="P39">
            <v>2437</v>
          </cell>
          <cell r="Q39">
            <v>807</v>
          </cell>
          <cell r="R39">
            <v>88</v>
          </cell>
          <cell r="S39">
            <v>1143</v>
          </cell>
          <cell r="T39">
            <v>835</v>
          </cell>
          <cell r="U39">
            <v>3508</v>
          </cell>
          <cell r="V39">
            <v>0</v>
          </cell>
          <cell r="W39">
            <v>0</v>
          </cell>
          <cell r="X39">
            <v>1205</v>
          </cell>
          <cell r="Y39">
            <v>10023</v>
          </cell>
          <cell r="Z39">
            <v>8513</v>
          </cell>
          <cell r="AA39">
            <v>44995</v>
          </cell>
          <cell r="AB39">
            <v>1150</v>
          </cell>
          <cell r="AC39">
            <v>1873</v>
          </cell>
          <cell r="AD39">
            <v>0</v>
          </cell>
          <cell r="AE39">
            <v>7536</v>
          </cell>
          <cell r="AF39">
            <v>0</v>
          </cell>
          <cell r="AG39">
            <v>0</v>
          </cell>
          <cell r="AH39">
            <v>11386</v>
          </cell>
          <cell r="AI39">
            <v>14042</v>
          </cell>
          <cell r="AJ39">
            <v>1364.99</v>
          </cell>
          <cell r="AK39">
            <v>46075</v>
          </cell>
          <cell r="AL39">
            <v>26138</v>
          </cell>
          <cell r="AM39">
            <v>0</v>
          </cell>
          <cell r="AN39">
            <v>72213</v>
          </cell>
          <cell r="AO39">
            <v>0</v>
          </cell>
          <cell r="AP39">
            <v>0</v>
          </cell>
          <cell r="AQ39">
            <v>28120</v>
          </cell>
          <cell r="AR39">
            <v>0</v>
          </cell>
          <cell r="AS39">
            <v>7500</v>
          </cell>
          <cell r="AT39">
            <v>0</v>
          </cell>
          <cell r="AU39">
            <v>0</v>
          </cell>
          <cell r="AV39">
            <v>7500</v>
          </cell>
          <cell r="AW39">
            <v>605</v>
          </cell>
          <cell r="AX39">
            <v>0</v>
          </cell>
          <cell r="AY39">
            <v>0</v>
          </cell>
          <cell r="AZ39">
            <v>0</v>
          </cell>
          <cell r="BA39">
            <v>0</v>
          </cell>
          <cell r="BB39">
            <v>0</v>
          </cell>
          <cell r="BC39">
            <v>0</v>
          </cell>
          <cell r="BD39">
            <v>0</v>
          </cell>
          <cell r="BE39">
            <v>4469</v>
          </cell>
          <cell r="BF39">
            <v>0</v>
          </cell>
          <cell r="BG39">
            <v>10599</v>
          </cell>
          <cell r="BH39">
            <v>15673</v>
          </cell>
          <cell r="BI39">
            <v>0</v>
          </cell>
          <cell r="BJ39">
            <v>5899</v>
          </cell>
          <cell r="BK39">
            <v>12653</v>
          </cell>
          <cell r="BL39">
            <v>18552</v>
          </cell>
          <cell r="BM39">
            <v>0</v>
          </cell>
          <cell r="BN39">
            <v>0</v>
          </cell>
        </row>
        <row r="40">
          <cell r="A40" t="str">
            <v>Dumbworld Ltd</v>
          </cell>
          <cell r="B40" t="str">
            <v>2014-2015</v>
          </cell>
          <cell r="C40">
            <v>31817</v>
          </cell>
          <cell r="D40" t="str">
            <v>Lottery</v>
          </cell>
          <cell r="E40" t="str">
            <v>ACNI/10855</v>
          </cell>
          <cell r="F40" t="str">
            <v>Ciaran Scullion</v>
          </cell>
          <cell r="G40" t="str">
            <v>AFP - Core</v>
          </cell>
          <cell r="H40" t="str">
            <v>Awarded - Completed</v>
          </cell>
          <cell r="I40" t="str">
            <v>Small</v>
          </cell>
          <cell r="J40">
            <v>82000</v>
          </cell>
          <cell r="K40">
            <v>0</v>
          </cell>
          <cell r="L40">
            <v>113750</v>
          </cell>
          <cell r="M40">
            <v>232335</v>
          </cell>
          <cell r="N40" t="str">
            <v>Music</v>
          </cell>
          <cell r="O40">
            <v>47316</v>
          </cell>
          <cell r="P40">
            <v>1960</v>
          </cell>
          <cell r="Q40">
            <v>0</v>
          </cell>
          <cell r="R40">
            <v>0</v>
          </cell>
          <cell r="S40">
            <v>587</v>
          </cell>
          <cell r="T40">
            <v>2029</v>
          </cell>
          <cell r="U40">
            <v>1402</v>
          </cell>
          <cell r="V40">
            <v>0</v>
          </cell>
          <cell r="W40">
            <v>0</v>
          </cell>
          <cell r="X40">
            <v>98</v>
          </cell>
          <cell r="Y40">
            <v>6076</v>
          </cell>
          <cell r="Z40">
            <v>3547</v>
          </cell>
          <cell r="AA40">
            <v>69378</v>
          </cell>
          <cell r="AB40">
            <v>188</v>
          </cell>
          <cell r="AC40">
            <v>976</v>
          </cell>
          <cell r="AD40">
            <v>0</v>
          </cell>
          <cell r="AE40">
            <v>0</v>
          </cell>
          <cell r="AF40">
            <v>1320</v>
          </cell>
          <cell r="AG40">
            <v>2015</v>
          </cell>
          <cell r="AH40">
            <v>423</v>
          </cell>
          <cell r="AI40">
            <v>4998</v>
          </cell>
          <cell r="AJ40">
            <v>209.12</v>
          </cell>
          <cell r="AK40">
            <v>82000</v>
          </cell>
          <cell r="AL40">
            <v>3294</v>
          </cell>
          <cell r="AM40">
            <v>0</v>
          </cell>
          <cell r="AN40">
            <v>85294</v>
          </cell>
          <cell r="AO40">
            <v>0</v>
          </cell>
          <cell r="AP40">
            <v>0</v>
          </cell>
          <cell r="AQ40">
            <v>0</v>
          </cell>
          <cell r="AR40">
            <v>0</v>
          </cell>
          <cell r="AS40">
            <v>0</v>
          </cell>
          <cell r="AT40">
            <v>0</v>
          </cell>
          <cell r="AU40">
            <v>0</v>
          </cell>
          <cell r="AV40">
            <v>0</v>
          </cell>
          <cell r="AW40">
            <v>5570</v>
          </cell>
          <cell r="AX40">
            <v>0</v>
          </cell>
          <cell r="AY40">
            <v>0</v>
          </cell>
          <cell r="AZ40">
            <v>0</v>
          </cell>
          <cell r="BA40">
            <v>310</v>
          </cell>
          <cell r="BB40">
            <v>0</v>
          </cell>
          <cell r="BC40">
            <v>0</v>
          </cell>
          <cell r="BD40">
            <v>0</v>
          </cell>
          <cell r="BE40">
            <v>50084</v>
          </cell>
          <cell r="BF40">
            <v>0</v>
          </cell>
          <cell r="BG40">
            <v>0</v>
          </cell>
          <cell r="BH40">
            <v>55964</v>
          </cell>
          <cell r="BI40">
            <v>0</v>
          </cell>
          <cell r="BJ40">
            <v>0</v>
          </cell>
          <cell r="BK40">
            <v>0</v>
          </cell>
          <cell r="BL40">
            <v>0</v>
          </cell>
          <cell r="BM40">
            <v>0</v>
          </cell>
          <cell r="BN40">
            <v>0</v>
          </cell>
        </row>
        <row r="41">
          <cell r="A41" t="str">
            <v>Dun Uladh Ltd</v>
          </cell>
          <cell r="B41" t="str">
            <v>2014-2015</v>
          </cell>
          <cell r="C41">
            <v>31829</v>
          </cell>
          <cell r="D41" t="str">
            <v>Lottery</v>
          </cell>
          <cell r="E41" t="str">
            <v>ACNI/10867</v>
          </cell>
          <cell r="F41" t="str">
            <v>Jane Cassidy</v>
          </cell>
          <cell r="G41" t="str">
            <v>AFP - Core</v>
          </cell>
          <cell r="H41" t="str">
            <v>Awarded - Completed</v>
          </cell>
          <cell r="I41" t="str">
            <v>Small</v>
          </cell>
          <cell r="J41">
            <v>26581</v>
          </cell>
          <cell r="K41">
            <v>0</v>
          </cell>
          <cell r="L41">
            <v>26581</v>
          </cell>
          <cell r="M41">
            <v>182766</v>
          </cell>
          <cell r="N41" t="str">
            <v>Traditional Arts</v>
          </cell>
          <cell r="O41">
            <v>0</v>
          </cell>
          <cell r="P41">
            <v>0</v>
          </cell>
          <cell r="Q41">
            <v>0</v>
          </cell>
          <cell r="R41">
            <v>0</v>
          </cell>
          <cell r="S41">
            <v>140</v>
          </cell>
          <cell r="T41">
            <v>10645.39</v>
          </cell>
          <cell r="U41">
            <v>1084.72</v>
          </cell>
          <cell r="V41">
            <v>0</v>
          </cell>
          <cell r="W41">
            <v>0</v>
          </cell>
          <cell r="X41">
            <v>1200</v>
          </cell>
          <cell r="Y41">
            <v>13070.109999999999</v>
          </cell>
          <cell r="Z41">
            <v>10104.200000000001</v>
          </cell>
          <cell r="AA41">
            <v>20425</v>
          </cell>
          <cell r="AB41">
            <v>20874.39</v>
          </cell>
          <cell r="AC41">
            <v>13688.15</v>
          </cell>
          <cell r="AD41">
            <v>0</v>
          </cell>
          <cell r="AE41">
            <v>13261.55</v>
          </cell>
          <cell r="AF41">
            <v>5790.22</v>
          </cell>
          <cell r="AG41">
            <v>0</v>
          </cell>
          <cell r="AH41">
            <v>30739.88</v>
          </cell>
          <cell r="AI41">
            <v>7015.25</v>
          </cell>
          <cell r="AJ41">
            <v>8434</v>
          </cell>
          <cell r="AK41">
            <v>26581</v>
          </cell>
          <cell r="AL41">
            <v>0</v>
          </cell>
          <cell r="AM41">
            <v>0</v>
          </cell>
          <cell r="AN41">
            <v>26581</v>
          </cell>
          <cell r="AO41">
            <v>0</v>
          </cell>
          <cell r="AP41">
            <v>0</v>
          </cell>
          <cell r="AQ41">
            <v>26036.59</v>
          </cell>
          <cell r="AR41">
            <v>0</v>
          </cell>
          <cell r="AS41">
            <v>6400</v>
          </cell>
          <cell r="AT41">
            <v>0</v>
          </cell>
          <cell r="AU41">
            <v>0</v>
          </cell>
          <cell r="AV41">
            <v>6400</v>
          </cell>
          <cell r="AW41">
            <v>39859.050000000003</v>
          </cell>
          <cell r="AX41">
            <v>0</v>
          </cell>
          <cell r="AY41">
            <v>0</v>
          </cell>
          <cell r="AZ41">
            <v>1332.6</v>
          </cell>
          <cell r="BA41">
            <v>3372</v>
          </cell>
          <cell r="BB41">
            <v>0</v>
          </cell>
          <cell r="BC41">
            <v>478</v>
          </cell>
          <cell r="BD41">
            <v>0</v>
          </cell>
          <cell r="BE41">
            <v>1200</v>
          </cell>
          <cell r="BF41">
            <v>0</v>
          </cell>
          <cell r="BG41">
            <v>4411.0200000000004</v>
          </cell>
          <cell r="BH41">
            <v>50652.67</v>
          </cell>
          <cell r="BI41">
            <v>21321.5</v>
          </cell>
          <cell r="BJ41">
            <v>6088.2</v>
          </cell>
          <cell r="BK41">
            <v>0</v>
          </cell>
          <cell r="BL41">
            <v>27409.7</v>
          </cell>
          <cell r="BM41">
            <v>0</v>
          </cell>
          <cell r="BN41">
            <v>0</v>
          </cell>
        </row>
        <row r="42">
          <cell r="A42" t="str">
            <v>Dylan Quinn Dance Theatre</v>
          </cell>
          <cell r="B42" t="str">
            <v>2014-2015</v>
          </cell>
          <cell r="C42">
            <v>31811</v>
          </cell>
          <cell r="D42" t="str">
            <v>Lottery</v>
          </cell>
          <cell r="E42" t="str">
            <v>ACNI/10849</v>
          </cell>
          <cell r="F42" t="str">
            <v>Gilly Campbell</v>
          </cell>
          <cell r="G42" t="str">
            <v>AFP - Core</v>
          </cell>
          <cell r="H42" t="str">
            <v>Awarded - Completed</v>
          </cell>
          <cell r="I42" t="str">
            <v>Small</v>
          </cell>
          <cell r="J42">
            <v>54386</v>
          </cell>
          <cell r="K42">
            <v>0</v>
          </cell>
          <cell r="L42">
            <v>60428</v>
          </cell>
          <cell r="M42">
            <v>192070</v>
          </cell>
          <cell r="N42" t="str">
            <v>Dance</v>
          </cell>
          <cell r="O42">
            <v>53547.92</v>
          </cell>
          <cell r="P42">
            <v>1954.51</v>
          </cell>
          <cell r="Q42">
            <v>391.29</v>
          </cell>
          <cell r="R42">
            <v>0</v>
          </cell>
          <cell r="S42">
            <v>1725.72</v>
          </cell>
          <cell r="T42">
            <v>867.49</v>
          </cell>
          <cell r="U42">
            <v>2553.73</v>
          </cell>
          <cell r="V42">
            <v>0</v>
          </cell>
          <cell r="W42">
            <v>0</v>
          </cell>
          <cell r="X42">
            <v>959.3</v>
          </cell>
          <cell r="Y42">
            <v>8452.0399999999991</v>
          </cell>
          <cell r="Z42">
            <v>1210.95</v>
          </cell>
          <cell r="AA42">
            <v>28777.5</v>
          </cell>
          <cell r="AB42">
            <v>0</v>
          </cell>
          <cell r="AC42">
            <v>5123.8500000000004</v>
          </cell>
          <cell r="AD42">
            <v>0</v>
          </cell>
          <cell r="AE42">
            <v>14032.95</v>
          </cell>
          <cell r="AF42">
            <v>1207.68</v>
          </cell>
          <cell r="AG42">
            <v>1095.32</v>
          </cell>
          <cell r="AH42">
            <v>16313.56</v>
          </cell>
          <cell r="AI42">
            <v>6714.33</v>
          </cell>
          <cell r="AJ42">
            <v>4015</v>
          </cell>
          <cell r="AK42">
            <v>54386</v>
          </cell>
          <cell r="AL42">
            <v>0</v>
          </cell>
          <cell r="AM42">
            <v>0</v>
          </cell>
          <cell r="AN42">
            <v>54386</v>
          </cell>
          <cell r="AO42">
            <v>0</v>
          </cell>
          <cell r="AP42">
            <v>9533</v>
          </cell>
          <cell r="AQ42">
            <v>0</v>
          </cell>
          <cell r="AR42">
            <v>0</v>
          </cell>
          <cell r="AS42">
            <v>3779</v>
          </cell>
          <cell r="AT42">
            <v>0</v>
          </cell>
          <cell r="AU42">
            <v>0</v>
          </cell>
          <cell r="AV42">
            <v>3779</v>
          </cell>
          <cell r="AW42">
            <v>583.91999999999996</v>
          </cell>
          <cell r="AX42">
            <v>10990</v>
          </cell>
          <cell r="AY42">
            <v>1597.98</v>
          </cell>
          <cell r="AZ42">
            <v>0</v>
          </cell>
          <cell r="BA42">
            <v>0</v>
          </cell>
          <cell r="BB42">
            <v>0</v>
          </cell>
          <cell r="BC42">
            <v>0</v>
          </cell>
          <cell r="BD42">
            <v>0</v>
          </cell>
          <cell r="BE42">
            <v>52537.82</v>
          </cell>
          <cell r="BF42">
            <v>0</v>
          </cell>
          <cell r="BG42">
            <v>0</v>
          </cell>
          <cell r="BH42">
            <v>65709.72</v>
          </cell>
          <cell r="BI42">
            <v>0</v>
          </cell>
          <cell r="BJ42">
            <v>865</v>
          </cell>
          <cell r="BK42">
            <v>0</v>
          </cell>
          <cell r="BL42">
            <v>865</v>
          </cell>
          <cell r="BM42">
            <v>0</v>
          </cell>
          <cell r="BN42">
            <v>0</v>
          </cell>
        </row>
        <row r="43">
          <cell r="A43" t="str">
            <v>Echo Echo Dance Theatre Company</v>
          </cell>
          <cell r="B43" t="str">
            <v>2014-2015</v>
          </cell>
          <cell r="C43">
            <v>31804</v>
          </cell>
          <cell r="D43" t="str">
            <v>Lottery</v>
          </cell>
          <cell r="E43" t="str">
            <v>ACNI/10842</v>
          </cell>
          <cell r="F43" t="str">
            <v>Gilly Campbell</v>
          </cell>
          <cell r="G43" t="str">
            <v>xx AFP - Returning Applicant</v>
          </cell>
          <cell r="H43" t="str">
            <v>Awarded - Completed</v>
          </cell>
          <cell r="I43" t="str">
            <v>Medium</v>
          </cell>
          <cell r="J43">
            <v>109758</v>
          </cell>
          <cell r="K43">
            <v>0</v>
          </cell>
          <cell r="L43">
            <v>109758</v>
          </cell>
          <cell r="M43">
            <v>120270.18</v>
          </cell>
          <cell r="N43" t="str">
            <v>Dance</v>
          </cell>
          <cell r="O43">
            <v>117987.88</v>
          </cell>
          <cell r="P43">
            <v>20020.8</v>
          </cell>
          <cell r="Q43">
            <v>3587.07</v>
          </cell>
          <cell r="R43">
            <v>1081.01</v>
          </cell>
          <cell r="S43">
            <v>1400.36</v>
          </cell>
          <cell r="T43">
            <v>1245.26</v>
          </cell>
          <cell r="U43">
            <v>5108.42</v>
          </cell>
          <cell r="V43">
            <v>0</v>
          </cell>
          <cell r="W43">
            <v>0</v>
          </cell>
          <cell r="X43">
            <v>2277.3000000000002</v>
          </cell>
          <cell r="Y43">
            <v>34720.22</v>
          </cell>
          <cell r="Z43">
            <v>1439.04</v>
          </cell>
          <cell r="AA43">
            <v>49019.29</v>
          </cell>
          <cell r="AB43">
            <v>0</v>
          </cell>
          <cell r="AC43">
            <v>6484.53</v>
          </cell>
          <cell r="AD43">
            <v>0</v>
          </cell>
          <cell r="AE43">
            <v>0</v>
          </cell>
          <cell r="AF43">
            <v>868.06</v>
          </cell>
          <cell r="AG43">
            <v>0</v>
          </cell>
          <cell r="AH43">
            <v>9092.9500000000007</v>
          </cell>
          <cell r="AI43">
            <v>1094.28</v>
          </cell>
          <cell r="AJ43">
            <v>20</v>
          </cell>
          <cell r="AK43">
            <v>109758</v>
          </cell>
          <cell r="AL43">
            <v>0</v>
          </cell>
          <cell r="AM43">
            <v>0</v>
          </cell>
          <cell r="AN43">
            <v>109758</v>
          </cell>
          <cell r="AO43">
            <v>0</v>
          </cell>
          <cell r="AP43">
            <v>680</v>
          </cell>
          <cell r="AQ43">
            <v>10000</v>
          </cell>
          <cell r="AR43">
            <v>0</v>
          </cell>
          <cell r="AS43">
            <v>41205</v>
          </cell>
          <cell r="AT43">
            <v>0</v>
          </cell>
          <cell r="AU43">
            <v>0</v>
          </cell>
          <cell r="AV43">
            <v>41205</v>
          </cell>
          <cell r="AW43">
            <v>4892.8</v>
          </cell>
          <cell r="AX43">
            <v>0</v>
          </cell>
          <cell r="AY43">
            <v>1544</v>
          </cell>
          <cell r="AZ43">
            <v>0</v>
          </cell>
          <cell r="BA43">
            <v>0</v>
          </cell>
          <cell r="BB43">
            <v>0</v>
          </cell>
          <cell r="BC43">
            <v>420</v>
          </cell>
          <cell r="BD43">
            <v>4685</v>
          </cell>
          <cell r="BE43">
            <v>22332.33</v>
          </cell>
          <cell r="BF43">
            <v>0</v>
          </cell>
          <cell r="BG43">
            <v>3504.53</v>
          </cell>
          <cell r="BH43">
            <v>37378.660000000003</v>
          </cell>
          <cell r="BI43">
            <v>0</v>
          </cell>
          <cell r="BJ43">
            <v>919.39</v>
          </cell>
          <cell r="BK43">
            <v>42320</v>
          </cell>
          <cell r="BL43">
            <v>43239.39</v>
          </cell>
          <cell r="BM43">
            <v>0</v>
          </cell>
          <cell r="BN43">
            <v>5972.65</v>
          </cell>
        </row>
        <row r="44">
          <cell r="A44" t="str">
            <v>Feile an Phobail</v>
          </cell>
          <cell r="B44" t="str">
            <v>2014-2015</v>
          </cell>
          <cell r="C44">
            <v>31796</v>
          </cell>
          <cell r="D44" t="str">
            <v>Exchequer</v>
          </cell>
          <cell r="E44" t="str">
            <v>ACNI/10834</v>
          </cell>
          <cell r="F44" t="str">
            <v>Sonya Whitefield</v>
          </cell>
          <cell r="G44" t="str">
            <v>xx AFP - Returning Applicant</v>
          </cell>
          <cell r="H44" t="str">
            <v>Awarded - Completed</v>
          </cell>
          <cell r="I44" t="str">
            <v>Medium</v>
          </cell>
          <cell r="J44">
            <v>142590</v>
          </cell>
          <cell r="K44">
            <v>0</v>
          </cell>
          <cell r="L44">
            <v>142590</v>
          </cell>
          <cell r="M44">
            <v>709150</v>
          </cell>
          <cell r="N44" t="str">
            <v>Combined</v>
          </cell>
          <cell r="O44">
            <v>200726</v>
          </cell>
          <cell r="P44">
            <v>2728</v>
          </cell>
          <cell r="Q44">
            <v>1558</v>
          </cell>
          <cell r="R44">
            <v>1751</v>
          </cell>
          <cell r="S44">
            <v>3621</v>
          </cell>
          <cell r="T44">
            <v>1757</v>
          </cell>
          <cell r="U44">
            <v>11672</v>
          </cell>
          <cell r="V44">
            <v>0</v>
          </cell>
          <cell r="W44">
            <v>0</v>
          </cell>
          <cell r="X44">
            <v>3157</v>
          </cell>
          <cell r="Y44">
            <v>26244</v>
          </cell>
          <cell r="Z44">
            <v>71689</v>
          </cell>
          <cell r="AA44">
            <v>343321</v>
          </cell>
          <cell r="AB44">
            <v>3335</v>
          </cell>
          <cell r="AC44">
            <v>72111</v>
          </cell>
          <cell r="AD44">
            <v>0</v>
          </cell>
          <cell r="AE44">
            <v>37014</v>
          </cell>
          <cell r="AF44">
            <v>86798</v>
          </cell>
          <cell r="AG44">
            <v>0</v>
          </cell>
          <cell r="AH44">
            <v>35993</v>
          </cell>
          <cell r="AI44">
            <v>0</v>
          </cell>
          <cell r="AJ44">
            <v>9711.42</v>
          </cell>
          <cell r="AK44">
            <v>142590</v>
          </cell>
          <cell r="AL44">
            <v>0</v>
          </cell>
          <cell r="AM44">
            <v>0</v>
          </cell>
          <cell r="AN44">
            <v>142590</v>
          </cell>
          <cell r="AO44">
            <v>0</v>
          </cell>
          <cell r="AP44">
            <v>421849</v>
          </cell>
          <cell r="AQ44">
            <v>48540</v>
          </cell>
          <cell r="AR44">
            <v>0</v>
          </cell>
          <cell r="AS44">
            <v>0</v>
          </cell>
          <cell r="AT44">
            <v>0</v>
          </cell>
          <cell r="AU44">
            <v>0</v>
          </cell>
          <cell r="AV44">
            <v>0</v>
          </cell>
          <cell r="AW44">
            <v>182558</v>
          </cell>
          <cell r="AX44">
            <v>0</v>
          </cell>
          <cell r="AY44">
            <v>0</v>
          </cell>
          <cell r="AZ44">
            <v>0</v>
          </cell>
          <cell r="BA44">
            <v>0</v>
          </cell>
          <cell r="BB44">
            <v>0</v>
          </cell>
          <cell r="BC44">
            <v>163650</v>
          </cell>
          <cell r="BD44">
            <v>0</v>
          </cell>
          <cell r="BE44">
            <v>0</v>
          </cell>
          <cell r="BF44">
            <v>0</v>
          </cell>
          <cell r="BG44">
            <v>13431</v>
          </cell>
          <cell r="BH44">
            <v>359639</v>
          </cell>
          <cell r="BI44">
            <v>91500</v>
          </cell>
          <cell r="BJ44">
            <v>0</v>
          </cell>
          <cell r="BK44">
            <v>17807</v>
          </cell>
          <cell r="BL44">
            <v>109307</v>
          </cell>
          <cell r="BM44">
            <v>0</v>
          </cell>
          <cell r="BN44">
            <v>50000</v>
          </cell>
        </row>
        <row r="45">
          <cell r="A45" t="str">
            <v>Flaxart Studios</v>
          </cell>
          <cell r="B45" t="str">
            <v>2014-2015</v>
          </cell>
          <cell r="C45">
            <v>31824</v>
          </cell>
          <cell r="D45" t="str">
            <v>Exchequer</v>
          </cell>
          <cell r="E45" t="str">
            <v>ACNI/10862</v>
          </cell>
          <cell r="F45" t="str">
            <v>Deirdre Robb</v>
          </cell>
          <cell r="G45" t="str">
            <v>xx AFP - Studio Groups</v>
          </cell>
          <cell r="H45" t="str">
            <v>Awarded - Completed</v>
          </cell>
          <cell r="I45" t="str">
            <v>Small</v>
          </cell>
          <cell r="J45">
            <v>39396</v>
          </cell>
          <cell r="K45">
            <v>0</v>
          </cell>
          <cell r="L45">
            <v>39396</v>
          </cell>
          <cell r="M45">
            <v>78708</v>
          </cell>
          <cell r="N45" t="str">
            <v>Visual Arts</v>
          </cell>
          <cell r="O45">
            <v>20120.61</v>
          </cell>
          <cell r="P45">
            <v>25000</v>
          </cell>
          <cell r="Q45">
            <v>1464.56</v>
          </cell>
          <cell r="R45">
            <v>1061.07</v>
          </cell>
          <cell r="S45">
            <v>694.87</v>
          </cell>
          <cell r="T45">
            <v>299.39999999999998</v>
          </cell>
          <cell r="U45">
            <v>1435.2</v>
          </cell>
          <cell r="V45">
            <v>0</v>
          </cell>
          <cell r="W45">
            <v>0</v>
          </cell>
          <cell r="X45">
            <v>729.21</v>
          </cell>
          <cell r="Y45">
            <v>30684.31</v>
          </cell>
          <cell r="Z45">
            <v>764.76</v>
          </cell>
          <cell r="AA45">
            <v>3827.5</v>
          </cell>
          <cell r="AB45">
            <v>0</v>
          </cell>
          <cell r="AC45">
            <v>165.91</v>
          </cell>
          <cell r="AD45">
            <v>0</v>
          </cell>
          <cell r="AE45">
            <v>0</v>
          </cell>
          <cell r="AF45">
            <v>0</v>
          </cell>
          <cell r="AG45">
            <v>0</v>
          </cell>
          <cell r="AH45">
            <v>2350</v>
          </cell>
          <cell r="AI45">
            <v>0</v>
          </cell>
          <cell r="AJ45">
            <v>12485.05</v>
          </cell>
          <cell r="AK45">
            <v>39396</v>
          </cell>
          <cell r="AL45">
            <v>7000</v>
          </cell>
          <cell r="AM45">
            <v>0</v>
          </cell>
          <cell r="AN45">
            <v>46396</v>
          </cell>
          <cell r="AO45">
            <v>0</v>
          </cell>
          <cell r="AP45">
            <v>0</v>
          </cell>
          <cell r="AQ45">
            <v>11100</v>
          </cell>
          <cell r="AR45">
            <v>0</v>
          </cell>
          <cell r="AS45">
            <v>700</v>
          </cell>
          <cell r="AT45">
            <v>0</v>
          </cell>
          <cell r="AU45">
            <v>0</v>
          </cell>
          <cell r="AV45">
            <v>700</v>
          </cell>
          <cell r="AW45">
            <v>0</v>
          </cell>
          <cell r="AX45">
            <v>0</v>
          </cell>
          <cell r="AY45">
            <v>0</v>
          </cell>
          <cell r="AZ45">
            <v>64</v>
          </cell>
          <cell r="BA45">
            <v>0</v>
          </cell>
          <cell r="BB45">
            <v>0</v>
          </cell>
          <cell r="BC45">
            <v>0</v>
          </cell>
          <cell r="BD45">
            <v>11585.5</v>
          </cell>
          <cell r="BE45">
            <v>0</v>
          </cell>
          <cell r="BF45">
            <v>0</v>
          </cell>
          <cell r="BG45">
            <v>0</v>
          </cell>
          <cell r="BH45">
            <v>11649.5</v>
          </cell>
          <cell r="BI45">
            <v>0</v>
          </cell>
          <cell r="BJ45">
            <v>0</v>
          </cell>
          <cell r="BK45">
            <v>0</v>
          </cell>
          <cell r="BL45">
            <v>0</v>
          </cell>
          <cell r="BM45">
            <v>0</v>
          </cell>
          <cell r="BN45">
            <v>0</v>
          </cell>
        </row>
        <row r="46">
          <cell r="A46" t="str">
            <v>Glasgowbury</v>
          </cell>
          <cell r="B46" t="str">
            <v>2014-2015</v>
          </cell>
          <cell r="C46">
            <v>31818</v>
          </cell>
          <cell r="D46" t="str">
            <v>Lottery</v>
          </cell>
          <cell r="E46" t="str">
            <v>ACNI/10856</v>
          </cell>
          <cell r="F46" t="str">
            <v>Jane Cassidy</v>
          </cell>
          <cell r="G46" t="str">
            <v>AFP - Core</v>
          </cell>
          <cell r="H46" t="str">
            <v>Awarded - Completed</v>
          </cell>
          <cell r="I46" t="str">
            <v>Small</v>
          </cell>
          <cell r="J46">
            <v>38204</v>
          </cell>
          <cell r="K46">
            <v>0</v>
          </cell>
          <cell r="L46">
            <v>38204</v>
          </cell>
          <cell r="M46">
            <v>553284</v>
          </cell>
          <cell r="N46" t="str">
            <v>Music</v>
          </cell>
          <cell r="O46">
            <v>65484.62</v>
          </cell>
          <cell r="P46">
            <v>0</v>
          </cell>
          <cell r="Q46">
            <v>3265.39</v>
          </cell>
          <cell r="R46">
            <v>1644.31</v>
          </cell>
          <cell r="S46">
            <v>607.88</v>
          </cell>
          <cell r="T46">
            <v>736.7</v>
          </cell>
          <cell r="U46">
            <v>2615.29</v>
          </cell>
          <cell r="V46">
            <v>0</v>
          </cell>
          <cell r="W46">
            <v>0</v>
          </cell>
          <cell r="X46">
            <v>2092.98</v>
          </cell>
          <cell r="Y46">
            <v>10962.55</v>
          </cell>
          <cell r="Z46">
            <v>1472.6</v>
          </cell>
          <cell r="AA46">
            <v>639.14</v>
          </cell>
          <cell r="AB46">
            <v>0</v>
          </cell>
          <cell r="AC46">
            <v>2668</v>
          </cell>
          <cell r="AD46">
            <v>0</v>
          </cell>
          <cell r="AE46">
            <v>0</v>
          </cell>
          <cell r="AF46">
            <v>0</v>
          </cell>
          <cell r="AG46">
            <v>30041.02</v>
          </cell>
          <cell r="AH46">
            <v>1091.6400000000001</v>
          </cell>
          <cell r="AI46">
            <v>12963.67</v>
          </cell>
          <cell r="AJ46">
            <v>12485.05</v>
          </cell>
          <cell r="AK46">
            <v>38204</v>
          </cell>
          <cell r="AL46">
            <v>771</v>
          </cell>
          <cell r="AM46">
            <v>0</v>
          </cell>
          <cell r="AN46">
            <v>38975</v>
          </cell>
          <cell r="AO46">
            <v>0</v>
          </cell>
          <cell r="AP46">
            <v>23899.3</v>
          </cell>
          <cell r="AQ46">
            <v>0</v>
          </cell>
          <cell r="AR46">
            <v>0</v>
          </cell>
          <cell r="AS46">
            <v>13342</v>
          </cell>
          <cell r="AT46">
            <v>0</v>
          </cell>
          <cell r="AU46">
            <v>0</v>
          </cell>
          <cell r="AV46">
            <v>13342</v>
          </cell>
          <cell r="AW46">
            <v>484</v>
          </cell>
          <cell r="AX46">
            <v>0</v>
          </cell>
          <cell r="AY46">
            <v>0</v>
          </cell>
          <cell r="AZ46">
            <v>0</v>
          </cell>
          <cell r="BA46">
            <v>0</v>
          </cell>
          <cell r="BB46">
            <v>0</v>
          </cell>
          <cell r="BC46">
            <v>0</v>
          </cell>
          <cell r="BD46">
            <v>0</v>
          </cell>
          <cell r="BE46">
            <v>24916.7</v>
          </cell>
          <cell r="BF46">
            <v>0</v>
          </cell>
          <cell r="BG46">
            <v>36.9</v>
          </cell>
          <cell r="BH46">
            <v>25437.600000000002</v>
          </cell>
          <cell r="BI46">
            <v>500</v>
          </cell>
          <cell r="BJ46">
            <v>692.5</v>
          </cell>
          <cell r="BK46">
            <v>10125</v>
          </cell>
          <cell r="BL46">
            <v>11317.5</v>
          </cell>
          <cell r="BM46">
            <v>0</v>
          </cell>
          <cell r="BN46">
            <v>24985.64</v>
          </cell>
        </row>
        <row r="47">
          <cell r="A47" t="str">
            <v>Golden Thread Gallery</v>
          </cell>
          <cell r="B47" t="str">
            <v>2014-2015</v>
          </cell>
          <cell r="C47">
            <v>31791</v>
          </cell>
          <cell r="D47" t="str">
            <v>Exchequer</v>
          </cell>
          <cell r="E47" t="str">
            <v>ACNI/10829</v>
          </cell>
          <cell r="F47" t="str">
            <v>Joanna Johnston</v>
          </cell>
          <cell r="G47" t="str">
            <v>xx AFP - Returning Applicant</v>
          </cell>
          <cell r="H47" t="str">
            <v>Awarded</v>
          </cell>
          <cell r="I47" t="str">
            <v>Medium</v>
          </cell>
          <cell r="J47">
            <v>180019</v>
          </cell>
          <cell r="K47">
            <v>0</v>
          </cell>
          <cell r="L47">
            <v>180019</v>
          </cell>
          <cell r="M47">
            <v>305123</v>
          </cell>
          <cell r="N47" t="str">
            <v>Visual Arts</v>
          </cell>
          <cell r="O47">
            <v>134415.46</v>
          </cell>
          <cell r="P47">
            <v>43789.08</v>
          </cell>
          <cell r="Q47">
            <v>5482.63</v>
          </cell>
          <cell r="R47">
            <v>2550.0500000000002</v>
          </cell>
          <cell r="S47">
            <v>3226.16</v>
          </cell>
          <cell r="T47">
            <v>2064.42</v>
          </cell>
          <cell r="U47">
            <v>2273.1799999999998</v>
          </cell>
          <cell r="V47">
            <v>0</v>
          </cell>
          <cell r="W47">
            <v>0</v>
          </cell>
          <cell r="X47">
            <v>6352.92</v>
          </cell>
          <cell r="Y47">
            <v>65738.44</v>
          </cell>
          <cell r="Z47">
            <v>6844.66</v>
          </cell>
          <cell r="AA47">
            <v>28829.49</v>
          </cell>
          <cell r="AB47">
            <v>420</v>
          </cell>
          <cell r="AC47">
            <v>12600.19</v>
          </cell>
          <cell r="AD47">
            <v>0</v>
          </cell>
          <cell r="AE47">
            <v>2710.47</v>
          </cell>
          <cell r="AF47">
            <v>4912.16</v>
          </cell>
          <cell r="AG47">
            <v>9887.3700000000008</v>
          </cell>
          <cell r="AH47">
            <v>11549.4</v>
          </cell>
          <cell r="AI47">
            <v>20273.05</v>
          </cell>
          <cell r="AJ47">
            <v>3113.6</v>
          </cell>
          <cell r="AK47">
            <v>180019</v>
          </cell>
          <cell r="AL47">
            <v>39318.75</v>
          </cell>
          <cell r="AM47">
            <v>4391.3999999999996</v>
          </cell>
          <cell r="AN47">
            <v>223729.15</v>
          </cell>
          <cell r="AO47">
            <v>0</v>
          </cell>
          <cell r="AP47">
            <v>5616</v>
          </cell>
          <cell r="AQ47">
            <v>64698.51</v>
          </cell>
          <cell r="AR47">
            <v>0</v>
          </cell>
          <cell r="AS47">
            <v>3000</v>
          </cell>
          <cell r="AT47">
            <v>766.15</v>
          </cell>
          <cell r="AU47">
            <v>0</v>
          </cell>
          <cell r="AV47">
            <v>3766.15</v>
          </cell>
          <cell r="AW47">
            <v>0</v>
          </cell>
          <cell r="AX47">
            <v>0</v>
          </cell>
          <cell r="AY47">
            <v>0</v>
          </cell>
          <cell r="AZ47">
            <v>0</v>
          </cell>
          <cell r="BA47">
            <v>299.72000000000003</v>
          </cell>
          <cell r="BB47">
            <v>490</v>
          </cell>
          <cell r="BC47">
            <v>0</v>
          </cell>
          <cell r="BD47">
            <v>0</v>
          </cell>
          <cell r="BE47">
            <v>5706.87</v>
          </cell>
          <cell r="BF47">
            <v>0</v>
          </cell>
          <cell r="BG47">
            <v>0</v>
          </cell>
          <cell r="BH47">
            <v>6496.59</v>
          </cell>
          <cell r="BI47">
            <v>2628.98</v>
          </cell>
          <cell r="BJ47">
            <v>69.42</v>
          </cell>
          <cell r="BK47">
            <v>28975</v>
          </cell>
          <cell r="BL47">
            <v>31673.4</v>
          </cell>
          <cell r="BM47">
            <v>14610</v>
          </cell>
          <cell r="BN47">
            <v>9000</v>
          </cell>
        </row>
        <row r="48">
          <cell r="A48" t="str">
            <v>Greater Shantallow Community Arts</v>
          </cell>
          <cell r="B48" t="str">
            <v>2014-2015</v>
          </cell>
          <cell r="C48">
            <v>31775</v>
          </cell>
          <cell r="D48" t="str">
            <v>Lottery</v>
          </cell>
          <cell r="E48" t="str">
            <v>ACNI/10813</v>
          </cell>
          <cell r="F48" t="str">
            <v>Lizzie Devlin</v>
          </cell>
          <cell r="G48" t="str">
            <v>xx AFP - Returning Applicant</v>
          </cell>
          <cell r="H48" t="str">
            <v>Awarded - Completed</v>
          </cell>
          <cell r="I48" t="str">
            <v>Medium</v>
          </cell>
          <cell r="J48">
            <v>113946</v>
          </cell>
          <cell r="K48">
            <v>0</v>
          </cell>
          <cell r="L48">
            <v>113946</v>
          </cell>
          <cell r="M48">
            <v>324057.51</v>
          </cell>
          <cell r="N48" t="str">
            <v>Combined</v>
          </cell>
          <cell r="O48">
            <v>101395.24</v>
          </cell>
          <cell r="P48">
            <v>19980</v>
          </cell>
          <cell r="Q48">
            <v>4760.09</v>
          </cell>
          <cell r="R48">
            <v>5716.34</v>
          </cell>
          <cell r="S48">
            <v>5366.74</v>
          </cell>
          <cell r="T48">
            <v>7840.6</v>
          </cell>
          <cell r="U48">
            <v>2057.31</v>
          </cell>
          <cell r="V48">
            <v>0</v>
          </cell>
          <cell r="W48">
            <v>0</v>
          </cell>
          <cell r="X48">
            <v>2760.09</v>
          </cell>
          <cell r="Y48">
            <v>48481.17</v>
          </cell>
          <cell r="Z48">
            <v>13656</v>
          </cell>
          <cell r="AA48">
            <v>86680.320000000007</v>
          </cell>
          <cell r="AB48">
            <v>7200.57</v>
          </cell>
          <cell r="AC48">
            <v>4009</v>
          </cell>
          <cell r="AD48">
            <v>0</v>
          </cell>
          <cell r="AE48">
            <v>2641</v>
          </cell>
          <cell r="AF48">
            <v>1526.81</v>
          </cell>
          <cell r="AG48">
            <v>2094.0500000000002</v>
          </cell>
          <cell r="AH48">
            <v>1865.77</v>
          </cell>
          <cell r="AI48">
            <v>10561.46</v>
          </cell>
          <cell r="AJ48">
            <v>176006</v>
          </cell>
          <cell r="AK48">
            <v>113946</v>
          </cell>
          <cell r="AL48">
            <v>0</v>
          </cell>
          <cell r="AM48">
            <v>0</v>
          </cell>
          <cell r="AN48">
            <v>113946</v>
          </cell>
          <cell r="AO48">
            <v>0</v>
          </cell>
          <cell r="AP48">
            <v>92972.92</v>
          </cell>
          <cell r="AQ48">
            <v>97510.78</v>
          </cell>
          <cell r="AR48">
            <v>0</v>
          </cell>
          <cell r="AS48">
            <v>0</v>
          </cell>
          <cell r="AT48">
            <v>0</v>
          </cell>
          <cell r="AU48">
            <v>0</v>
          </cell>
          <cell r="AV48">
            <v>0</v>
          </cell>
          <cell r="AW48">
            <v>5491</v>
          </cell>
          <cell r="AX48">
            <v>0</v>
          </cell>
          <cell r="AY48">
            <v>0</v>
          </cell>
          <cell r="AZ48">
            <v>0</v>
          </cell>
          <cell r="BA48">
            <v>0</v>
          </cell>
          <cell r="BB48">
            <v>0</v>
          </cell>
          <cell r="BC48">
            <v>0</v>
          </cell>
          <cell r="BD48">
            <v>0</v>
          </cell>
          <cell r="BE48">
            <v>0</v>
          </cell>
          <cell r="BF48">
            <v>0</v>
          </cell>
          <cell r="BG48">
            <v>0</v>
          </cell>
          <cell r="BH48">
            <v>5491</v>
          </cell>
          <cell r="BI48">
            <v>0</v>
          </cell>
          <cell r="BJ48">
            <v>9210</v>
          </cell>
          <cell r="BK48">
            <v>0</v>
          </cell>
          <cell r="BL48">
            <v>9210</v>
          </cell>
          <cell r="BM48">
            <v>0</v>
          </cell>
          <cell r="BN48">
            <v>18656</v>
          </cell>
        </row>
        <row r="49">
          <cell r="A49" t="str">
            <v>Green Shoot Productions</v>
          </cell>
          <cell r="B49" t="str">
            <v>2014-2015</v>
          </cell>
          <cell r="C49">
            <v>31825</v>
          </cell>
          <cell r="D49" t="str">
            <v>Lottery</v>
          </cell>
          <cell r="E49" t="str">
            <v>ACNI/10863</v>
          </cell>
          <cell r="F49" t="str">
            <v>Damian Smyth</v>
          </cell>
          <cell r="G49" t="str">
            <v>AFP - Core</v>
          </cell>
          <cell r="H49" t="str">
            <v>Awarded - Completed</v>
          </cell>
          <cell r="I49" t="str">
            <v>Medium</v>
          </cell>
          <cell r="J49">
            <v>78000</v>
          </cell>
          <cell r="K49">
            <v>0</v>
          </cell>
          <cell r="L49">
            <v>78000</v>
          </cell>
          <cell r="M49">
            <v>169813</v>
          </cell>
          <cell r="N49" t="str">
            <v>Drama</v>
          </cell>
          <cell r="O49">
            <v>53173.17</v>
          </cell>
          <cell r="P49">
            <v>5570.28</v>
          </cell>
          <cell r="Q49">
            <v>1030.51</v>
          </cell>
          <cell r="R49">
            <v>0</v>
          </cell>
          <cell r="S49">
            <v>1123.94</v>
          </cell>
          <cell r="T49">
            <v>343.38</v>
          </cell>
          <cell r="U49">
            <v>1952.48</v>
          </cell>
          <cell r="V49">
            <v>0</v>
          </cell>
          <cell r="W49">
            <v>0</v>
          </cell>
          <cell r="X49">
            <v>700</v>
          </cell>
          <cell r="Y49">
            <v>10720.59</v>
          </cell>
          <cell r="Z49">
            <v>674.7</v>
          </cell>
          <cell r="AA49">
            <v>49407.16</v>
          </cell>
          <cell r="AB49">
            <v>0</v>
          </cell>
          <cell r="AC49">
            <v>6351</v>
          </cell>
          <cell r="AD49">
            <v>0</v>
          </cell>
          <cell r="AE49">
            <v>8196.5499999999993</v>
          </cell>
          <cell r="AF49">
            <v>0</v>
          </cell>
          <cell r="AG49">
            <v>340.03</v>
          </cell>
          <cell r="AH49">
            <v>3965.7</v>
          </cell>
          <cell r="AI49">
            <v>10395.69</v>
          </cell>
          <cell r="AJ49">
            <v>7950.87</v>
          </cell>
          <cell r="AK49">
            <v>78000</v>
          </cell>
          <cell r="AL49">
            <v>0</v>
          </cell>
          <cell r="AM49">
            <v>8377</v>
          </cell>
          <cell r="AN49">
            <v>86377</v>
          </cell>
          <cell r="AO49">
            <v>0</v>
          </cell>
          <cell r="AP49">
            <v>0</v>
          </cell>
          <cell r="AQ49">
            <v>21453</v>
          </cell>
          <cell r="AR49">
            <v>0</v>
          </cell>
          <cell r="AS49">
            <v>0</v>
          </cell>
          <cell r="AT49">
            <v>0</v>
          </cell>
          <cell r="AU49">
            <v>0</v>
          </cell>
          <cell r="AV49">
            <v>0</v>
          </cell>
          <cell r="AW49">
            <v>12598.45</v>
          </cell>
          <cell r="AX49">
            <v>6864</v>
          </cell>
          <cell r="AY49">
            <v>0</v>
          </cell>
          <cell r="AZ49">
            <v>0</v>
          </cell>
          <cell r="BA49">
            <v>0</v>
          </cell>
          <cell r="BB49">
            <v>0</v>
          </cell>
          <cell r="BC49">
            <v>0</v>
          </cell>
          <cell r="BD49">
            <v>5208.12</v>
          </cell>
          <cell r="BE49">
            <v>0</v>
          </cell>
          <cell r="BF49">
            <v>0</v>
          </cell>
          <cell r="BG49">
            <v>0</v>
          </cell>
          <cell r="BH49">
            <v>24670.57</v>
          </cell>
          <cell r="BI49">
            <v>250</v>
          </cell>
          <cell r="BJ49">
            <v>8717</v>
          </cell>
          <cell r="BK49">
            <v>0</v>
          </cell>
          <cell r="BL49">
            <v>8967</v>
          </cell>
          <cell r="BM49">
            <v>0</v>
          </cell>
          <cell r="BN49">
            <v>0</v>
          </cell>
        </row>
        <row r="50">
          <cell r="A50" t="str">
            <v>Guildhall Press</v>
          </cell>
          <cell r="B50" t="str">
            <v>2014-2015</v>
          </cell>
          <cell r="C50">
            <v>31814</v>
          </cell>
          <cell r="D50" t="str">
            <v>Lottery</v>
          </cell>
          <cell r="E50" t="str">
            <v>ACNI/10852</v>
          </cell>
          <cell r="F50" t="str">
            <v>Damian Smyth</v>
          </cell>
          <cell r="G50" t="str">
            <v>AFP - Core</v>
          </cell>
          <cell r="H50" t="str">
            <v>Awarded - Completed</v>
          </cell>
          <cell r="I50" t="str">
            <v>Medium</v>
          </cell>
          <cell r="J50">
            <v>47100</v>
          </cell>
          <cell r="K50">
            <v>0</v>
          </cell>
          <cell r="L50">
            <v>47100</v>
          </cell>
          <cell r="M50">
            <v>163050</v>
          </cell>
          <cell r="N50" t="str">
            <v>Literature</v>
          </cell>
          <cell r="O50">
            <v>53765.85</v>
          </cell>
          <cell r="P50">
            <v>7080</v>
          </cell>
          <cell r="Q50">
            <v>1262.81</v>
          </cell>
          <cell r="R50">
            <v>0</v>
          </cell>
          <cell r="S50">
            <v>1858.84</v>
          </cell>
          <cell r="T50">
            <v>26408.86</v>
          </cell>
          <cell r="U50">
            <v>2078.73</v>
          </cell>
          <cell r="V50">
            <v>0</v>
          </cell>
          <cell r="W50">
            <v>0</v>
          </cell>
          <cell r="X50">
            <v>643.02</v>
          </cell>
          <cell r="Y50">
            <v>39332.26</v>
          </cell>
          <cell r="Z50">
            <v>65879.28</v>
          </cell>
          <cell r="AA50">
            <v>1872</v>
          </cell>
          <cell r="AB50">
            <v>0</v>
          </cell>
          <cell r="AC50">
            <v>4265</v>
          </cell>
          <cell r="AD50">
            <v>0</v>
          </cell>
          <cell r="AE50">
            <v>0</v>
          </cell>
          <cell r="AF50">
            <v>0</v>
          </cell>
          <cell r="AG50">
            <v>0</v>
          </cell>
          <cell r="AH50">
            <v>0</v>
          </cell>
          <cell r="AI50">
            <v>0</v>
          </cell>
          <cell r="AJ50">
            <v>35450.25</v>
          </cell>
          <cell r="AK50">
            <v>47100</v>
          </cell>
          <cell r="AL50">
            <v>22900</v>
          </cell>
          <cell r="AM50">
            <v>0</v>
          </cell>
          <cell r="AN50">
            <v>70000</v>
          </cell>
          <cell r="AO50">
            <v>0</v>
          </cell>
          <cell r="AP50">
            <v>41650</v>
          </cell>
          <cell r="AQ50">
            <v>10000</v>
          </cell>
          <cell r="AR50">
            <v>0</v>
          </cell>
          <cell r="AS50">
            <v>0</v>
          </cell>
          <cell r="AT50">
            <v>7702.97</v>
          </cell>
          <cell r="AU50">
            <v>0</v>
          </cell>
          <cell r="AV50">
            <v>7702.97</v>
          </cell>
          <cell r="AW50">
            <v>0</v>
          </cell>
          <cell r="AX50">
            <v>0</v>
          </cell>
          <cell r="AY50">
            <v>0</v>
          </cell>
          <cell r="AZ50">
            <v>0</v>
          </cell>
          <cell r="BA50">
            <v>38347.65</v>
          </cell>
          <cell r="BB50">
            <v>0</v>
          </cell>
          <cell r="BC50">
            <v>0</v>
          </cell>
          <cell r="BD50">
            <v>0</v>
          </cell>
          <cell r="BE50">
            <v>0</v>
          </cell>
          <cell r="BF50">
            <v>0</v>
          </cell>
          <cell r="BG50">
            <v>40675.89</v>
          </cell>
          <cell r="BH50">
            <v>79023.540000000008</v>
          </cell>
          <cell r="BI50">
            <v>0</v>
          </cell>
          <cell r="BJ50">
            <v>0</v>
          </cell>
          <cell r="BK50">
            <v>7740</v>
          </cell>
          <cell r="BL50">
            <v>7740</v>
          </cell>
          <cell r="BM50">
            <v>0</v>
          </cell>
          <cell r="BN50">
            <v>35000</v>
          </cell>
        </row>
        <row r="51">
          <cell r="A51" t="str">
            <v>Happy Days EIBF</v>
          </cell>
          <cell r="B51" t="str">
            <v>2014-2015</v>
          </cell>
          <cell r="C51">
            <v>31905</v>
          </cell>
          <cell r="D51" t="str">
            <v>Lottery</v>
          </cell>
          <cell r="E51" t="str">
            <v>ACNI/10943</v>
          </cell>
          <cell r="F51" t="str">
            <v>Damian Smyth</v>
          </cell>
          <cell r="G51" t="str">
            <v>AFP - Core</v>
          </cell>
          <cell r="H51" t="str">
            <v>Awarded</v>
          </cell>
          <cell r="I51" t="str">
            <v>Medium</v>
          </cell>
          <cell r="J51">
            <v>115000</v>
          </cell>
          <cell r="K51">
            <v>0</v>
          </cell>
          <cell r="L51">
            <v>115000</v>
          </cell>
          <cell r="M51">
            <v>930860</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115000</v>
          </cell>
          <cell r="AL51">
            <v>0</v>
          </cell>
          <cell r="AM51">
            <v>0</v>
          </cell>
          <cell r="AN51">
            <v>115000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row r="52">
          <cell r="A52" t="str">
            <v>In Your Space (NI) Ltd</v>
          </cell>
          <cell r="B52" t="str">
            <v>2014-2015</v>
          </cell>
          <cell r="C52">
            <v>31816</v>
          </cell>
          <cell r="D52" t="str">
            <v>Lottery</v>
          </cell>
          <cell r="E52" t="str">
            <v>ACNI/10854</v>
          </cell>
          <cell r="F52" t="str">
            <v>Gavin O'Connor</v>
          </cell>
          <cell r="G52" t="str">
            <v>AFP - Core</v>
          </cell>
          <cell r="H52" t="str">
            <v>Awarded - Completed</v>
          </cell>
          <cell r="I52" t="str">
            <v>Small</v>
          </cell>
          <cell r="J52">
            <v>43705</v>
          </cell>
          <cell r="K52">
            <v>0</v>
          </cell>
          <cell r="L52">
            <v>43705</v>
          </cell>
          <cell r="M52">
            <v>365941</v>
          </cell>
          <cell r="N52" t="str">
            <v>Combined</v>
          </cell>
          <cell r="O52">
            <v>31602</v>
          </cell>
          <cell r="P52">
            <v>9776</v>
          </cell>
          <cell r="Q52">
            <v>2127</v>
          </cell>
          <cell r="R52">
            <v>4549</v>
          </cell>
          <cell r="S52">
            <v>827</v>
          </cell>
          <cell r="T52">
            <v>2217</v>
          </cell>
          <cell r="U52">
            <v>1833</v>
          </cell>
          <cell r="V52">
            <v>0</v>
          </cell>
          <cell r="W52">
            <v>0</v>
          </cell>
          <cell r="X52">
            <v>2248</v>
          </cell>
          <cell r="Y52">
            <v>23577</v>
          </cell>
          <cell r="Z52">
            <v>33553</v>
          </cell>
          <cell r="AA52">
            <v>100938</v>
          </cell>
          <cell r="AB52">
            <v>0</v>
          </cell>
          <cell r="AC52">
            <v>6423</v>
          </cell>
          <cell r="AD52">
            <v>0</v>
          </cell>
          <cell r="AE52">
            <v>4300</v>
          </cell>
          <cell r="AF52">
            <v>0</v>
          </cell>
          <cell r="AG52">
            <v>783</v>
          </cell>
          <cell r="AH52">
            <v>0</v>
          </cell>
          <cell r="AI52">
            <v>2117</v>
          </cell>
          <cell r="AJ52">
            <v>4486.78</v>
          </cell>
          <cell r="AK52">
            <v>43705</v>
          </cell>
          <cell r="AL52">
            <v>0</v>
          </cell>
          <cell r="AM52">
            <v>13020</v>
          </cell>
          <cell r="AN52">
            <v>56725</v>
          </cell>
          <cell r="AO52">
            <v>0</v>
          </cell>
          <cell r="AP52">
            <v>4820</v>
          </cell>
          <cell r="AQ52">
            <v>14795</v>
          </cell>
          <cell r="AR52">
            <v>0</v>
          </cell>
          <cell r="AS52">
            <v>0</v>
          </cell>
          <cell r="AT52">
            <v>0</v>
          </cell>
          <cell r="AU52">
            <v>0</v>
          </cell>
          <cell r="AV52">
            <v>0</v>
          </cell>
          <cell r="AW52">
            <v>0</v>
          </cell>
          <cell r="AX52">
            <v>0</v>
          </cell>
          <cell r="AY52">
            <v>0</v>
          </cell>
          <cell r="AZ52">
            <v>0</v>
          </cell>
          <cell r="BA52">
            <v>0</v>
          </cell>
          <cell r="BB52">
            <v>0</v>
          </cell>
          <cell r="BC52">
            <v>0</v>
          </cell>
          <cell r="BD52">
            <v>0</v>
          </cell>
          <cell r="BE52">
            <v>98210</v>
          </cell>
          <cell r="BF52">
            <v>0</v>
          </cell>
          <cell r="BG52">
            <v>2256</v>
          </cell>
          <cell r="BH52">
            <v>100466</v>
          </cell>
          <cell r="BI52">
            <v>31330</v>
          </cell>
          <cell r="BJ52">
            <v>12394</v>
          </cell>
          <cell r="BK52">
            <v>15000</v>
          </cell>
          <cell r="BL52">
            <v>58724</v>
          </cell>
          <cell r="BM52">
            <v>0</v>
          </cell>
          <cell r="BN52">
            <v>0</v>
          </cell>
        </row>
        <row r="53">
          <cell r="A53" t="str">
            <v>Irish Pages Ltd.</v>
          </cell>
          <cell r="B53" t="str">
            <v>2014-2015</v>
          </cell>
          <cell r="C53">
            <v>31812</v>
          </cell>
          <cell r="D53" t="str">
            <v>Lottery</v>
          </cell>
          <cell r="E53" t="str">
            <v>ACNI/10850</v>
          </cell>
          <cell r="F53" t="str">
            <v>Damian Smyth</v>
          </cell>
          <cell r="G53" t="str">
            <v>AFP - Core</v>
          </cell>
          <cell r="H53" t="str">
            <v>Awarded - Completed</v>
          </cell>
          <cell r="I53" t="str">
            <v>Small</v>
          </cell>
          <cell r="J53">
            <v>29000</v>
          </cell>
          <cell r="K53">
            <v>0</v>
          </cell>
          <cell r="L53">
            <v>29000</v>
          </cell>
          <cell r="M53">
            <v>65300</v>
          </cell>
          <cell r="N53" t="str">
            <v>Literature</v>
          </cell>
          <cell r="O53">
            <v>2742.52</v>
          </cell>
          <cell r="P53">
            <v>10789.2</v>
          </cell>
          <cell r="Q53">
            <v>844.74</v>
          </cell>
          <cell r="R53">
            <v>0</v>
          </cell>
          <cell r="S53">
            <v>1087.25</v>
          </cell>
          <cell r="T53">
            <v>26950.15</v>
          </cell>
          <cell r="U53">
            <v>1444.59</v>
          </cell>
          <cell r="V53">
            <v>0</v>
          </cell>
          <cell r="W53">
            <v>0</v>
          </cell>
          <cell r="X53">
            <v>0</v>
          </cell>
          <cell r="Y53">
            <v>41115.93</v>
          </cell>
          <cell r="Z53">
            <v>7600</v>
          </cell>
          <cell r="AA53">
            <v>1600</v>
          </cell>
          <cell r="AB53">
            <v>0</v>
          </cell>
          <cell r="AC53">
            <v>742.4</v>
          </cell>
          <cell r="AD53">
            <v>0</v>
          </cell>
          <cell r="AE53">
            <v>0</v>
          </cell>
          <cell r="AF53">
            <v>0</v>
          </cell>
          <cell r="AG53">
            <v>0</v>
          </cell>
          <cell r="AH53">
            <v>7063.27</v>
          </cell>
          <cell r="AI53">
            <v>0</v>
          </cell>
          <cell r="AJ53">
            <v>66528.5</v>
          </cell>
          <cell r="AK53">
            <v>29000</v>
          </cell>
          <cell r="AL53">
            <v>27550</v>
          </cell>
          <cell r="AM53">
            <v>0</v>
          </cell>
          <cell r="AN53">
            <v>56550</v>
          </cell>
          <cell r="AO53">
            <v>9430.1299999999992</v>
          </cell>
          <cell r="AP53">
            <v>0</v>
          </cell>
          <cell r="AQ53">
            <v>0</v>
          </cell>
          <cell r="AR53">
            <v>0</v>
          </cell>
          <cell r="AS53">
            <v>0</v>
          </cell>
          <cell r="AT53">
            <v>3220.3</v>
          </cell>
          <cell r="AU53">
            <v>0</v>
          </cell>
          <cell r="AV53">
            <v>3220.3</v>
          </cell>
          <cell r="AW53">
            <v>0</v>
          </cell>
          <cell r="AX53">
            <v>0</v>
          </cell>
          <cell r="AY53">
            <v>0</v>
          </cell>
          <cell r="AZ53">
            <v>0</v>
          </cell>
          <cell r="BA53">
            <v>20333.95</v>
          </cell>
          <cell r="BB53">
            <v>0</v>
          </cell>
          <cell r="BC53">
            <v>0</v>
          </cell>
          <cell r="BD53">
            <v>0</v>
          </cell>
          <cell r="BE53">
            <v>0</v>
          </cell>
          <cell r="BF53">
            <v>0</v>
          </cell>
          <cell r="BG53">
            <v>0</v>
          </cell>
          <cell r="BH53">
            <v>20333.95</v>
          </cell>
          <cell r="BI53">
            <v>0</v>
          </cell>
          <cell r="BJ53">
            <v>4282</v>
          </cell>
          <cell r="BK53">
            <v>0</v>
          </cell>
          <cell r="BL53">
            <v>4282</v>
          </cell>
          <cell r="BM53">
            <v>0</v>
          </cell>
          <cell r="BN53">
            <v>0</v>
          </cell>
        </row>
        <row r="54">
          <cell r="A54" t="str">
            <v>Irish Traditional Music Archive</v>
          </cell>
          <cell r="B54" t="str">
            <v>2014-2015</v>
          </cell>
          <cell r="C54">
            <v>31813</v>
          </cell>
          <cell r="D54" t="str">
            <v>Lottery</v>
          </cell>
          <cell r="E54" t="str">
            <v>ACNI/10851</v>
          </cell>
          <cell r="F54" t="str">
            <v>Jane Cassidy</v>
          </cell>
          <cell r="G54" t="str">
            <v>AFP - Core</v>
          </cell>
          <cell r="H54" t="str">
            <v>Awarded - Completed</v>
          </cell>
          <cell r="I54" t="str">
            <v>Medium</v>
          </cell>
          <cell r="J54">
            <v>30000</v>
          </cell>
          <cell r="K54">
            <v>0</v>
          </cell>
          <cell r="L54">
            <v>30000</v>
          </cell>
          <cell r="M54">
            <v>578370</v>
          </cell>
          <cell r="N54" t="str">
            <v>Traditional Arts</v>
          </cell>
          <cell r="O54">
            <v>49335</v>
          </cell>
          <cell r="P54">
            <v>903</v>
          </cell>
          <cell r="Q54">
            <v>8148</v>
          </cell>
          <cell r="R54">
            <v>6981</v>
          </cell>
          <cell r="S54">
            <v>1952</v>
          </cell>
          <cell r="T54">
            <v>2720</v>
          </cell>
          <cell r="U54">
            <v>922</v>
          </cell>
          <cell r="V54">
            <v>0</v>
          </cell>
          <cell r="W54">
            <v>0</v>
          </cell>
          <cell r="X54">
            <v>2425</v>
          </cell>
          <cell r="Y54">
            <v>24051</v>
          </cell>
          <cell r="Z54">
            <v>4251</v>
          </cell>
          <cell r="AA54">
            <v>378402</v>
          </cell>
          <cell r="AB54">
            <v>0</v>
          </cell>
          <cell r="AC54">
            <v>1123</v>
          </cell>
          <cell r="AD54">
            <v>0</v>
          </cell>
          <cell r="AE54">
            <v>0</v>
          </cell>
          <cell r="AF54">
            <v>0</v>
          </cell>
          <cell r="AG54">
            <v>0</v>
          </cell>
          <cell r="AH54">
            <v>9158</v>
          </cell>
          <cell r="AI54">
            <v>34685</v>
          </cell>
          <cell r="AJ54">
            <v>90278.23</v>
          </cell>
          <cell r="AK54">
            <v>30000</v>
          </cell>
          <cell r="AL54">
            <v>0</v>
          </cell>
          <cell r="AM54">
            <v>0</v>
          </cell>
          <cell r="AN54">
            <v>30000</v>
          </cell>
          <cell r="AO54">
            <v>453129</v>
          </cell>
          <cell r="AP54">
            <v>0</v>
          </cell>
          <cell r="AQ54">
            <v>0</v>
          </cell>
          <cell r="AR54">
            <v>0</v>
          </cell>
          <cell r="AS54">
            <v>0</v>
          </cell>
          <cell r="AT54">
            <v>3714</v>
          </cell>
          <cell r="AU54">
            <v>0</v>
          </cell>
          <cell r="AV54">
            <v>3714</v>
          </cell>
          <cell r="AW54">
            <v>0</v>
          </cell>
          <cell r="AX54">
            <v>0</v>
          </cell>
          <cell r="AY54">
            <v>0</v>
          </cell>
          <cell r="AZ54">
            <v>0</v>
          </cell>
          <cell r="BA54">
            <v>3861</v>
          </cell>
          <cell r="BB54">
            <v>0</v>
          </cell>
          <cell r="BC54">
            <v>0</v>
          </cell>
          <cell r="BD54">
            <v>0</v>
          </cell>
          <cell r="BE54">
            <v>3565</v>
          </cell>
          <cell r="BF54">
            <v>0</v>
          </cell>
          <cell r="BG54">
            <v>19</v>
          </cell>
          <cell r="BH54">
            <v>7445</v>
          </cell>
          <cell r="BI54">
            <v>0</v>
          </cell>
          <cell r="BJ54">
            <v>4929</v>
          </cell>
          <cell r="BK54">
            <v>0</v>
          </cell>
          <cell r="BL54">
            <v>4929</v>
          </cell>
          <cell r="BM54">
            <v>0</v>
          </cell>
          <cell r="BN54">
            <v>0</v>
          </cell>
        </row>
        <row r="55">
          <cell r="A55" t="str">
            <v>Kabosh Theatre Ltd</v>
          </cell>
          <cell r="B55" t="str">
            <v>2014-2015</v>
          </cell>
          <cell r="C55">
            <v>31786</v>
          </cell>
          <cell r="D55" t="str">
            <v>Lottery</v>
          </cell>
          <cell r="E55" t="str">
            <v>ACNI/10824</v>
          </cell>
          <cell r="F55" t="str">
            <v>Gilly Campbell</v>
          </cell>
          <cell r="G55" t="str">
            <v>xx AFP - Returning Applicant</v>
          </cell>
          <cell r="H55" t="str">
            <v>Awarded - Completed</v>
          </cell>
          <cell r="I55" t="str">
            <v>Medium</v>
          </cell>
          <cell r="J55">
            <v>107454</v>
          </cell>
          <cell r="K55">
            <v>0</v>
          </cell>
          <cell r="L55">
            <v>107454</v>
          </cell>
          <cell r="M55">
            <v>224088</v>
          </cell>
          <cell r="N55" t="str">
            <v>Drama</v>
          </cell>
          <cell r="O55">
            <v>90982.69</v>
          </cell>
          <cell r="P55">
            <v>6144.75</v>
          </cell>
          <cell r="Q55">
            <v>968.07</v>
          </cell>
          <cell r="R55">
            <v>2482.81</v>
          </cell>
          <cell r="S55">
            <v>1810.48</v>
          </cell>
          <cell r="T55">
            <v>740.77</v>
          </cell>
          <cell r="U55">
            <v>3689.51</v>
          </cell>
          <cell r="V55">
            <v>0</v>
          </cell>
          <cell r="W55">
            <v>0</v>
          </cell>
          <cell r="X55">
            <v>1594</v>
          </cell>
          <cell r="Y55">
            <v>17430.39</v>
          </cell>
          <cell r="Z55">
            <v>6336.92</v>
          </cell>
          <cell r="AA55">
            <v>43235.24</v>
          </cell>
          <cell r="AB55">
            <v>0</v>
          </cell>
          <cell r="AC55">
            <v>4665</v>
          </cell>
          <cell r="AD55">
            <v>1490</v>
          </cell>
          <cell r="AE55">
            <v>2565.06</v>
          </cell>
          <cell r="AF55">
            <v>472</v>
          </cell>
          <cell r="AG55">
            <v>422.92</v>
          </cell>
          <cell r="AH55">
            <v>1207.1400000000001</v>
          </cell>
          <cell r="AI55">
            <v>6865.9</v>
          </cell>
          <cell r="AJ55">
            <v>16341</v>
          </cell>
          <cell r="AK55">
            <v>107454</v>
          </cell>
          <cell r="AL55">
            <v>4721</v>
          </cell>
          <cell r="AM55">
            <v>0</v>
          </cell>
          <cell r="AN55">
            <v>112175</v>
          </cell>
          <cell r="AO55">
            <v>0</v>
          </cell>
          <cell r="AP55">
            <v>0</v>
          </cell>
          <cell r="AQ55">
            <v>34600</v>
          </cell>
          <cell r="AR55">
            <v>0</v>
          </cell>
          <cell r="AS55">
            <v>10745</v>
          </cell>
          <cell r="AT55">
            <v>0</v>
          </cell>
          <cell r="AU55">
            <v>0</v>
          </cell>
          <cell r="AV55">
            <v>10745</v>
          </cell>
          <cell r="AW55">
            <v>1866.99</v>
          </cell>
          <cell r="AX55">
            <v>0</v>
          </cell>
          <cell r="AY55">
            <v>0</v>
          </cell>
          <cell r="AZ55">
            <v>0</v>
          </cell>
          <cell r="BA55">
            <v>0</v>
          </cell>
          <cell r="BB55">
            <v>0</v>
          </cell>
          <cell r="BC55">
            <v>0</v>
          </cell>
          <cell r="BD55">
            <v>0</v>
          </cell>
          <cell r="BE55">
            <v>10202.5</v>
          </cell>
          <cell r="BF55">
            <v>0</v>
          </cell>
          <cell r="BG55">
            <v>3112.95</v>
          </cell>
          <cell r="BH55">
            <v>15182.439999999999</v>
          </cell>
          <cell r="BI55">
            <v>3000</v>
          </cell>
          <cell r="BJ55">
            <v>0</v>
          </cell>
          <cell r="BK55">
            <v>5250</v>
          </cell>
          <cell r="BL55">
            <v>8250</v>
          </cell>
          <cell r="BM55">
            <v>0</v>
          </cell>
          <cell r="BN55">
            <v>0</v>
          </cell>
        </row>
        <row r="56">
          <cell r="A56" t="str">
            <v>Kids in Control</v>
          </cell>
          <cell r="B56" t="str">
            <v>2014-2015</v>
          </cell>
          <cell r="C56">
            <v>31800</v>
          </cell>
          <cell r="D56" t="str">
            <v>Lottery</v>
          </cell>
          <cell r="E56" t="str">
            <v>ACNI/10838</v>
          </cell>
          <cell r="F56" t="str">
            <v>Gavin O'Connor</v>
          </cell>
          <cell r="G56" t="str">
            <v>xx AFP - Returning Applicant</v>
          </cell>
          <cell r="H56" t="str">
            <v>Awarded - Completed</v>
          </cell>
          <cell r="I56" t="str">
            <v>Small</v>
          </cell>
          <cell r="J56">
            <v>50704</v>
          </cell>
          <cell r="K56">
            <v>0</v>
          </cell>
          <cell r="L56">
            <v>50704</v>
          </cell>
          <cell r="M56">
            <v>147980</v>
          </cell>
          <cell r="N56" t="str">
            <v>Drama</v>
          </cell>
          <cell r="O56">
            <v>26000</v>
          </cell>
          <cell r="P56">
            <v>4200</v>
          </cell>
          <cell r="Q56">
            <v>1178.3800000000001</v>
          </cell>
          <cell r="R56">
            <v>0</v>
          </cell>
          <cell r="S56">
            <v>2119.3200000000002</v>
          </cell>
          <cell r="T56">
            <v>2472.39</v>
          </cell>
          <cell r="U56">
            <v>2361.36</v>
          </cell>
          <cell r="V56">
            <v>0</v>
          </cell>
          <cell r="W56">
            <v>0</v>
          </cell>
          <cell r="X56">
            <v>1698.9</v>
          </cell>
          <cell r="Y56">
            <v>14030.35</v>
          </cell>
          <cell r="Z56">
            <v>1269.3699999999999</v>
          </cell>
          <cell r="AA56">
            <v>59576.98</v>
          </cell>
          <cell r="AB56">
            <v>1642</v>
          </cell>
          <cell r="AC56">
            <v>1751.76</v>
          </cell>
          <cell r="AD56">
            <v>0</v>
          </cell>
          <cell r="AE56">
            <v>15470</v>
          </cell>
          <cell r="AF56">
            <v>55.22</v>
          </cell>
          <cell r="AG56">
            <v>0</v>
          </cell>
          <cell r="AH56">
            <v>1940.13</v>
          </cell>
          <cell r="AI56">
            <v>650.12</v>
          </cell>
          <cell r="AJ56">
            <v>4271.7299999999996</v>
          </cell>
          <cell r="AK56">
            <v>50704</v>
          </cell>
          <cell r="AL56">
            <v>6360</v>
          </cell>
          <cell r="AM56">
            <v>0</v>
          </cell>
          <cell r="AN56">
            <v>57064</v>
          </cell>
          <cell r="AO56">
            <v>0</v>
          </cell>
          <cell r="AP56">
            <v>0</v>
          </cell>
          <cell r="AQ56">
            <v>15101</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15515.21</v>
          </cell>
          <cell r="BH56">
            <v>15515.21</v>
          </cell>
          <cell r="BI56">
            <v>16480</v>
          </cell>
          <cell r="BJ56">
            <v>2195.1</v>
          </cell>
          <cell r="BK56">
            <v>15220</v>
          </cell>
          <cell r="BL56">
            <v>33895.1</v>
          </cell>
          <cell r="BM56">
            <v>0</v>
          </cell>
          <cell r="BN56">
            <v>0</v>
          </cell>
        </row>
        <row r="57">
          <cell r="A57" t="str">
            <v>Maiden Voyage (NI) Ltd</v>
          </cell>
          <cell r="B57" t="str">
            <v>2014-2015</v>
          </cell>
          <cell r="C57">
            <v>31723</v>
          </cell>
          <cell r="D57" t="str">
            <v>Lottery</v>
          </cell>
          <cell r="E57" t="str">
            <v>ACNI/10761</v>
          </cell>
          <cell r="F57" t="str">
            <v>Gilly Campbell</v>
          </cell>
          <cell r="G57" t="str">
            <v>xx AFP - Returning Applicant</v>
          </cell>
          <cell r="H57" t="str">
            <v>Awarded - Completed</v>
          </cell>
          <cell r="I57" t="str">
            <v>Medium</v>
          </cell>
          <cell r="J57">
            <v>91435</v>
          </cell>
          <cell r="K57">
            <v>0</v>
          </cell>
          <cell r="L57">
            <v>91435</v>
          </cell>
          <cell r="M57">
            <v>114949.13</v>
          </cell>
          <cell r="N57" t="str">
            <v>Dance</v>
          </cell>
          <cell r="O57">
            <v>32579.33</v>
          </cell>
          <cell r="P57">
            <v>2442.9299999999998</v>
          </cell>
          <cell r="Q57">
            <v>462.69</v>
          </cell>
          <cell r="R57">
            <v>12.16</v>
          </cell>
          <cell r="S57">
            <v>649.27</v>
          </cell>
          <cell r="T57">
            <v>892.57</v>
          </cell>
          <cell r="U57">
            <v>1359.61</v>
          </cell>
          <cell r="V57">
            <v>0</v>
          </cell>
          <cell r="W57">
            <v>0</v>
          </cell>
          <cell r="X57">
            <v>811.83</v>
          </cell>
          <cell r="Y57">
            <v>6631.0599999999995</v>
          </cell>
          <cell r="Z57">
            <v>3681.98</v>
          </cell>
          <cell r="AA57">
            <v>38421.22</v>
          </cell>
          <cell r="AB57">
            <v>0</v>
          </cell>
          <cell r="AC57">
            <v>6345.98</v>
          </cell>
          <cell r="AD57">
            <v>2070</v>
          </cell>
          <cell r="AE57">
            <v>2062.5</v>
          </cell>
          <cell r="AF57">
            <v>0</v>
          </cell>
          <cell r="AG57">
            <v>533.39</v>
          </cell>
          <cell r="AH57">
            <v>14390.46</v>
          </cell>
          <cell r="AI57">
            <v>1897.77</v>
          </cell>
          <cell r="AJ57">
            <v>18584</v>
          </cell>
          <cell r="AK57">
            <v>91435</v>
          </cell>
          <cell r="AL57">
            <v>7042.23</v>
          </cell>
          <cell r="AM57">
            <v>0</v>
          </cell>
          <cell r="AN57">
            <v>98477.23</v>
          </cell>
          <cell r="AO57">
            <v>0</v>
          </cell>
          <cell r="AP57">
            <v>0</v>
          </cell>
          <cell r="AQ57">
            <v>9763</v>
          </cell>
          <cell r="AR57">
            <v>0</v>
          </cell>
          <cell r="AS57">
            <v>0</v>
          </cell>
          <cell r="AT57">
            <v>0</v>
          </cell>
          <cell r="AU57">
            <v>0</v>
          </cell>
          <cell r="AV57">
            <v>0</v>
          </cell>
          <cell r="AW57">
            <v>2055.6999999999998</v>
          </cell>
          <cell r="AX57">
            <v>2800</v>
          </cell>
          <cell r="AY57">
            <v>3723.7</v>
          </cell>
          <cell r="AZ57">
            <v>0</v>
          </cell>
          <cell r="BA57">
            <v>0</v>
          </cell>
          <cell r="BB57">
            <v>0</v>
          </cell>
          <cell r="BC57">
            <v>0</v>
          </cell>
          <cell r="BD57">
            <v>0</v>
          </cell>
          <cell r="BE57">
            <v>462</v>
          </cell>
          <cell r="BF57">
            <v>0</v>
          </cell>
          <cell r="BG57">
            <v>5769.69</v>
          </cell>
          <cell r="BH57">
            <v>14811.09</v>
          </cell>
          <cell r="BI57">
            <v>0</v>
          </cell>
          <cell r="BJ57">
            <v>0</v>
          </cell>
          <cell r="BK57">
            <v>3000</v>
          </cell>
          <cell r="BL57">
            <v>3000</v>
          </cell>
          <cell r="BM57">
            <v>0</v>
          </cell>
          <cell r="BN57">
            <v>0</v>
          </cell>
        </row>
        <row r="58">
          <cell r="A58" t="str">
            <v>McCracken Cultural Society</v>
          </cell>
          <cell r="B58" t="str">
            <v>2014-2015</v>
          </cell>
          <cell r="C58">
            <v>31720</v>
          </cell>
          <cell r="D58" t="str">
            <v>Lottery</v>
          </cell>
          <cell r="E58" t="str">
            <v>ACNI/10758</v>
          </cell>
          <cell r="F58" t="str">
            <v>Jane Cassidy</v>
          </cell>
          <cell r="G58" t="str">
            <v>xx AFP - Returning Applicant</v>
          </cell>
          <cell r="H58" t="str">
            <v>Awarded - Completed</v>
          </cell>
          <cell r="I58" t="str">
            <v>Medium</v>
          </cell>
          <cell r="J58">
            <v>16490</v>
          </cell>
          <cell r="K58">
            <v>0</v>
          </cell>
          <cell r="L58">
            <v>16490</v>
          </cell>
          <cell r="M58">
            <v>52020</v>
          </cell>
          <cell r="N58" t="str">
            <v>Traditional Arts</v>
          </cell>
          <cell r="O58">
            <v>24053</v>
          </cell>
          <cell r="P58">
            <v>3469</v>
          </cell>
          <cell r="Q58">
            <v>4700</v>
          </cell>
          <cell r="R58">
            <v>3254</v>
          </cell>
          <cell r="S58">
            <v>1313</v>
          </cell>
          <cell r="T58">
            <v>1652</v>
          </cell>
          <cell r="U58">
            <v>1439</v>
          </cell>
          <cell r="V58">
            <v>0</v>
          </cell>
          <cell r="W58">
            <v>0</v>
          </cell>
          <cell r="X58">
            <v>1648</v>
          </cell>
          <cell r="Y58">
            <v>17475</v>
          </cell>
          <cell r="Z58">
            <v>16839</v>
          </cell>
          <cell r="AA58">
            <v>0</v>
          </cell>
          <cell r="AB58">
            <v>0</v>
          </cell>
          <cell r="AC58">
            <v>5451</v>
          </cell>
          <cell r="AD58">
            <v>0</v>
          </cell>
          <cell r="AE58">
            <v>0</v>
          </cell>
          <cell r="AF58">
            <v>0</v>
          </cell>
          <cell r="AG58">
            <v>0</v>
          </cell>
          <cell r="AH58">
            <v>0</v>
          </cell>
          <cell r="AI58">
            <v>0</v>
          </cell>
          <cell r="AJ58">
            <v>3532.08</v>
          </cell>
          <cell r="AK58">
            <v>16490</v>
          </cell>
          <cell r="AL58">
            <v>0</v>
          </cell>
          <cell r="AM58">
            <v>0</v>
          </cell>
          <cell r="AN58">
            <v>16490</v>
          </cell>
          <cell r="AO58">
            <v>0</v>
          </cell>
          <cell r="AP58">
            <v>105602</v>
          </cell>
          <cell r="AQ58">
            <v>22340</v>
          </cell>
          <cell r="AR58">
            <v>0</v>
          </cell>
          <cell r="AS58">
            <v>10631</v>
          </cell>
          <cell r="AT58">
            <v>3905</v>
          </cell>
          <cell r="AU58">
            <v>0</v>
          </cell>
          <cell r="AV58">
            <v>14536</v>
          </cell>
          <cell r="AW58">
            <v>20124</v>
          </cell>
          <cell r="AX58">
            <v>0</v>
          </cell>
          <cell r="AY58">
            <v>0</v>
          </cell>
          <cell r="AZ58">
            <v>0</v>
          </cell>
          <cell r="BA58">
            <v>0</v>
          </cell>
          <cell r="BB58">
            <v>0</v>
          </cell>
          <cell r="BC58">
            <v>0</v>
          </cell>
          <cell r="BD58">
            <v>0</v>
          </cell>
          <cell r="BE58">
            <v>0</v>
          </cell>
          <cell r="BF58">
            <v>0</v>
          </cell>
          <cell r="BG58">
            <v>0</v>
          </cell>
          <cell r="BH58">
            <v>20124</v>
          </cell>
          <cell r="BI58">
            <v>0</v>
          </cell>
          <cell r="BJ58">
            <v>0</v>
          </cell>
          <cell r="BK58">
            <v>0</v>
          </cell>
          <cell r="BL58">
            <v>0</v>
          </cell>
          <cell r="BM58">
            <v>0</v>
          </cell>
          <cell r="BN58">
            <v>10631</v>
          </cell>
        </row>
        <row r="59">
          <cell r="A59" t="str">
            <v>Millennium Court Arts Centre (Portadown 2000)</v>
          </cell>
          <cell r="B59" t="str">
            <v>2014-2015</v>
          </cell>
          <cell r="C59">
            <v>31806</v>
          </cell>
          <cell r="D59" t="str">
            <v>Lottery</v>
          </cell>
          <cell r="E59" t="str">
            <v>ACNI/10844</v>
          </cell>
          <cell r="F59" t="str">
            <v>Deirdre Robb</v>
          </cell>
          <cell r="G59" t="str">
            <v>xx AFP - Returning Applicant</v>
          </cell>
          <cell r="H59" t="str">
            <v>Awarded - Completed</v>
          </cell>
          <cell r="I59" t="str">
            <v>Medium</v>
          </cell>
          <cell r="J59">
            <v>40000</v>
          </cell>
          <cell r="K59">
            <v>0</v>
          </cell>
          <cell r="L59">
            <v>40000</v>
          </cell>
          <cell r="M59">
            <v>66793</v>
          </cell>
          <cell r="N59" t="str">
            <v>Visual Arts</v>
          </cell>
          <cell r="O59">
            <v>118174.24</v>
          </cell>
          <cell r="P59">
            <v>0</v>
          </cell>
          <cell r="Q59">
            <v>15100.17</v>
          </cell>
          <cell r="R59">
            <v>18870.37</v>
          </cell>
          <cell r="S59">
            <v>3818.41</v>
          </cell>
          <cell r="T59">
            <v>9864.75</v>
          </cell>
          <cell r="U59">
            <v>3080</v>
          </cell>
          <cell r="V59">
            <v>0</v>
          </cell>
          <cell r="W59">
            <v>0</v>
          </cell>
          <cell r="X59">
            <v>954</v>
          </cell>
          <cell r="Y59">
            <v>51687.7</v>
          </cell>
          <cell r="Z59">
            <v>1947.39</v>
          </cell>
          <cell r="AA59">
            <v>20410.2</v>
          </cell>
          <cell r="AB59">
            <v>0</v>
          </cell>
          <cell r="AC59">
            <v>7680.01</v>
          </cell>
          <cell r="AD59">
            <v>0</v>
          </cell>
          <cell r="AE59">
            <v>0</v>
          </cell>
          <cell r="AF59">
            <v>3684.85</v>
          </cell>
          <cell r="AG59">
            <v>2781.12</v>
          </cell>
          <cell r="AH59">
            <v>6019.81</v>
          </cell>
          <cell r="AI59">
            <v>14019.18</v>
          </cell>
          <cell r="AJ59">
            <v>0</v>
          </cell>
          <cell r="AK59">
            <v>40000</v>
          </cell>
          <cell r="AL59">
            <v>335.4</v>
          </cell>
          <cell r="AM59">
            <v>0</v>
          </cell>
          <cell r="AN59">
            <v>40335.4</v>
          </cell>
          <cell r="AO59">
            <v>0</v>
          </cell>
          <cell r="AP59">
            <v>0</v>
          </cell>
          <cell r="AQ59">
            <v>176723.04</v>
          </cell>
          <cell r="AR59">
            <v>0</v>
          </cell>
          <cell r="AS59">
            <v>0</v>
          </cell>
          <cell r="AT59">
            <v>0</v>
          </cell>
          <cell r="AU59">
            <v>0</v>
          </cell>
          <cell r="AV59">
            <v>0</v>
          </cell>
          <cell r="AW59">
            <v>0</v>
          </cell>
          <cell r="AX59">
            <v>0</v>
          </cell>
          <cell r="AY59">
            <v>0</v>
          </cell>
          <cell r="AZ59">
            <v>0</v>
          </cell>
          <cell r="BA59">
            <v>0</v>
          </cell>
          <cell r="BB59">
            <v>0</v>
          </cell>
          <cell r="BC59">
            <v>0</v>
          </cell>
          <cell r="BD59">
            <v>0</v>
          </cell>
          <cell r="BE59">
            <v>10598.68</v>
          </cell>
          <cell r="BF59">
            <v>0</v>
          </cell>
          <cell r="BG59">
            <v>2500</v>
          </cell>
          <cell r="BH59">
            <v>13098.68</v>
          </cell>
          <cell r="BI59">
            <v>1200</v>
          </cell>
          <cell r="BJ59">
            <v>0</v>
          </cell>
          <cell r="BK59">
            <v>0</v>
          </cell>
          <cell r="BL59">
            <v>1200</v>
          </cell>
          <cell r="BM59">
            <v>0</v>
          </cell>
          <cell r="BN59">
            <v>0</v>
          </cell>
        </row>
        <row r="60">
          <cell r="A60" t="str">
            <v>Moving on Music</v>
          </cell>
          <cell r="B60" t="str">
            <v>2014-2015</v>
          </cell>
          <cell r="C60">
            <v>31798</v>
          </cell>
          <cell r="D60" t="str">
            <v>Lottery</v>
          </cell>
          <cell r="E60" t="str">
            <v>ACNI/10836</v>
          </cell>
          <cell r="F60" t="str">
            <v>Ciaran Scullion</v>
          </cell>
          <cell r="G60" t="str">
            <v>xx AFP - Returning Applicant</v>
          </cell>
          <cell r="H60" t="str">
            <v>Awarded - Completed</v>
          </cell>
          <cell r="I60" t="str">
            <v>Medium</v>
          </cell>
          <cell r="J60">
            <v>110726</v>
          </cell>
          <cell r="K60">
            <v>0</v>
          </cell>
          <cell r="L60">
            <v>110726</v>
          </cell>
          <cell r="M60">
            <v>263109</v>
          </cell>
          <cell r="N60" t="str">
            <v>Music</v>
          </cell>
          <cell r="O60">
            <v>81164</v>
          </cell>
          <cell r="P60">
            <v>6299</v>
          </cell>
          <cell r="Q60">
            <v>0</v>
          </cell>
          <cell r="R60">
            <v>675</v>
          </cell>
          <cell r="S60">
            <v>1029</v>
          </cell>
          <cell r="T60">
            <v>628</v>
          </cell>
          <cell r="U60">
            <v>1300</v>
          </cell>
          <cell r="V60">
            <v>0</v>
          </cell>
          <cell r="W60">
            <v>0</v>
          </cell>
          <cell r="X60">
            <v>1090</v>
          </cell>
          <cell r="Y60">
            <v>11021</v>
          </cell>
          <cell r="Z60">
            <v>10634</v>
          </cell>
          <cell r="AA60">
            <v>71942</v>
          </cell>
          <cell r="AB60">
            <v>0</v>
          </cell>
          <cell r="AC60">
            <v>15339</v>
          </cell>
          <cell r="AD60">
            <v>0</v>
          </cell>
          <cell r="AE60">
            <v>3534</v>
          </cell>
          <cell r="AF60">
            <v>0</v>
          </cell>
          <cell r="AG60">
            <v>1041</v>
          </cell>
          <cell r="AH60">
            <v>20090</v>
          </cell>
          <cell r="AI60">
            <v>0</v>
          </cell>
          <cell r="AJ60">
            <v>19592.84</v>
          </cell>
          <cell r="AK60">
            <v>110726</v>
          </cell>
          <cell r="AL60">
            <v>0</v>
          </cell>
          <cell r="AM60">
            <v>37985</v>
          </cell>
          <cell r="AN60">
            <v>148711</v>
          </cell>
          <cell r="AO60">
            <v>0</v>
          </cell>
          <cell r="AP60">
            <v>9836</v>
          </cell>
          <cell r="AQ60">
            <v>0</v>
          </cell>
          <cell r="AR60">
            <v>0</v>
          </cell>
          <cell r="AS60">
            <v>2000</v>
          </cell>
          <cell r="AT60">
            <v>9603</v>
          </cell>
          <cell r="AU60">
            <v>0</v>
          </cell>
          <cell r="AV60">
            <v>11603</v>
          </cell>
          <cell r="AW60">
            <v>20824</v>
          </cell>
          <cell r="AX60">
            <v>26958</v>
          </cell>
          <cell r="AY60">
            <v>0</v>
          </cell>
          <cell r="AZ60">
            <v>0</v>
          </cell>
          <cell r="BA60">
            <v>0</v>
          </cell>
          <cell r="BB60">
            <v>0</v>
          </cell>
          <cell r="BC60">
            <v>0</v>
          </cell>
          <cell r="BD60">
            <v>0</v>
          </cell>
          <cell r="BE60">
            <v>0</v>
          </cell>
          <cell r="BF60">
            <v>0</v>
          </cell>
          <cell r="BG60">
            <v>3230</v>
          </cell>
          <cell r="BH60">
            <v>51012</v>
          </cell>
          <cell r="BI60">
            <v>0</v>
          </cell>
          <cell r="BJ60">
            <v>0</v>
          </cell>
          <cell r="BK60">
            <v>26468</v>
          </cell>
          <cell r="BL60">
            <v>26468</v>
          </cell>
          <cell r="BM60">
            <v>0</v>
          </cell>
          <cell r="BN60">
            <v>0</v>
          </cell>
        </row>
        <row r="61">
          <cell r="A61" t="str">
            <v>Music Theatre 4 Youth Ltd</v>
          </cell>
          <cell r="B61" t="str">
            <v>2014-2015</v>
          </cell>
          <cell r="C61">
            <v>31847</v>
          </cell>
          <cell r="D61" t="str">
            <v>Lottery</v>
          </cell>
          <cell r="E61" t="str">
            <v>ACNI/10885</v>
          </cell>
          <cell r="F61" t="str">
            <v>Ciaran Scullion</v>
          </cell>
          <cell r="G61" t="str">
            <v>AFP - Core</v>
          </cell>
          <cell r="H61" t="str">
            <v>Awarded - Completed</v>
          </cell>
          <cell r="I61" t="str">
            <v>Small</v>
          </cell>
          <cell r="J61">
            <v>35500</v>
          </cell>
          <cell r="K61">
            <v>0</v>
          </cell>
          <cell r="L61">
            <v>35500</v>
          </cell>
          <cell r="M61">
            <v>116250</v>
          </cell>
          <cell r="N61" t="str">
            <v>Music</v>
          </cell>
          <cell r="O61">
            <v>27033.48</v>
          </cell>
          <cell r="P61">
            <v>0</v>
          </cell>
          <cell r="Q61">
            <v>0</v>
          </cell>
          <cell r="R61">
            <v>0</v>
          </cell>
          <cell r="S61">
            <v>1165.17</v>
          </cell>
          <cell r="T61">
            <v>115.79</v>
          </cell>
          <cell r="U61">
            <v>3612</v>
          </cell>
          <cell r="V61">
            <v>0</v>
          </cell>
          <cell r="W61">
            <v>0</v>
          </cell>
          <cell r="X61">
            <v>0</v>
          </cell>
          <cell r="Y61">
            <v>4892.96</v>
          </cell>
          <cell r="Z61">
            <v>1862.99</v>
          </cell>
          <cell r="AA61">
            <v>13068.55</v>
          </cell>
          <cell r="AB61">
            <v>0</v>
          </cell>
          <cell r="AC61">
            <v>840</v>
          </cell>
          <cell r="AD61">
            <v>4780.03</v>
          </cell>
          <cell r="AE61">
            <v>100</v>
          </cell>
          <cell r="AF61">
            <v>6750</v>
          </cell>
          <cell r="AG61">
            <v>0</v>
          </cell>
          <cell r="AH61">
            <v>11602.49</v>
          </cell>
          <cell r="AI61">
            <v>7703.18</v>
          </cell>
          <cell r="AJ61">
            <v>1068.83</v>
          </cell>
          <cell r="AK61">
            <v>35500</v>
          </cell>
          <cell r="AL61">
            <v>0</v>
          </cell>
          <cell r="AM61">
            <v>0</v>
          </cell>
          <cell r="AN61">
            <v>35500</v>
          </cell>
          <cell r="AO61">
            <v>0</v>
          </cell>
          <cell r="AP61">
            <v>0</v>
          </cell>
          <cell r="AQ61">
            <v>0</v>
          </cell>
          <cell r="AR61">
            <v>0</v>
          </cell>
          <cell r="AS61">
            <v>5400</v>
          </cell>
          <cell r="AT61">
            <v>0</v>
          </cell>
          <cell r="AU61">
            <v>0</v>
          </cell>
          <cell r="AV61">
            <v>5400</v>
          </cell>
          <cell r="AW61">
            <v>7606.55</v>
          </cell>
          <cell r="AX61">
            <v>0</v>
          </cell>
          <cell r="AY61">
            <v>0</v>
          </cell>
          <cell r="AZ61">
            <v>17229.36</v>
          </cell>
          <cell r="BA61">
            <v>0</v>
          </cell>
          <cell r="BB61">
            <v>0</v>
          </cell>
          <cell r="BC61">
            <v>0</v>
          </cell>
          <cell r="BD61">
            <v>0</v>
          </cell>
          <cell r="BE61">
            <v>650</v>
          </cell>
          <cell r="BF61">
            <v>0</v>
          </cell>
          <cell r="BG61">
            <v>675</v>
          </cell>
          <cell r="BH61">
            <v>26160.91</v>
          </cell>
          <cell r="BI61">
            <v>0</v>
          </cell>
          <cell r="BJ61">
            <v>380</v>
          </cell>
          <cell r="BK61">
            <v>0</v>
          </cell>
          <cell r="BL61">
            <v>380</v>
          </cell>
          <cell r="BM61">
            <v>0</v>
          </cell>
          <cell r="BN61">
            <v>0</v>
          </cell>
        </row>
        <row r="62">
          <cell r="A62" t="str">
            <v>New Belfast Community Arts Initiative T/A Community Arts Partnership</v>
          </cell>
          <cell r="B62" t="str">
            <v>2014-2015</v>
          </cell>
          <cell r="C62">
            <v>31771</v>
          </cell>
          <cell r="D62" t="str">
            <v>Exchequer</v>
          </cell>
          <cell r="E62" t="str">
            <v>ACNI/10809</v>
          </cell>
          <cell r="F62" t="str">
            <v>Joan Dempster</v>
          </cell>
          <cell r="G62" t="str">
            <v>xx AFP - Returning Applicant</v>
          </cell>
          <cell r="H62" t="str">
            <v>Awarded - Completed</v>
          </cell>
          <cell r="I62" t="str">
            <v>Medium</v>
          </cell>
          <cell r="J62">
            <v>179311</v>
          </cell>
          <cell r="K62">
            <v>0</v>
          </cell>
          <cell r="L62">
            <v>179311</v>
          </cell>
          <cell r="M62">
            <v>364412.13</v>
          </cell>
          <cell r="N62" t="str">
            <v>Combined</v>
          </cell>
          <cell r="O62">
            <v>121340.44</v>
          </cell>
          <cell r="P62">
            <v>22600.080000000002</v>
          </cell>
          <cell r="Q62">
            <v>4446.68</v>
          </cell>
          <cell r="R62">
            <v>1137</v>
          </cell>
          <cell r="S62">
            <v>1880.36</v>
          </cell>
          <cell r="T62">
            <v>3867.49</v>
          </cell>
          <cell r="U62">
            <v>92</v>
          </cell>
          <cell r="V62">
            <v>0</v>
          </cell>
          <cell r="W62">
            <v>0</v>
          </cell>
          <cell r="X62">
            <v>2640.13</v>
          </cell>
          <cell r="Y62">
            <v>36663.74</v>
          </cell>
          <cell r="Z62">
            <v>15746.77</v>
          </cell>
          <cell r="AA62">
            <v>55666.64</v>
          </cell>
          <cell r="AB62">
            <v>38.26</v>
          </cell>
          <cell r="AC62">
            <v>3534.7</v>
          </cell>
          <cell r="AD62">
            <v>1633.61</v>
          </cell>
          <cell r="AE62">
            <v>5749.75</v>
          </cell>
          <cell r="AF62">
            <v>3542.5</v>
          </cell>
          <cell r="AG62">
            <v>0</v>
          </cell>
          <cell r="AH62">
            <v>12997.23</v>
          </cell>
          <cell r="AI62">
            <v>10684.85</v>
          </cell>
          <cell r="AJ62">
            <v>22224</v>
          </cell>
          <cell r="AK62">
            <v>179311</v>
          </cell>
          <cell r="AL62">
            <v>60871.75</v>
          </cell>
          <cell r="AM62">
            <v>10000</v>
          </cell>
          <cell r="AN62">
            <v>250182.75</v>
          </cell>
          <cell r="AO62">
            <v>0</v>
          </cell>
          <cell r="AP62">
            <v>2000</v>
          </cell>
          <cell r="AQ62">
            <v>56000</v>
          </cell>
          <cell r="AR62">
            <v>0</v>
          </cell>
          <cell r="AS62">
            <v>2352</v>
          </cell>
          <cell r="AT62">
            <v>0</v>
          </cell>
          <cell r="AU62">
            <v>0</v>
          </cell>
          <cell r="AV62">
            <v>2352</v>
          </cell>
          <cell r="AW62">
            <v>0</v>
          </cell>
          <cell r="AX62">
            <v>0</v>
          </cell>
          <cell r="AY62">
            <v>0</v>
          </cell>
          <cell r="AZ62">
            <v>0</v>
          </cell>
          <cell r="BA62">
            <v>0</v>
          </cell>
          <cell r="BB62">
            <v>0</v>
          </cell>
          <cell r="BC62">
            <v>0</v>
          </cell>
          <cell r="BD62">
            <v>0</v>
          </cell>
          <cell r="BE62">
            <v>0</v>
          </cell>
          <cell r="BF62">
            <v>0</v>
          </cell>
          <cell r="BG62">
            <v>0</v>
          </cell>
          <cell r="BH62">
            <v>0</v>
          </cell>
          <cell r="BI62">
            <v>5000</v>
          </cell>
          <cell r="BJ62">
            <v>0</v>
          </cell>
          <cell r="BK62">
            <v>3000</v>
          </cell>
          <cell r="BL62">
            <v>8000</v>
          </cell>
          <cell r="BM62">
            <v>0</v>
          </cell>
          <cell r="BN62">
            <v>0</v>
          </cell>
        </row>
        <row r="63">
          <cell r="A63" t="str">
            <v>New Lodge Arts</v>
          </cell>
          <cell r="B63" t="str">
            <v>2014-2015</v>
          </cell>
          <cell r="C63">
            <v>31758</v>
          </cell>
          <cell r="D63" t="str">
            <v>Lottery</v>
          </cell>
          <cell r="E63" t="str">
            <v>ACNI/10796</v>
          </cell>
          <cell r="F63" t="str">
            <v>Gavin O'Connor</v>
          </cell>
          <cell r="G63" t="str">
            <v>xx AFP - Returning Applicant</v>
          </cell>
          <cell r="H63" t="str">
            <v>Awarded - Completed</v>
          </cell>
          <cell r="I63" t="str">
            <v>Medium</v>
          </cell>
          <cell r="J63">
            <v>77600</v>
          </cell>
          <cell r="K63">
            <v>0</v>
          </cell>
          <cell r="L63">
            <v>77600</v>
          </cell>
          <cell r="M63">
            <v>287805</v>
          </cell>
          <cell r="N63" t="str">
            <v>Combined</v>
          </cell>
          <cell r="O63">
            <v>112050.46</v>
          </cell>
          <cell r="P63">
            <v>8953.09</v>
          </cell>
          <cell r="Q63">
            <v>598.37</v>
          </cell>
          <cell r="R63">
            <v>0</v>
          </cell>
          <cell r="S63">
            <v>1084.57</v>
          </cell>
          <cell r="T63">
            <v>1614.6</v>
          </cell>
          <cell r="U63">
            <v>7026.2</v>
          </cell>
          <cell r="V63">
            <v>0</v>
          </cell>
          <cell r="W63">
            <v>0</v>
          </cell>
          <cell r="X63">
            <v>3641.6</v>
          </cell>
          <cell r="Y63">
            <v>22918.43</v>
          </cell>
          <cell r="Z63">
            <v>17937.87</v>
          </cell>
          <cell r="AA63">
            <v>84451.33</v>
          </cell>
          <cell r="AB63">
            <v>186.52</v>
          </cell>
          <cell r="AC63">
            <v>5701.72</v>
          </cell>
          <cell r="AD63">
            <v>0</v>
          </cell>
          <cell r="AE63">
            <v>4358.12</v>
          </cell>
          <cell r="AF63">
            <v>5295.24</v>
          </cell>
          <cell r="AG63">
            <v>7596.06</v>
          </cell>
          <cell r="AH63">
            <v>5418.88</v>
          </cell>
          <cell r="AI63">
            <v>18014.45</v>
          </cell>
          <cell r="AJ63">
            <v>235.61</v>
          </cell>
          <cell r="AK63">
            <v>77600</v>
          </cell>
          <cell r="AL63">
            <v>210</v>
          </cell>
          <cell r="AM63">
            <v>0</v>
          </cell>
          <cell r="AN63">
            <v>77810</v>
          </cell>
          <cell r="AO63">
            <v>0</v>
          </cell>
          <cell r="AP63">
            <v>57967.92</v>
          </cell>
          <cell r="AQ63">
            <v>48977.120000000003</v>
          </cell>
          <cell r="AR63">
            <v>1162.53</v>
          </cell>
          <cell r="AS63">
            <v>0</v>
          </cell>
          <cell r="AT63">
            <v>7786.34</v>
          </cell>
          <cell r="AU63">
            <v>0</v>
          </cell>
          <cell r="AV63">
            <v>7786.34</v>
          </cell>
          <cell r="AW63">
            <v>0</v>
          </cell>
          <cell r="AX63">
            <v>0</v>
          </cell>
          <cell r="AY63">
            <v>0</v>
          </cell>
          <cell r="AZ63">
            <v>0</v>
          </cell>
          <cell r="BA63">
            <v>0</v>
          </cell>
          <cell r="BB63">
            <v>0</v>
          </cell>
          <cell r="BC63">
            <v>0</v>
          </cell>
          <cell r="BD63">
            <v>0</v>
          </cell>
          <cell r="BE63">
            <v>9256.77</v>
          </cell>
          <cell r="BF63">
            <v>2880</v>
          </cell>
          <cell r="BG63">
            <v>0</v>
          </cell>
          <cell r="BH63">
            <v>12136.77</v>
          </cell>
          <cell r="BI63">
            <v>0</v>
          </cell>
          <cell r="BJ63">
            <v>1868.75</v>
          </cell>
          <cell r="BK63">
            <v>59940</v>
          </cell>
          <cell r="BL63">
            <v>61808.75</v>
          </cell>
          <cell r="BM63">
            <v>0</v>
          </cell>
          <cell r="BN63">
            <v>0</v>
          </cell>
        </row>
        <row r="64">
          <cell r="A64" t="str">
            <v>NI Opera</v>
          </cell>
          <cell r="B64" t="str">
            <v>2014-2015</v>
          </cell>
          <cell r="C64">
            <v>31759</v>
          </cell>
          <cell r="D64" t="str">
            <v>Exchequer</v>
          </cell>
          <cell r="E64" t="str">
            <v>ACNI/10797</v>
          </cell>
          <cell r="F64" t="str">
            <v>Ciaran Scullion</v>
          </cell>
          <cell r="G64" t="str">
            <v>xx AFP - Returning Applicant</v>
          </cell>
          <cell r="H64" t="str">
            <v>Awarded - Completed</v>
          </cell>
          <cell r="I64" t="str">
            <v>Medium</v>
          </cell>
          <cell r="J64">
            <v>521569</v>
          </cell>
          <cell r="K64">
            <v>0</v>
          </cell>
          <cell r="L64">
            <v>521569</v>
          </cell>
          <cell r="M64">
            <v>610593.5</v>
          </cell>
          <cell r="N64" t="str">
            <v>Music</v>
          </cell>
          <cell r="O64">
            <v>153051.74</v>
          </cell>
          <cell r="P64">
            <v>7400</v>
          </cell>
          <cell r="Q64">
            <v>0</v>
          </cell>
          <cell r="R64">
            <v>6825.2</v>
          </cell>
          <cell r="S64">
            <v>1592.96</v>
          </cell>
          <cell r="T64">
            <v>804.31</v>
          </cell>
          <cell r="U64">
            <v>7985.85</v>
          </cell>
          <cell r="V64">
            <v>0</v>
          </cell>
          <cell r="W64">
            <v>0</v>
          </cell>
          <cell r="X64">
            <v>5259.22</v>
          </cell>
          <cell r="Y64">
            <v>29867.54</v>
          </cell>
          <cell r="Z64">
            <v>15983.79</v>
          </cell>
          <cell r="AA64">
            <v>289980</v>
          </cell>
          <cell r="AB64">
            <v>1989.78</v>
          </cell>
          <cell r="AC64">
            <v>22384.57</v>
          </cell>
          <cell r="AD64">
            <v>0</v>
          </cell>
          <cell r="AE64">
            <v>4578.3500000000004</v>
          </cell>
          <cell r="AF64">
            <v>3366.84</v>
          </cell>
          <cell r="AG64">
            <v>42046.02</v>
          </cell>
          <cell r="AH64">
            <v>86741.14</v>
          </cell>
          <cell r="AI64">
            <v>66741.440000000002</v>
          </cell>
          <cell r="AJ64">
            <v>1473.52</v>
          </cell>
          <cell r="AK64">
            <v>521569</v>
          </cell>
          <cell r="AL64">
            <v>0</v>
          </cell>
          <cell r="AM64">
            <v>20000</v>
          </cell>
          <cell r="AN64">
            <v>541569</v>
          </cell>
          <cell r="AO64">
            <v>0</v>
          </cell>
          <cell r="AP64">
            <v>0</v>
          </cell>
          <cell r="AQ64">
            <v>0</v>
          </cell>
          <cell r="AR64">
            <v>0</v>
          </cell>
          <cell r="AS64">
            <v>36504</v>
          </cell>
          <cell r="AT64">
            <v>0</v>
          </cell>
          <cell r="AU64">
            <v>0</v>
          </cell>
          <cell r="AV64">
            <v>36504</v>
          </cell>
          <cell r="AW64">
            <v>47247.77</v>
          </cell>
          <cell r="AX64">
            <v>4529</v>
          </cell>
          <cell r="AY64">
            <v>0</v>
          </cell>
          <cell r="AZ64">
            <v>1586.64</v>
          </cell>
          <cell r="BA64">
            <v>1149</v>
          </cell>
          <cell r="BB64">
            <v>0</v>
          </cell>
          <cell r="BC64">
            <v>0</v>
          </cell>
          <cell r="BD64">
            <v>0</v>
          </cell>
          <cell r="BE64">
            <v>0</v>
          </cell>
          <cell r="BF64">
            <v>0</v>
          </cell>
          <cell r="BG64">
            <v>0</v>
          </cell>
          <cell r="BH64">
            <v>54512.409999999996</v>
          </cell>
          <cell r="BI64">
            <v>0</v>
          </cell>
          <cell r="BJ64">
            <v>7840</v>
          </cell>
          <cell r="BK64">
            <v>0</v>
          </cell>
          <cell r="BL64">
            <v>7840</v>
          </cell>
          <cell r="BM64">
            <v>521569</v>
          </cell>
          <cell r="BN64">
            <v>0</v>
          </cell>
        </row>
        <row r="65">
          <cell r="A65" t="str">
            <v>North West Play Resource Centre (The Playhouse)</v>
          </cell>
          <cell r="B65" t="str">
            <v>2014-2015</v>
          </cell>
          <cell r="C65">
            <v>31760</v>
          </cell>
          <cell r="D65" t="str">
            <v>Exchequer</v>
          </cell>
          <cell r="E65" t="str">
            <v>ACNI/10798</v>
          </cell>
          <cell r="F65" t="str">
            <v>Gavin O'Connor</v>
          </cell>
          <cell r="G65" t="str">
            <v>xx AFP - Returning Applicant</v>
          </cell>
          <cell r="H65" t="str">
            <v>Awarded - Completed</v>
          </cell>
          <cell r="I65" t="str">
            <v>Medium</v>
          </cell>
          <cell r="J65">
            <v>259012</v>
          </cell>
          <cell r="K65">
            <v>0</v>
          </cell>
          <cell r="L65">
            <v>259012</v>
          </cell>
          <cell r="M65">
            <v>0</v>
          </cell>
          <cell r="N65" t="str">
            <v>Combined</v>
          </cell>
          <cell r="O65">
            <v>326872</v>
          </cell>
          <cell r="P65">
            <v>2808</v>
          </cell>
          <cell r="Q65">
            <v>19502</v>
          </cell>
          <cell r="R65">
            <v>119912</v>
          </cell>
          <cell r="S65">
            <v>6536</v>
          </cell>
          <cell r="T65">
            <v>11379</v>
          </cell>
          <cell r="U65">
            <v>5661</v>
          </cell>
          <cell r="V65">
            <v>0</v>
          </cell>
          <cell r="W65">
            <v>0</v>
          </cell>
          <cell r="X65">
            <v>7893</v>
          </cell>
          <cell r="Y65">
            <v>173691</v>
          </cell>
          <cell r="Z65">
            <v>32464</v>
          </cell>
          <cell r="AA65">
            <v>346473</v>
          </cell>
          <cell r="AB65">
            <v>0</v>
          </cell>
          <cell r="AC65">
            <v>18664</v>
          </cell>
          <cell r="AD65">
            <v>0</v>
          </cell>
          <cell r="AE65">
            <v>0</v>
          </cell>
          <cell r="AF65">
            <v>6493</v>
          </cell>
          <cell r="AG65">
            <v>1500</v>
          </cell>
          <cell r="AH65">
            <v>2961</v>
          </cell>
          <cell r="AI65">
            <v>65470</v>
          </cell>
          <cell r="AJ65">
            <v>71885.320000000007</v>
          </cell>
          <cell r="AK65">
            <v>259012</v>
          </cell>
          <cell r="AL65">
            <v>17220</v>
          </cell>
          <cell r="AM65">
            <v>35969</v>
          </cell>
          <cell r="AN65">
            <v>312201</v>
          </cell>
          <cell r="AO65">
            <v>0</v>
          </cell>
          <cell r="AP65">
            <v>231147</v>
          </cell>
          <cell r="AQ65">
            <v>17000</v>
          </cell>
          <cell r="AR65">
            <v>19000</v>
          </cell>
          <cell r="AS65">
            <v>26844</v>
          </cell>
          <cell r="AT65">
            <v>20000</v>
          </cell>
          <cell r="AU65">
            <v>0</v>
          </cell>
          <cell r="AV65">
            <v>46844</v>
          </cell>
          <cell r="AW65">
            <v>38800</v>
          </cell>
          <cell r="AX65">
            <v>5481</v>
          </cell>
          <cell r="AY65">
            <v>0</v>
          </cell>
          <cell r="AZ65">
            <v>0</v>
          </cell>
          <cell r="BA65">
            <v>0</v>
          </cell>
          <cell r="BB65">
            <v>0</v>
          </cell>
          <cell r="BC65">
            <v>18439</v>
          </cell>
          <cell r="BD65">
            <v>52657</v>
          </cell>
          <cell r="BE65">
            <v>0</v>
          </cell>
          <cell r="BF65">
            <v>0</v>
          </cell>
          <cell r="BG65">
            <v>756133</v>
          </cell>
          <cell r="BH65">
            <v>871510</v>
          </cell>
          <cell r="BI65">
            <v>0</v>
          </cell>
          <cell r="BJ65">
            <v>6548</v>
          </cell>
          <cell r="BK65">
            <v>0</v>
          </cell>
          <cell r="BL65">
            <v>6548</v>
          </cell>
          <cell r="BM65">
            <v>0</v>
          </cell>
          <cell r="BN65">
            <v>20000</v>
          </cell>
        </row>
        <row r="66">
          <cell r="A66" t="str">
            <v>Northern Ireland Piping &amp; Drumming School</v>
          </cell>
          <cell r="B66" t="str">
            <v>2014-2015</v>
          </cell>
          <cell r="C66">
            <v>31862</v>
          </cell>
          <cell r="D66" t="str">
            <v>Lottery</v>
          </cell>
          <cell r="E66" t="str">
            <v>ACNI/10900</v>
          </cell>
          <cell r="F66" t="str">
            <v>Jane Cassidy</v>
          </cell>
          <cell r="G66" t="str">
            <v>AFP - Core</v>
          </cell>
          <cell r="H66" t="str">
            <v>Awarded - Completed</v>
          </cell>
          <cell r="I66" t="str">
            <v>Small</v>
          </cell>
          <cell r="J66">
            <v>35890</v>
          </cell>
          <cell r="K66">
            <v>0</v>
          </cell>
          <cell r="L66">
            <v>35890</v>
          </cell>
          <cell r="M66">
            <v>45626</v>
          </cell>
          <cell r="N66" t="str">
            <v>Traditional Arts</v>
          </cell>
          <cell r="O66">
            <v>5000</v>
          </cell>
          <cell r="P66">
            <v>7471</v>
          </cell>
          <cell r="Q66">
            <v>0</v>
          </cell>
          <cell r="R66">
            <v>0</v>
          </cell>
          <cell r="S66">
            <v>0</v>
          </cell>
          <cell r="T66">
            <v>1516.79</v>
          </cell>
          <cell r="U66">
            <v>576</v>
          </cell>
          <cell r="V66">
            <v>0</v>
          </cell>
          <cell r="W66">
            <v>0</v>
          </cell>
          <cell r="X66">
            <v>530</v>
          </cell>
          <cell r="Y66">
            <v>10093.790000000001</v>
          </cell>
          <cell r="Z66">
            <v>406</v>
          </cell>
          <cell r="AA66">
            <v>16489.330000000002</v>
          </cell>
          <cell r="AB66">
            <v>0</v>
          </cell>
          <cell r="AC66">
            <v>128.63999999999999</v>
          </cell>
          <cell r="AD66">
            <v>0</v>
          </cell>
          <cell r="AE66">
            <v>0</v>
          </cell>
          <cell r="AF66">
            <v>0</v>
          </cell>
          <cell r="AG66">
            <v>0</v>
          </cell>
          <cell r="AH66">
            <v>8952.4500000000007</v>
          </cell>
          <cell r="AI66">
            <v>0</v>
          </cell>
          <cell r="AJ66">
            <v>0</v>
          </cell>
          <cell r="AK66">
            <v>35890</v>
          </cell>
          <cell r="AL66">
            <v>0</v>
          </cell>
          <cell r="AM66">
            <v>0</v>
          </cell>
          <cell r="AN66">
            <v>35890</v>
          </cell>
          <cell r="AO66">
            <v>0</v>
          </cell>
          <cell r="AP66">
            <v>0</v>
          </cell>
          <cell r="AQ66">
            <v>0</v>
          </cell>
          <cell r="AR66">
            <v>0</v>
          </cell>
          <cell r="AS66">
            <v>0</v>
          </cell>
          <cell r="AT66">
            <v>0</v>
          </cell>
          <cell r="AU66">
            <v>0</v>
          </cell>
          <cell r="AV66">
            <v>0</v>
          </cell>
          <cell r="AW66">
            <v>0</v>
          </cell>
          <cell r="AX66">
            <v>0</v>
          </cell>
          <cell r="AY66">
            <v>0</v>
          </cell>
          <cell r="AZ66">
            <v>2292</v>
          </cell>
          <cell r="BA66">
            <v>408</v>
          </cell>
          <cell r="BB66">
            <v>0</v>
          </cell>
          <cell r="BC66">
            <v>0</v>
          </cell>
          <cell r="BD66">
            <v>0</v>
          </cell>
          <cell r="BE66">
            <v>0</v>
          </cell>
          <cell r="BF66">
            <v>0</v>
          </cell>
          <cell r="BG66">
            <v>115</v>
          </cell>
          <cell r="BH66">
            <v>2815</v>
          </cell>
          <cell r="BI66">
            <v>0</v>
          </cell>
          <cell r="BJ66">
            <v>0</v>
          </cell>
          <cell r="BK66">
            <v>300</v>
          </cell>
          <cell r="BL66">
            <v>300</v>
          </cell>
          <cell r="BM66">
            <v>0</v>
          </cell>
          <cell r="BN66">
            <v>0</v>
          </cell>
        </row>
        <row r="67">
          <cell r="A67" t="str">
            <v>Northern Visions Ltd.</v>
          </cell>
          <cell r="B67" t="str">
            <v>2014-2015</v>
          </cell>
          <cell r="C67">
            <v>31794</v>
          </cell>
          <cell r="D67" t="str">
            <v>Lottery</v>
          </cell>
          <cell r="E67" t="str">
            <v>ACNI/10832</v>
          </cell>
          <cell r="F67" t="str">
            <v>Lizzie Devlin</v>
          </cell>
          <cell r="G67" t="str">
            <v>xx AFP - Returning Applicant</v>
          </cell>
          <cell r="H67" t="str">
            <v>Awarded - Completed</v>
          </cell>
          <cell r="I67" t="str">
            <v>Medium</v>
          </cell>
          <cell r="J67">
            <v>102258</v>
          </cell>
          <cell r="K67">
            <v>0</v>
          </cell>
          <cell r="L67">
            <v>102258</v>
          </cell>
          <cell r="M67">
            <v>405574.03</v>
          </cell>
          <cell r="N67" t="str">
            <v>Combined</v>
          </cell>
          <cell r="O67">
            <v>177125.31</v>
          </cell>
          <cell r="P67">
            <v>16429.68</v>
          </cell>
          <cell r="Q67">
            <v>6443.12</v>
          </cell>
          <cell r="R67">
            <v>1972.95</v>
          </cell>
          <cell r="S67">
            <v>2633.78</v>
          </cell>
          <cell r="T67">
            <v>4684.1400000000003</v>
          </cell>
          <cell r="U67">
            <v>5565.36</v>
          </cell>
          <cell r="V67">
            <v>0</v>
          </cell>
          <cell r="W67">
            <v>0</v>
          </cell>
          <cell r="X67">
            <v>6968.37</v>
          </cell>
          <cell r="Y67">
            <v>44697.4</v>
          </cell>
          <cell r="Z67">
            <v>10745.7</v>
          </cell>
          <cell r="AA67">
            <v>46024.13</v>
          </cell>
          <cell r="AB67">
            <v>0</v>
          </cell>
          <cell r="AC67">
            <v>3031.55</v>
          </cell>
          <cell r="AD67">
            <v>0</v>
          </cell>
          <cell r="AE67">
            <v>0</v>
          </cell>
          <cell r="AF67">
            <v>0</v>
          </cell>
          <cell r="AG67">
            <v>4629.24</v>
          </cell>
          <cell r="AH67">
            <v>3876.16</v>
          </cell>
          <cell r="AI67">
            <v>18485.310000000001</v>
          </cell>
          <cell r="AJ67">
            <v>0</v>
          </cell>
          <cell r="AK67">
            <v>102258</v>
          </cell>
          <cell r="AL67">
            <v>0</v>
          </cell>
          <cell r="AM67">
            <v>7500</v>
          </cell>
          <cell r="AN67">
            <v>109758</v>
          </cell>
          <cell r="AO67">
            <v>0</v>
          </cell>
          <cell r="AP67">
            <v>35000</v>
          </cell>
          <cell r="AQ67">
            <v>25000</v>
          </cell>
          <cell r="AR67">
            <v>0</v>
          </cell>
          <cell r="AS67">
            <v>0</v>
          </cell>
          <cell r="AT67">
            <v>39650.080000000002</v>
          </cell>
          <cell r="AU67">
            <v>0</v>
          </cell>
          <cell r="AV67">
            <v>39650.080000000002</v>
          </cell>
          <cell r="AW67">
            <v>0</v>
          </cell>
          <cell r="AX67">
            <v>0</v>
          </cell>
          <cell r="AY67">
            <v>0</v>
          </cell>
          <cell r="AZ67">
            <v>0</v>
          </cell>
          <cell r="BA67">
            <v>0</v>
          </cell>
          <cell r="BB67">
            <v>0</v>
          </cell>
          <cell r="BC67">
            <v>0</v>
          </cell>
          <cell r="BD67">
            <v>0</v>
          </cell>
          <cell r="BE67">
            <v>8641.61</v>
          </cell>
          <cell r="BF67">
            <v>0</v>
          </cell>
          <cell r="BG67">
            <v>75566.11</v>
          </cell>
          <cell r="BH67">
            <v>84207.72</v>
          </cell>
          <cell r="BI67">
            <v>0</v>
          </cell>
          <cell r="BJ67">
            <v>0</v>
          </cell>
          <cell r="BK67">
            <v>0</v>
          </cell>
          <cell r="BL67">
            <v>0</v>
          </cell>
          <cell r="BM67">
            <v>0</v>
          </cell>
          <cell r="BN67">
            <v>14999</v>
          </cell>
        </row>
        <row r="68">
          <cell r="A68" t="str">
            <v>Oh Yeah Music Centre</v>
          </cell>
          <cell r="B68" t="str">
            <v>2014-2015</v>
          </cell>
          <cell r="C68">
            <v>31835</v>
          </cell>
          <cell r="D68" t="str">
            <v>Lottery</v>
          </cell>
          <cell r="E68" t="str">
            <v>ACNI/10873</v>
          </cell>
          <cell r="F68" t="str">
            <v>Jane Cassidy</v>
          </cell>
          <cell r="G68" t="str">
            <v>AFP - Core</v>
          </cell>
          <cell r="H68" t="str">
            <v>Awarded - Completed</v>
          </cell>
          <cell r="I68" t="str">
            <v>Medium</v>
          </cell>
          <cell r="J68">
            <v>45362</v>
          </cell>
          <cell r="K68">
            <v>0</v>
          </cell>
          <cell r="L68">
            <v>45362</v>
          </cell>
          <cell r="M68">
            <v>406749</v>
          </cell>
          <cell r="N68" t="str">
            <v>Music</v>
          </cell>
          <cell r="O68">
            <v>135631.6</v>
          </cell>
          <cell r="P68">
            <v>65029.68</v>
          </cell>
          <cell r="Q68">
            <v>12617.97</v>
          </cell>
          <cell r="R68">
            <v>8175.27</v>
          </cell>
          <cell r="S68">
            <v>5379.59</v>
          </cell>
          <cell r="T68">
            <v>7449.8</v>
          </cell>
          <cell r="U68">
            <v>8231.23</v>
          </cell>
          <cell r="V68">
            <v>0</v>
          </cell>
          <cell r="W68">
            <v>0</v>
          </cell>
          <cell r="X68">
            <v>9830.01</v>
          </cell>
          <cell r="Y68">
            <v>116713.54999999999</v>
          </cell>
          <cell r="Z68">
            <v>10625.73</v>
          </cell>
          <cell r="AA68">
            <v>27103.14</v>
          </cell>
          <cell r="AB68">
            <v>2845</v>
          </cell>
          <cell r="AC68">
            <v>18118.61</v>
          </cell>
          <cell r="AD68">
            <v>3598.85</v>
          </cell>
          <cell r="AE68">
            <v>36204.400000000001</v>
          </cell>
          <cell r="AF68">
            <v>1541.47</v>
          </cell>
          <cell r="AG68">
            <v>1180</v>
          </cell>
          <cell r="AH68">
            <v>1623.77</v>
          </cell>
          <cell r="AI68">
            <v>6306.75</v>
          </cell>
          <cell r="AJ68">
            <v>5615.32</v>
          </cell>
          <cell r="AK68">
            <v>45362</v>
          </cell>
          <cell r="AL68">
            <v>10000</v>
          </cell>
          <cell r="AM68">
            <v>13050</v>
          </cell>
          <cell r="AN68">
            <v>68412</v>
          </cell>
          <cell r="AO68">
            <v>0</v>
          </cell>
          <cell r="AP68">
            <v>0</v>
          </cell>
          <cell r="AQ68">
            <v>23000</v>
          </cell>
          <cell r="AR68">
            <v>0</v>
          </cell>
          <cell r="AS68">
            <v>4300</v>
          </cell>
          <cell r="AT68">
            <v>0</v>
          </cell>
          <cell r="AU68">
            <v>0</v>
          </cell>
          <cell r="AV68">
            <v>4300</v>
          </cell>
          <cell r="AW68">
            <v>9249</v>
          </cell>
          <cell r="AX68">
            <v>0</v>
          </cell>
          <cell r="AY68">
            <v>0</v>
          </cell>
          <cell r="AZ68">
            <v>0</v>
          </cell>
          <cell r="BA68">
            <v>0</v>
          </cell>
          <cell r="BB68">
            <v>0</v>
          </cell>
          <cell r="BC68">
            <v>40502</v>
          </cell>
          <cell r="BD68">
            <v>41220</v>
          </cell>
          <cell r="BE68">
            <v>33390</v>
          </cell>
          <cell r="BF68">
            <v>7500</v>
          </cell>
          <cell r="BG68">
            <v>39565</v>
          </cell>
          <cell r="BH68">
            <v>171426</v>
          </cell>
          <cell r="BI68">
            <v>1360</v>
          </cell>
          <cell r="BJ68">
            <v>4953</v>
          </cell>
          <cell r="BK68">
            <v>72300</v>
          </cell>
          <cell r="BL68">
            <v>78613</v>
          </cell>
          <cell r="BM68">
            <v>0</v>
          </cell>
          <cell r="BN68">
            <v>29290.799999999999</v>
          </cell>
        </row>
        <row r="69">
          <cell r="A69" t="str">
            <v>Open Arts</v>
          </cell>
          <cell r="B69" t="str">
            <v>2014-2015</v>
          </cell>
          <cell r="C69">
            <v>31731</v>
          </cell>
          <cell r="D69" t="str">
            <v>Lottery</v>
          </cell>
          <cell r="E69" t="str">
            <v>ACNI/10769</v>
          </cell>
          <cell r="F69" t="str">
            <v>Fionnuala Walsh</v>
          </cell>
          <cell r="G69" t="str">
            <v>xx AFP - Returning Applicant</v>
          </cell>
          <cell r="H69" t="str">
            <v>Awarded - Completed</v>
          </cell>
          <cell r="I69" t="str">
            <v>Medium</v>
          </cell>
          <cell r="J69">
            <v>98042</v>
          </cell>
          <cell r="K69">
            <v>0</v>
          </cell>
          <cell r="L69">
            <v>98042</v>
          </cell>
          <cell r="M69">
            <v>198794.81</v>
          </cell>
          <cell r="N69" t="str">
            <v>Combined</v>
          </cell>
          <cell r="O69">
            <v>52709.36</v>
          </cell>
          <cell r="P69">
            <v>3936</v>
          </cell>
          <cell r="Q69">
            <v>0</v>
          </cell>
          <cell r="R69">
            <v>0</v>
          </cell>
          <cell r="S69">
            <v>760.93</v>
          </cell>
          <cell r="T69">
            <v>3330.19</v>
          </cell>
          <cell r="U69">
            <v>3640.6</v>
          </cell>
          <cell r="V69">
            <v>0</v>
          </cell>
          <cell r="W69">
            <v>0</v>
          </cell>
          <cell r="X69">
            <v>1462.35</v>
          </cell>
          <cell r="Y69">
            <v>13130.070000000002</v>
          </cell>
          <cell r="Z69">
            <v>3103.59</v>
          </cell>
          <cell r="AA69">
            <v>57688.800000000003</v>
          </cell>
          <cell r="AB69">
            <v>0</v>
          </cell>
          <cell r="AC69">
            <v>3621.69</v>
          </cell>
          <cell r="AD69">
            <v>7364.75</v>
          </cell>
          <cell r="AE69">
            <v>14168.54</v>
          </cell>
          <cell r="AF69">
            <v>679.88</v>
          </cell>
          <cell r="AG69">
            <v>1579.66</v>
          </cell>
          <cell r="AH69">
            <v>6254.66</v>
          </cell>
          <cell r="AI69">
            <v>1510.6</v>
          </cell>
          <cell r="AJ69">
            <v>13499.85</v>
          </cell>
          <cell r="AK69">
            <v>98042</v>
          </cell>
          <cell r="AL69">
            <v>4338.1000000000004</v>
          </cell>
          <cell r="AM69">
            <v>0</v>
          </cell>
          <cell r="AN69">
            <v>102380.1</v>
          </cell>
          <cell r="AO69">
            <v>0</v>
          </cell>
          <cell r="AP69">
            <v>0</v>
          </cell>
          <cell r="AQ69">
            <v>21586.400000000001</v>
          </cell>
          <cell r="AR69">
            <v>0</v>
          </cell>
          <cell r="AS69">
            <v>15776.07</v>
          </cell>
          <cell r="AT69">
            <v>0</v>
          </cell>
          <cell r="AU69">
            <v>0</v>
          </cell>
          <cell r="AV69">
            <v>15776.07</v>
          </cell>
          <cell r="AW69">
            <v>0</v>
          </cell>
          <cell r="AX69">
            <v>0</v>
          </cell>
          <cell r="AY69">
            <v>0</v>
          </cell>
          <cell r="AZ69">
            <v>0</v>
          </cell>
          <cell r="BA69">
            <v>0</v>
          </cell>
          <cell r="BB69">
            <v>0</v>
          </cell>
          <cell r="BC69">
            <v>0</v>
          </cell>
          <cell r="BD69">
            <v>0</v>
          </cell>
          <cell r="BE69">
            <v>16001.6</v>
          </cell>
          <cell r="BF69">
            <v>0</v>
          </cell>
          <cell r="BG69">
            <v>6171.81</v>
          </cell>
          <cell r="BH69">
            <v>22173.41</v>
          </cell>
          <cell r="BI69">
            <v>0</v>
          </cell>
          <cell r="BJ69">
            <v>0</v>
          </cell>
          <cell r="BK69">
            <v>12229.64</v>
          </cell>
          <cell r="BL69">
            <v>12229.64</v>
          </cell>
          <cell r="BM69">
            <v>0</v>
          </cell>
          <cell r="BN69">
            <v>0</v>
          </cell>
        </row>
        <row r="70">
          <cell r="A70" t="str">
            <v>Open House Traditional Arts Festival Ltd</v>
          </cell>
          <cell r="B70" t="str">
            <v>2014-2015</v>
          </cell>
          <cell r="C70">
            <v>31761</v>
          </cell>
          <cell r="D70" t="str">
            <v>Lottery</v>
          </cell>
          <cell r="E70" t="str">
            <v>ACNI/10799</v>
          </cell>
          <cell r="F70" t="str">
            <v>Jane Cassidy</v>
          </cell>
          <cell r="G70" t="str">
            <v>xx AFP - Returning Applicant</v>
          </cell>
          <cell r="H70" t="str">
            <v>Awarded - Completed</v>
          </cell>
          <cell r="I70" t="str">
            <v>Medium</v>
          </cell>
          <cell r="J70">
            <v>58200</v>
          </cell>
          <cell r="K70">
            <v>0</v>
          </cell>
          <cell r="L70">
            <v>58200</v>
          </cell>
          <cell r="M70">
            <v>361661</v>
          </cell>
          <cell r="N70" t="str">
            <v>Traditional Arts</v>
          </cell>
          <cell r="O70">
            <v>76264</v>
          </cell>
          <cell r="P70">
            <v>1685</v>
          </cell>
          <cell r="Q70">
            <v>0</v>
          </cell>
          <cell r="R70">
            <v>0</v>
          </cell>
          <cell r="S70">
            <v>1935</v>
          </cell>
          <cell r="T70">
            <v>2263</v>
          </cell>
          <cell r="U70">
            <v>5376</v>
          </cell>
          <cell r="V70">
            <v>0</v>
          </cell>
          <cell r="W70">
            <v>0</v>
          </cell>
          <cell r="X70">
            <v>3224</v>
          </cell>
          <cell r="Y70">
            <v>14483</v>
          </cell>
          <cell r="Z70">
            <v>3598</v>
          </cell>
          <cell r="AA70">
            <v>120168</v>
          </cell>
          <cell r="AB70">
            <v>3182</v>
          </cell>
          <cell r="AC70">
            <v>34165</v>
          </cell>
          <cell r="AD70">
            <v>0</v>
          </cell>
          <cell r="AE70">
            <v>12282</v>
          </cell>
          <cell r="AF70">
            <v>0</v>
          </cell>
          <cell r="AG70">
            <v>0</v>
          </cell>
          <cell r="AH70">
            <v>12784</v>
          </cell>
          <cell r="AI70">
            <v>53486</v>
          </cell>
          <cell r="AJ70">
            <v>9647.77</v>
          </cell>
          <cell r="AK70">
            <v>58200</v>
          </cell>
          <cell r="AL70">
            <v>15525</v>
          </cell>
          <cell r="AM70">
            <v>0</v>
          </cell>
          <cell r="AN70">
            <v>73725</v>
          </cell>
          <cell r="AO70">
            <v>0</v>
          </cell>
          <cell r="AP70">
            <v>28040</v>
          </cell>
          <cell r="AQ70">
            <v>63000</v>
          </cell>
          <cell r="AR70">
            <v>0</v>
          </cell>
          <cell r="AS70">
            <v>0</v>
          </cell>
          <cell r="AT70">
            <v>0</v>
          </cell>
          <cell r="AU70">
            <v>0</v>
          </cell>
          <cell r="AV70">
            <v>0</v>
          </cell>
          <cell r="AW70">
            <v>197654</v>
          </cell>
          <cell r="AX70">
            <v>5275</v>
          </cell>
          <cell r="AY70">
            <v>0</v>
          </cell>
          <cell r="AZ70">
            <v>0</v>
          </cell>
          <cell r="BA70">
            <v>0</v>
          </cell>
          <cell r="BB70">
            <v>0</v>
          </cell>
          <cell r="BC70">
            <v>0</v>
          </cell>
          <cell r="BD70">
            <v>0</v>
          </cell>
          <cell r="BE70">
            <v>0</v>
          </cell>
          <cell r="BF70">
            <v>0</v>
          </cell>
          <cell r="BG70">
            <v>0</v>
          </cell>
          <cell r="BH70">
            <v>202929</v>
          </cell>
          <cell r="BI70">
            <v>0</v>
          </cell>
          <cell r="BJ70">
            <v>0</v>
          </cell>
          <cell r="BK70">
            <v>0</v>
          </cell>
          <cell r="BL70">
            <v>0</v>
          </cell>
          <cell r="BM70">
            <v>0</v>
          </cell>
          <cell r="BN70">
            <v>0</v>
          </cell>
        </row>
        <row r="71">
          <cell r="A71" t="str">
            <v>Orchid Studios Association</v>
          </cell>
          <cell r="B71" t="str">
            <v>2014-2015</v>
          </cell>
          <cell r="C71">
            <v>31780</v>
          </cell>
          <cell r="D71" t="str">
            <v>Exchequer</v>
          </cell>
          <cell r="E71" t="str">
            <v>ACNI/10818</v>
          </cell>
          <cell r="F71" t="str">
            <v>Joanna Johnston</v>
          </cell>
          <cell r="G71" t="str">
            <v>xx AFP - Studio Groups</v>
          </cell>
          <cell r="H71" t="str">
            <v>Awarded - Completed</v>
          </cell>
          <cell r="I71" t="str">
            <v>Small</v>
          </cell>
          <cell r="J71">
            <v>14790</v>
          </cell>
          <cell r="K71">
            <v>0</v>
          </cell>
          <cell r="L71">
            <v>14790</v>
          </cell>
          <cell r="M71">
            <v>24267</v>
          </cell>
          <cell r="N71" t="str">
            <v>Visual Arts</v>
          </cell>
          <cell r="O71">
            <v>0</v>
          </cell>
          <cell r="P71">
            <v>19750</v>
          </cell>
          <cell r="Q71">
            <v>1514.13</v>
          </cell>
          <cell r="R71">
            <v>512.28</v>
          </cell>
          <cell r="S71">
            <v>582.52</v>
          </cell>
          <cell r="T71">
            <v>70</v>
          </cell>
          <cell r="U71">
            <v>8.58</v>
          </cell>
          <cell r="V71">
            <v>0</v>
          </cell>
          <cell r="W71">
            <v>0</v>
          </cell>
          <cell r="X71">
            <v>0</v>
          </cell>
          <cell r="Y71">
            <v>22437.510000000002</v>
          </cell>
          <cell r="Z71">
            <v>600</v>
          </cell>
          <cell r="AA71">
            <v>0</v>
          </cell>
          <cell r="AB71">
            <v>0</v>
          </cell>
          <cell r="AC71">
            <v>0</v>
          </cell>
          <cell r="AD71">
            <v>0</v>
          </cell>
          <cell r="AE71">
            <v>0</v>
          </cell>
          <cell r="AF71">
            <v>0</v>
          </cell>
          <cell r="AG71">
            <v>0</v>
          </cell>
          <cell r="AH71">
            <v>0</v>
          </cell>
          <cell r="AI71">
            <v>0</v>
          </cell>
          <cell r="AJ71">
            <v>5360</v>
          </cell>
          <cell r="AK71">
            <v>14790</v>
          </cell>
          <cell r="AL71">
            <v>0</v>
          </cell>
          <cell r="AM71">
            <v>0</v>
          </cell>
          <cell r="AN71">
            <v>14790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8796.24</v>
          </cell>
          <cell r="BE71">
            <v>0</v>
          </cell>
          <cell r="BF71">
            <v>0</v>
          </cell>
          <cell r="BG71">
            <v>0</v>
          </cell>
          <cell r="BH71">
            <v>8796.24</v>
          </cell>
          <cell r="BI71">
            <v>0</v>
          </cell>
          <cell r="BJ71">
            <v>0</v>
          </cell>
          <cell r="BK71">
            <v>0</v>
          </cell>
          <cell r="BL71">
            <v>0</v>
          </cell>
          <cell r="BM71">
            <v>0</v>
          </cell>
          <cell r="BN71">
            <v>0</v>
          </cell>
        </row>
        <row r="72">
          <cell r="A72" t="str">
            <v>Panarts</v>
          </cell>
          <cell r="B72" t="str">
            <v>2014-2015</v>
          </cell>
          <cell r="C72">
            <v>31828</v>
          </cell>
          <cell r="D72" t="str">
            <v>Lottery</v>
          </cell>
          <cell r="E72" t="str">
            <v>ACNI/10866</v>
          </cell>
          <cell r="F72" t="str">
            <v>Jane Cassidy</v>
          </cell>
          <cell r="G72" t="str">
            <v>AFP - Core</v>
          </cell>
          <cell r="H72" t="str">
            <v>Awarded - Completed</v>
          </cell>
          <cell r="I72" t="str">
            <v>Small</v>
          </cell>
          <cell r="J72">
            <v>33555</v>
          </cell>
          <cell r="K72">
            <v>0</v>
          </cell>
          <cell r="L72">
            <v>33555</v>
          </cell>
          <cell r="M72">
            <v>166380</v>
          </cell>
          <cell r="N72" t="str">
            <v>Music</v>
          </cell>
          <cell r="O72">
            <v>24600</v>
          </cell>
          <cell r="P72">
            <v>0</v>
          </cell>
          <cell r="Q72">
            <v>1165</v>
          </cell>
          <cell r="R72">
            <v>0</v>
          </cell>
          <cell r="S72">
            <v>540.37</v>
          </cell>
          <cell r="T72">
            <v>723.92</v>
          </cell>
          <cell r="U72">
            <v>1018.76</v>
          </cell>
          <cell r="V72">
            <v>0</v>
          </cell>
          <cell r="W72">
            <v>0</v>
          </cell>
          <cell r="X72">
            <v>506.63</v>
          </cell>
          <cell r="Y72">
            <v>3954.6800000000003</v>
          </cell>
          <cell r="Z72">
            <v>2057.3000000000002</v>
          </cell>
          <cell r="AA72">
            <v>27622.37</v>
          </cell>
          <cell r="AB72">
            <v>600</v>
          </cell>
          <cell r="AC72">
            <v>8620.5</v>
          </cell>
          <cell r="AD72">
            <v>0</v>
          </cell>
          <cell r="AE72">
            <v>0</v>
          </cell>
          <cell r="AF72">
            <v>1175</v>
          </cell>
          <cell r="AG72">
            <v>890</v>
          </cell>
          <cell r="AH72">
            <v>13705.29</v>
          </cell>
          <cell r="AI72">
            <v>10500.11</v>
          </cell>
          <cell r="AJ72">
            <v>0</v>
          </cell>
          <cell r="AK72">
            <v>33555</v>
          </cell>
          <cell r="AL72">
            <v>0</v>
          </cell>
          <cell r="AM72">
            <v>0</v>
          </cell>
          <cell r="AN72">
            <v>33555</v>
          </cell>
          <cell r="AO72">
            <v>0</v>
          </cell>
          <cell r="AP72">
            <v>0</v>
          </cell>
          <cell r="AQ72">
            <v>0</v>
          </cell>
          <cell r="AR72">
            <v>0</v>
          </cell>
          <cell r="AS72">
            <v>0</v>
          </cell>
          <cell r="AT72">
            <v>0</v>
          </cell>
          <cell r="AU72">
            <v>0</v>
          </cell>
          <cell r="AV72">
            <v>0</v>
          </cell>
          <cell r="AW72">
            <v>32637.37</v>
          </cell>
          <cell r="AX72">
            <v>0</v>
          </cell>
          <cell r="AY72">
            <v>0</v>
          </cell>
          <cell r="AZ72">
            <v>0</v>
          </cell>
          <cell r="BA72">
            <v>0</v>
          </cell>
          <cell r="BB72">
            <v>0</v>
          </cell>
          <cell r="BC72">
            <v>0</v>
          </cell>
          <cell r="BD72">
            <v>0</v>
          </cell>
          <cell r="BE72">
            <v>0</v>
          </cell>
          <cell r="BF72">
            <v>0</v>
          </cell>
          <cell r="BG72">
            <v>250</v>
          </cell>
          <cell r="BH72">
            <v>32887.369999999995</v>
          </cell>
          <cell r="BI72">
            <v>66750</v>
          </cell>
          <cell r="BJ72">
            <v>0</v>
          </cell>
          <cell r="BK72">
            <v>0</v>
          </cell>
          <cell r="BL72">
            <v>66750</v>
          </cell>
          <cell r="BM72">
            <v>0</v>
          </cell>
          <cell r="BN72">
            <v>0</v>
          </cell>
        </row>
        <row r="73">
          <cell r="A73" t="str">
            <v>Paragon Studios</v>
          </cell>
          <cell r="B73" t="str">
            <v>2014-2015</v>
          </cell>
          <cell r="C73">
            <v>31848</v>
          </cell>
          <cell r="D73" t="str">
            <v>Exchequer</v>
          </cell>
          <cell r="E73" t="str">
            <v>ACNI/10886</v>
          </cell>
          <cell r="F73" t="str">
            <v>Joanna Johnston</v>
          </cell>
          <cell r="G73" t="str">
            <v>xx AFP - Studio Groups</v>
          </cell>
          <cell r="H73" t="str">
            <v>Awarded - Completed</v>
          </cell>
          <cell r="I73" t="str">
            <v>Small</v>
          </cell>
          <cell r="J73">
            <v>20370</v>
          </cell>
          <cell r="K73">
            <v>0</v>
          </cell>
          <cell r="L73">
            <v>20370</v>
          </cell>
          <cell r="M73">
            <v>36070</v>
          </cell>
          <cell r="N73" t="str">
            <v>Visual Arts</v>
          </cell>
          <cell r="O73">
            <v>0</v>
          </cell>
          <cell r="P73">
            <v>1585</v>
          </cell>
          <cell r="Q73">
            <v>935</v>
          </cell>
          <cell r="R73">
            <v>225</v>
          </cell>
          <cell r="S73">
            <v>582</v>
          </cell>
          <cell r="T73">
            <v>436</v>
          </cell>
          <cell r="U73">
            <v>1193</v>
          </cell>
          <cell r="V73">
            <v>0</v>
          </cell>
          <cell r="W73">
            <v>0</v>
          </cell>
          <cell r="X73">
            <v>720</v>
          </cell>
          <cell r="Y73">
            <v>5676</v>
          </cell>
          <cell r="Z73">
            <v>0</v>
          </cell>
          <cell r="AA73">
            <v>11522</v>
          </cell>
          <cell r="AB73">
            <v>2525</v>
          </cell>
          <cell r="AC73">
            <v>1138</v>
          </cell>
          <cell r="AD73">
            <v>0</v>
          </cell>
          <cell r="AE73">
            <v>0</v>
          </cell>
          <cell r="AF73">
            <v>549</v>
          </cell>
          <cell r="AG73">
            <v>157</v>
          </cell>
          <cell r="AH73">
            <v>1589</v>
          </cell>
          <cell r="AI73">
            <v>3024</v>
          </cell>
          <cell r="AJ73">
            <v>5164.1499999999996</v>
          </cell>
          <cell r="AK73">
            <v>20370</v>
          </cell>
          <cell r="AL73">
            <v>0</v>
          </cell>
          <cell r="AM73">
            <v>0</v>
          </cell>
          <cell r="AN73">
            <v>20370</v>
          </cell>
          <cell r="AO73">
            <v>0</v>
          </cell>
          <cell r="AP73">
            <v>0</v>
          </cell>
          <cell r="AQ73">
            <v>5300</v>
          </cell>
          <cell r="AR73">
            <v>0</v>
          </cell>
          <cell r="AS73">
            <v>0</v>
          </cell>
          <cell r="AT73">
            <v>0</v>
          </cell>
          <cell r="AU73">
            <v>0</v>
          </cell>
          <cell r="AV73">
            <v>0</v>
          </cell>
          <cell r="AW73">
            <v>0</v>
          </cell>
          <cell r="AX73">
            <v>0</v>
          </cell>
          <cell r="AY73">
            <v>0</v>
          </cell>
          <cell r="AZ73">
            <v>500</v>
          </cell>
          <cell r="BA73">
            <v>0</v>
          </cell>
          <cell r="BB73">
            <v>0</v>
          </cell>
          <cell r="BC73">
            <v>0</v>
          </cell>
          <cell r="BD73">
            <v>0</v>
          </cell>
          <cell r="BE73">
            <v>0</v>
          </cell>
          <cell r="BF73">
            <v>0</v>
          </cell>
          <cell r="BG73">
            <v>10</v>
          </cell>
          <cell r="BH73">
            <v>510</v>
          </cell>
          <cell r="BI73">
            <v>0</v>
          </cell>
          <cell r="BJ73">
            <v>0</v>
          </cell>
          <cell r="BK73">
            <v>0</v>
          </cell>
          <cell r="BL73">
            <v>0</v>
          </cell>
          <cell r="BM73">
            <v>0</v>
          </cell>
          <cell r="BN73">
            <v>0</v>
          </cell>
        </row>
        <row r="74">
          <cell r="A74" t="str">
            <v>Partisan Productions</v>
          </cell>
          <cell r="B74" t="str">
            <v>2014-2015</v>
          </cell>
          <cell r="C74">
            <v>31737</v>
          </cell>
          <cell r="D74" t="str">
            <v>Lottery</v>
          </cell>
          <cell r="E74" t="str">
            <v>ACNI/10775</v>
          </cell>
          <cell r="F74" t="str">
            <v>Lizzie Devlin</v>
          </cell>
          <cell r="G74" t="str">
            <v>xx AFP - Returning Applicant</v>
          </cell>
          <cell r="H74" t="str">
            <v>Awarded - Completed</v>
          </cell>
          <cell r="I74" t="str">
            <v>Small</v>
          </cell>
          <cell r="J74">
            <v>37500</v>
          </cell>
          <cell r="K74">
            <v>0</v>
          </cell>
          <cell r="L74">
            <v>37500</v>
          </cell>
          <cell r="M74">
            <v>52596</v>
          </cell>
          <cell r="N74" t="str">
            <v>Drama</v>
          </cell>
          <cell r="O74">
            <v>44016</v>
          </cell>
          <cell r="P74">
            <v>2250</v>
          </cell>
          <cell r="Q74">
            <v>0</v>
          </cell>
          <cell r="R74">
            <v>0</v>
          </cell>
          <cell r="S74">
            <v>814.8</v>
          </cell>
          <cell r="T74">
            <v>0</v>
          </cell>
          <cell r="U74">
            <v>1093</v>
          </cell>
          <cell r="V74">
            <v>0</v>
          </cell>
          <cell r="W74">
            <v>0</v>
          </cell>
          <cell r="X74">
            <v>1512.5</v>
          </cell>
          <cell r="Y74">
            <v>5670.3</v>
          </cell>
          <cell r="Z74">
            <v>0</v>
          </cell>
          <cell r="AA74">
            <v>31853</v>
          </cell>
          <cell r="AB74">
            <v>437.35</v>
          </cell>
          <cell r="AC74">
            <v>1706</v>
          </cell>
          <cell r="AD74">
            <v>0</v>
          </cell>
          <cell r="AE74">
            <v>882.24</v>
          </cell>
          <cell r="AF74">
            <v>272.5</v>
          </cell>
          <cell r="AG74">
            <v>0</v>
          </cell>
          <cell r="AH74">
            <v>415.64</v>
          </cell>
          <cell r="AI74">
            <v>5167.28</v>
          </cell>
          <cell r="AJ74">
            <v>39499.65</v>
          </cell>
          <cell r="AK74">
            <v>37500</v>
          </cell>
          <cell r="AL74">
            <v>0</v>
          </cell>
          <cell r="AM74">
            <v>0</v>
          </cell>
          <cell r="AN74">
            <v>37500</v>
          </cell>
          <cell r="AO74">
            <v>0</v>
          </cell>
          <cell r="AP74">
            <v>29228.880000000001</v>
          </cell>
          <cell r="AQ74">
            <v>24178.240000000002</v>
          </cell>
          <cell r="AR74">
            <v>0</v>
          </cell>
          <cell r="AS74">
            <v>0</v>
          </cell>
          <cell r="AT74">
            <v>0</v>
          </cell>
          <cell r="AU74">
            <v>0</v>
          </cell>
          <cell r="AV74">
            <v>0</v>
          </cell>
          <cell r="AW74">
            <v>0</v>
          </cell>
          <cell r="AX74">
            <v>0</v>
          </cell>
          <cell r="AY74">
            <v>0</v>
          </cell>
          <cell r="AZ74">
            <v>0</v>
          </cell>
          <cell r="BA74">
            <v>0</v>
          </cell>
          <cell r="BB74">
            <v>0</v>
          </cell>
          <cell r="BC74">
            <v>0</v>
          </cell>
          <cell r="BD74">
            <v>0</v>
          </cell>
          <cell r="BE74">
            <v>7224.65</v>
          </cell>
          <cell r="BF74">
            <v>0</v>
          </cell>
          <cell r="BG74">
            <v>0</v>
          </cell>
          <cell r="BH74">
            <v>7224.65</v>
          </cell>
          <cell r="BI74">
            <v>0</v>
          </cell>
          <cell r="BJ74">
            <v>0</v>
          </cell>
          <cell r="BK74">
            <v>0</v>
          </cell>
          <cell r="BL74">
            <v>0</v>
          </cell>
          <cell r="BM74">
            <v>0</v>
          </cell>
          <cell r="BN74">
            <v>0</v>
          </cell>
        </row>
        <row r="75">
          <cell r="A75" t="str">
            <v>Photo Works North / Source Magazine</v>
          </cell>
          <cell r="B75" t="str">
            <v>2014-2015</v>
          </cell>
          <cell r="C75">
            <v>31746</v>
          </cell>
          <cell r="D75" t="str">
            <v>Lottery</v>
          </cell>
          <cell r="E75" t="str">
            <v>ACNI/10784</v>
          </cell>
          <cell r="F75" t="str">
            <v>Suzanne Lyle</v>
          </cell>
          <cell r="G75" t="str">
            <v>xx AFP - Returning Applicant</v>
          </cell>
          <cell r="H75" t="str">
            <v>Awarded - Completed</v>
          </cell>
          <cell r="I75" t="str">
            <v>Small</v>
          </cell>
          <cell r="J75">
            <v>24000</v>
          </cell>
          <cell r="K75">
            <v>0</v>
          </cell>
          <cell r="L75">
            <v>24000</v>
          </cell>
          <cell r="M75">
            <v>97820</v>
          </cell>
          <cell r="N75" t="str">
            <v>Visual Arts</v>
          </cell>
          <cell r="O75">
            <v>45487</v>
          </cell>
          <cell r="P75">
            <v>3793</v>
          </cell>
          <cell r="Q75">
            <v>224</v>
          </cell>
          <cell r="R75">
            <v>0</v>
          </cell>
          <cell r="S75">
            <v>1154</v>
          </cell>
          <cell r="T75">
            <v>15871</v>
          </cell>
          <cell r="U75">
            <v>1180</v>
          </cell>
          <cell r="V75">
            <v>0</v>
          </cell>
          <cell r="W75">
            <v>0</v>
          </cell>
          <cell r="X75">
            <v>770</v>
          </cell>
          <cell r="Y75">
            <v>22992</v>
          </cell>
          <cell r="Z75">
            <v>0</v>
          </cell>
          <cell r="AA75">
            <v>13177</v>
          </cell>
          <cell r="AB75">
            <v>0</v>
          </cell>
          <cell r="AC75">
            <v>2195</v>
          </cell>
          <cell r="AD75">
            <v>0</v>
          </cell>
          <cell r="AE75">
            <v>0</v>
          </cell>
          <cell r="AF75">
            <v>0</v>
          </cell>
          <cell r="AG75">
            <v>11959</v>
          </cell>
          <cell r="AH75">
            <v>635</v>
          </cell>
          <cell r="AI75">
            <v>761</v>
          </cell>
          <cell r="AJ75">
            <v>0</v>
          </cell>
          <cell r="AK75">
            <v>24000</v>
          </cell>
          <cell r="AL75">
            <v>10660</v>
          </cell>
          <cell r="AM75">
            <v>0</v>
          </cell>
          <cell r="AN75">
            <v>34660</v>
          </cell>
          <cell r="AO75">
            <v>18813</v>
          </cell>
          <cell r="AP75">
            <v>0</v>
          </cell>
          <cell r="AQ75">
            <v>5000</v>
          </cell>
          <cell r="AR75">
            <v>0</v>
          </cell>
          <cell r="AS75">
            <v>650</v>
          </cell>
          <cell r="AT75">
            <v>0</v>
          </cell>
          <cell r="AU75">
            <v>0</v>
          </cell>
          <cell r="AV75">
            <v>650</v>
          </cell>
          <cell r="AW75">
            <v>0</v>
          </cell>
          <cell r="AX75">
            <v>0</v>
          </cell>
          <cell r="AY75">
            <v>0</v>
          </cell>
          <cell r="AZ75">
            <v>0</v>
          </cell>
          <cell r="BA75">
            <v>11456</v>
          </cell>
          <cell r="BB75">
            <v>0</v>
          </cell>
          <cell r="BC75">
            <v>0</v>
          </cell>
          <cell r="BD75">
            <v>0</v>
          </cell>
          <cell r="BE75">
            <v>15847</v>
          </cell>
          <cell r="BF75">
            <v>0</v>
          </cell>
          <cell r="BG75">
            <v>5446</v>
          </cell>
          <cell r="BH75">
            <v>32749</v>
          </cell>
          <cell r="BI75">
            <v>0</v>
          </cell>
          <cell r="BJ75">
            <v>0</v>
          </cell>
          <cell r="BK75">
            <v>0</v>
          </cell>
          <cell r="BL75">
            <v>0</v>
          </cell>
          <cell r="BM75">
            <v>0</v>
          </cell>
          <cell r="BN75">
            <v>0</v>
          </cell>
        </row>
        <row r="76">
          <cell r="A76" t="str">
            <v>PLACE</v>
          </cell>
          <cell r="B76" t="str">
            <v>2014-2015</v>
          </cell>
          <cell r="C76">
            <v>31784</v>
          </cell>
          <cell r="D76" t="str">
            <v>Lottery</v>
          </cell>
          <cell r="E76" t="str">
            <v>ACNI/10822</v>
          </cell>
          <cell r="F76" t="str">
            <v>Deirdre Robb</v>
          </cell>
          <cell r="G76" t="str">
            <v>xx AFP - Returning Applicant</v>
          </cell>
          <cell r="H76" t="str">
            <v>Awarded - Completed</v>
          </cell>
          <cell r="I76" t="str">
            <v>Medium</v>
          </cell>
          <cell r="J76">
            <v>94375</v>
          </cell>
          <cell r="K76">
            <v>0</v>
          </cell>
          <cell r="L76">
            <v>94375</v>
          </cell>
          <cell r="M76">
            <v>0</v>
          </cell>
          <cell r="N76" t="str">
            <v>Visual Arts</v>
          </cell>
          <cell r="O76">
            <v>135233</v>
          </cell>
          <cell r="P76">
            <v>2902</v>
          </cell>
          <cell r="Q76">
            <v>1000</v>
          </cell>
          <cell r="R76">
            <v>1762.31</v>
          </cell>
          <cell r="S76">
            <v>693.07</v>
          </cell>
          <cell r="T76">
            <v>614.37</v>
          </cell>
          <cell r="U76">
            <v>3405.67</v>
          </cell>
          <cell r="V76">
            <v>0</v>
          </cell>
          <cell r="W76">
            <v>0</v>
          </cell>
          <cell r="X76">
            <v>2122.2800000000002</v>
          </cell>
          <cell r="Y76">
            <v>12499.699999999999</v>
          </cell>
          <cell r="Z76">
            <v>21287</v>
          </cell>
          <cell r="AA76">
            <v>1360</v>
          </cell>
          <cell r="AB76">
            <v>1200</v>
          </cell>
          <cell r="AC76">
            <v>584</v>
          </cell>
          <cell r="AD76">
            <v>120</v>
          </cell>
          <cell r="AE76">
            <v>0</v>
          </cell>
          <cell r="AF76">
            <v>32</v>
          </cell>
          <cell r="AG76">
            <v>1158.56</v>
          </cell>
          <cell r="AH76">
            <v>2317.13</v>
          </cell>
          <cell r="AI76">
            <v>985.6</v>
          </cell>
          <cell r="AJ76">
            <v>1170</v>
          </cell>
          <cell r="AK76">
            <v>94375</v>
          </cell>
          <cell r="AL76">
            <v>0</v>
          </cell>
          <cell r="AM76">
            <v>4850</v>
          </cell>
          <cell r="AN76">
            <v>99225</v>
          </cell>
          <cell r="AO76">
            <v>0</v>
          </cell>
          <cell r="AP76">
            <v>14619</v>
          </cell>
          <cell r="AQ76">
            <v>5433</v>
          </cell>
          <cell r="AR76">
            <v>0</v>
          </cell>
          <cell r="AS76">
            <v>66526</v>
          </cell>
          <cell r="AT76">
            <v>6898</v>
          </cell>
          <cell r="AU76">
            <v>0</v>
          </cell>
          <cell r="AV76">
            <v>73424</v>
          </cell>
          <cell r="AW76">
            <v>150</v>
          </cell>
          <cell r="AX76">
            <v>0</v>
          </cell>
          <cell r="AY76">
            <v>0</v>
          </cell>
          <cell r="AZ76">
            <v>0</v>
          </cell>
          <cell r="BA76">
            <v>248</v>
          </cell>
          <cell r="BB76">
            <v>0</v>
          </cell>
          <cell r="BC76">
            <v>0</v>
          </cell>
          <cell r="BD76">
            <v>0</v>
          </cell>
          <cell r="BE76">
            <v>8750</v>
          </cell>
          <cell r="BF76">
            <v>0</v>
          </cell>
          <cell r="BG76">
            <v>350</v>
          </cell>
          <cell r="BH76">
            <v>9498</v>
          </cell>
          <cell r="BI76">
            <v>7500</v>
          </cell>
          <cell r="BJ76">
            <v>0</v>
          </cell>
          <cell r="BK76">
            <v>7500</v>
          </cell>
          <cell r="BL76">
            <v>15000</v>
          </cell>
          <cell r="BM76">
            <v>0</v>
          </cell>
          <cell r="BN76">
            <v>0</v>
          </cell>
        </row>
        <row r="77">
          <cell r="A77" t="str">
            <v>Play Resource Warehouse</v>
          </cell>
          <cell r="B77" t="str">
            <v>2014-2015</v>
          </cell>
          <cell r="C77">
            <v>31802</v>
          </cell>
          <cell r="D77" t="str">
            <v>Lottery</v>
          </cell>
          <cell r="E77" t="str">
            <v>ACNI/10840</v>
          </cell>
          <cell r="F77" t="str">
            <v>Gavin O'Connor</v>
          </cell>
          <cell r="G77" t="str">
            <v>xx AFP - Returning Applicant</v>
          </cell>
          <cell r="H77" t="str">
            <v>Awarded - Completed</v>
          </cell>
          <cell r="I77" t="str">
            <v>Medium</v>
          </cell>
          <cell r="J77">
            <v>107137</v>
          </cell>
          <cell r="K77">
            <v>0</v>
          </cell>
          <cell r="L77">
            <v>107137</v>
          </cell>
          <cell r="M77">
            <v>374709</v>
          </cell>
          <cell r="N77" t="str">
            <v>Visual Arts</v>
          </cell>
          <cell r="O77">
            <v>253808.91</v>
          </cell>
          <cell r="P77">
            <v>13175.39</v>
          </cell>
          <cell r="Q77">
            <v>10045.219999999999</v>
          </cell>
          <cell r="R77">
            <v>12587.49</v>
          </cell>
          <cell r="S77">
            <v>2928.71</v>
          </cell>
          <cell r="T77">
            <v>5379.95</v>
          </cell>
          <cell r="U77">
            <v>3750</v>
          </cell>
          <cell r="V77">
            <v>0</v>
          </cell>
          <cell r="W77">
            <v>0</v>
          </cell>
          <cell r="X77">
            <v>6353.8</v>
          </cell>
          <cell r="Y77">
            <v>54220.56</v>
          </cell>
          <cell r="Z77">
            <v>8652.15</v>
          </cell>
          <cell r="AA77">
            <v>44245.19</v>
          </cell>
          <cell r="AB77">
            <v>0</v>
          </cell>
          <cell r="AC77">
            <v>0</v>
          </cell>
          <cell r="AD77">
            <v>0</v>
          </cell>
          <cell r="AE77">
            <v>0</v>
          </cell>
          <cell r="AF77">
            <v>0</v>
          </cell>
          <cell r="AG77">
            <v>0</v>
          </cell>
          <cell r="AH77">
            <v>3345.52</v>
          </cell>
          <cell r="AI77">
            <v>941.41</v>
          </cell>
          <cell r="AJ77">
            <v>76</v>
          </cell>
          <cell r="AK77">
            <v>107137</v>
          </cell>
          <cell r="AL77">
            <v>6276</v>
          </cell>
          <cell r="AM77">
            <v>0</v>
          </cell>
          <cell r="AN77">
            <v>113413</v>
          </cell>
          <cell r="AO77">
            <v>0</v>
          </cell>
          <cell r="AP77">
            <v>29516</v>
          </cell>
          <cell r="AQ77">
            <v>31209</v>
          </cell>
          <cell r="AR77">
            <v>0</v>
          </cell>
          <cell r="AS77">
            <v>0</v>
          </cell>
          <cell r="AT77">
            <v>0</v>
          </cell>
          <cell r="AU77">
            <v>0</v>
          </cell>
          <cell r="AV77">
            <v>0</v>
          </cell>
          <cell r="AW77">
            <v>0</v>
          </cell>
          <cell r="AX77">
            <v>0</v>
          </cell>
          <cell r="AY77">
            <v>0</v>
          </cell>
          <cell r="AZ77">
            <v>92568.79</v>
          </cell>
          <cell r="BA77">
            <v>0</v>
          </cell>
          <cell r="BB77">
            <v>0</v>
          </cell>
          <cell r="BC77">
            <v>0</v>
          </cell>
          <cell r="BD77">
            <v>0</v>
          </cell>
          <cell r="BE77">
            <v>0</v>
          </cell>
          <cell r="BF77">
            <v>18850.57</v>
          </cell>
          <cell r="BG77">
            <v>79433.429999999993</v>
          </cell>
          <cell r="BH77">
            <v>190852.78999999998</v>
          </cell>
          <cell r="BI77">
            <v>0</v>
          </cell>
          <cell r="BJ77">
            <v>0</v>
          </cell>
          <cell r="BK77">
            <v>0</v>
          </cell>
          <cell r="BL77">
            <v>0</v>
          </cell>
          <cell r="BM77">
            <v>0</v>
          </cell>
          <cell r="BN77">
            <v>0</v>
          </cell>
        </row>
        <row r="78">
          <cell r="A78" t="str">
            <v>POBAL</v>
          </cell>
          <cell r="B78" t="str">
            <v>2014-2015</v>
          </cell>
          <cell r="C78">
            <v>31803</v>
          </cell>
          <cell r="D78" t="str">
            <v>Lottery</v>
          </cell>
          <cell r="E78" t="str">
            <v>ACNI/10841</v>
          </cell>
          <cell r="F78" t="str">
            <v>Fionnuala Walsh</v>
          </cell>
          <cell r="G78" t="str">
            <v>xx AFP - Returning Applicant</v>
          </cell>
          <cell r="H78" t="str">
            <v>Awarded - Completed</v>
          </cell>
          <cell r="I78" t="str">
            <v>Small</v>
          </cell>
          <cell r="J78">
            <v>25905</v>
          </cell>
          <cell r="K78">
            <v>0</v>
          </cell>
          <cell r="L78">
            <v>25905</v>
          </cell>
          <cell r="M78">
            <v>271963.86</v>
          </cell>
          <cell r="N78" t="str">
            <v>Literature</v>
          </cell>
          <cell r="O78">
            <v>96001.7</v>
          </cell>
          <cell r="P78">
            <v>6097.2</v>
          </cell>
          <cell r="Q78">
            <v>2936.46</v>
          </cell>
          <cell r="R78">
            <v>0</v>
          </cell>
          <cell r="S78">
            <v>3483.15</v>
          </cell>
          <cell r="T78">
            <v>677.55</v>
          </cell>
          <cell r="U78">
            <v>0</v>
          </cell>
          <cell r="V78">
            <v>0</v>
          </cell>
          <cell r="W78">
            <v>0</v>
          </cell>
          <cell r="X78">
            <v>926.09</v>
          </cell>
          <cell r="Y78">
            <v>14120.449999999999</v>
          </cell>
          <cell r="Z78">
            <v>3002.04</v>
          </cell>
          <cell r="AA78">
            <v>1800</v>
          </cell>
          <cell r="AB78">
            <v>0</v>
          </cell>
          <cell r="AC78">
            <v>0</v>
          </cell>
          <cell r="AD78">
            <v>0</v>
          </cell>
          <cell r="AE78">
            <v>0</v>
          </cell>
          <cell r="AF78">
            <v>0</v>
          </cell>
          <cell r="AG78">
            <v>0</v>
          </cell>
          <cell r="AH78">
            <v>188.95</v>
          </cell>
          <cell r="AI78">
            <v>0</v>
          </cell>
          <cell r="AJ78">
            <v>56091.99</v>
          </cell>
          <cell r="AK78">
            <v>25905</v>
          </cell>
          <cell r="AL78">
            <v>0</v>
          </cell>
          <cell r="AM78">
            <v>4750</v>
          </cell>
          <cell r="AN78">
            <v>30655</v>
          </cell>
          <cell r="AO78">
            <v>0</v>
          </cell>
          <cell r="AP78">
            <v>1800</v>
          </cell>
          <cell r="AQ78">
            <v>5059.2</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row>
        <row r="79">
          <cell r="A79" t="str">
            <v>Poetry Ireland</v>
          </cell>
          <cell r="B79" t="str">
            <v>2014-2015</v>
          </cell>
          <cell r="C79">
            <v>31762</v>
          </cell>
          <cell r="D79" t="str">
            <v>Lottery</v>
          </cell>
          <cell r="E79" t="str">
            <v>ACNI/10800</v>
          </cell>
          <cell r="F79" t="str">
            <v>Damian Smyth</v>
          </cell>
          <cell r="G79" t="str">
            <v>xx AFP - Returning Applicant</v>
          </cell>
          <cell r="H79" t="str">
            <v>Awarded - Completed</v>
          </cell>
          <cell r="I79" t="str">
            <v>Medium</v>
          </cell>
          <cell r="J79">
            <v>41499</v>
          </cell>
          <cell r="K79">
            <v>0</v>
          </cell>
          <cell r="L79">
            <v>41499</v>
          </cell>
          <cell r="M79">
            <v>250806</v>
          </cell>
          <cell r="N79" t="str">
            <v>Literature</v>
          </cell>
          <cell r="O79">
            <v>168015</v>
          </cell>
          <cell r="P79">
            <v>22125</v>
          </cell>
          <cell r="Q79">
            <v>3830</v>
          </cell>
          <cell r="R79">
            <v>553</v>
          </cell>
          <cell r="S79">
            <v>3427</v>
          </cell>
          <cell r="T79">
            <v>3833</v>
          </cell>
          <cell r="U79">
            <v>5695</v>
          </cell>
          <cell r="V79">
            <v>0</v>
          </cell>
          <cell r="W79">
            <v>0</v>
          </cell>
          <cell r="X79">
            <v>1106</v>
          </cell>
          <cell r="Y79">
            <v>40569</v>
          </cell>
          <cell r="Z79">
            <v>9182</v>
          </cell>
          <cell r="AA79">
            <v>149636</v>
          </cell>
          <cell r="AB79">
            <v>236</v>
          </cell>
          <cell r="AC79">
            <v>15503</v>
          </cell>
          <cell r="AD79">
            <v>0</v>
          </cell>
          <cell r="AE79">
            <v>0</v>
          </cell>
          <cell r="AF79">
            <v>0</v>
          </cell>
          <cell r="AG79">
            <v>0</v>
          </cell>
          <cell r="AH79">
            <v>0</v>
          </cell>
          <cell r="AI79">
            <v>0</v>
          </cell>
          <cell r="AJ79">
            <v>0</v>
          </cell>
          <cell r="AK79">
            <v>41499</v>
          </cell>
          <cell r="AL79">
            <v>0</v>
          </cell>
          <cell r="AM79">
            <v>8387</v>
          </cell>
          <cell r="AN79">
            <v>49886</v>
          </cell>
          <cell r="AO79">
            <v>219406</v>
          </cell>
          <cell r="AP79">
            <v>0</v>
          </cell>
          <cell r="AQ79">
            <v>0</v>
          </cell>
          <cell r="AR79">
            <v>0</v>
          </cell>
          <cell r="AS79">
            <v>0</v>
          </cell>
          <cell r="AT79">
            <v>48876</v>
          </cell>
          <cell r="AU79">
            <v>0</v>
          </cell>
          <cell r="AV79">
            <v>48876</v>
          </cell>
          <cell r="AW79">
            <v>839</v>
          </cell>
          <cell r="AX79">
            <v>0</v>
          </cell>
          <cell r="AY79">
            <v>0</v>
          </cell>
          <cell r="AZ79">
            <v>0</v>
          </cell>
          <cell r="BA79">
            <v>30821</v>
          </cell>
          <cell r="BB79">
            <v>0</v>
          </cell>
          <cell r="BC79">
            <v>0</v>
          </cell>
          <cell r="BD79">
            <v>0</v>
          </cell>
          <cell r="BE79">
            <v>0</v>
          </cell>
          <cell r="BF79">
            <v>0</v>
          </cell>
          <cell r="BG79">
            <v>30232</v>
          </cell>
          <cell r="BH79">
            <v>61892</v>
          </cell>
          <cell r="BI79">
            <v>0</v>
          </cell>
          <cell r="BJ79">
            <v>2655</v>
          </cell>
          <cell r="BK79">
            <v>11651</v>
          </cell>
          <cell r="BL79">
            <v>14306</v>
          </cell>
          <cell r="BM79">
            <v>0</v>
          </cell>
          <cell r="BN79">
            <v>0</v>
          </cell>
        </row>
        <row r="80">
          <cell r="A80" t="str">
            <v>Prime Cut Productions Ltd</v>
          </cell>
          <cell r="B80" t="str">
            <v>2014-2015</v>
          </cell>
          <cell r="C80">
            <v>31732</v>
          </cell>
          <cell r="D80" t="str">
            <v>Exchequer</v>
          </cell>
          <cell r="E80" t="str">
            <v>ACNI/10770</v>
          </cell>
          <cell r="F80" t="str">
            <v>Gilly Campbell</v>
          </cell>
          <cell r="G80" t="str">
            <v>xx AFP - Returning Applicant</v>
          </cell>
          <cell r="H80" t="str">
            <v>Awarded - Completed</v>
          </cell>
          <cell r="I80" t="str">
            <v>Medium</v>
          </cell>
          <cell r="J80">
            <v>155249</v>
          </cell>
          <cell r="K80">
            <v>0</v>
          </cell>
          <cell r="L80">
            <v>155249</v>
          </cell>
          <cell r="M80">
            <v>511549</v>
          </cell>
          <cell r="N80" t="str">
            <v>Drama</v>
          </cell>
          <cell r="O80">
            <v>101428</v>
          </cell>
          <cell r="P80">
            <v>6892</v>
          </cell>
          <cell r="Q80">
            <v>0</v>
          </cell>
          <cell r="R80">
            <v>920</v>
          </cell>
          <cell r="S80">
            <v>1729</v>
          </cell>
          <cell r="T80">
            <v>2122</v>
          </cell>
          <cell r="U80">
            <v>2828</v>
          </cell>
          <cell r="V80">
            <v>0</v>
          </cell>
          <cell r="W80">
            <v>0</v>
          </cell>
          <cell r="X80">
            <v>1784</v>
          </cell>
          <cell r="Y80">
            <v>16275</v>
          </cell>
          <cell r="Z80">
            <v>6662</v>
          </cell>
          <cell r="AA80">
            <v>118114</v>
          </cell>
          <cell r="AB80">
            <v>17</v>
          </cell>
          <cell r="AC80">
            <v>13775</v>
          </cell>
          <cell r="AD80">
            <v>0</v>
          </cell>
          <cell r="AE80">
            <v>748</v>
          </cell>
          <cell r="AF80">
            <v>0</v>
          </cell>
          <cell r="AG80">
            <v>0</v>
          </cell>
          <cell r="AH80">
            <v>11591</v>
          </cell>
          <cell r="AI80">
            <v>40001</v>
          </cell>
          <cell r="AJ80">
            <v>0</v>
          </cell>
          <cell r="AK80">
            <v>155249</v>
          </cell>
          <cell r="AL80">
            <v>0</v>
          </cell>
          <cell r="AM80">
            <v>37146</v>
          </cell>
          <cell r="AN80">
            <v>192395</v>
          </cell>
          <cell r="AO80">
            <v>0</v>
          </cell>
          <cell r="AP80">
            <v>0</v>
          </cell>
          <cell r="AQ80">
            <v>32326</v>
          </cell>
          <cell r="AR80">
            <v>0</v>
          </cell>
          <cell r="AS80">
            <v>25000</v>
          </cell>
          <cell r="AT80">
            <v>0</v>
          </cell>
          <cell r="AU80">
            <v>0</v>
          </cell>
          <cell r="AV80">
            <v>25000</v>
          </cell>
          <cell r="AW80">
            <v>52210</v>
          </cell>
          <cell r="AX80">
            <v>0</v>
          </cell>
          <cell r="AY80">
            <v>0</v>
          </cell>
          <cell r="AZ80">
            <v>0</v>
          </cell>
          <cell r="BA80">
            <v>0</v>
          </cell>
          <cell r="BB80">
            <v>0</v>
          </cell>
          <cell r="BC80">
            <v>0</v>
          </cell>
          <cell r="BD80">
            <v>0</v>
          </cell>
          <cell r="BE80">
            <v>0</v>
          </cell>
          <cell r="BF80">
            <v>0</v>
          </cell>
          <cell r="BG80">
            <v>2331</v>
          </cell>
          <cell r="BH80">
            <v>54541</v>
          </cell>
          <cell r="BI80">
            <v>4000</v>
          </cell>
          <cell r="BJ80">
            <v>0</v>
          </cell>
          <cell r="BK80">
            <v>90000</v>
          </cell>
          <cell r="BL80">
            <v>94000</v>
          </cell>
          <cell r="BM80">
            <v>0</v>
          </cell>
          <cell r="BN80">
            <v>0</v>
          </cell>
        </row>
        <row r="81">
          <cell r="A81" t="str">
            <v>Prison Arts Foundation</v>
          </cell>
          <cell r="B81" t="str">
            <v>2014-2015</v>
          </cell>
          <cell r="C81">
            <v>31776</v>
          </cell>
          <cell r="D81" t="str">
            <v>Lottery</v>
          </cell>
          <cell r="E81" t="str">
            <v>ACNI/10814</v>
          </cell>
          <cell r="F81" t="str">
            <v>Joan Dempster</v>
          </cell>
          <cell r="G81" t="str">
            <v>xx AFP - Returning Applicant</v>
          </cell>
          <cell r="H81" t="str">
            <v>Awarded - Completed</v>
          </cell>
          <cell r="I81" t="str">
            <v>Small</v>
          </cell>
          <cell r="J81">
            <v>48500</v>
          </cell>
          <cell r="K81">
            <v>0</v>
          </cell>
          <cell r="L81">
            <v>48500</v>
          </cell>
          <cell r="M81">
            <v>56500</v>
          </cell>
          <cell r="N81" t="str">
            <v>Combined</v>
          </cell>
          <cell r="O81">
            <v>51342.21</v>
          </cell>
          <cell r="P81">
            <v>5048.16</v>
          </cell>
          <cell r="Q81">
            <v>1959.3</v>
          </cell>
          <cell r="R81">
            <v>19</v>
          </cell>
          <cell r="S81">
            <v>2965.44</v>
          </cell>
          <cell r="T81">
            <v>2412.86</v>
          </cell>
          <cell r="U81">
            <v>7285</v>
          </cell>
          <cell r="V81">
            <v>0</v>
          </cell>
          <cell r="W81">
            <v>0</v>
          </cell>
          <cell r="X81">
            <v>2217.0100000000002</v>
          </cell>
          <cell r="Y81">
            <v>21906.770000000004</v>
          </cell>
          <cell r="Z81">
            <v>15170.53</v>
          </cell>
          <cell r="AA81">
            <v>203822.92</v>
          </cell>
          <cell r="AB81">
            <v>534.12</v>
          </cell>
          <cell r="AC81">
            <v>156</v>
          </cell>
          <cell r="AD81">
            <v>0</v>
          </cell>
          <cell r="AE81">
            <v>208</v>
          </cell>
          <cell r="AF81">
            <v>0</v>
          </cell>
          <cell r="AG81">
            <v>0</v>
          </cell>
          <cell r="AH81">
            <v>445.77</v>
          </cell>
          <cell r="AI81">
            <v>262.8</v>
          </cell>
          <cell r="AJ81">
            <v>36642</v>
          </cell>
          <cell r="AK81">
            <v>48500</v>
          </cell>
          <cell r="AL81">
            <v>0</v>
          </cell>
          <cell r="AM81">
            <v>0</v>
          </cell>
          <cell r="AN81">
            <v>48500</v>
          </cell>
          <cell r="AO81">
            <v>0</v>
          </cell>
          <cell r="AP81">
            <v>7550</v>
          </cell>
          <cell r="AQ81">
            <v>0</v>
          </cell>
          <cell r="AR81">
            <v>10771.82</v>
          </cell>
          <cell r="AS81">
            <v>0</v>
          </cell>
          <cell r="AT81">
            <v>0</v>
          </cell>
          <cell r="AU81">
            <v>0</v>
          </cell>
          <cell r="AV81">
            <v>0</v>
          </cell>
          <cell r="AW81">
            <v>0</v>
          </cell>
          <cell r="AX81">
            <v>0</v>
          </cell>
          <cell r="AY81">
            <v>0</v>
          </cell>
          <cell r="AZ81">
            <v>0</v>
          </cell>
          <cell r="BA81">
            <v>0</v>
          </cell>
          <cell r="BB81">
            <v>0</v>
          </cell>
          <cell r="BC81">
            <v>0</v>
          </cell>
          <cell r="BD81">
            <v>0</v>
          </cell>
          <cell r="BE81">
            <v>249988.74</v>
          </cell>
          <cell r="BF81">
            <v>0</v>
          </cell>
          <cell r="BG81">
            <v>441.73</v>
          </cell>
          <cell r="BH81">
            <v>250430.47</v>
          </cell>
          <cell r="BI81">
            <v>0</v>
          </cell>
          <cell r="BJ81">
            <v>225</v>
          </cell>
          <cell r="BK81">
            <v>8000</v>
          </cell>
          <cell r="BL81">
            <v>8225</v>
          </cell>
          <cell r="BM81">
            <v>0</v>
          </cell>
          <cell r="BN81">
            <v>0</v>
          </cell>
        </row>
        <row r="82">
          <cell r="A82" t="str">
            <v>QSS @ Bedford Street</v>
          </cell>
          <cell r="B82" t="str">
            <v>2014-2015</v>
          </cell>
          <cell r="C82">
            <v>31819</v>
          </cell>
          <cell r="D82" t="str">
            <v>Exchequer</v>
          </cell>
          <cell r="E82" t="str">
            <v>ACNI/10857</v>
          </cell>
          <cell r="F82" t="str">
            <v>Deirdre Robb</v>
          </cell>
          <cell r="G82" t="str">
            <v>xx AFP - Studio Groups</v>
          </cell>
          <cell r="H82" t="str">
            <v>Awarded - Completed</v>
          </cell>
          <cell r="I82" t="str">
            <v>Small</v>
          </cell>
          <cell r="J82">
            <v>31606</v>
          </cell>
          <cell r="K82">
            <v>0</v>
          </cell>
          <cell r="L82">
            <v>31606</v>
          </cell>
          <cell r="M82">
            <v>0</v>
          </cell>
          <cell r="N82" t="str">
            <v>Visual Arts</v>
          </cell>
          <cell r="O82">
            <v>17470</v>
          </cell>
          <cell r="P82">
            <v>18098</v>
          </cell>
          <cell r="Q82">
            <v>3680.75</v>
          </cell>
          <cell r="R82">
            <v>9807</v>
          </cell>
          <cell r="S82">
            <v>1409.21</v>
          </cell>
          <cell r="T82">
            <v>1040.48</v>
          </cell>
          <cell r="U82">
            <v>2064</v>
          </cell>
          <cell r="V82">
            <v>0</v>
          </cell>
          <cell r="W82">
            <v>0</v>
          </cell>
          <cell r="X82">
            <v>2074.6799999999998</v>
          </cell>
          <cell r="Y82">
            <v>38174.120000000003</v>
          </cell>
          <cell r="Z82">
            <v>3507</v>
          </cell>
          <cell r="AA82">
            <v>2902</v>
          </cell>
          <cell r="AB82">
            <v>0</v>
          </cell>
          <cell r="AC82">
            <v>200</v>
          </cell>
          <cell r="AD82">
            <v>0</v>
          </cell>
          <cell r="AE82">
            <v>0</v>
          </cell>
          <cell r="AF82">
            <v>700.23</v>
          </cell>
          <cell r="AG82">
            <v>439.43</v>
          </cell>
          <cell r="AH82">
            <v>0</v>
          </cell>
          <cell r="AI82">
            <v>0</v>
          </cell>
          <cell r="AJ82">
            <v>24570.2</v>
          </cell>
          <cell r="AK82">
            <v>31606</v>
          </cell>
          <cell r="AL82">
            <v>0</v>
          </cell>
          <cell r="AM82">
            <v>0</v>
          </cell>
          <cell r="AN82">
            <v>31606</v>
          </cell>
          <cell r="AO82">
            <v>0</v>
          </cell>
          <cell r="AP82">
            <v>0</v>
          </cell>
          <cell r="AQ82">
            <v>4788</v>
          </cell>
          <cell r="AR82">
            <v>0</v>
          </cell>
          <cell r="AS82">
            <v>0</v>
          </cell>
          <cell r="AT82">
            <v>0</v>
          </cell>
          <cell r="AU82">
            <v>0</v>
          </cell>
          <cell r="AV82">
            <v>0</v>
          </cell>
          <cell r="AW82">
            <v>0</v>
          </cell>
          <cell r="AX82">
            <v>0</v>
          </cell>
          <cell r="AY82">
            <v>0</v>
          </cell>
          <cell r="AZ82">
            <v>0</v>
          </cell>
          <cell r="BA82">
            <v>0</v>
          </cell>
          <cell r="BB82">
            <v>812</v>
          </cell>
          <cell r="BC82">
            <v>0</v>
          </cell>
          <cell r="BD82">
            <v>13072</v>
          </cell>
          <cell r="BE82">
            <v>0</v>
          </cell>
          <cell r="BF82">
            <v>0</v>
          </cell>
          <cell r="BG82">
            <v>14009.9</v>
          </cell>
          <cell r="BH82">
            <v>27893.9</v>
          </cell>
          <cell r="BI82">
            <v>0</v>
          </cell>
          <cell r="BJ82">
            <v>0</v>
          </cell>
          <cell r="BK82">
            <v>0</v>
          </cell>
          <cell r="BL82">
            <v>0</v>
          </cell>
          <cell r="BM82">
            <v>0</v>
          </cell>
          <cell r="BN82">
            <v>0</v>
          </cell>
        </row>
        <row r="83">
          <cell r="A83" t="str">
            <v>Replay Productions Limited</v>
          </cell>
          <cell r="B83" t="str">
            <v>2014-2015</v>
          </cell>
          <cell r="C83">
            <v>31777</v>
          </cell>
          <cell r="D83" t="str">
            <v>Exchequer</v>
          </cell>
          <cell r="E83" t="str">
            <v>ACNI/10815</v>
          </cell>
          <cell r="F83" t="str">
            <v>Gilly Campbell</v>
          </cell>
          <cell r="G83" t="str">
            <v>xx AFP - Returning Applicant</v>
          </cell>
          <cell r="H83" t="str">
            <v>Awarded - Completed</v>
          </cell>
          <cell r="I83" t="str">
            <v>Medium</v>
          </cell>
          <cell r="J83">
            <v>148791</v>
          </cell>
          <cell r="K83">
            <v>0</v>
          </cell>
          <cell r="L83">
            <v>148791</v>
          </cell>
          <cell r="M83">
            <v>147399</v>
          </cell>
          <cell r="N83" t="str">
            <v>Drama</v>
          </cell>
          <cell r="O83">
            <v>123790.37</v>
          </cell>
          <cell r="P83">
            <v>21318</v>
          </cell>
          <cell r="Q83">
            <v>1302.69</v>
          </cell>
          <cell r="R83">
            <v>380</v>
          </cell>
          <cell r="S83">
            <v>857.24</v>
          </cell>
          <cell r="T83">
            <v>1958.05</v>
          </cell>
          <cell r="U83">
            <v>2977.66</v>
          </cell>
          <cell r="V83">
            <v>0</v>
          </cell>
          <cell r="W83">
            <v>0</v>
          </cell>
          <cell r="X83">
            <v>4556.18</v>
          </cell>
          <cell r="Y83">
            <v>33349.82</v>
          </cell>
          <cell r="Z83">
            <v>14405.51</v>
          </cell>
          <cell r="AA83">
            <v>122392.51</v>
          </cell>
          <cell r="AB83">
            <v>0</v>
          </cell>
          <cell r="AC83">
            <v>10372.11</v>
          </cell>
          <cell r="AD83">
            <v>0</v>
          </cell>
          <cell r="AE83">
            <v>73.5</v>
          </cell>
          <cell r="AF83">
            <v>0</v>
          </cell>
          <cell r="AG83">
            <v>2286.5700000000002</v>
          </cell>
          <cell r="AH83">
            <v>16249.59</v>
          </cell>
          <cell r="AI83">
            <v>15055.09</v>
          </cell>
          <cell r="AJ83">
            <v>24570.2</v>
          </cell>
          <cell r="AK83">
            <v>148791</v>
          </cell>
          <cell r="AL83">
            <v>0</v>
          </cell>
          <cell r="AM83">
            <v>25000</v>
          </cell>
          <cell r="AN83">
            <v>173791</v>
          </cell>
          <cell r="AO83">
            <v>0</v>
          </cell>
          <cell r="AP83">
            <v>0</v>
          </cell>
          <cell r="AQ83">
            <v>101500</v>
          </cell>
          <cell r="AR83">
            <v>0</v>
          </cell>
          <cell r="AS83">
            <v>0</v>
          </cell>
          <cell r="AT83">
            <v>0</v>
          </cell>
          <cell r="AU83">
            <v>0</v>
          </cell>
          <cell r="AV83">
            <v>0</v>
          </cell>
          <cell r="AW83">
            <v>34166.589999999997</v>
          </cell>
          <cell r="AX83">
            <v>6468.3</v>
          </cell>
          <cell r="AY83">
            <v>19684.96</v>
          </cell>
          <cell r="AZ83">
            <v>0</v>
          </cell>
          <cell r="BA83">
            <v>0</v>
          </cell>
          <cell r="BB83">
            <v>0</v>
          </cell>
          <cell r="BC83">
            <v>0</v>
          </cell>
          <cell r="BD83">
            <v>0</v>
          </cell>
          <cell r="BE83">
            <v>0</v>
          </cell>
          <cell r="BF83">
            <v>0</v>
          </cell>
          <cell r="BG83">
            <v>0</v>
          </cell>
          <cell r="BH83">
            <v>60319.85</v>
          </cell>
          <cell r="BI83">
            <v>8000</v>
          </cell>
          <cell r="BJ83">
            <v>15</v>
          </cell>
          <cell r="BK83">
            <v>61479</v>
          </cell>
          <cell r="BL83">
            <v>69494</v>
          </cell>
          <cell r="BM83">
            <v>0</v>
          </cell>
          <cell r="BN83">
            <v>0</v>
          </cell>
        </row>
        <row r="84">
          <cell r="A84" t="str">
            <v>Seacourt Print Workshop Limited</v>
          </cell>
          <cell r="B84" t="str">
            <v>2014-2015</v>
          </cell>
          <cell r="C84">
            <v>31793</v>
          </cell>
          <cell r="D84" t="str">
            <v>Lottery</v>
          </cell>
          <cell r="E84" t="str">
            <v>ACNI/10831</v>
          </cell>
          <cell r="F84" t="str">
            <v>Suzanne Lyle</v>
          </cell>
          <cell r="G84" t="str">
            <v>xx AFP - Returning Applicant</v>
          </cell>
          <cell r="H84" t="str">
            <v>Awarded - Completed</v>
          </cell>
          <cell r="I84" t="str">
            <v>Small</v>
          </cell>
          <cell r="J84">
            <v>51486</v>
          </cell>
          <cell r="K84">
            <v>0</v>
          </cell>
          <cell r="L84">
            <v>51486</v>
          </cell>
          <cell r="M84">
            <v>203544</v>
          </cell>
          <cell r="N84" t="str">
            <v>Visual Arts</v>
          </cell>
          <cell r="O84">
            <v>45783.26</v>
          </cell>
          <cell r="P84">
            <v>24264</v>
          </cell>
          <cell r="Q84">
            <v>5194.83</v>
          </cell>
          <cell r="R84">
            <v>465.11</v>
          </cell>
          <cell r="S84">
            <v>1219.43</v>
          </cell>
          <cell r="T84">
            <v>2221.61</v>
          </cell>
          <cell r="U84">
            <v>2114.36</v>
          </cell>
          <cell r="V84">
            <v>0</v>
          </cell>
          <cell r="W84">
            <v>0</v>
          </cell>
          <cell r="X84">
            <v>2420.17</v>
          </cell>
          <cell r="Y84">
            <v>37899.51</v>
          </cell>
          <cell r="Z84">
            <v>37287.18</v>
          </cell>
          <cell r="AA84">
            <v>36100.089999999997</v>
          </cell>
          <cell r="AB84">
            <v>0</v>
          </cell>
          <cell r="AC84">
            <v>3577.85</v>
          </cell>
          <cell r="AD84">
            <v>0</v>
          </cell>
          <cell r="AE84">
            <v>0</v>
          </cell>
          <cell r="AF84">
            <v>0</v>
          </cell>
          <cell r="AG84">
            <v>196.5</v>
          </cell>
          <cell r="AH84">
            <v>90.5</v>
          </cell>
          <cell r="AI84">
            <v>13073.02</v>
          </cell>
          <cell r="AJ84">
            <v>895</v>
          </cell>
          <cell r="AK84">
            <v>51486</v>
          </cell>
          <cell r="AL84">
            <v>7423.55</v>
          </cell>
          <cell r="AM84">
            <v>0</v>
          </cell>
          <cell r="AN84">
            <v>58909.55</v>
          </cell>
          <cell r="AO84">
            <v>0</v>
          </cell>
          <cell r="AP84">
            <v>2889.12</v>
          </cell>
          <cell r="AQ84">
            <v>10460</v>
          </cell>
          <cell r="AR84">
            <v>0</v>
          </cell>
          <cell r="AS84">
            <v>0</v>
          </cell>
          <cell r="AT84">
            <v>0</v>
          </cell>
          <cell r="AU84">
            <v>0</v>
          </cell>
          <cell r="AV84">
            <v>0</v>
          </cell>
          <cell r="AW84">
            <v>0</v>
          </cell>
          <cell r="AX84">
            <v>0</v>
          </cell>
          <cell r="AY84">
            <v>0</v>
          </cell>
          <cell r="AZ84">
            <v>14965.08</v>
          </cell>
          <cell r="BA84">
            <v>0</v>
          </cell>
          <cell r="BB84">
            <v>10284.85</v>
          </cell>
          <cell r="BC84">
            <v>0</v>
          </cell>
          <cell r="BD84">
            <v>0</v>
          </cell>
          <cell r="BE84">
            <v>26198</v>
          </cell>
          <cell r="BF84">
            <v>3000</v>
          </cell>
          <cell r="BG84">
            <v>41618.120000000003</v>
          </cell>
          <cell r="BH84">
            <v>96066.05</v>
          </cell>
          <cell r="BI84">
            <v>1500</v>
          </cell>
          <cell r="BJ84">
            <v>0</v>
          </cell>
          <cell r="BK84">
            <v>15000</v>
          </cell>
          <cell r="BL84">
            <v>16500</v>
          </cell>
          <cell r="BM84">
            <v>0</v>
          </cell>
          <cell r="BN84">
            <v>0</v>
          </cell>
        </row>
        <row r="85">
          <cell r="A85" t="str">
            <v>Sole Purpose Productions</v>
          </cell>
          <cell r="B85" t="str">
            <v>2014-2015</v>
          </cell>
          <cell r="C85">
            <v>31774</v>
          </cell>
          <cell r="D85" t="str">
            <v>Lottery</v>
          </cell>
          <cell r="E85" t="str">
            <v>ACNI/10812</v>
          </cell>
          <cell r="F85" t="str">
            <v>Lizzie Devlin</v>
          </cell>
          <cell r="G85" t="str">
            <v>xx AFP - Returning Applicant</v>
          </cell>
          <cell r="H85" t="str">
            <v>Awarded - Completed</v>
          </cell>
          <cell r="I85" t="str">
            <v>Medium</v>
          </cell>
          <cell r="J85">
            <v>34498</v>
          </cell>
          <cell r="K85">
            <v>0</v>
          </cell>
          <cell r="L85">
            <v>34498</v>
          </cell>
          <cell r="M85">
            <v>128488</v>
          </cell>
          <cell r="N85" t="str">
            <v>Drama</v>
          </cell>
          <cell r="O85">
            <v>24060</v>
          </cell>
          <cell r="P85">
            <v>2670</v>
          </cell>
          <cell r="Q85">
            <v>0</v>
          </cell>
          <cell r="R85">
            <v>0</v>
          </cell>
          <cell r="S85">
            <v>873.86</v>
          </cell>
          <cell r="T85">
            <v>1249.51</v>
          </cell>
          <cell r="U85">
            <v>1238.93</v>
          </cell>
          <cell r="V85">
            <v>0</v>
          </cell>
          <cell r="W85">
            <v>0</v>
          </cell>
          <cell r="X85">
            <v>1673.65</v>
          </cell>
          <cell r="Y85">
            <v>7705.9500000000007</v>
          </cell>
          <cell r="Z85">
            <v>1925.65</v>
          </cell>
          <cell r="AA85">
            <v>37003.93</v>
          </cell>
          <cell r="AB85">
            <v>0</v>
          </cell>
          <cell r="AC85">
            <v>5011.4799999999996</v>
          </cell>
          <cell r="AD85">
            <v>0</v>
          </cell>
          <cell r="AE85">
            <v>6662</v>
          </cell>
          <cell r="AF85">
            <v>919</v>
          </cell>
          <cell r="AG85">
            <v>100</v>
          </cell>
          <cell r="AH85">
            <v>36757.730000000003</v>
          </cell>
          <cell r="AI85">
            <v>3516.96</v>
          </cell>
          <cell r="AJ85">
            <v>4325.0600000000004</v>
          </cell>
          <cell r="AK85">
            <v>34498</v>
          </cell>
          <cell r="AL85">
            <v>0</v>
          </cell>
          <cell r="AM85">
            <v>0</v>
          </cell>
          <cell r="AN85">
            <v>34498</v>
          </cell>
          <cell r="AO85">
            <v>0</v>
          </cell>
          <cell r="AP85">
            <v>0</v>
          </cell>
          <cell r="AQ85">
            <v>45423</v>
          </cell>
          <cell r="AR85">
            <v>0</v>
          </cell>
          <cell r="AS85">
            <v>20900</v>
          </cell>
          <cell r="AT85">
            <v>0</v>
          </cell>
          <cell r="AU85">
            <v>0</v>
          </cell>
          <cell r="AV85">
            <v>20900</v>
          </cell>
          <cell r="AW85">
            <v>10696.76</v>
          </cell>
          <cell r="AX85">
            <v>500</v>
          </cell>
          <cell r="AY85">
            <v>0</v>
          </cell>
          <cell r="AZ85">
            <v>0</v>
          </cell>
          <cell r="BA85">
            <v>0</v>
          </cell>
          <cell r="BB85">
            <v>0</v>
          </cell>
          <cell r="BC85">
            <v>0</v>
          </cell>
          <cell r="BD85">
            <v>0</v>
          </cell>
          <cell r="BE85">
            <v>0</v>
          </cell>
          <cell r="BF85">
            <v>0</v>
          </cell>
          <cell r="BG85">
            <v>4049.76</v>
          </cell>
          <cell r="BH85">
            <v>15246.52</v>
          </cell>
          <cell r="BI85">
            <v>0</v>
          </cell>
          <cell r="BJ85">
            <v>9001.01</v>
          </cell>
          <cell r="BK85">
            <v>0</v>
          </cell>
          <cell r="BL85">
            <v>9001.01</v>
          </cell>
          <cell r="BM85">
            <v>0</v>
          </cell>
          <cell r="BN85">
            <v>0</v>
          </cell>
        </row>
        <row r="86">
          <cell r="A86" t="str">
            <v>Spanner in the Works</v>
          </cell>
          <cell r="B86" t="str">
            <v>2014-2015</v>
          </cell>
          <cell r="C86">
            <v>31726</v>
          </cell>
          <cell r="D86" t="str">
            <v>Lottery</v>
          </cell>
          <cell r="E86" t="str">
            <v>ACNI/10764</v>
          </cell>
          <cell r="F86" t="str">
            <v>Gilly Campbell</v>
          </cell>
          <cell r="G86" t="str">
            <v>xx AFP - Returning Applicant</v>
          </cell>
          <cell r="H86" t="str">
            <v>Awarded - Completed</v>
          </cell>
          <cell r="I86" t="str">
            <v>Small</v>
          </cell>
          <cell r="J86">
            <v>35798</v>
          </cell>
          <cell r="K86">
            <v>0</v>
          </cell>
          <cell r="L86">
            <v>35798</v>
          </cell>
          <cell r="M86">
            <v>35798</v>
          </cell>
          <cell r="N86" t="str">
            <v>Drama</v>
          </cell>
          <cell r="O86">
            <v>16640</v>
          </cell>
          <cell r="P86">
            <v>260</v>
          </cell>
          <cell r="Q86">
            <v>400</v>
          </cell>
          <cell r="R86">
            <v>320</v>
          </cell>
          <cell r="S86">
            <v>400</v>
          </cell>
          <cell r="T86">
            <v>310</v>
          </cell>
          <cell r="U86">
            <v>200</v>
          </cell>
          <cell r="V86">
            <v>0</v>
          </cell>
          <cell r="W86">
            <v>0</v>
          </cell>
          <cell r="X86">
            <v>500</v>
          </cell>
          <cell r="Y86">
            <v>2390</v>
          </cell>
          <cell r="Z86">
            <v>1596.19</v>
          </cell>
          <cell r="AA86">
            <v>49383.5</v>
          </cell>
          <cell r="AB86">
            <v>628</v>
          </cell>
          <cell r="AC86">
            <v>800</v>
          </cell>
          <cell r="AD86">
            <v>0</v>
          </cell>
          <cell r="AE86">
            <v>600</v>
          </cell>
          <cell r="AF86">
            <v>0</v>
          </cell>
          <cell r="AG86">
            <v>828.2</v>
          </cell>
          <cell r="AH86">
            <v>6596.7</v>
          </cell>
          <cell r="AI86">
            <v>1750</v>
          </cell>
          <cell r="AJ86">
            <v>793.72</v>
          </cell>
          <cell r="AK86">
            <v>35798</v>
          </cell>
          <cell r="AL86">
            <v>0</v>
          </cell>
          <cell r="AM86">
            <v>3420</v>
          </cell>
          <cell r="AN86">
            <v>39218</v>
          </cell>
          <cell r="AO86">
            <v>0</v>
          </cell>
          <cell r="AP86">
            <v>4200</v>
          </cell>
          <cell r="AQ86">
            <v>35050</v>
          </cell>
          <cell r="AR86">
            <v>0</v>
          </cell>
          <cell r="AS86">
            <v>0</v>
          </cell>
          <cell r="AT86">
            <v>0</v>
          </cell>
          <cell r="AU86">
            <v>0</v>
          </cell>
          <cell r="AV86">
            <v>0</v>
          </cell>
          <cell r="AW86">
            <v>2007.23</v>
          </cell>
          <cell r="AX86">
            <v>0</v>
          </cell>
          <cell r="AY86">
            <v>0</v>
          </cell>
          <cell r="AZ86">
            <v>0</v>
          </cell>
          <cell r="BA86">
            <v>0</v>
          </cell>
          <cell r="BB86">
            <v>0</v>
          </cell>
          <cell r="BC86">
            <v>0</v>
          </cell>
          <cell r="BD86">
            <v>0</v>
          </cell>
          <cell r="BE86">
            <v>0</v>
          </cell>
          <cell r="BF86">
            <v>0</v>
          </cell>
          <cell r="BG86">
            <v>0</v>
          </cell>
          <cell r="BH86">
            <v>2007.23</v>
          </cell>
          <cell r="BI86">
            <v>700</v>
          </cell>
          <cell r="BJ86">
            <v>165</v>
          </cell>
          <cell r="BK86">
            <v>7663.5</v>
          </cell>
          <cell r="BL86">
            <v>8528.5</v>
          </cell>
          <cell r="BM86">
            <v>0</v>
          </cell>
          <cell r="BN86">
            <v>0</v>
          </cell>
        </row>
        <row r="87">
          <cell r="A87" t="str">
            <v>Sticky Fingers Arts</v>
          </cell>
          <cell r="B87" t="str">
            <v>2014-2015</v>
          </cell>
          <cell r="C87">
            <v>31745</v>
          </cell>
          <cell r="D87" t="str">
            <v>Lottery</v>
          </cell>
          <cell r="E87" t="str">
            <v>ACNI/10783</v>
          </cell>
          <cell r="F87" t="str">
            <v>Lizzie Devlin</v>
          </cell>
          <cell r="G87" t="str">
            <v>xx AFP - Returning Applicant</v>
          </cell>
          <cell r="H87" t="str">
            <v>Awarded</v>
          </cell>
          <cell r="I87" t="str">
            <v>Medium</v>
          </cell>
          <cell r="J87">
            <v>107172</v>
          </cell>
          <cell r="K87">
            <v>0</v>
          </cell>
          <cell r="L87">
            <v>107172</v>
          </cell>
          <cell r="M87">
            <v>818126</v>
          </cell>
          <cell r="N87" t="str">
            <v>Combined</v>
          </cell>
          <cell r="O87">
            <v>116109.57</v>
          </cell>
          <cell r="P87">
            <v>15825</v>
          </cell>
          <cell r="Q87">
            <v>2378</v>
          </cell>
          <cell r="R87">
            <v>481.26</v>
          </cell>
          <cell r="S87">
            <v>2303.6</v>
          </cell>
          <cell r="T87">
            <v>4901.2700000000004</v>
          </cell>
          <cell r="U87">
            <v>4794.3900000000003</v>
          </cell>
          <cell r="V87">
            <v>0</v>
          </cell>
          <cell r="W87">
            <v>0</v>
          </cell>
          <cell r="X87">
            <v>413.2</v>
          </cell>
          <cell r="Y87">
            <v>31096.719999999998</v>
          </cell>
          <cell r="Z87">
            <v>5952</v>
          </cell>
          <cell r="AA87">
            <v>142956.9</v>
          </cell>
          <cell r="AB87">
            <v>1800</v>
          </cell>
          <cell r="AC87">
            <v>1576</v>
          </cell>
          <cell r="AD87">
            <v>0</v>
          </cell>
          <cell r="AE87">
            <v>0</v>
          </cell>
          <cell r="AF87">
            <v>200</v>
          </cell>
          <cell r="AG87">
            <v>114.34</v>
          </cell>
          <cell r="AH87">
            <v>8088.88</v>
          </cell>
          <cell r="AI87">
            <v>12000</v>
          </cell>
          <cell r="AJ87">
            <v>0</v>
          </cell>
          <cell r="AK87">
            <v>107172</v>
          </cell>
          <cell r="AL87">
            <v>0</v>
          </cell>
          <cell r="AM87">
            <v>0</v>
          </cell>
          <cell r="AN87">
            <v>107172</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row>
        <row r="88">
          <cell r="A88" t="str">
            <v>Streetwise Community Circus Workshops</v>
          </cell>
          <cell r="B88" t="str">
            <v>2014-2015</v>
          </cell>
          <cell r="C88">
            <v>31766</v>
          </cell>
          <cell r="D88" t="str">
            <v>Lottery</v>
          </cell>
          <cell r="E88" t="str">
            <v>ACNI/10804</v>
          </cell>
          <cell r="F88" t="str">
            <v>Gavin O'Connor</v>
          </cell>
          <cell r="G88" t="str">
            <v>xx AFP - Returning Applicant</v>
          </cell>
          <cell r="H88" t="str">
            <v>Awarded - Completed</v>
          </cell>
          <cell r="I88" t="str">
            <v>Medium</v>
          </cell>
          <cell r="J88">
            <v>75205</v>
          </cell>
          <cell r="K88">
            <v>0</v>
          </cell>
          <cell r="L88">
            <v>75205</v>
          </cell>
          <cell r="M88">
            <v>75205</v>
          </cell>
          <cell r="N88" t="str">
            <v>Combined</v>
          </cell>
          <cell r="O88">
            <v>31380</v>
          </cell>
          <cell r="P88">
            <v>897.62</v>
          </cell>
          <cell r="Q88">
            <v>0</v>
          </cell>
          <cell r="R88">
            <v>0</v>
          </cell>
          <cell r="S88">
            <v>1311.26</v>
          </cell>
          <cell r="T88">
            <v>0</v>
          </cell>
          <cell r="U88">
            <v>0</v>
          </cell>
          <cell r="V88">
            <v>0</v>
          </cell>
          <cell r="W88">
            <v>0</v>
          </cell>
          <cell r="X88">
            <v>2816.43</v>
          </cell>
          <cell r="Y88">
            <v>5025.3099999999995</v>
          </cell>
          <cell r="Z88">
            <v>8257.2000000000007</v>
          </cell>
          <cell r="AA88">
            <v>109999.67999999999</v>
          </cell>
          <cell r="AB88">
            <v>0</v>
          </cell>
          <cell r="AC88">
            <v>3350.75</v>
          </cell>
          <cell r="AD88">
            <v>0</v>
          </cell>
          <cell r="AE88">
            <v>0</v>
          </cell>
          <cell r="AF88">
            <v>0</v>
          </cell>
          <cell r="AG88">
            <v>1123.52</v>
          </cell>
          <cell r="AH88">
            <v>8188.72</v>
          </cell>
          <cell r="AI88">
            <v>4600.21</v>
          </cell>
          <cell r="AJ88">
            <v>356094.4</v>
          </cell>
          <cell r="AK88">
            <v>75205</v>
          </cell>
          <cell r="AL88">
            <v>0</v>
          </cell>
          <cell r="AM88">
            <v>13500</v>
          </cell>
          <cell r="AN88">
            <v>88705</v>
          </cell>
          <cell r="AO88">
            <v>0</v>
          </cell>
          <cell r="AP88">
            <v>0</v>
          </cell>
          <cell r="AQ88">
            <v>19920</v>
          </cell>
          <cell r="AR88">
            <v>0</v>
          </cell>
          <cell r="AS88">
            <v>0</v>
          </cell>
          <cell r="AT88">
            <v>0</v>
          </cell>
          <cell r="AU88">
            <v>0</v>
          </cell>
          <cell r="AV88">
            <v>0</v>
          </cell>
          <cell r="AW88">
            <v>0</v>
          </cell>
          <cell r="AX88">
            <v>71640.41</v>
          </cell>
          <cell r="AY88">
            <v>0</v>
          </cell>
          <cell r="AZ88">
            <v>3973</v>
          </cell>
          <cell r="BA88">
            <v>0</v>
          </cell>
          <cell r="BB88">
            <v>0</v>
          </cell>
          <cell r="BC88">
            <v>0</v>
          </cell>
          <cell r="BD88">
            <v>0</v>
          </cell>
          <cell r="BE88">
            <v>0</v>
          </cell>
          <cell r="BF88">
            <v>0</v>
          </cell>
          <cell r="BG88">
            <v>0</v>
          </cell>
          <cell r="BH88">
            <v>75613.41</v>
          </cell>
          <cell r="BI88">
            <v>0</v>
          </cell>
          <cell r="BJ88">
            <v>0</v>
          </cell>
          <cell r="BK88">
            <v>0</v>
          </cell>
          <cell r="BL88">
            <v>0</v>
          </cell>
          <cell r="BM88">
            <v>0</v>
          </cell>
          <cell r="BN88">
            <v>0</v>
          </cell>
        </row>
        <row r="89">
          <cell r="A89" t="str">
            <v>Terra Nova Productions</v>
          </cell>
          <cell r="B89" t="str">
            <v>2014-2015</v>
          </cell>
          <cell r="C89">
            <v>31820</v>
          </cell>
          <cell r="D89" t="str">
            <v>Lottery</v>
          </cell>
          <cell r="E89" t="str">
            <v>ACNI/10858</v>
          </cell>
          <cell r="F89" t="str">
            <v>Gilly Campbell</v>
          </cell>
          <cell r="G89" t="str">
            <v>AFP - Core</v>
          </cell>
          <cell r="H89" t="str">
            <v>Awarded - Completed</v>
          </cell>
          <cell r="I89" t="str">
            <v>Small</v>
          </cell>
          <cell r="J89">
            <v>20633</v>
          </cell>
          <cell r="K89">
            <v>0</v>
          </cell>
          <cell r="L89">
            <v>20633</v>
          </cell>
          <cell r="M89">
            <v>54893</v>
          </cell>
          <cell r="N89" t="str">
            <v>Drama</v>
          </cell>
          <cell r="O89">
            <v>19750</v>
          </cell>
          <cell r="P89">
            <v>0</v>
          </cell>
          <cell r="Q89">
            <v>0</v>
          </cell>
          <cell r="R89">
            <v>0</v>
          </cell>
          <cell r="S89">
            <v>240</v>
          </cell>
          <cell r="T89">
            <v>1005</v>
          </cell>
          <cell r="U89">
            <v>125.61</v>
          </cell>
          <cell r="V89">
            <v>0</v>
          </cell>
          <cell r="W89">
            <v>0</v>
          </cell>
          <cell r="X89">
            <v>781.18</v>
          </cell>
          <cell r="Y89">
            <v>2151.79</v>
          </cell>
          <cell r="Z89">
            <v>700</v>
          </cell>
          <cell r="AA89">
            <v>22889.599999999999</v>
          </cell>
          <cell r="AB89">
            <v>728.41</v>
          </cell>
          <cell r="AC89">
            <v>1337.31</v>
          </cell>
          <cell r="AD89">
            <v>100</v>
          </cell>
          <cell r="AE89">
            <v>200</v>
          </cell>
          <cell r="AF89">
            <v>91.89</v>
          </cell>
          <cell r="AG89">
            <v>400</v>
          </cell>
          <cell r="AH89">
            <v>3583.31</v>
          </cell>
          <cell r="AI89">
            <v>1288.92</v>
          </cell>
          <cell r="AJ89">
            <v>945.54</v>
          </cell>
          <cell r="AK89">
            <v>20633</v>
          </cell>
          <cell r="AL89">
            <v>0</v>
          </cell>
          <cell r="AM89">
            <v>5462.5</v>
          </cell>
          <cell r="AN89">
            <v>26095.5</v>
          </cell>
          <cell r="AO89">
            <v>0</v>
          </cell>
          <cell r="AP89">
            <v>2497.1799999999998</v>
          </cell>
          <cell r="AQ89">
            <v>16312.95</v>
          </cell>
          <cell r="AR89">
            <v>0</v>
          </cell>
          <cell r="AS89">
            <v>0</v>
          </cell>
          <cell r="AT89">
            <v>0</v>
          </cell>
          <cell r="AU89">
            <v>0</v>
          </cell>
          <cell r="AV89">
            <v>0</v>
          </cell>
          <cell r="AW89">
            <v>7563.07</v>
          </cell>
          <cell r="AX89">
            <v>0</v>
          </cell>
          <cell r="AY89">
            <v>0</v>
          </cell>
          <cell r="AZ89">
            <v>0</v>
          </cell>
          <cell r="BA89">
            <v>0</v>
          </cell>
          <cell r="BB89">
            <v>0</v>
          </cell>
          <cell r="BC89">
            <v>0</v>
          </cell>
          <cell r="BD89">
            <v>0</v>
          </cell>
          <cell r="BE89">
            <v>0</v>
          </cell>
          <cell r="BF89">
            <v>2060</v>
          </cell>
          <cell r="BG89">
            <v>0</v>
          </cell>
          <cell r="BH89">
            <v>9623.07</v>
          </cell>
          <cell r="BI89">
            <v>0</v>
          </cell>
          <cell r="BJ89">
            <v>0</v>
          </cell>
          <cell r="BK89">
            <v>3360</v>
          </cell>
          <cell r="BL89">
            <v>3360</v>
          </cell>
          <cell r="BM89">
            <v>0</v>
          </cell>
          <cell r="BN89">
            <v>0</v>
          </cell>
        </row>
        <row r="90">
          <cell r="A90" t="str">
            <v>The Armagh Rhymers Educational &amp; Cultural Organisation</v>
          </cell>
          <cell r="B90" t="str">
            <v>2014-2015</v>
          </cell>
          <cell r="C90">
            <v>31783</v>
          </cell>
          <cell r="D90" t="str">
            <v>Lottery</v>
          </cell>
          <cell r="E90" t="str">
            <v>ACNI/10821</v>
          </cell>
          <cell r="F90" t="str">
            <v>Jane Cassidy</v>
          </cell>
          <cell r="G90" t="str">
            <v>xx AFP - Returning Applicant</v>
          </cell>
          <cell r="H90" t="str">
            <v>Awarded - Completed</v>
          </cell>
          <cell r="I90" t="str">
            <v>Small</v>
          </cell>
          <cell r="J90">
            <v>58200</v>
          </cell>
          <cell r="K90">
            <v>0</v>
          </cell>
          <cell r="L90">
            <v>58200</v>
          </cell>
          <cell r="M90">
            <v>101870</v>
          </cell>
          <cell r="N90" t="str">
            <v>Traditional Arts</v>
          </cell>
          <cell r="O90">
            <v>14578.8</v>
          </cell>
          <cell r="P90">
            <v>0</v>
          </cell>
          <cell r="Q90">
            <v>0</v>
          </cell>
          <cell r="R90">
            <v>0</v>
          </cell>
          <cell r="S90">
            <v>1112.71</v>
          </cell>
          <cell r="T90">
            <v>677.67</v>
          </cell>
          <cell r="U90">
            <v>1431.87</v>
          </cell>
          <cell r="V90">
            <v>0</v>
          </cell>
          <cell r="W90">
            <v>0</v>
          </cell>
          <cell r="X90">
            <v>2156.38</v>
          </cell>
          <cell r="Y90">
            <v>5378.63</v>
          </cell>
          <cell r="Z90">
            <v>611</v>
          </cell>
          <cell r="AA90">
            <v>60194.32</v>
          </cell>
          <cell r="AB90">
            <v>20</v>
          </cell>
          <cell r="AC90">
            <v>3120</v>
          </cell>
          <cell r="AD90">
            <v>0</v>
          </cell>
          <cell r="AE90">
            <v>0</v>
          </cell>
          <cell r="AF90">
            <v>0</v>
          </cell>
          <cell r="AG90">
            <v>0</v>
          </cell>
          <cell r="AH90">
            <v>7609.71</v>
          </cell>
          <cell r="AI90">
            <v>2669.1</v>
          </cell>
          <cell r="AJ90">
            <v>0</v>
          </cell>
          <cell r="AK90">
            <v>58200</v>
          </cell>
          <cell r="AL90">
            <v>0</v>
          </cell>
          <cell r="AM90">
            <v>0</v>
          </cell>
          <cell r="AN90">
            <v>58200</v>
          </cell>
          <cell r="AO90">
            <v>0</v>
          </cell>
          <cell r="AP90">
            <v>1050</v>
          </cell>
          <cell r="AQ90">
            <v>6000</v>
          </cell>
          <cell r="AR90">
            <v>0</v>
          </cell>
          <cell r="AS90">
            <v>0</v>
          </cell>
          <cell r="AT90">
            <v>5000</v>
          </cell>
          <cell r="AU90">
            <v>0</v>
          </cell>
          <cell r="AV90">
            <v>5000</v>
          </cell>
          <cell r="AW90">
            <v>0</v>
          </cell>
          <cell r="AX90">
            <v>25532</v>
          </cell>
          <cell r="AY90">
            <v>9205</v>
          </cell>
          <cell r="AZ90">
            <v>0</v>
          </cell>
          <cell r="BA90">
            <v>0</v>
          </cell>
          <cell r="BB90">
            <v>0</v>
          </cell>
          <cell r="BC90">
            <v>0</v>
          </cell>
          <cell r="BD90">
            <v>0</v>
          </cell>
          <cell r="BE90">
            <v>0</v>
          </cell>
          <cell r="BF90">
            <v>0</v>
          </cell>
          <cell r="BG90">
            <v>30</v>
          </cell>
          <cell r="BH90">
            <v>34767</v>
          </cell>
          <cell r="BI90">
            <v>0</v>
          </cell>
          <cell r="BJ90">
            <v>0</v>
          </cell>
          <cell r="BK90">
            <v>5000</v>
          </cell>
          <cell r="BL90">
            <v>5000</v>
          </cell>
          <cell r="BM90">
            <v>0</v>
          </cell>
          <cell r="BN90">
            <v>600</v>
          </cell>
        </row>
        <row r="91">
          <cell r="A91" t="str">
            <v>The Beat Initiative</v>
          </cell>
          <cell r="B91" t="str">
            <v>2014-2015</v>
          </cell>
          <cell r="C91">
            <v>31750</v>
          </cell>
          <cell r="D91" t="str">
            <v>Exchequer</v>
          </cell>
          <cell r="E91" t="str">
            <v>ACNI/10788</v>
          </cell>
          <cell r="F91" t="str">
            <v>Gavin O'Connor</v>
          </cell>
          <cell r="G91" t="str">
            <v>xx AFP - Returning Applicant</v>
          </cell>
          <cell r="H91" t="str">
            <v>Awarded - Completed</v>
          </cell>
          <cell r="I91" t="str">
            <v>Medium</v>
          </cell>
          <cell r="J91">
            <v>155200</v>
          </cell>
          <cell r="K91">
            <v>0</v>
          </cell>
          <cell r="L91">
            <v>155200</v>
          </cell>
          <cell r="M91">
            <v>401474</v>
          </cell>
          <cell r="N91" t="str">
            <v>Combined</v>
          </cell>
          <cell r="O91">
            <v>141590</v>
          </cell>
          <cell r="P91">
            <v>29383</v>
          </cell>
          <cell r="Q91">
            <v>5932</v>
          </cell>
          <cell r="R91">
            <v>9754</v>
          </cell>
          <cell r="S91">
            <v>1773</v>
          </cell>
          <cell r="T91">
            <v>1778</v>
          </cell>
          <cell r="U91">
            <v>4301</v>
          </cell>
          <cell r="V91">
            <v>0</v>
          </cell>
          <cell r="W91">
            <v>0</v>
          </cell>
          <cell r="X91">
            <v>4457</v>
          </cell>
          <cell r="Y91">
            <v>57378</v>
          </cell>
          <cell r="Z91">
            <v>383823</v>
          </cell>
          <cell r="AA91">
            <v>34625</v>
          </cell>
          <cell r="AB91">
            <v>0</v>
          </cell>
          <cell r="AC91">
            <v>5773</v>
          </cell>
          <cell r="AD91">
            <v>0</v>
          </cell>
          <cell r="AE91">
            <v>519</v>
          </cell>
          <cell r="AF91">
            <v>102</v>
          </cell>
          <cell r="AG91">
            <v>0</v>
          </cell>
          <cell r="AH91">
            <v>5417</v>
          </cell>
          <cell r="AI91">
            <v>6771</v>
          </cell>
          <cell r="AJ91">
            <v>0</v>
          </cell>
          <cell r="AK91">
            <v>155200</v>
          </cell>
          <cell r="AL91">
            <v>306</v>
          </cell>
          <cell r="AM91">
            <v>0</v>
          </cell>
          <cell r="AN91">
            <v>155506</v>
          </cell>
          <cell r="AO91">
            <v>0</v>
          </cell>
          <cell r="AP91">
            <v>7000</v>
          </cell>
          <cell r="AQ91">
            <v>86000</v>
          </cell>
          <cell r="AR91">
            <v>2657</v>
          </cell>
          <cell r="AS91">
            <v>2000</v>
          </cell>
          <cell r="AT91">
            <v>0</v>
          </cell>
          <cell r="AU91">
            <v>0</v>
          </cell>
          <cell r="AV91">
            <v>2000</v>
          </cell>
          <cell r="AW91">
            <v>0</v>
          </cell>
          <cell r="AX91">
            <v>0</v>
          </cell>
          <cell r="AY91">
            <v>0</v>
          </cell>
          <cell r="AZ91">
            <v>0</v>
          </cell>
          <cell r="BA91">
            <v>0</v>
          </cell>
          <cell r="BB91">
            <v>0</v>
          </cell>
          <cell r="BC91">
            <v>0</v>
          </cell>
          <cell r="BD91">
            <v>4267</v>
          </cell>
          <cell r="BE91">
            <v>7380</v>
          </cell>
          <cell r="BF91">
            <v>6848</v>
          </cell>
          <cell r="BG91">
            <v>375</v>
          </cell>
          <cell r="BH91">
            <v>18870</v>
          </cell>
          <cell r="BI91">
            <v>6000</v>
          </cell>
          <cell r="BJ91">
            <v>30937</v>
          </cell>
          <cell r="BK91">
            <v>4500</v>
          </cell>
          <cell r="BL91">
            <v>41437</v>
          </cell>
          <cell r="BM91">
            <v>372939</v>
          </cell>
          <cell r="BN91">
            <v>0</v>
          </cell>
        </row>
        <row r="92">
          <cell r="A92" t="str">
            <v>The Black Box Trust</v>
          </cell>
          <cell r="B92" t="str">
            <v>2014-2015</v>
          </cell>
          <cell r="C92">
            <v>31769</v>
          </cell>
          <cell r="D92" t="str">
            <v>Lottery</v>
          </cell>
          <cell r="E92" t="str">
            <v>ACNI/10807</v>
          </cell>
          <cell r="F92" t="str">
            <v>Sonya Whitefield</v>
          </cell>
          <cell r="G92" t="str">
            <v>xx AFP - Returning Applicant</v>
          </cell>
          <cell r="H92" t="str">
            <v>Awarded - Completed</v>
          </cell>
          <cell r="I92" t="str">
            <v>Medium</v>
          </cell>
          <cell r="J92">
            <v>25000</v>
          </cell>
          <cell r="K92">
            <v>0</v>
          </cell>
          <cell r="L92">
            <v>25000</v>
          </cell>
          <cell r="M92">
            <v>542921</v>
          </cell>
          <cell r="N92" t="str">
            <v>Combined</v>
          </cell>
          <cell r="O92">
            <v>174165.05</v>
          </cell>
          <cell r="P92">
            <v>112955.83</v>
          </cell>
          <cell r="Q92">
            <v>18986.39</v>
          </cell>
          <cell r="R92">
            <v>27345.27</v>
          </cell>
          <cell r="S92">
            <v>1930.05</v>
          </cell>
          <cell r="T92">
            <v>3062.46</v>
          </cell>
          <cell r="U92">
            <v>11598.65</v>
          </cell>
          <cell r="V92">
            <v>0</v>
          </cell>
          <cell r="W92">
            <v>0</v>
          </cell>
          <cell r="X92">
            <v>6952.02</v>
          </cell>
          <cell r="Y92">
            <v>182830.66999999995</v>
          </cell>
          <cell r="Z92">
            <v>208408.04</v>
          </cell>
          <cell r="AA92">
            <v>63619.58</v>
          </cell>
          <cell r="AB92">
            <v>789.95</v>
          </cell>
          <cell r="AC92">
            <v>8098.31</v>
          </cell>
          <cell r="AD92">
            <v>0</v>
          </cell>
          <cell r="AE92">
            <v>0</v>
          </cell>
          <cell r="AF92">
            <v>0</v>
          </cell>
          <cell r="AG92">
            <v>4684.1099999999997</v>
          </cell>
          <cell r="AH92">
            <v>3238.75</v>
          </cell>
          <cell r="AI92">
            <v>5831.84</v>
          </cell>
          <cell r="AJ92">
            <v>0</v>
          </cell>
          <cell r="AK92">
            <v>25000</v>
          </cell>
          <cell r="AL92">
            <v>0</v>
          </cell>
          <cell r="AM92">
            <v>0</v>
          </cell>
          <cell r="AN92">
            <v>25000</v>
          </cell>
          <cell r="AO92">
            <v>0</v>
          </cell>
          <cell r="AP92">
            <v>0</v>
          </cell>
          <cell r="AQ92">
            <v>24000</v>
          </cell>
          <cell r="AR92">
            <v>0</v>
          </cell>
          <cell r="AS92">
            <v>57821.33</v>
          </cell>
          <cell r="AT92">
            <v>0</v>
          </cell>
          <cell r="AU92">
            <v>0</v>
          </cell>
          <cell r="AV92">
            <v>57821.33</v>
          </cell>
          <cell r="AW92">
            <v>69627.88</v>
          </cell>
          <cell r="AX92">
            <v>0</v>
          </cell>
          <cell r="AY92">
            <v>0</v>
          </cell>
          <cell r="AZ92">
            <v>0</v>
          </cell>
          <cell r="BA92">
            <v>0</v>
          </cell>
          <cell r="BB92">
            <v>0</v>
          </cell>
          <cell r="BC92">
            <v>458073.17</v>
          </cell>
          <cell r="BD92">
            <v>3000</v>
          </cell>
          <cell r="BE92">
            <v>0</v>
          </cell>
          <cell r="BF92">
            <v>0</v>
          </cell>
          <cell r="BG92">
            <v>33155.339999999997</v>
          </cell>
          <cell r="BH92">
            <v>563856.39</v>
          </cell>
          <cell r="BI92">
            <v>0</v>
          </cell>
          <cell r="BJ92">
            <v>0</v>
          </cell>
          <cell r="BK92">
            <v>0</v>
          </cell>
          <cell r="BL92">
            <v>0</v>
          </cell>
          <cell r="BM92">
            <v>0</v>
          </cell>
          <cell r="BN92">
            <v>0</v>
          </cell>
        </row>
        <row r="93">
          <cell r="A93" t="str">
            <v>The Contemporary Music Centre Ltd</v>
          </cell>
          <cell r="B93" t="str">
            <v>2014-2015</v>
          </cell>
          <cell r="C93">
            <v>31834</v>
          </cell>
          <cell r="D93" t="str">
            <v>Lottery</v>
          </cell>
          <cell r="E93" t="str">
            <v>ACNI/10872</v>
          </cell>
          <cell r="F93" t="str">
            <v>Ciaran Scullion</v>
          </cell>
          <cell r="G93" t="str">
            <v>AFP - Core</v>
          </cell>
          <cell r="H93" t="str">
            <v>Awarded - Completed</v>
          </cell>
          <cell r="I93" t="str">
            <v>Medium</v>
          </cell>
          <cell r="J93">
            <v>23557</v>
          </cell>
          <cell r="K93">
            <v>0</v>
          </cell>
          <cell r="L93">
            <v>30710</v>
          </cell>
          <cell r="M93">
            <v>388335</v>
          </cell>
          <cell r="N93" t="str">
            <v>Music</v>
          </cell>
          <cell r="O93">
            <v>147125</v>
          </cell>
          <cell r="P93">
            <v>4602</v>
          </cell>
          <cell r="Q93">
            <v>3535</v>
          </cell>
          <cell r="R93">
            <v>17831</v>
          </cell>
          <cell r="S93">
            <v>2385</v>
          </cell>
          <cell r="T93">
            <v>3066</v>
          </cell>
          <cell r="U93">
            <v>8425</v>
          </cell>
          <cell r="V93">
            <v>0</v>
          </cell>
          <cell r="W93">
            <v>0</v>
          </cell>
          <cell r="X93">
            <v>1852</v>
          </cell>
          <cell r="Y93">
            <v>41696</v>
          </cell>
          <cell r="Z93">
            <v>47142</v>
          </cell>
          <cell r="AA93">
            <v>3307</v>
          </cell>
          <cell r="AB93">
            <v>374</v>
          </cell>
          <cell r="AC93">
            <v>729</v>
          </cell>
          <cell r="AD93">
            <v>0</v>
          </cell>
          <cell r="AE93">
            <v>0</v>
          </cell>
          <cell r="AF93">
            <v>0</v>
          </cell>
          <cell r="AG93">
            <v>0</v>
          </cell>
          <cell r="AH93">
            <v>2306</v>
          </cell>
          <cell r="AI93">
            <v>6805</v>
          </cell>
          <cell r="AJ93">
            <v>19011.419999999998</v>
          </cell>
          <cell r="AK93">
            <v>23557</v>
          </cell>
          <cell r="AL93">
            <v>0</v>
          </cell>
          <cell r="AM93">
            <v>0</v>
          </cell>
          <cell r="AN93">
            <v>23557</v>
          </cell>
          <cell r="AO93">
            <v>196818</v>
          </cell>
          <cell r="AP93">
            <v>0</v>
          </cell>
          <cell r="AQ93">
            <v>0</v>
          </cell>
          <cell r="AR93">
            <v>0</v>
          </cell>
          <cell r="AS93">
            <v>0</v>
          </cell>
          <cell r="AT93">
            <v>11000</v>
          </cell>
          <cell r="AU93">
            <v>0</v>
          </cell>
          <cell r="AV93">
            <v>11000</v>
          </cell>
          <cell r="AW93">
            <v>0</v>
          </cell>
          <cell r="AX93">
            <v>0</v>
          </cell>
          <cell r="AY93">
            <v>0</v>
          </cell>
          <cell r="AZ93">
            <v>0</v>
          </cell>
          <cell r="BA93">
            <v>0</v>
          </cell>
          <cell r="BB93">
            <v>0</v>
          </cell>
          <cell r="BC93">
            <v>0</v>
          </cell>
          <cell r="BD93">
            <v>0</v>
          </cell>
          <cell r="BE93">
            <v>0</v>
          </cell>
          <cell r="BF93">
            <v>0</v>
          </cell>
          <cell r="BG93">
            <v>27957</v>
          </cell>
          <cell r="BH93">
            <v>27957</v>
          </cell>
          <cell r="BI93">
            <v>0</v>
          </cell>
          <cell r="BJ93">
            <v>89</v>
          </cell>
          <cell r="BK93">
            <v>0</v>
          </cell>
          <cell r="BL93">
            <v>89</v>
          </cell>
          <cell r="BM93">
            <v>0</v>
          </cell>
          <cell r="BN93">
            <v>0</v>
          </cell>
        </row>
        <row r="94">
          <cell r="A94" t="str">
            <v>The Grand Opera House Trust</v>
          </cell>
          <cell r="B94" t="str">
            <v>2014-2015</v>
          </cell>
          <cell r="C94">
            <v>31785</v>
          </cell>
          <cell r="D94" t="str">
            <v>Exchequer</v>
          </cell>
          <cell r="E94" t="str">
            <v>ACNI/10823</v>
          </cell>
          <cell r="F94" t="str">
            <v>Sonya Whitefield</v>
          </cell>
          <cell r="G94" t="str">
            <v>xx AFP - Returning Applicant</v>
          </cell>
          <cell r="H94" t="str">
            <v>Awarded - Completed</v>
          </cell>
          <cell r="I94" t="str">
            <v>Medium</v>
          </cell>
          <cell r="J94">
            <v>594610</v>
          </cell>
          <cell r="K94">
            <v>0</v>
          </cell>
          <cell r="L94">
            <v>594610</v>
          </cell>
          <cell r="M94">
            <v>0</v>
          </cell>
          <cell r="N94" t="str">
            <v>Combined</v>
          </cell>
          <cell r="O94">
            <v>1422648</v>
          </cell>
          <cell r="P94">
            <v>23437</v>
          </cell>
          <cell r="Q94">
            <v>103602</v>
          </cell>
          <cell r="R94">
            <v>204390</v>
          </cell>
          <cell r="S94">
            <v>18635</v>
          </cell>
          <cell r="T94">
            <v>33836</v>
          </cell>
          <cell r="U94">
            <v>78509</v>
          </cell>
          <cell r="V94">
            <v>0</v>
          </cell>
          <cell r="W94">
            <v>0</v>
          </cell>
          <cell r="X94">
            <v>54935</v>
          </cell>
          <cell r="Y94">
            <v>517344</v>
          </cell>
          <cell r="Z94">
            <v>594316</v>
          </cell>
          <cell r="AA94">
            <v>4030389</v>
          </cell>
          <cell r="AB94">
            <v>0</v>
          </cell>
          <cell r="AC94">
            <v>0</v>
          </cell>
          <cell r="AD94">
            <v>12770</v>
          </cell>
          <cell r="AE94">
            <v>0</v>
          </cell>
          <cell r="AF94">
            <v>0</v>
          </cell>
          <cell r="AG94">
            <v>0</v>
          </cell>
          <cell r="AH94">
            <v>0</v>
          </cell>
          <cell r="AI94">
            <v>0</v>
          </cell>
          <cell r="AJ94">
            <v>25047</v>
          </cell>
          <cell r="AK94">
            <v>594610</v>
          </cell>
          <cell r="AL94">
            <v>0</v>
          </cell>
          <cell r="AM94">
            <v>0</v>
          </cell>
          <cell r="AN94">
            <v>594610</v>
          </cell>
          <cell r="AO94">
            <v>0</v>
          </cell>
          <cell r="AP94">
            <v>0</v>
          </cell>
          <cell r="AQ94">
            <v>35000</v>
          </cell>
          <cell r="AR94">
            <v>0</v>
          </cell>
          <cell r="AS94">
            <v>0</v>
          </cell>
          <cell r="AT94">
            <v>0</v>
          </cell>
          <cell r="AU94">
            <v>0</v>
          </cell>
          <cell r="AV94">
            <v>0</v>
          </cell>
          <cell r="AW94">
            <v>5304976</v>
          </cell>
          <cell r="AX94">
            <v>0</v>
          </cell>
          <cell r="AY94">
            <v>0</v>
          </cell>
          <cell r="AZ94">
            <v>0</v>
          </cell>
          <cell r="BA94">
            <v>0</v>
          </cell>
          <cell r="BB94">
            <v>0</v>
          </cell>
          <cell r="BC94">
            <v>834148</v>
          </cell>
          <cell r="BD94">
            <v>4707</v>
          </cell>
          <cell r="BE94">
            <v>0</v>
          </cell>
          <cell r="BF94">
            <v>0</v>
          </cell>
          <cell r="BG94">
            <v>336400</v>
          </cell>
          <cell r="BH94">
            <v>6480231</v>
          </cell>
          <cell r="BI94">
            <v>29703</v>
          </cell>
          <cell r="BJ94">
            <v>0</v>
          </cell>
          <cell r="BK94">
            <v>0</v>
          </cell>
          <cell r="BL94">
            <v>29703</v>
          </cell>
          <cell r="BM94">
            <v>0</v>
          </cell>
          <cell r="BN94">
            <v>0</v>
          </cell>
        </row>
        <row r="95">
          <cell r="A95" t="str">
            <v>The John Hewitt Society</v>
          </cell>
          <cell r="B95" t="str">
            <v>2014-2015</v>
          </cell>
          <cell r="C95">
            <v>31787</v>
          </cell>
          <cell r="D95" t="str">
            <v>Lottery</v>
          </cell>
          <cell r="E95" t="str">
            <v>ACNI/10825</v>
          </cell>
          <cell r="F95" t="str">
            <v>Damian Smyth</v>
          </cell>
          <cell r="G95" t="str">
            <v>xx AFP - Returning Applicant</v>
          </cell>
          <cell r="H95" t="str">
            <v>Awarded - Completed</v>
          </cell>
          <cell r="I95" t="str">
            <v>Small</v>
          </cell>
          <cell r="J95">
            <v>30754</v>
          </cell>
          <cell r="K95">
            <v>0</v>
          </cell>
          <cell r="L95">
            <v>30754.25</v>
          </cell>
          <cell r="M95">
            <v>87880</v>
          </cell>
          <cell r="N95" t="str">
            <v>Literature</v>
          </cell>
          <cell r="O95">
            <v>25165.42</v>
          </cell>
          <cell r="P95">
            <v>4800</v>
          </cell>
          <cell r="Q95">
            <v>444.45</v>
          </cell>
          <cell r="R95">
            <v>164.04</v>
          </cell>
          <cell r="S95">
            <v>1028.33</v>
          </cell>
          <cell r="T95">
            <v>3281.65</v>
          </cell>
          <cell r="U95">
            <v>780</v>
          </cell>
          <cell r="V95">
            <v>0</v>
          </cell>
          <cell r="W95">
            <v>0</v>
          </cell>
          <cell r="X95">
            <v>482.23</v>
          </cell>
          <cell r="Y95">
            <v>10980.699999999999</v>
          </cell>
          <cell r="Z95">
            <v>2005.98</v>
          </cell>
          <cell r="AA95">
            <v>14200.37</v>
          </cell>
          <cell r="AB95">
            <v>0</v>
          </cell>
          <cell r="AC95">
            <v>6652.08</v>
          </cell>
          <cell r="AD95">
            <v>0</v>
          </cell>
          <cell r="AE95">
            <v>5141.95</v>
          </cell>
          <cell r="AF95">
            <v>4289.51</v>
          </cell>
          <cell r="AG95">
            <v>1366.3</v>
          </cell>
          <cell r="AH95">
            <v>24259.16</v>
          </cell>
          <cell r="AI95">
            <v>0</v>
          </cell>
          <cell r="AJ95">
            <v>376601</v>
          </cell>
          <cell r="AK95">
            <v>30754</v>
          </cell>
          <cell r="AL95">
            <v>292.27</v>
          </cell>
          <cell r="AM95">
            <v>0</v>
          </cell>
          <cell r="AN95">
            <v>31046.27</v>
          </cell>
          <cell r="AO95">
            <v>0</v>
          </cell>
          <cell r="AP95">
            <v>13600</v>
          </cell>
          <cell r="AQ95">
            <v>10950</v>
          </cell>
          <cell r="AR95">
            <v>0</v>
          </cell>
          <cell r="AS95">
            <v>0</v>
          </cell>
          <cell r="AT95">
            <v>1750</v>
          </cell>
          <cell r="AU95">
            <v>0</v>
          </cell>
          <cell r="AV95">
            <v>1750</v>
          </cell>
          <cell r="AW95">
            <v>15640.19</v>
          </cell>
          <cell r="AX95">
            <v>0</v>
          </cell>
          <cell r="AY95">
            <v>0</v>
          </cell>
          <cell r="AZ95">
            <v>0</v>
          </cell>
          <cell r="BA95">
            <v>0</v>
          </cell>
          <cell r="BB95">
            <v>0</v>
          </cell>
          <cell r="BC95">
            <v>0</v>
          </cell>
          <cell r="BD95">
            <v>0</v>
          </cell>
          <cell r="BE95">
            <v>0</v>
          </cell>
          <cell r="BF95">
            <v>0</v>
          </cell>
          <cell r="BG95">
            <v>0</v>
          </cell>
          <cell r="BH95">
            <v>15640.19</v>
          </cell>
          <cell r="BI95">
            <v>0</v>
          </cell>
          <cell r="BJ95">
            <v>1638.91</v>
          </cell>
          <cell r="BK95">
            <v>11025</v>
          </cell>
          <cell r="BL95">
            <v>12663.91</v>
          </cell>
          <cell r="BM95">
            <v>0</v>
          </cell>
          <cell r="BN95">
            <v>0</v>
          </cell>
        </row>
        <row r="96">
          <cell r="A96" t="str">
            <v>The Lyric Theatre (NI)</v>
          </cell>
          <cell r="B96" t="str">
            <v>2014-2015</v>
          </cell>
          <cell r="C96">
            <v>31757</v>
          </cell>
          <cell r="D96" t="str">
            <v>Exchequer</v>
          </cell>
          <cell r="E96" t="str">
            <v>ACNI/10795</v>
          </cell>
          <cell r="F96" t="str">
            <v>Gilly Campbell</v>
          </cell>
          <cell r="G96" t="str">
            <v>xx AFP - Returning Applicant</v>
          </cell>
          <cell r="H96" t="str">
            <v>Awarded - Completed</v>
          </cell>
          <cell r="I96" t="str">
            <v>Large</v>
          </cell>
          <cell r="J96">
            <v>1018500</v>
          </cell>
          <cell r="K96">
            <v>0</v>
          </cell>
          <cell r="L96">
            <v>0</v>
          </cell>
          <cell r="M96">
            <v>0</v>
          </cell>
          <cell r="N96" t="str">
            <v>Drama</v>
          </cell>
          <cell r="O96">
            <v>1003118</v>
          </cell>
          <cell r="P96">
            <v>28050</v>
          </cell>
          <cell r="Q96">
            <v>72854</v>
          </cell>
          <cell r="R96">
            <v>88115</v>
          </cell>
          <cell r="S96">
            <v>11312</v>
          </cell>
          <cell r="T96">
            <v>10697</v>
          </cell>
          <cell r="U96">
            <v>24780</v>
          </cell>
          <cell r="V96">
            <v>0</v>
          </cell>
          <cell r="W96">
            <v>0</v>
          </cell>
          <cell r="X96">
            <v>36740</v>
          </cell>
          <cell r="Y96">
            <v>272548</v>
          </cell>
          <cell r="Z96">
            <v>119239</v>
          </cell>
          <cell r="AA96">
            <v>393885</v>
          </cell>
          <cell r="AB96">
            <v>0</v>
          </cell>
          <cell r="AC96">
            <v>115770</v>
          </cell>
          <cell r="AD96">
            <v>9785</v>
          </cell>
          <cell r="AE96">
            <v>0</v>
          </cell>
          <cell r="AF96">
            <v>0</v>
          </cell>
          <cell r="AG96">
            <v>0</v>
          </cell>
          <cell r="AH96">
            <v>6804</v>
          </cell>
          <cell r="AI96">
            <v>156675</v>
          </cell>
          <cell r="AJ96">
            <v>0</v>
          </cell>
          <cell r="AK96">
            <v>1018500</v>
          </cell>
          <cell r="AL96">
            <v>0</v>
          </cell>
          <cell r="AM96">
            <v>0</v>
          </cell>
          <cell r="AN96">
            <v>1018500</v>
          </cell>
          <cell r="AO96">
            <v>0</v>
          </cell>
          <cell r="AP96">
            <v>0</v>
          </cell>
          <cell r="AQ96">
            <v>100000</v>
          </cell>
          <cell r="AR96">
            <v>0</v>
          </cell>
          <cell r="AS96">
            <v>0</v>
          </cell>
          <cell r="AT96">
            <v>0</v>
          </cell>
          <cell r="AU96">
            <v>0</v>
          </cell>
          <cell r="AV96">
            <v>0</v>
          </cell>
          <cell r="AW96">
            <v>543766</v>
          </cell>
          <cell r="AX96">
            <v>0</v>
          </cell>
          <cell r="AY96">
            <v>0</v>
          </cell>
          <cell r="AZ96">
            <v>0</v>
          </cell>
          <cell r="BA96">
            <v>0</v>
          </cell>
          <cell r="BB96">
            <v>0</v>
          </cell>
          <cell r="BC96">
            <v>194265</v>
          </cell>
          <cell r="BD96">
            <v>8792</v>
          </cell>
          <cell r="BE96">
            <v>0</v>
          </cell>
          <cell r="BF96">
            <v>0</v>
          </cell>
          <cell r="BG96">
            <v>23859</v>
          </cell>
          <cell r="BH96">
            <v>770682</v>
          </cell>
          <cell r="BI96">
            <v>87708</v>
          </cell>
          <cell r="BJ96">
            <v>10784</v>
          </cell>
          <cell r="BK96">
            <v>0</v>
          </cell>
          <cell r="BL96">
            <v>98492</v>
          </cell>
          <cell r="BM96">
            <v>0</v>
          </cell>
          <cell r="BN96">
            <v>0</v>
          </cell>
        </row>
        <row r="97">
          <cell r="A97" t="str">
            <v>The MAC</v>
          </cell>
          <cell r="B97" t="str">
            <v>2014-2015</v>
          </cell>
          <cell r="C97">
            <v>31763</v>
          </cell>
          <cell r="D97" t="str">
            <v>Exchequer</v>
          </cell>
          <cell r="E97" t="str">
            <v>ACNI/10801</v>
          </cell>
          <cell r="F97" t="str">
            <v>Sonya Whitefield</v>
          </cell>
          <cell r="G97" t="str">
            <v>xx AFP - Returning Applicant</v>
          </cell>
          <cell r="H97" t="str">
            <v>Awarded - Completed</v>
          </cell>
          <cell r="I97" t="str">
            <v>Large</v>
          </cell>
          <cell r="J97">
            <v>1000000</v>
          </cell>
          <cell r="K97">
            <v>0</v>
          </cell>
          <cell r="L97">
            <v>1000000</v>
          </cell>
          <cell r="M97">
            <v>2598250</v>
          </cell>
          <cell r="N97" t="str">
            <v>Combined</v>
          </cell>
          <cell r="O97">
            <v>292819</v>
          </cell>
          <cell r="P97">
            <v>0</v>
          </cell>
          <cell r="Q97">
            <v>109162</v>
          </cell>
          <cell r="R97">
            <v>160991</v>
          </cell>
          <cell r="S97">
            <v>15837</v>
          </cell>
          <cell r="T97">
            <v>9319</v>
          </cell>
          <cell r="U97">
            <v>33786</v>
          </cell>
          <cell r="V97">
            <v>0</v>
          </cell>
          <cell r="W97">
            <v>0</v>
          </cell>
          <cell r="X97">
            <v>30737</v>
          </cell>
          <cell r="Y97">
            <v>359832</v>
          </cell>
          <cell r="Z97">
            <v>412018</v>
          </cell>
          <cell r="AA97">
            <v>1061551</v>
          </cell>
          <cell r="AB97">
            <v>5688</v>
          </cell>
          <cell r="AC97">
            <v>274620</v>
          </cell>
          <cell r="AD97">
            <v>4305</v>
          </cell>
          <cell r="AE97">
            <v>0</v>
          </cell>
          <cell r="AF97">
            <v>23267</v>
          </cell>
          <cell r="AG97">
            <v>38002</v>
          </cell>
          <cell r="AH97">
            <v>7635</v>
          </cell>
          <cell r="AI97">
            <v>44728</v>
          </cell>
          <cell r="AJ97">
            <v>125159</v>
          </cell>
          <cell r="AK97">
            <v>1000000</v>
          </cell>
          <cell r="AL97">
            <v>0</v>
          </cell>
          <cell r="AM97">
            <v>205000</v>
          </cell>
          <cell r="AN97">
            <v>1205000</v>
          </cell>
          <cell r="AO97">
            <v>0</v>
          </cell>
          <cell r="AP97">
            <v>0</v>
          </cell>
          <cell r="AQ97">
            <v>76320</v>
          </cell>
          <cell r="AR97">
            <v>0</v>
          </cell>
          <cell r="AS97">
            <v>0</v>
          </cell>
          <cell r="AT97">
            <v>0</v>
          </cell>
          <cell r="AU97">
            <v>0</v>
          </cell>
          <cell r="AV97">
            <v>0</v>
          </cell>
          <cell r="AW97">
            <v>353121</v>
          </cell>
          <cell r="AX97">
            <v>0</v>
          </cell>
          <cell r="AY97">
            <v>0</v>
          </cell>
          <cell r="AZ97">
            <v>1150</v>
          </cell>
          <cell r="BA97">
            <v>21333</v>
          </cell>
          <cell r="BB97">
            <v>0</v>
          </cell>
          <cell r="BC97">
            <v>66597</v>
          </cell>
          <cell r="BD97">
            <v>46720</v>
          </cell>
          <cell r="BE97">
            <v>0</v>
          </cell>
          <cell r="BF97">
            <v>0</v>
          </cell>
          <cell r="BG97">
            <v>192218</v>
          </cell>
          <cell r="BH97">
            <v>681139</v>
          </cell>
          <cell r="BI97">
            <v>71000</v>
          </cell>
          <cell r="BJ97">
            <v>8370</v>
          </cell>
          <cell r="BK97">
            <v>226482</v>
          </cell>
          <cell r="BL97">
            <v>305852</v>
          </cell>
          <cell r="BM97">
            <v>0</v>
          </cell>
          <cell r="BN97">
            <v>0</v>
          </cell>
        </row>
        <row r="98">
          <cell r="A98" t="str">
            <v>The Nerve Centre</v>
          </cell>
          <cell r="B98" t="str">
            <v>2014-2015</v>
          </cell>
          <cell r="C98">
            <v>31743</v>
          </cell>
          <cell r="D98" t="str">
            <v>Exchequer</v>
          </cell>
          <cell r="E98" t="str">
            <v>ACNI/10781</v>
          </cell>
          <cell r="F98" t="str">
            <v>Sonya Whitefield</v>
          </cell>
          <cell r="G98" t="str">
            <v>xx AFP - Returning Applicant</v>
          </cell>
          <cell r="H98" t="str">
            <v>Awarded - Completed</v>
          </cell>
          <cell r="I98" t="str">
            <v>Large</v>
          </cell>
          <cell r="J98">
            <v>154255</v>
          </cell>
          <cell r="K98">
            <v>0</v>
          </cell>
          <cell r="L98">
            <v>154255</v>
          </cell>
          <cell r="M98">
            <v>1951538</v>
          </cell>
          <cell r="N98" t="str">
            <v>Music</v>
          </cell>
          <cell r="O98">
            <v>1187185</v>
          </cell>
          <cell r="P98">
            <v>38175</v>
          </cell>
          <cell r="Q98">
            <v>23027</v>
          </cell>
          <cell r="R98">
            <v>157913</v>
          </cell>
          <cell r="S98">
            <v>9074</v>
          </cell>
          <cell r="T98">
            <v>13145</v>
          </cell>
          <cell r="U98">
            <v>1715</v>
          </cell>
          <cell r="V98">
            <v>0</v>
          </cell>
          <cell r="W98">
            <v>0</v>
          </cell>
          <cell r="X98">
            <v>22273</v>
          </cell>
          <cell r="Y98">
            <v>265322</v>
          </cell>
          <cell r="Z98">
            <v>510683</v>
          </cell>
          <cell r="AA98">
            <v>35477</v>
          </cell>
          <cell r="AB98">
            <v>0</v>
          </cell>
          <cell r="AC98">
            <v>113841</v>
          </cell>
          <cell r="AD98">
            <v>0</v>
          </cell>
          <cell r="AE98">
            <v>0</v>
          </cell>
          <cell r="AF98">
            <v>0</v>
          </cell>
          <cell r="AG98">
            <v>5811</v>
          </cell>
          <cell r="AH98">
            <v>66436</v>
          </cell>
          <cell r="AI98">
            <v>522919</v>
          </cell>
          <cell r="AJ98">
            <v>73001</v>
          </cell>
          <cell r="AK98">
            <v>154255</v>
          </cell>
          <cell r="AL98">
            <v>0</v>
          </cell>
          <cell r="AM98">
            <v>0</v>
          </cell>
          <cell r="AN98">
            <v>154255</v>
          </cell>
          <cell r="AO98">
            <v>0</v>
          </cell>
          <cell r="AP98">
            <v>1620848</v>
          </cell>
          <cell r="AQ98">
            <v>41120</v>
          </cell>
          <cell r="AR98">
            <v>171234</v>
          </cell>
          <cell r="AS98">
            <v>331953</v>
          </cell>
          <cell r="AT98">
            <v>0</v>
          </cell>
          <cell r="AU98">
            <v>0</v>
          </cell>
          <cell r="AV98">
            <v>331953</v>
          </cell>
          <cell r="AW98">
            <v>99141</v>
          </cell>
          <cell r="AX98">
            <v>0</v>
          </cell>
          <cell r="AY98">
            <v>0</v>
          </cell>
          <cell r="AZ98">
            <v>0</v>
          </cell>
          <cell r="BA98">
            <v>0</v>
          </cell>
          <cell r="BB98">
            <v>0</v>
          </cell>
          <cell r="BC98">
            <v>0</v>
          </cell>
          <cell r="BD98">
            <v>26014</v>
          </cell>
          <cell r="BE98">
            <v>0</v>
          </cell>
          <cell r="BF98">
            <v>0</v>
          </cell>
          <cell r="BG98">
            <v>246418</v>
          </cell>
          <cell r="BH98">
            <v>371573</v>
          </cell>
          <cell r="BI98">
            <v>0</v>
          </cell>
          <cell r="BJ98">
            <v>0</v>
          </cell>
          <cell r="BK98">
            <v>0</v>
          </cell>
          <cell r="BL98">
            <v>0</v>
          </cell>
          <cell r="BM98">
            <v>0</v>
          </cell>
          <cell r="BN98">
            <v>0</v>
          </cell>
        </row>
        <row r="99">
          <cell r="A99" t="str">
            <v>The Royal Scottish Pipe Band Association</v>
          </cell>
          <cell r="B99" t="str">
            <v>2014-2015</v>
          </cell>
          <cell r="C99">
            <v>31839</v>
          </cell>
          <cell r="D99" t="str">
            <v>Lottery</v>
          </cell>
          <cell r="E99" t="str">
            <v>ACNI/10877</v>
          </cell>
          <cell r="F99" t="str">
            <v>Jane Cassidy</v>
          </cell>
          <cell r="G99" t="str">
            <v>AFP - Core</v>
          </cell>
          <cell r="H99" t="str">
            <v>Awarded - Completed</v>
          </cell>
          <cell r="I99" t="str">
            <v>Small</v>
          </cell>
          <cell r="J99">
            <v>35890</v>
          </cell>
          <cell r="K99">
            <v>0</v>
          </cell>
          <cell r="L99">
            <v>35890</v>
          </cell>
          <cell r="M99">
            <v>241723.32</v>
          </cell>
          <cell r="N99" t="str">
            <v>Traditional Arts</v>
          </cell>
          <cell r="O99">
            <v>25663.27</v>
          </cell>
          <cell r="P99">
            <v>3556</v>
          </cell>
          <cell r="Q99">
            <v>0</v>
          </cell>
          <cell r="R99">
            <v>0</v>
          </cell>
          <cell r="S99">
            <v>986.32</v>
          </cell>
          <cell r="T99">
            <v>9865.33</v>
          </cell>
          <cell r="U99">
            <v>4500</v>
          </cell>
          <cell r="V99">
            <v>0</v>
          </cell>
          <cell r="W99">
            <v>0</v>
          </cell>
          <cell r="X99">
            <v>3350</v>
          </cell>
          <cell r="Y99">
            <v>22257.65</v>
          </cell>
          <cell r="Z99">
            <v>0</v>
          </cell>
          <cell r="AA99">
            <v>42496.5</v>
          </cell>
          <cell r="AB99">
            <v>0</v>
          </cell>
          <cell r="AC99">
            <v>375</v>
          </cell>
          <cell r="AD99">
            <v>0</v>
          </cell>
          <cell r="AE99">
            <v>8907.56</v>
          </cell>
          <cell r="AF99">
            <v>2810</v>
          </cell>
          <cell r="AG99">
            <v>230</v>
          </cell>
          <cell r="AH99">
            <v>5324.74</v>
          </cell>
          <cell r="AI99">
            <v>6190.65</v>
          </cell>
          <cell r="AJ99">
            <v>10419</v>
          </cell>
          <cell r="AK99">
            <v>35890</v>
          </cell>
          <cell r="AL99">
            <v>0</v>
          </cell>
          <cell r="AM99">
            <v>1313</v>
          </cell>
          <cell r="AN99">
            <v>37203</v>
          </cell>
          <cell r="AO99">
            <v>0</v>
          </cell>
          <cell r="AP99">
            <v>0</v>
          </cell>
          <cell r="AQ99">
            <v>45359.25</v>
          </cell>
          <cell r="AR99">
            <v>0</v>
          </cell>
          <cell r="AS99">
            <v>0</v>
          </cell>
          <cell r="AT99">
            <v>0</v>
          </cell>
          <cell r="AU99">
            <v>0</v>
          </cell>
          <cell r="AV99">
            <v>0</v>
          </cell>
          <cell r="AW99">
            <v>24000.12</v>
          </cell>
          <cell r="AX99">
            <v>0</v>
          </cell>
          <cell r="AY99">
            <v>0</v>
          </cell>
          <cell r="AZ99">
            <v>7693.5</v>
          </cell>
          <cell r="BA99">
            <v>0</v>
          </cell>
          <cell r="BB99">
            <v>0</v>
          </cell>
          <cell r="BC99">
            <v>0</v>
          </cell>
          <cell r="BD99">
            <v>0</v>
          </cell>
          <cell r="BE99">
            <v>0</v>
          </cell>
          <cell r="BF99">
            <v>0</v>
          </cell>
          <cell r="BG99">
            <v>0</v>
          </cell>
          <cell r="BH99">
            <v>31693.62</v>
          </cell>
          <cell r="BI99">
            <v>0</v>
          </cell>
          <cell r="BJ99">
            <v>0</v>
          </cell>
          <cell r="BK99">
            <v>0</v>
          </cell>
          <cell r="BL99">
            <v>0</v>
          </cell>
          <cell r="BM99">
            <v>0</v>
          </cell>
          <cell r="BN99">
            <v>0</v>
          </cell>
        </row>
        <row r="100">
          <cell r="A100" t="str">
            <v>The Sculptors Society of Ireland T/A Visual Artists Ireland</v>
          </cell>
          <cell r="B100" t="str">
            <v>2014-2015</v>
          </cell>
          <cell r="C100">
            <v>31821</v>
          </cell>
          <cell r="D100" t="str">
            <v>Lottery</v>
          </cell>
          <cell r="E100" t="str">
            <v>ACNI/10859</v>
          </cell>
          <cell r="F100" t="str">
            <v>Deirdre Robb</v>
          </cell>
          <cell r="G100" t="str">
            <v>AFP - Core</v>
          </cell>
          <cell r="H100" t="str">
            <v>Awarded - Completed</v>
          </cell>
          <cell r="I100" t="str">
            <v>Medium</v>
          </cell>
          <cell r="J100">
            <v>66660</v>
          </cell>
          <cell r="K100">
            <v>0</v>
          </cell>
          <cell r="L100">
            <v>89486</v>
          </cell>
          <cell r="M100">
            <v>417906</v>
          </cell>
          <cell r="N100" t="str">
            <v>Visual Arts</v>
          </cell>
          <cell r="O100">
            <v>248457</v>
          </cell>
          <cell r="P100">
            <v>21739</v>
          </cell>
          <cell r="Q100">
            <v>6200</v>
          </cell>
          <cell r="R100">
            <v>1913</v>
          </cell>
          <cell r="S100">
            <v>5120</v>
          </cell>
          <cell r="T100">
            <v>17212</v>
          </cell>
          <cell r="U100">
            <v>5562</v>
          </cell>
          <cell r="V100">
            <v>0</v>
          </cell>
          <cell r="W100">
            <v>0</v>
          </cell>
          <cell r="X100">
            <v>6265</v>
          </cell>
          <cell r="Y100">
            <v>64011</v>
          </cell>
          <cell r="Z100">
            <v>12543</v>
          </cell>
          <cell r="AA100">
            <v>39273</v>
          </cell>
          <cell r="AB100">
            <v>0</v>
          </cell>
          <cell r="AC100">
            <v>14089</v>
          </cell>
          <cell r="AD100">
            <v>0</v>
          </cell>
          <cell r="AE100">
            <v>0</v>
          </cell>
          <cell r="AF100">
            <v>0</v>
          </cell>
          <cell r="AG100">
            <v>0</v>
          </cell>
          <cell r="AH100">
            <v>13240</v>
          </cell>
          <cell r="AI100">
            <v>24660</v>
          </cell>
          <cell r="AJ100">
            <v>0</v>
          </cell>
          <cell r="AK100">
            <v>66660</v>
          </cell>
          <cell r="AL100">
            <v>36668.79</v>
          </cell>
          <cell r="AM100">
            <v>21791.3</v>
          </cell>
          <cell r="AN100">
            <v>125120.09000000001</v>
          </cell>
          <cell r="AO100">
            <v>172173.91</v>
          </cell>
          <cell r="AP100">
            <v>0</v>
          </cell>
          <cell r="AQ100">
            <v>1926.08</v>
          </cell>
          <cell r="AR100">
            <v>0</v>
          </cell>
          <cell r="AS100">
            <v>0</v>
          </cell>
          <cell r="AT100">
            <v>3666.96</v>
          </cell>
          <cell r="AU100">
            <v>0</v>
          </cell>
          <cell r="AV100">
            <v>3666.96</v>
          </cell>
          <cell r="AW100">
            <v>0</v>
          </cell>
          <cell r="AX100">
            <v>0</v>
          </cell>
          <cell r="AY100">
            <v>0</v>
          </cell>
          <cell r="AZ100">
            <v>41224.25</v>
          </cell>
          <cell r="BA100">
            <v>0</v>
          </cell>
          <cell r="BB100">
            <v>0</v>
          </cell>
          <cell r="BC100">
            <v>0</v>
          </cell>
          <cell r="BD100">
            <v>0</v>
          </cell>
          <cell r="BE100">
            <v>101363.11</v>
          </cell>
          <cell r="BF100">
            <v>3310.78</v>
          </cell>
          <cell r="BG100">
            <v>9.8000000000000007</v>
          </cell>
          <cell r="BH100">
            <v>145907.93999999997</v>
          </cell>
          <cell r="BI100">
            <v>0</v>
          </cell>
          <cell r="BJ100">
            <v>114.78</v>
          </cell>
          <cell r="BK100">
            <v>0</v>
          </cell>
          <cell r="BL100">
            <v>114.78</v>
          </cell>
          <cell r="BM100">
            <v>0</v>
          </cell>
          <cell r="BN100">
            <v>0</v>
          </cell>
        </row>
        <row r="101">
          <cell r="A101" t="str">
            <v>The Void Art Centre</v>
          </cell>
          <cell r="B101" t="str">
            <v>2014-2015</v>
          </cell>
          <cell r="C101">
            <v>31742</v>
          </cell>
          <cell r="D101" t="str">
            <v>Exchequer</v>
          </cell>
          <cell r="E101" t="str">
            <v>ACNI/10780</v>
          </cell>
          <cell r="F101" t="str">
            <v>Deirdre Robb</v>
          </cell>
          <cell r="G101" t="str">
            <v>xx AFP - Returning Applicant</v>
          </cell>
          <cell r="H101" t="str">
            <v>Awarded - Completed</v>
          </cell>
          <cell r="I101" t="str">
            <v>Medium</v>
          </cell>
          <cell r="J101">
            <v>142768</v>
          </cell>
          <cell r="K101">
            <v>0</v>
          </cell>
          <cell r="L101">
            <v>142768</v>
          </cell>
          <cell r="M101">
            <v>732768</v>
          </cell>
          <cell r="N101" t="str">
            <v>Visual Arts</v>
          </cell>
          <cell r="O101">
            <v>99900</v>
          </cell>
          <cell r="P101">
            <v>30500</v>
          </cell>
          <cell r="Q101">
            <v>8925</v>
          </cell>
          <cell r="R101">
            <v>2250</v>
          </cell>
          <cell r="S101">
            <v>2250</v>
          </cell>
          <cell r="T101">
            <v>1250</v>
          </cell>
          <cell r="U101">
            <v>3000</v>
          </cell>
          <cell r="V101">
            <v>0</v>
          </cell>
          <cell r="W101">
            <v>0</v>
          </cell>
          <cell r="X101">
            <v>2968</v>
          </cell>
          <cell r="Y101">
            <v>51143</v>
          </cell>
          <cell r="Z101">
            <v>195140</v>
          </cell>
          <cell r="AA101">
            <v>14823.29</v>
          </cell>
          <cell r="AB101">
            <v>0</v>
          </cell>
          <cell r="AC101">
            <v>6118.47</v>
          </cell>
          <cell r="AD101">
            <v>0</v>
          </cell>
          <cell r="AE101">
            <v>0</v>
          </cell>
          <cell r="AF101">
            <v>0</v>
          </cell>
          <cell r="AG101">
            <v>25143.62</v>
          </cell>
          <cell r="AH101">
            <v>5149.22</v>
          </cell>
          <cell r="AI101">
            <v>36088.03</v>
          </cell>
          <cell r="AJ101">
            <v>14461</v>
          </cell>
          <cell r="AK101">
            <v>142768</v>
          </cell>
          <cell r="AL101">
            <v>0</v>
          </cell>
          <cell r="AM101">
            <v>0</v>
          </cell>
          <cell r="AN101">
            <v>142768</v>
          </cell>
          <cell r="AO101">
            <v>0</v>
          </cell>
          <cell r="AP101">
            <v>0</v>
          </cell>
          <cell r="AQ101">
            <v>61506.6</v>
          </cell>
          <cell r="AR101">
            <v>0</v>
          </cell>
          <cell r="AS101">
            <v>12420</v>
          </cell>
          <cell r="AT101">
            <v>0</v>
          </cell>
          <cell r="AU101">
            <v>0</v>
          </cell>
          <cell r="AV101">
            <v>12420</v>
          </cell>
          <cell r="AW101">
            <v>0</v>
          </cell>
          <cell r="AX101">
            <v>0</v>
          </cell>
          <cell r="AY101">
            <v>0</v>
          </cell>
          <cell r="AZ101">
            <v>0</v>
          </cell>
          <cell r="BA101">
            <v>0</v>
          </cell>
          <cell r="BB101">
            <v>0</v>
          </cell>
          <cell r="BC101">
            <v>0</v>
          </cell>
          <cell r="BD101">
            <v>8183.02</v>
          </cell>
          <cell r="BE101">
            <v>0</v>
          </cell>
          <cell r="BF101">
            <v>0</v>
          </cell>
          <cell r="BG101">
            <v>0</v>
          </cell>
          <cell r="BH101">
            <v>8183.02</v>
          </cell>
          <cell r="BI101">
            <v>0</v>
          </cell>
          <cell r="BJ101">
            <v>500</v>
          </cell>
          <cell r="BK101">
            <v>31925</v>
          </cell>
          <cell r="BL101">
            <v>32425</v>
          </cell>
          <cell r="BM101">
            <v>0</v>
          </cell>
          <cell r="BN101">
            <v>4400</v>
          </cell>
        </row>
        <row r="102">
          <cell r="A102" t="str">
            <v>Tinderbox Theatre Company</v>
          </cell>
          <cell r="B102" t="str">
            <v>2014-2015</v>
          </cell>
          <cell r="C102">
            <v>31768</v>
          </cell>
          <cell r="D102" t="str">
            <v>Exchequer</v>
          </cell>
          <cell r="E102" t="str">
            <v>ACNI/10806</v>
          </cell>
          <cell r="F102" t="str">
            <v>Damian Smyth</v>
          </cell>
          <cell r="G102" t="str">
            <v>xx AFP - Returning Applicant</v>
          </cell>
          <cell r="H102" t="str">
            <v>Awarded - Completed</v>
          </cell>
          <cell r="I102" t="str">
            <v>Medium</v>
          </cell>
          <cell r="J102">
            <v>213400</v>
          </cell>
          <cell r="K102">
            <v>0</v>
          </cell>
          <cell r="L102">
            <v>213400</v>
          </cell>
          <cell r="M102">
            <v>432833</v>
          </cell>
          <cell r="N102" t="str">
            <v>Drama</v>
          </cell>
          <cell r="O102">
            <v>77365</v>
          </cell>
          <cell r="P102">
            <v>9688</v>
          </cell>
          <cell r="Q102">
            <v>798</v>
          </cell>
          <cell r="R102">
            <v>1789</v>
          </cell>
          <cell r="S102">
            <v>1543</v>
          </cell>
          <cell r="T102">
            <v>1737</v>
          </cell>
          <cell r="U102">
            <v>3374</v>
          </cell>
          <cell r="V102">
            <v>0</v>
          </cell>
          <cell r="W102">
            <v>0</v>
          </cell>
          <cell r="X102">
            <v>3391</v>
          </cell>
          <cell r="Y102">
            <v>22320</v>
          </cell>
          <cell r="Z102">
            <v>5259</v>
          </cell>
          <cell r="AA102">
            <v>154806</v>
          </cell>
          <cell r="AB102">
            <v>0</v>
          </cell>
          <cell r="AC102">
            <v>3602</v>
          </cell>
          <cell r="AD102">
            <v>0</v>
          </cell>
          <cell r="AE102">
            <v>447</v>
          </cell>
          <cell r="AF102">
            <v>0</v>
          </cell>
          <cell r="AG102">
            <v>0</v>
          </cell>
          <cell r="AH102">
            <v>4847</v>
          </cell>
          <cell r="AI102">
            <v>16892</v>
          </cell>
          <cell r="AJ102">
            <v>11921.53</v>
          </cell>
          <cell r="AK102">
            <v>213400</v>
          </cell>
          <cell r="AL102">
            <v>0</v>
          </cell>
          <cell r="AM102">
            <v>0</v>
          </cell>
          <cell r="AN102">
            <v>213400</v>
          </cell>
          <cell r="AO102">
            <v>0</v>
          </cell>
          <cell r="AP102">
            <v>0</v>
          </cell>
          <cell r="AQ102">
            <v>21570</v>
          </cell>
          <cell r="AR102">
            <v>0</v>
          </cell>
          <cell r="AS102">
            <v>0</v>
          </cell>
          <cell r="AT102">
            <v>0</v>
          </cell>
          <cell r="AU102">
            <v>0</v>
          </cell>
          <cell r="AV102">
            <v>0</v>
          </cell>
          <cell r="AW102">
            <v>4030</v>
          </cell>
          <cell r="AX102">
            <v>0</v>
          </cell>
          <cell r="AY102">
            <v>0</v>
          </cell>
          <cell r="AZ102">
            <v>0</v>
          </cell>
          <cell r="BA102">
            <v>120</v>
          </cell>
          <cell r="BB102">
            <v>0</v>
          </cell>
          <cell r="BC102">
            <v>0</v>
          </cell>
          <cell r="BD102">
            <v>0</v>
          </cell>
          <cell r="BE102">
            <v>5911</v>
          </cell>
          <cell r="BF102">
            <v>0</v>
          </cell>
          <cell r="BG102">
            <v>157</v>
          </cell>
          <cell r="BH102">
            <v>10218</v>
          </cell>
          <cell r="BI102">
            <v>1000</v>
          </cell>
          <cell r="BJ102">
            <v>0</v>
          </cell>
          <cell r="BK102">
            <v>51900</v>
          </cell>
          <cell r="BL102">
            <v>52900</v>
          </cell>
          <cell r="BM102">
            <v>0</v>
          </cell>
          <cell r="BN102">
            <v>0</v>
          </cell>
        </row>
        <row r="103">
          <cell r="A103" t="str">
            <v>Tyrone Guthrie Centre at Annaghmakerrig</v>
          </cell>
          <cell r="B103" t="str">
            <v>2014-2015</v>
          </cell>
          <cell r="C103">
            <v>31744</v>
          </cell>
          <cell r="D103" t="str">
            <v>Lottery</v>
          </cell>
          <cell r="E103" t="str">
            <v>ACNI/10782</v>
          </cell>
          <cell r="F103" t="str">
            <v>Suzanne Lyle</v>
          </cell>
          <cell r="G103" t="str">
            <v>AFP - Core</v>
          </cell>
          <cell r="H103" t="str">
            <v>Awarded - Completed</v>
          </cell>
          <cell r="I103" t="str">
            <v>Medium</v>
          </cell>
          <cell r="J103">
            <v>81674</v>
          </cell>
          <cell r="K103">
            <v>0</v>
          </cell>
          <cell r="L103">
            <v>81674</v>
          </cell>
          <cell r="M103">
            <v>456494</v>
          </cell>
          <cell r="N103" t="str">
            <v>Combined</v>
          </cell>
          <cell r="O103">
            <v>225938</v>
          </cell>
          <cell r="P103">
            <v>1418</v>
          </cell>
          <cell r="Q103">
            <v>43531</v>
          </cell>
          <cell r="R103">
            <v>39094</v>
          </cell>
          <cell r="S103">
            <v>5685</v>
          </cell>
          <cell r="T103">
            <v>13377</v>
          </cell>
          <cell r="U103">
            <v>9035</v>
          </cell>
          <cell r="V103">
            <v>0</v>
          </cell>
          <cell r="W103">
            <v>0</v>
          </cell>
          <cell r="X103">
            <v>5090</v>
          </cell>
          <cell r="Y103">
            <v>117230</v>
          </cell>
          <cell r="Z103">
            <v>17406</v>
          </cell>
          <cell r="AA103">
            <v>65290</v>
          </cell>
          <cell r="AB103">
            <v>0</v>
          </cell>
          <cell r="AC103">
            <v>3199</v>
          </cell>
          <cell r="AD103">
            <v>0</v>
          </cell>
          <cell r="AE103">
            <v>0</v>
          </cell>
          <cell r="AF103">
            <v>0</v>
          </cell>
          <cell r="AG103">
            <v>0</v>
          </cell>
          <cell r="AH103">
            <v>6670</v>
          </cell>
          <cell r="AI103">
            <v>0</v>
          </cell>
          <cell r="AJ103">
            <v>30621</v>
          </cell>
          <cell r="AK103">
            <v>81674</v>
          </cell>
          <cell r="AL103">
            <v>0</v>
          </cell>
          <cell r="AM103">
            <v>0</v>
          </cell>
          <cell r="AN103">
            <v>81674</v>
          </cell>
          <cell r="AO103">
            <v>196000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131918</v>
          </cell>
          <cell r="BE103">
            <v>0</v>
          </cell>
          <cell r="BF103">
            <v>0</v>
          </cell>
          <cell r="BG103">
            <v>3671</v>
          </cell>
          <cell r="BH103">
            <v>135589</v>
          </cell>
          <cell r="BI103">
            <v>0</v>
          </cell>
          <cell r="BJ103">
            <v>0</v>
          </cell>
          <cell r="BK103">
            <v>28186</v>
          </cell>
          <cell r="BL103">
            <v>28186</v>
          </cell>
          <cell r="BM103">
            <v>0</v>
          </cell>
          <cell r="BN103">
            <v>0</v>
          </cell>
        </row>
        <row r="104">
          <cell r="A104" t="str">
            <v>Ulster Association of Youth Drama</v>
          </cell>
          <cell r="B104" t="str">
            <v>2014-2015</v>
          </cell>
          <cell r="C104">
            <v>31822</v>
          </cell>
          <cell r="D104" t="str">
            <v>Lottery</v>
          </cell>
          <cell r="E104" t="str">
            <v>ACNI/10860</v>
          </cell>
          <cell r="F104" t="str">
            <v>Gilly Campbell</v>
          </cell>
          <cell r="G104" t="str">
            <v>AFP - Core</v>
          </cell>
          <cell r="H104" t="str">
            <v>Awarded - Completed</v>
          </cell>
          <cell r="I104" t="str">
            <v>Small</v>
          </cell>
          <cell r="J104">
            <v>33600</v>
          </cell>
          <cell r="K104">
            <v>0</v>
          </cell>
          <cell r="L104">
            <v>33600</v>
          </cell>
          <cell r="M104">
            <v>0</v>
          </cell>
          <cell r="N104" t="str">
            <v>Drama</v>
          </cell>
          <cell r="O104">
            <v>33112</v>
          </cell>
          <cell r="P104">
            <v>0</v>
          </cell>
          <cell r="Q104">
            <v>0</v>
          </cell>
          <cell r="R104">
            <v>0</v>
          </cell>
          <cell r="S104">
            <v>0</v>
          </cell>
          <cell r="T104">
            <v>181.38</v>
          </cell>
          <cell r="U104">
            <v>1159.07</v>
          </cell>
          <cell r="V104">
            <v>0</v>
          </cell>
          <cell r="W104">
            <v>0</v>
          </cell>
          <cell r="X104">
            <v>590.28</v>
          </cell>
          <cell r="Y104">
            <v>1930.7299999999998</v>
          </cell>
          <cell r="Z104">
            <v>9073.5499999999993</v>
          </cell>
          <cell r="AA104">
            <v>2590</v>
          </cell>
          <cell r="AB104">
            <v>0</v>
          </cell>
          <cell r="AC104">
            <v>0</v>
          </cell>
          <cell r="AD104">
            <v>0</v>
          </cell>
          <cell r="AE104">
            <v>565.97</v>
          </cell>
          <cell r="AF104">
            <v>239.75</v>
          </cell>
          <cell r="AG104">
            <v>0</v>
          </cell>
          <cell r="AH104">
            <v>2177.1</v>
          </cell>
          <cell r="AI104">
            <v>0</v>
          </cell>
          <cell r="AJ104">
            <v>0</v>
          </cell>
          <cell r="AK104">
            <v>33600</v>
          </cell>
          <cell r="AL104">
            <v>0</v>
          </cell>
          <cell r="AM104">
            <v>0</v>
          </cell>
          <cell r="AN104">
            <v>33600</v>
          </cell>
          <cell r="AO104">
            <v>0</v>
          </cell>
          <cell r="AP104">
            <v>0</v>
          </cell>
          <cell r="AQ104">
            <v>0</v>
          </cell>
          <cell r="AR104">
            <v>0</v>
          </cell>
          <cell r="AS104">
            <v>0</v>
          </cell>
          <cell r="AT104">
            <v>0</v>
          </cell>
          <cell r="AU104">
            <v>0</v>
          </cell>
          <cell r="AV104">
            <v>0</v>
          </cell>
          <cell r="AW104">
            <v>0</v>
          </cell>
          <cell r="AX104">
            <v>0</v>
          </cell>
          <cell r="AY104">
            <v>0</v>
          </cell>
          <cell r="AZ104">
            <v>1095</v>
          </cell>
          <cell r="BA104">
            <v>0</v>
          </cell>
          <cell r="BB104">
            <v>0</v>
          </cell>
          <cell r="BC104">
            <v>0</v>
          </cell>
          <cell r="BD104">
            <v>0</v>
          </cell>
          <cell r="BE104">
            <v>0</v>
          </cell>
          <cell r="BF104">
            <v>110</v>
          </cell>
          <cell r="BG104">
            <v>0</v>
          </cell>
          <cell r="BH104">
            <v>1205</v>
          </cell>
          <cell r="BI104">
            <v>0</v>
          </cell>
          <cell r="BJ104">
            <v>0</v>
          </cell>
          <cell r="BK104">
            <v>0</v>
          </cell>
          <cell r="BL104">
            <v>0</v>
          </cell>
          <cell r="BM104">
            <v>0</v>
          </cell>
          <cell r="BN104">
            <v>0</v>
          </cell>
        </row>
        <row r="105">
          <cell r="A105" t="str">
            <v>Ulster Orchestra Society Ltd</v>
          </cell>
          <cell r="B105" t="str">
            <v>2014-2015</v>
          </cell>
          <cell r="C105">
            <v>31767</v>
          </cell>
          <cell r="D105" t="str">
            <v>Exchequer</v>
          </cell>
          <cell r="E105" t="str">
            <v>ACNI/10805</v>
          </cell>
          <cell r="F105" t="str">
            <v>Ciaran Scullion</v>
          </cell>
          <cell r="G105" t="str">
            <v>xx AFP - Returning Applicant</v>
          </cell>
          <cell r="H105" t="str">
            <v>Awarded - Completed</v>
          </cell>
          <cell r="I105" t="str">
            <v>Large</v>
          </cell>
          <cell r="J105">
            <v>1879568</v>
          </cell>
          <cell r="K105">
            <v>0</v>
          </cell>
          <cell r="L105">
            <v>1879568</v>
          </cell>
          <cell r="M105">
            <v>3954556</v>
          </cell>
          <cell r="N105" t="str">
            <v>Music</v>
          </cell>
          <cell r="O105">
            <v>463745</v>
          </cell>
          <cell r="P105">
            <v>21754</v>
          </cell>
          <cell r="Q105">
            <v>0</v>
          </cell>
          <cell r="R105">
            <v>2046</v>
          </cell>
          <cell r="S105">
            <v>6748</v>
          </cell>
          <cell r="T105">
            <v>10009</v>
          </cell>
          <cell r="U105">
            <v>0</v>
          </cell>
          <cell r="V105">
            <v>0</v>
          </cell>
          <cell r="W105">
            <v>0</v>
          </cell>
          <cell r="X105">
            <v>9527</v>
          </cell>
          <cell r="Y105">
            <v>50084</v>
          </cell>
          <cell r="Z105">
            <v>132196</v>
          </cell>
          <cell r="AA105">
            <v>2680789</v>
          </cell>
          <cell r="AB105">
            <v>0</v>
          </cell>
          <cell r="AC105">
            <v>105681</v>
          </cell>
          <cell r="AD105">
            <v>0</v>
          </cell>
          <cell r="AE105">
            <v>108978</v>
          </cell>
          <cell r="AF105">
            <v>0</v>
          </cell>
          <cell r="AG105">
            <v>9807</v>
          </cell>
          <cell r="AH105">
            <v>0</v>
          </cell>
          <cell r="AI105">
            <v>67498</v>
          </cell>
          <cell r="AJ105">
            <v>685</v>
          </cell>
          <cell r="AK105">
            <v>1879568</v>
          </cell>
          <cell r="AL105">
            <v>0</v>
          </cell>
          <cell r="AM105">
            <v>0</v>
          </cell>
          <cell r="AN105">
            <v>1879568</v>
          </cell>
          <cell r="AO105">
            <v>0</v>
          </cell>
          <cell r="AP105">
            <v>543071</v>
          </cell>
          <cell r="AQ105">
            <v>249283</v>
          </cell>
          <cell r="AR105">
            <v>0</v>
          </cell>
          <cell r="AS105">
            <v>639000</v>
          </cell>
          <cell r="AT105">
            <v>0</v>
          </cell>
          <cell r="AU105">
            <v>0</v>
          </cell>
          <cell r="AV105">
            <v>639000</v>
          </cell>
          <cell r="AW105">
            <v>315809</v>
          </cell>
          <cell r="AX105">
            <v>6000</v>
          </cell>
          <cell r="AY105">
            <v>44173</v>
          </cell>
          <cell r="AZ105">
            <v>0</v>
          </cell>
          <cell r="BA105">
            <v>0</v>
          </cell>
          <cell r="BB105">
            <v>0</v>
          </cell>
          <cell r="BC105">
            <v>0</v>
          </cell>
          <cell r="BD105">
            <v>0</v>
          </cell>
          <cell r="BE105">
            <v>0</v>
          </cell>
          <cell r="BF105">
            <v>0</v>
          </cell>
          <cell r="BG105">
            <v>122452</v>
          </cell>
          <cell r="BH105">
            <v>488434</v>
          </cell>
          <cell r="BI105">
            <v>171099</v>
          </cell>
          <cell r="BJ105">
            <v>88494</v>
          </cell>
          <cell r="BK105">
            <v>0</v>
          </cell>
          <cell r="BL105">
            <v>259593</v>
          </cell>
          <cell r="BM105">
            <v>0</v>
          </cell>
          <cell r="BN105">
            <v>0</v>
          </cell>
        </row>
        <row r="106">
          <cell r="A106" t="str">
            <v>Ulster Youth Choir</v>
          </cell>
          <cell r="B106" t="str">
            <v>2014-2015</v>
          </cell>
          <cell r="C106">
            <v>31838</v>
          </cell>
          <cell r="D106" t="str">
            <v>Lottery</v>
          </cell>
          <cell r="E106" t="str">
            <v>ACNI/10876</v>
          </cell>
          <cell r="F106" t="str">
            <v>Jane Cassidy</v>
          </cell>
          <cell r="G106" t="str">
            <v>AFP - Core</v>
          </cell>
          <cell r="H106" t="str">
            <v>Awarded - Completed</v>
          </cell>
          <cell r="I106" t="str">
            <v>Small</v>
          </cell>
          <cell r="J106">
            <v>44632</v>
          </cell>
          <cell r="K106">
            <v>0</v>
          </cell>
          <cell r="L106">
            <v>44923</v>
          </cell>
          <cell r="M106">
            <v>189746</v>
          </cell>
          <cell r="N106" t="str">
            <v>Music</v>
          </cell>
          <cell r="O106">
            <v>49644</v>
          </cell>
          <cell r="P106">
            <v>1200</v>
          </cell>
          <cell r="Q106">
            <v>0</v>
          </cell>
          <cell r="R106">
            <v>0</v>
          </cell>
          <cell r="S106">
            <v>350</v>
          </cell>
          <cell r="T106">
            <v>1350</v>
          </cell>
          <cell r="U106">
            <v>0</v>
          </cell>
          <cell r="V106">
            <v>0</v>
          </cell>
          <cell r="W106">
            <v>0</v>
          </cell>
          <cell r="X106">
            <v>384</v>
          </cell>
          <cell r="Y106">
            <v>3284</v>
          </cell>
          <cell r="Z106">
            <v>0</v>
          </cell>
          <cell r="AA106">
            <v>36016</v>
          </cell>
          <cell r="AB106">
            <v>3465</v>
          </cell>
          <cell r="AC106">
            <v>2000</v>
          </cell>
          <cell r="AD106">
            <v>0</v>
          </cell>
          <cell r="AE106">
            <v>40049</v>
          </cell>
          <cell r="AF106">
            <v>0</v>
          </cell>
          <cell r="AG106">
            <v>610</v>
          </cell>
          <cell r="AH106">
            <v>16323</v>
          </cell>
          <cell r="AI106">
            <v>4690</v>
          </cell>
          <cell r="AJ106">
            <v>315979</v>
          </cell>
          <cell r="AK106">
            <v>44632</v>
          </cell>
          <cell r="AL106">
            <v>44295</v>
          </cell>
          <cell r="AM106">
            <v>5350</v>
          </cell>
          <cell r="AN106">
            <v>94277</v>
          </cell>
          <cell r="AO106">
            <v>0</v>
          </cell>
          <cell r="AP106">
            <v>0</v>
          </cell>
          <cell r="AQ106">
            <v>0</v>
          </cell>
          <cell r="AR106">
            <v>0</v>
          </cell>
          <cell r="AS106">
            <v>0</v>
          </cell>
          <cell r="AT106">
            <v>0</v>
          </cell>
          <cell r="AU106">
            <v>0</v>
          </cell>
          <cell r="AV106">
            <v>0</v>
          </cell>
          <cell r="AW106">
            <v>7261</v>
          </cell>
          <cell r="AX106">
            <v>0</v>
          </cell>
          <cell r="AY106">
            <v>0</v>
          </cell>
          <cell r="AZ106">
            <v>88390</v>
          </cell>
          <cell r="BA106">
            <v>0</v>
          </cell>
          <cell r="BB106">
            <v>0</v>
          </cell>
          <cell r="BC106">
            <v>350</v>
          </cell>
          <cell r="BD106">
            <v>0</v>
          </cell>
          <cell r="BE106">
            <v>1000</v>
          </cell>
          <cell r="BF106">
            <v>0</v>
          </cell>
          <cell r="BG106">
            <v>2125</v>
          </cell>
          <cell r="BH106">
            <v>99126</v>
          </cell>
          <cell r="BI106">
            <v>0</v>
          </cell>
          <cell r="BJ106">
            <v>1425</v>
          </cell>
          <cell r="BK106">
            <v>5500</v>
          </cell>
          <cell r="BL106">
            <v>6925</v>
          </cell>
          <cell r="BM106">
            <v>94277</v>
          </cell>
          <cell r="BN106">
            <v>5500</v>
          </cell>
        </row>
        <row r="107">
          <cell r="A107" t="str">
            <v>Ulster Youth Orchestra</v>
          </cell>
          <cell r="B107" t="str">
            <v>2014-2015</v>
          </cell>
          <cell r="C107">
            <v>31727</v>
          </cell>
          <cell r="D107" t="str">
            <v>Lottery</v>
          </cell>
          <cell r="E107" t="str">
            <v>ACNI/10765</v>
          </cell>
          <cell r="F107" t="str">
            <v>Ciaran Scullion</v>
          </cell>
          <cell r="G107" t="str">
            <v>xx AFP - Returning Applicant</v>
          </cell>
          <cell r="H107" t="str">
            <v>Awarded - Completed</v>
          </cell>
          <cell r="I107" t="str">
            <v>Small</v>
          </cell>
          <cell r="J107">
            <v>35206</v>
          </cell>
          <cell r="K107">
            <v>0</v>
          </cell>
          <cell r="L107">
            <v>35206</v>
          </cell>
          <cell r="M107">
            <v>179606</v>
          </cell>
          <cell r="N107" t="str">
            <v>Music</v>
          </cell>
          <cell r="O107">
            <v>26949.37</v>
          </cell>
          <cell r="P107">
            <v>1440</v>
          </cell>
          <cell r="Q107">
            <v>0</v>
          </cell>
          <cell r="R107">
            <v>0</v>
          </cell>
          <cell r="S107">
            <v>1168.29</v>
          </cell>
          <cell r="T107">
            <v>779.18</v>
          </cell>
          <cell r="U107">
            <v>2388.1999999999998</v>
          </cell>
          <cell r="V107">
            <v>0</v>
          </cell>
          <cell r="W107">
            <v>0</v>
          </cell>
          <cell r="X107">
            <v>515.11</v>
          </cell>
          <cell r="Y107">
            <v>6290.78</v>
          </cell>
          <cell r="Z107">
            <v>2477.06</v>
          </cell>
          <cell r="AA107">
            <v>26835.599999999999</v>
          </cell>
          <cell r="AB107">
            <v>5243.2</v>
          </cell>
          <cell r="AC107">
            <v>3570.2</v>
          </cell>
          <cell r="AD107">
            <v>0</v>
          </cell>
          <cell r="AE107">
            <v>2570</v>
          </cell>
          <cell r="AF107">
            <v>1700.24</v>
          </cell>
          <cell r="AG107">
            <v>2040</v>
          </cell>
          <cell r="AH107">
            <v>40959.18</v>
          </cell>
          <cell r="AI107">
            <v>1157.72</v>
          </cell>
          <cell r="AJ107">
            <v>0</v>
          </cell>
          <cell r="AK107">
            <v>35206</v>
          </cell>
          <cell r="AL107">
            <v>0</v>
          </cell>
          <cell r="AM107">
            <v>573.77</v>
          </cell>
          <cell r="AN107">
            <v>35779.769999999997</v>
          </cell>
          <cell r="AO107">
            <v>0</v>
          </cell>
          <cell r="AP107">
            <v>0</v>
          </cell>
          <cell r="AQ107">
            <v>0</v>
          </cell>
          <cell r="AR107">
            <v>0</v>
          </cell>
          <cell r="AS107">
            <v>0</v>
          </cell>
          <cell r="AT107">
            <v>0</v>
          </cell>
          <cell r="AU107">
            <v>0</v>
          </cell>
          <cell r="AV107">
            <v>0</v>
          </cell>
          <cell r="AW107">
            <v>3770.47</v>
          </cell>
          <cell r="AX107">
            <v>0</v>
          </cell>
          <cell r="AY107">
            <v>0</v>
          </cell>
          <cell r="AZ107">
            <v>34066.35</v>
          </cell>
          <cell r="BA107">
            <v>0</v>
          </cell>
          <cell r="BB107">
            <v>0</v>
          </cell>
          <cell r="BC107">
            <v>0</v>
          </cell>
          <cell r="BD107">
            <v>0</v>
          </cell>
          <cell r="BE107">
            <v>0</v>
          </cell>
          <cell r="BF107">
            <v>0</v>
          </cell>
          <cell r="BG107">
            <v>1960</v>
          </cell>
          <cell r="BH107">
            <v>39796.82</v>
          </cell>
          <cell r="BI107">
            <v>0</v>
          </cell>
          <cell r="BJ107">
            <v>2823.37</v>
          </cell>
          <cell r="BK107">
            <v>60800</v>
          </cell>
          <cell r="BL107">
            <v>63623.37</v>
          </cell>
          <cell r="BM107">
            <v>0</v>
          </cell>
          <cell r="BN107">
            <v>0</v>
          </cell>
        </row>
        <row r="108">
          <cell r="A108" t="str">
            <v>Ulster-Scots Community Network</v>
          </cell>
          <cell r="B108" t="str">
            <v>2014-2015</v>
          </cell>
          <cell r="C108">
            <v>31721</v>
          </cell>
          <cell r="D108" t="str">
            <v>Lottery</v>
          </cell>
          <cell r="E108" t="str">
            <v>ACNI/10759</v>
          </cell>
          <cell r="F108" t="str">
            <v>Joan Dempster</v>
          </cell>
          <cell r="G108" t="str">
            <v>xx AFP - Returning Applicant</v>
          </cell>
          <cell r="H108" t="str">
            <v>Awarded - Completed</v>
          </cell>
          <cell r="I108" t="str">
            <v>Medium</v>
          </cell>
          <cell r="J108">
            <v>25000</v>
          </cell>
          <cell r="K108">
            <v>0</v>
          </cell>
          <cell r="L108">
            <v>25000</v>
          </cell>
          <cell r="M108">
            <v>274000</v>
          </cell>
          <cell r="N108" t="str">
            <v>Traditional Arts</v>
          </cell>
          <cell r="O108">
            <v>220229.04</v>
          </cell>
          <cell r="P108">
            <v>34405.919999999998</v>
          </cell>
          <cell r="Q108">
            <v>1399.68</v>
          </cell>
          <cell r="R108">
            <v>731.94</v>
          </cell>
          <cell r="S108">
            <v>5381.38</v>
          </cell>
          <cell r="T108">
            <v>1223.27</v>
          </cell>
          <cell r="U108">
            <v>3898.73</v>
          </cell>
          <cell r="V108">
            <v>0</v>
          </cell>
          <cell r="W108">
            <v>0</v>
          </cell>
          <cell r="X108">
            <v>1540.01</v>
          </cell>
          <cell r="Y108">
            <v>48580.93</v>
          </cell>
          <cell r="Z108">
            <v>16665.45</v>
          </cell>
          <cell r="AA108">
            <v>250</v>
          </cell>
          <cell r="AB108">
            <v>0</v>
          </cell>
          <cell r="AC108">
            <v>300</v>
          </cell>
          <cell r="AD108">
            <v>0</v>
          </cell>
          <cell r="AE108">
            <v>0</v>
          </cell>
          <cell r="AF108">
            <v>1194.51</v>
          </cell>
          <cell r="AG108">
            <v>0</v>
          </cell>
          <cell r="AH108">
            <v>11055.93</v>
          </cell>
          <cell r="AI108">
            <v>0</v>
          </cell>
          <cell r="AJ108">
            <v>5278</v>
          </cell>
          <cell r="AK108">
            <v>25000</v>
          </cell>
          <cell r="AL108">
            <v>0</v>
          </cell>
          <cell r="AM108">
            <v>0</v>
          </cell>
          <cell r="AN108">
            <v>25000</v>
          </cell>
          <cell r="AO108">
            <v>0</v>
          </cell>
          <cell r="AP108">
            <v>260644</v>
          </cell>
          <cell r="AQ108">
            <v>0</v>
          </cell>
          <cell r="AR108">
            <v>0</v>
          </cell>
          <cell r="AS108">
            <v>9332</v>
          </cell>
          <cell r="AT108">
            <v>0</v>
          </cell>
          <cell r="AU108">
            <v>0</v>
          </cell>
          <cell r="AV108">
            <v>9332</v>
          </cell>
          <cell r="AW108">
            <v>0</v>
          </cell>
          <cell r="AX108">
            <v>0</v>
          </cell>
          <cell r="AY108">
            <v>0</v>
          </cell>
          <cell r="AZ108">
            <v>0</v>
          </cell>
          <cell r="BA108">
            <v>630.19000000000005</v>
          </cell>
          <cell r="BB108">
            <v>0</v>
          </cell>
          <cell r="BC108">
            <v>0</v>
          </cell>
          <cell r="BD108">
            <v>0</v>
          </cell>
          <cell r="BE108">
            <v>1027</v>
          </cell>
          <cell r="BF108">
            <v>2771</v>
          </cell>
          <cell r="BG108">
            <v>222.66</v>
          </cell>
          <cell r="BH108">
            <v>4650.8500000000004</v>
          </cell>
          <cell r="BI108">
            <v>0</v>
          </cell>
          <cell r="BJ108">
            <v>0</v>
          </cell>
          <cell r="BK108">
            <v>0</v>
          </cell>
          <cell r="BL108">
            <v>0</v>
          </cell>
          <cell r="BM108">
            <v>0</v>
          </cell>
          <cell r="BN108">
            <v>0</v>
          </cell>
        </row>
        <row r="109">
          <cell r="A109" t="str">
            <v>Verbal Arts Centre</v>
          </cell>
          <cell r="B109" t="str">
            <v>2014-2015</v>
          </cell>
          <cell r="C109">
            <v>31764</v>
          </cell>
          <cell r="D109" t="str">
            <v>Exchequer</v>
          </cell>
          <cell r="E109" t="str">
            <v>ACNI/10802</v>
          </cell>
          <cell r="F109" t="str">
            <v>Damian Smyth</v>
          </cell>
          <cell r="G109" t="str">
            <v>xx AFP - Returning Applicant</v>
          </cell>
          <cell r="H109" t="str">
            <v>Awarded - Completed</v>
          </cell>
          <cell r="I109" t="str">
            <v>Medium</v>
          </cell>
          <cell r="J109">
            <v>255496</v>
          </cell>
          <cell r="K109">
            <v>0</v>
          </cell>
          <cell r="L109">
            <v>255496</v>
          </cell>
          <cell r="M109">
            <v>1082164</v>
          </cell>
          <cell r="N109" t="str">
            <v>Literature</v>
          </cell>
          <cell r="O109">
            <v>228627.28</v>
          </cell>
          <cell r="P109">
            <v>1442.04</v>
          </cell>
          <cell r="Q109">
            <v>15332.94</v>
          </cell>
          <cell r="R109">
            <v>13938.39</v>
          </cell>
          <cell r="S109">
            <v>7506.79</v>
          </cell>
          <cell r="T109">
            <v>2931.98</v>
          </cell>
          <cell r="U109">
            <v>8290.42</v>
          </cell>
          <cell r="V109">
            <v>0</v>
          </cell>
          <cell r="W109">
            <v>0</v>
          </cell>
          <cell r="X109">
            <v>7060.58</v>
          </cell>
          <cell r="Y109">
            <v>56503.14</v>
          </cell>
          <cell r="Z109">
            <v>48289.79</v>
          </cell>
          <cell r="AA109">
            <v>231607.91</v>
          </cell>
          <cell r="AB109">
            <v>374.22</v>
          </cell>
          <cell r="AC109">
            <v>18010.45</v>
          </cell>
          <cell r="AD109">
            <v>0</v>
          </cell>
          <cell r="AE109">
            <v>2101</v>
          </cell>
          <cell r="AF109">
            <v>3251.6</v>
          </cell>
          <cell r="AG109">
            <v>1596.93</v>
          </cell>
          <cell r="AH109">
            <v>14308.63</v>
          </cell>
          <cell r="AI109">
            <v>64506.64</v>
          </cell>
          <cell r="AJ109">
            <v>1216.6500000000001</v>
          </cell>
          <cell r="AK109">
            <v>255496</v>
          </cell>
          <cell r="AL109">
            <v>63150.14</v>
          </cell>
          <cell r="AM109">
            <v>0</v>
          </cell>
          <cell r="AN109">
            <v>318646.14</v>
          </cell>
          <cell r="AO109">
            <v>0</v>
          </cell>
          <cell r="AP109">
            <v>40000</v>
          </cell>
          <cell r="AQ109">
            <v>17000</v>
          </cell>
          <cell r="AR109">
            <v>120820.79</v>
          </cell>
          <cell r="AS109">
            <v>83295.63</v>
          </cell>
          <cell r="AT109">
            <v>0</v>
          </cell>
          <cell r="AU109">
            <v>0</v>
          </cell>
          <cell r="AV109">
            <v>83295.63</v>
          </cell>
          <cell r="AW109">
            <v>11924.3</v>
          </cell>
          <cell r="AX109">
            <v>0</v>
          </cell>
          <cell r="AY109">
            <v>0</v>
          </cell>
          <cell r="AZ109">
            <v>0</v>
          </cell>
          <cell r="BA109">
            <v>7136.09</v>
          </cell>
          <cell r="BB109">
            <v>0</v>
          </cell>
          <cell r="BC109">
            <v>3116.25</v>
          </cell>
          <cell r="BD109">
            <v>15051.43</v>
          </cell>
          <cell r="BE109">
            <v>1141.5999999999999</v>
          </cell>
          <cell r="BF109">
            <v>55936</v>
          </cell>
          <cell r="BG109">
            <v>27774.9</v>
          </cell>
          <cell r="BH109">
            <v>122080.57</v>
          </cell>
          <cell r="BI109">
            <v>1950</v>
          </cell>
          <cell r="BJ109">
            <v>986.5</v>
          </cell>
          <cell r="BK109">
            <v>0</v>
          </cell>
          <cell r="BL109">
            <v>2936.5</v>
          </cell>
          <cell r="BM109">
            <v>0</v>
          </cell>
          <cell r="BN109">
            <v>0</v>
          </cell>
        </row>
        <row r="110">
          <cell r="A110" t="str">
            <v>Voluntary Arts Network (for Voluntary Arts Ireland)</v>
          </cell>
          <cell r="B110" t="str">
            <v>2014-2015</v>
          </cell>
          <cell r="C110">
            <v>31741</v>
          </cell>
          <cell r="D110" t="str">
            <v>Lottery</v>
          </cell>
          <cell r="E110" t="str">
            <v>ACNI/10779</v>
          </cell>
          <cell r="F110" t="str">
            <v>Fionnuala Walsh</v>
          </cell>
          <cell r="G110" t="str">
            <v>xx AFP - Returning Applicant</v>
          </cell>
          <cell r="H110" t="str">
            <v>Awarded - Completed</v>
          </cell>
          <cell r="I110" t="str">
            <v>Medium</v>
          </cell>
          <cell r="J110">
            <v>95632</v>
          </cell>
          <cell r="K110">
            <v>0</v>
          </cell>
          <cell r="L110">
            <v>95632</v>
          </cell>
          <cell r="M110">
            <v>171455</v>
          </cell>
          <cell r="N110" t="str">
            <v>Combined</v>
          </cell>
          <cell r="O110">
            <v>95123</v>
          </cell>
          <cell r="P110">
            <v>2664</v>
          </cell>
          <cell r="Q110">
            <v>0</v>
          </cell>
          <cell r="R110">
            <v>0</v>
          </cell>
          <cell r="S110">
            <v>1413</v>
          </cell>
          <cell r="T110">
            <v>1749</v>
          </cell>
          <cell r="U110">
            <v>2000</v>
          </cell>
          <cell r="V110">
            <v>0</v>
          </cell>
          <cell r="W110">
            <v>0</v>
          </cell>
          <cell r="X110">
            <v>1676</v>
          </cell>
          <cell r="Y110">
            <v>9502</v>
          </cell>
          <cell r="Z110">
            <v>9924</v>
          </cell>
          <cell r="AA110">
            <v>5299</v>
          </cell>
          <cell r="AB110">
            <v>2610</v>
          </cell>
          <cell r="AC110">
            <v>4694</v>
          </cell>
          <cell r="AD110">
            <v>0</v>
          </cell>
          <cell r="AE110">
            <v>0</v>
          </cell>
          <cell r="AF110">
            <v>0</v>
          </cell>
          <cell r="AG110">
            <v>0</v>
          </cell>
          <cell r="AH110">
            <v>3155</v>
          </cell>
          <cell r="AI110">
            <v>0</v>
          </cell>
          <cell r="AJ110">
            <v>31937.97</v>
          </cell>
          <cell r="AK110">
            <v>95632</v>
          </cell>
          <cell r="AL110">
            <v>0</v>
          </cell>
          <cell r="AM110">
            <v>0</v>
          </cell>
          <cell r="AN110">
            <v>95632</v>
          </cell>
          <cell r="AO110">
            <v>0</v>
          </cell>
          <cell r="AP110">
            <v>0</v>
          </cell>
          <cell r="AQ110">
            <v>3155</v>
          </cell>
          <cell r="AR110">
            <v>0</v>
          </cell>
          <cell r="AS110">
            <v>31520</v>
          </cell>
          <cell r="AT110">
            <v>0</v>
          </cell>
          <cell r="AU110">
            <v>0</v>
          </cell>
          <cell r="AV110">
            <v>31520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row>
        <row r="111">
          <cell r="A111" t="str">
            <v>Walled City Music Trust</v>
          </cell>
          <cell r="B111" t="str">
            <v>2014-2015</v>
          </cell>
          <cell r="C111">
            <v>31740</v>
          </cell>
          <cell r="D111" t="str">
            <v>Lottery</v>
          </cell>
          <cell r="E111" t="str">
            <v>ACNI/10778</v>
          </cell>
          <cell r="F111" t="str">
            <v>Ciaran Scullion</v>
          </cell>
          <cell r="G111" t="str">
            <v>xx AFP - Returning Applicant</v>
          </cell>
          <cell r="H111" t="str">
            <v>Awarded - Completed</v>
          </cell>
          <cell r="I111" t="str">
            <v>Medium</v>
          </cell>
          <cell r="J111">
            <v>115000</v>
          </cell>
          <cell r="K111">
            <v>0</v>
          </cell>
          <cell r="L111">
            <v>115000</v>
          </cell>
          <cell r="M111">
            <v>351964</v>
          </cell>
          <cell r="N111" t="str">
            <v>Music</v>
          </cell>
          <cell r="O111">
            <v>68205</v>
          </cell>
          <cell r="P111">
            <v>2520</v>
          </cell>
          <cell r="Q111">
            <v>0</v>
          </cell>
          <cell r="R111">
            <v>0</v>
          </cell>
          <cell r="S111">
            <v>2520</v>
          </cell>
          <cell r="T111">
            <v>500</v>
          </cell>
          <cell r="U111">
            <v>4858</v>
          </cell>
          <cell r="V111">
            <v>0</v>
          </cell>
          <cell r="W111">
            <v>0</v>
          </cell>
          <cell r="X111">
            <v>541</v>
          </cell>
          <cell r="Y111">
            <v>10939</v>
          </cell>
          <cell r="Z111">
            <v>1009</v>
          </cell>
          <cell r="AA111">
            <v>97914</v>
          </cell>
          <cell r="AB111">
            <v>186</v>
          </cell>
          <cell r="AC111">
            <v>19475</v>
          </cell>
          <cell r="AD111">
            <v>0</v>
          </cell>
          <cell r="AE111">
            <v>9236</v>
          </cell>
          <cell r="AF111">
            <v>1875</v>
          </cell>
          <cell r="AG111">
            <v>1415</v>
          </cell>
          <cell r="AH111">
            <v>43878</v>
          </cell>
          <cell r="AI111">
            <v>18754</v>
          </cell>
          <cell r="AJ111">
            <v>0</v>
          </cell>
          <cell r="AK111">
            <v>115000</v>
          </cell>
          <cell r="AL111">
            <v>54416</v>
          </cell>
          <cell r="AM111">
            <v>0</v>
          </cell>
          <cell r="AN111">
            <v>169416</v>
          </cell>
          <cell r="AO111">
            <v>0</v>
          </cell>
          <cell r="AP111">
            <v>20000</v>
          </cell>
          <cell r="AQ111">
            <v>70000</v>
          </cell>
          <cell r="AR111">
            <v>0</v>
          </cell>
          <cell r="AS111">
            <v>0</v>
          </cell>
          <cell r="AT111">
            <v>0</v>
          </cell>
          <cell r="AU111">
            <v>0</v>
          </cell>
          <cell r="AV111">
            <v>0</v>
          </cell>
          <cell r="AW111">
            <v>11412</v>
          </cell>
          <cell r="AX111">
            <v>1000</v>
          </cell>
          <cell r="AY111">
            <v>0</v>
          </cell>
          <cell r="AZ111">
            <v>0</v>
          </cell>
          <cell r="BA111">
            <v>0</v>
          </cell>
          <cell r="BB111">
            <v>0</v>
          </cell>
          <cell r="BC111">
            <v>273</v>
          </cell>
          <cell r="BD111">
            <v>0</v>
          </cell>
          <cell r="BE111">
            <v>0</v>
          </cell>
          <cell r="BF111">
            <v>0</v>
          </cell>
          <cell r="BG111">
            <v>6590</v>
          </cell>
          <cell r="BH111">
            <v>19275</v>
          </cell>
          <cell r="BI111">
            <v>16000</v>
          </cell>
          <cell r="BJ111">
            <v>0</v>
          </cell>
          <cell r="BK111">
            <v>11000</v>
          </cell>
          <cell r="BL111">
            <v>27000</v>
          </cell>
          <cell r="BM111">
            <v>0</v>
          </cell>
          <cell r="BN111">
            <v>0</v>
          </cell>
        </row>
        <row r="112">
          <cell r="A112" t="str">
            <v>Waterside Theatre Company Ltd</v>
          </cell>
          <cell r="B112" t="str">
            <v>2014-2015</v>
          </cell>
          <cell r="C112">
            <v>31765</v>
          </cell>
          <cell r="D112" t="str">
            <v>Exchequer</v>
          </cell>
          <cell r="E112" t="str">
            <v>ACNI/10803</v>
          </cell>
          <cell r="F112" t="str">
            <v>Gavin O'Connor</v>
          </cell>
          <cell r="G112" t="str">
            <v>xx AFP - Returning Applicant</v>
          </cell>
          <cell r="H112" t="str">
            <v>Awarded - Completed</v>
          </cell>
          <cell r="I112" t="str">
            <v>Medium</v>
          </cell>
          <cell r="J112">
            <v>130930</v>
          </cell>
          <cell r="K112">
            <v>0</v>
          </cell>
          <cell r="L112">
            <v>130930</v>
          </cell>
          <cell r="M112">
            <v>528305</v>
          </cell>
          <cell r="N112" t="str">
            <v>Combined</v>
          </cell>
          <cell r="O112">
            <v>132951</v>
          </cell>
          <cell r="P112">
            <v>23518</v>
          </cell>
          <cell r="Q112">
            <v>6787</v>
          </cell>
          <cell r="R112">
            <v>2475</v>
          </cell>
          <cell r="S112">
            <v>762</v>
          </cell>
          <cell r="T112">
            <v>7124</v>
          </cell>
          <cell r="U112">
            <v>1619</v>
          </cell>
          <cell r="V112">
            <v>0</v>
          </cell>
          <cell r="W112">
            <v>0</v>
          </cell>
          <cell r="X112">
            <v>2750</v>
          </cell>
          <cell r="Y112">
            <v>45035</v>
          </cell>
          <cell r="Z112">
            <v>17717</v>
          </cell>
          <cell r="AA112">
            <v>68486</v>
          </cell>
          <cell r="AB112">
            <v>88</v>
          </cell>
          <cell r="AC112">
            <v>5029</v>
          </cell>
          <cell r="AD112">
            <v>0</v>
          </cell>
          <cell r="AE112">
            <v>0</v>
          </cell>
          <cell r="AF112">
            <v>0</v>
          </cell>
          <cell r="AG112">
            <v>0</v>
          </cell>
          <cell r="AH112">
            <v>0</v>
          </cell>
          <cell r="AI112">
            <v>0</v>
          </cell>
          <cell r="AJ112">
            <v>25800</v>
          </cell>
          <cell r="AK112">
            <v>130930</v>
          </cell>
          <cell r="AL112">
            <v>0</v>
          </cell>
          <cell r="AM112">
            <v>0</v>
          </cell>
          <cell r="AN112">
            <v>130930</v>
          </cell>
          <cell r="AO112">
            <v>0</v>
          </cell>
          <cell r="AP112">
            <v>9000</v>
          </cell>
          <cell r="AQ112">
            <v>31344</v>
          </cell>
          <cell r="AR112">
            <v>0</v>
          </cell>
          <cell r="AS112">
            <v>15900</v>
          </cell>
          <cell r="AT112">
            <v>0</v>
          </cell>
          <cell r="AU112">
            <v>0</v>
          </cell>
          <cell r="AV112">
            <v>15900</v>
          </cell>
          <cell r="AW112">
            <v>81042</v>
          </cell>
          <cell r="AX112">
            <v>0</v>
          </cell>
          <cell r="AY112">
            <v>0</v>
          </cell>
          <cell r="AZ112">
            <v>0</v>
          </cell>
          <cell r="BA112">
            <v>0</v>
          </cell>
          <cell r="BB112">
            <v>852</v>
          </cell>
          <cell r="BC112">
            <v>6224</v>
          </cell>
          <cell r="BD112">
            <v>0</v>
          </cell>
          <cell r="BE112">
            <v>2239</v>
          </cell>
          <cell r="BF112">
            <v>0</v>
          </cell>
          <cell r="BG112">
            <v>9423</v>
          </cell>
          <cell r="BH112">
            <v>99780</v>
          </cell>
          <cell r="BI112">
            <v>4000</v>
          </cell>
          <cell r="BJ112">
            <v>0</v>
          </cell>
          <cell r="BK112">
            <v>5195</v>
          </cell>
          <cell r="BL112">
            <v>9195</v>
          </cell>
          <cell r="BM112">
            <v>0</v>
          </cell>
          <cell r="BN112">
            <v>0</v>
          </cell>
        </row>
        <row r="113">
          <cell r="A113" t="str">
            <v>Wheelworks</v>
          </cell>
          <cell r="B113" t="str">
            <v>2014-2015</v>
          </cell>
          <cell r="C113">
            <v>31739</v>
          </cell>
          <cell r="D113" t="str">
            <v>Lottery</v>
          </cell>
          <cell r="E113" t="str">
            <v>ACNI/10777</v>
          </cell>
          <cell r="F113" t="str">
            <v>Gavin O'Connor</v>
          </cell>
          <cell r="G113" t="str">
            <v>xx AFP - Returning Applicant</v>
          </cell>
          <cell r="H113" t="str">
            <v>Awarded - Completed</v>
          </cell>
          <cell r="I113" t="str">
            <v>Medium</v>
          </cell>
          <cell r="J113">
            <v>82450</v>
          </cell>
          <cell r="K113">
            <v>0</v>
          </cell>
          <cell r="L113">
            <v>82400</v>
          </cell>
          <cell r="M113">
            <v>176270</v>
          </cell>
          <cell r="N113" t="str">
            <v>Combined</v>
          </cell>
          <cell r="O113">
            <v>88851</v>
          </cell>
          <cell r="P113">
            <v>5470</v>
          </cell>
          <cell r="Q113">
            <v>0</v>
          </cell>
          <cell r="R113">
            <v>164</v>
          </cell>
          <cell r="S113">
            <v>1274</v>
          </cell>
          <cell r="T113">
            <v>1450</v>
          </cell>
          <cell r="U113">
            <v>6112</v>
          </cell>
          <cell r="V113">
            <v>0</v>
          </cell>
          <cell r="W113">
            <v>0</v>
          </cell>
          <cell r="X113">
            <v>5687</v>
          </cell>
          <cell r="Y113">
            <v>20157</v>
          </cell>
          <cell r="Z113">
            <v>19011.490000000002</v>
          </cell>
          <cell r="AA113">
            <v>44610</v>
          </cell>
          <cell r="AB113">
            <v>234.29</v>
          </cell>
          <cell r="AC113">
            <v>0</v>
          </cell>
          <cell r="AD113">
            <v>0</v>
          </cell>
          <cell r="AE113">
            <v>0</v>
          </cell>
          <cell r="AF113">
            <v>0</v>
          </cell>
          <cell r="AG113">
            <v>0</v>
          </cell>
          <cell r="AH113">
            <v>1711.02</v>
          </cell>
          <cell r="AI113">
            <v>5062.1099999999997</v>
          </cell>
          <cell r="AJ113">
            <v>54072</v>
          </cell>
          <cell r="AK113">
            <v>82450</v>
          </cell>
          <cell r="AL113">
            <v>0</v>
          </cell>
          <cell r="AM113">
            <v>0</v>
          </cell>
          <cell r="AN113">
            <v>82450</v>
          </cell>
          <cell r="AO113">
            <v>0</v>
          </cell>
          <cell r="AP113">
            <v>0</v>
          </cell>
          <cell r="AQ113">
            <v>28570</v>
          </cell>
          <cell r="AR113">
            <v>0</v>
          </cell>
          <cell r="AS113">
            <v>32040</v>
          </cell>
          <cell r="AT113">
            <v>9605</v>
          </cell>
          <cell r="AU113">
            <v>0</v>
          </cell>
          <cell r="AV113">
            <v>41645</v>
          </cell>
          <cell r="AW113">
            <v>0</v>
          </cell>
          <cell r="AX113">
            <v>0</v>
          </cell>
          <cell r="AY113">
            <v>0</v>
          </cell>
          <cell r="AZ113">
            <v>0</v>
          </cell>
          <cell r="BA113">
            <v>0</v>
          </cell>
          <cell r="BB113">
            <v>0</v>
          </cell>
          <cell r="BC113">
            <v>0</v>
          </cell>
          <cell r="BD113">
            <v>0</v>
          </cell>
          <cell r="BE113">
            <v>8867</v>
          </cell>
          <cell r="BF113">
            <v>0</v>
          </cell>
          <cell r="BG113">
            <v>0</v>
          </cell>
          <cell r="BH113">
            <v>8867</v>
          </cell>
          <cell r="BI113">
            <v>0</v>
          </cell>
          <cell r="BJ113">
            <v>572</v>
          </cell>
          <cell r="BK113">
            <v>21323</v>
          </cell>
          <cell r="BL113">
            <v>21895</v>
          </cell>
          <cell r="BM113">
            <v>0</v>
          </cell>
          <cell r="BN113">
            <v>199650</v>
          </cell>
        </row>
        <row r="114">
          <cell r="A114" t="str">
            <v>Young at Art</v>
          </cell>
          <cell r="B114" t="str">
            <v>2014-2015</v>
          </cell>
          <cell r="C114">
            <v>31789</v>
          </cell>
          <cell r="D114" t="str">
            <v>Exchequer</v>
          </cell>
          <cell r="E114" t="str">
            <v>ACNI/10827</v>
          </cell>
          <cell r="F114" t="str">
            <v>Gavin O'Connor</v>
          </cell>
          <cell r="G114" t="str">
            <v>xx AFP - Returning Applicant</v>
          </cell>
          <cell r="H114" t="str">
            <v>Awarded - Completed</v>
          </cell>
          <cell r="I114" t="str">
            <v>Medium</v>
          </cell>
          <cell r="J114">
            <v>167416</v>
          </cell>
          <cell r="K114">
            <v>0</v>
          </cell>
          <cell r="L114">
            <v>167416</v>
          </cell>
          <cell r="M114">
            <v>0</v>
          </cell>
          <cell r="N114" t="str">
            <v>Combined</v>
          </cell>
          <cell r="O114">
            <v>138216</v>
          </cell>
          <cell r="P114">
            <v>13730.58</v>
          </cell>
          <cell r="Q114">
            <v>1896</v>
          </cell>
          <cell r="R114">
            <v>1535</v>
          </cell>
          <cell r="S114">
            <v>3482.24</v>
          </cell>
          <cell r="T114">
            <v>3175.86</v>
          </cell>
          <cell r="U114">
            <v>3855.36</v>
          </cell>
          <cell r="V114">
            <v>0</v>
          </cell>
          <cell r="W114">
            <v>0</v>
          </cell>
          <cell r="X114">
            <v>2400</v>
          </cell>
          <cell r="Y114">
            <v>30075.040000000001</v>
          </cell>
          <cell r="Z114">
            <v>14106</v>
          </cell>
          <cell r="AA114">
            <v>59818</v>
          </cell>
          <cell r="AB114">
            <v>0</v>
          </cell>
          <cell r="AC114">
            <v>27574</v>
          </cell>
          <cell r="AD114">
            <v>0</v>
          </cell>
          <cell r="AE114">
            <v>17687</v>
          </cell>
          <cell r="AF114">
            <v>3965</v>
          </cell>
          <cell r="AG114">
            <v>5413</v>
          </cell>
          <cell r="AH114">
            <v>20733</v>
          </cell>
          <cell r="AI114">
            <v>9964</v>
          </cell>
          <cell r="AJ114">
            <v>4126.34</v>
          </cell>
          <cell r="AK114">
            <v>167416</v>
          </cell>
          <cell r="AL114">
            <v>20805</v>
          </cell>
          <cell r="AM114">
            <v>4147</v>
          </cell>
          <cell r="AN114">
            <v>192368</v>
          </cell>
          <cell r="AO114">
            <v>0</v>
          </cell>
          <cell r="AP114">
            <v>10000</v>
          </cell>
          <cell r="AQ114">
            <v>42756</v>
          </cell>
          <cell r="AR114">
            <v>0</v>
          </cell>
          <cell r="AS114">
            <v>45290</v>
          </cell>
          <cell r="AT114">
            <v>0</v>
          </cell>
          <cell r="AU114">
            <v>0</v>
          </cell>
          <cell r="AV114">
            <v>45290</v>
          </cell>
          <cell r="AW114">
            <v>19101</v>
          </cell>
          <cell r="AX114">
            <v>5665</v>
          </cell>
          <cell r="AY114">
            <v>0</v>
          </cell>
          <cell r="AZ114">
            <v>0</v>
          </cell>
          <cell r="BA114">
            <v>0</v>
          </cell>
          <cell r="BB114">
            <v>0</v>
          </cell>
          <cell r="BC114">
            <v>0</v>
          </cell>
          <cell r="BD114">
            <v>0</v>
          </cell>
          <cell r="BE114">
            <v>0</v>
          </cell>
          <cell r="BF114">
            <v>0</v>
          </cell>
          <cell r="BG114">
            <v>69024</v>
          </cell>
          <cell r="BH114">
            <v>93790</v>
          </cell>
          <cell r="BI114">
            <v>3568</v>
          </cell>
          <cell r="BJ114">
            <v>3930</v>
          </cell>
          <cell r="BK114">
            <v>24763</v>
          </cell>
          <cell r="BL114">
            <v>32261</v>
          </cell>
          <cell r="BM114">
            <v>0</v>
          </cell>
          <cell r="BN114">
            <v>0</v>
          </cell>
        </row>
        <row r="115">
          <cell r="A115" t="str">
            <v>Youth Action Northern Ireland</v>
          </cell>
          <cell r="B115" t="str">
            <v>2014-2015</v>
          </cell>
          <cell r="C115">
            <v>31725</v>
          </cell>
          <cell r="D115" t="str">
            <v>Lottery</v>
          </cell>
          <cell r="E115" t="str">
            <v>ACNI/10763</v>
          </cell>
          <cell r="F115" t="str">
            <v>Gavin O'Connor</v>
          </cell>
          <cell r="G115" t="str">
            <v>xx AFP - Returning Applicant</v>
          </cell>
          <cell r="H115" t="str">
            <v>Awarded - Completed</v>
          </cell>
          <cell r="I115" t="str">
            <v>Medium</v>
          </cell>
          <cell r="J115">
            <v>60009</v>
          </cell>
          <cell r="K115">
            <v>0</v>
          </cell>
          <cell r="L115">
            <v>60009</v>
          </cell>
          <cell r="M115">
            <v>60009</v>
          </cell>
          <cell r="N115" t="str">
            <v>Drama</v>
          </cell>
          <cell r="O115">
            <v>167208.26999999999</v>
          </cell>
          <cell r="P115">
            <v>5215.95</v>
          </cell>
          <cell r="Q115">
            <v>1540.54</v>
          </cell>
          <cell r="R115">
            <v>15515.69</v>
          </cell>
          <cell r="S115">
            <v>1340.35</v>
          </cell>
          <cell r="T115">
            <v>7990.3</v>
          </cell>
          <cell r="U115">
            <v>2958.09</v>
          </cell>
          <cell r="V115">
            <v>0</v>
          </cell>
          <cell r="W115">
            <v>0</v>
          </cell>
          <cell r="X115">
            <v>900.06</v>
          </cell>
          <cell r="Y115">
            <v>35460.979999999996</v>
          </cell>
          <cell r="Z115">
            <v>30358</v>
          </cell>
          <cell r="AA115">
            <v>37618.79</v>
          </cell>
          <cell r="AB115">
            <v>10623.62</v>
          </cell>
          <cell r="AC115">
            <v>679</v>
          </cell>
          <cell r="AD115">
            <v>4186.2</v>
          </cell>
          <cell r="AE115">
            <v>18919.97</v>
          </cell>
          <cell r="AF115">
            <v>0</v>
          </cell>
          <cell r="AG115">
            <v>2400</v>
          </cell>
          <cell r="AH115">
            <v>7169.41</v>
          </cell>
          <cell r="AI115">
            <v>8348.7999999999993</v>
          </cell>
          <cell r="AJ115">
            <v>85215.88</v>
          </cell>
          <cell r="AK115">
            <v>60009</v>
          </cell>
          <cell r="AL115">
            <v>0</v>
          </cell>
          <cell r="AM115">
            <v>0</v>
          </cell>
          <cell r="AN115">
            <v>60009</v>
          </cell>
          <cell r="AO115">
            <v>0</v>
          </cell>
          <cell r="AP115">
            <v>116470</v>
          </cell>
          <cell r="AQ115">
            <v>0</v>
          </cell>
          <cell r="AR115">
            <v>0</v>
          </cell>
          <cell r="AS115">
            <v>0</v>
          </cell>
          <cell r="AT115">
            <v>0</v>
          </cell>
          <cell r="AU115">
            <v>0</v>
          </cell>
          <cell r="AV115">
            <v>0</v>
          </cell>
          <cell r="AW115">
            <v>13846.09</v>
          </cell>
          <cell r="AX115">
            <v>0</v>
          </cell>
          <cell r="AY115">
            <v>0</v>
          </cell>
          <cell r="AZ115">
            <v>41108.14</v>
          </cell>
          <cell r="BA115">
            <v>0</v>
          </cell>
          <cell r="BB115">
            <v>0</v>
          </cell>
          <cell r="BC115">
            <v>0</v>
          </cell>
          <cell r="BD115">
            <v>0</v>
          </cell>
          <cell r="BE115">
            <v>0</v>
          </cell>
          <cell r="BF115">
            <v>0</v>
          </cell>
          <cell r="BG115">
            <v>36694</v>
          </cell>
          <cell r="BH115">
            <v>91648.23</v>
          </cell>
          <cell r="BI115">
            <v>0</v>
          </cell>
          <cell r="BJ115">
            <v>0</v>
          </cell>
          <cell r="BK115">
            <v>59938</v>
          </cell>
          <cell r="BL115">
            <v>59938</v>
          </cell>
          <cell r="BM115">
            <v>0</v>
          </cell>
          <cell r="BN115">
            <v>0</v>
          </cell>
        </row>
        <row r="116">
          <cell r="A116" t="str">
            <v>All organisations</v>
          </cell>
          <cell r="B116">
            <v>114</v>
          </cell>
          <cell r="C116">
            <v>0</v>
          </cell>
          <cell r="D116">
            <v>0</v>
          </cell>
          <cell r="E116">
            <v>0</v>
          </cell>
          <cell r="F116">
            <v>0</v>
          </cell>
          <cell r="G116">
            <v>0</v>
          </cell>
          <cell r="H116">
            <v>0</v>
          </cell>
          <cell r="I116">
            <v>0</v>
          </cell>
          <cell r="J116">
            <v>14086575</v>
          </cell>
          <cell r="K116">
            <v>0</v>
          </cell>
          <cell r="L116">
            <v>0</v>
          </cell>
          <cell r="M116">
            <v>0</v>
          </cell>
          <cell r="N116">
            <v>0</v>
          </cell>
          <cell r="O116">
            <v>13884896.029999999</v>
          </cell>
          <cell r="P116">
            <v>1216100.9100000001</v>
          </cell>
          <cell r="Q116">
            <v>765662.3600000001</v>
          </cell>
          <cell r="R116">
            <v>1191751.8199999998</v>
          </cell>
          <cell r="S116">
            <v>267969.26999999996</v>
          </cell>
          <cell r="T116">
            <v>470597.19</v>
          </cell>
          <cell r="U116">
            <v>513887.19000000006</v>
          </cell>
          <cell r="V116">
            <v>0</v>
          </cell>
          <cell r="W116">
            <v>0</v>
          </cell>
          <cell r="X116">
            <v>422145.86</v>
          </cell>
          <cell r="Y116">
            <v>4848114.6000000006</v>
          </cell>
          <cell r="Z116">
            <v>3665281.0800000005</v>
          </cell>
          <cell r="AA116">
            <v>16561080.819999997</v>
          </cell>
          <cell r="AB116">
            <v>94998.87999999999</v>
          </cell>
          <cell r="AC116">
            <v>1691635.6099999999</v>
          </cell>
          <cell r="AD116">
            <v>52433.439999999995</v>
          </cell>
          <cell r="AE116">
            <v>512978.94999999995</v>
          </cell>
          <cell r="AF116">
            <v>438288.66999999987</v>
          </cell>
          <cell r="AG116">
            <v>291748.44999999995</v>
          </cell>
          <cell r="AH116">
            <v>1113805.5400000003</v>
          </cell>
          <cell r="AI116">
            <v>1919476.81</v>
          </cell>
          <cell r="AJ116">
            <v>2896347.4199999995</v>
          </cell>
          <cell r="AK116">
            <v>14086575</v>
          </cell>
          <cell r="AL116">
            <v>754284.68</v>
          </cell>
          <cell r="AM116">
            <v>565181.97000000009</v>
          </cell>
          <cell r="AN116">
            <v>15406041.65</v>
          </cell>
          <cell r="AO116">
            <v>1282272.31</v>
          </cell>
          <cell r="AP116">
            <v>4457601.21</v>
          </cell>
          <cell r="AQ116">
            <v>3003278.57</v>
          </cell>
          <cell r="AR116">
            <v>432424.87999999995</v>
          </cell>
          <cell r="AS116">
            <v>2132608.75</v>
          </cell>
          <cell r="AT116">
            <v>194789.8</v>
          </cell>
          <cell r="AU116">
            <v>0</v>
          </cell>
          <cell r="AV116">
            <v>2327398.5499999998</v>
          </cell>
          <cell r="AW116">
            <v>9955746.3499999996</v>
          </cell>
          <cell r="AX116">
            <v>313981.56</v>
          </cell>
          <cell r="AY116">
            <v>156191.63999999998</v>
          </cell>
          <cell r="AZ116">
            <v>376121.41999999993</v>
          </cell>
          <cell r="BA116">
            <v>370426.99000000005</v>
          </cell>
          <cell r="BB116">
            <v>80425.950000000012</v>
          </cell>
          <cell r="BC116">
            <v>2256646.77</v>
          </cell>
          <cell r="BD116">
            <v>657588.84000000008</v>
          </cell>
          <cell r="BE116">
            <v>1459167.7800000003</v>
          </cell>
          <cell r="BF116">
            <v>186124.56</v>
          </cell>
          <cell r="BG116">
            <v>2519345.4500000002</v>
          </cell>
          <cell r="BH116">
            <v>18331767.310000002</v>
          </cell>
          <cell r="BI116">
            <v>1358769.65</v>
          </cell>
          <cell r="BJ116">
            <v>343845.23</v>
          </cell>
          <cell r="BK116">
            <v>1372862.67</v>
          </cell>
          <cell r="BL116">
            <v>3075477.5499999993</v>
          </cell>
          <cell r="BM116">
            <v>1021235.13</v>
          </cell>
          <cell r="BN116">
            <v>445185.08999999997</v>
          </cell>
        </row>
        <row r="117">
          <cell r="A117" t="str">
            <v>Small</v>
          </cell>
          <cell r="B117">
            <v>41</v>
          </cell>
          <cell r="C117">
            <v>0</v>
          </cell>
          <cell r="D117">
            <v>0</v>
          </cell>
          <cell r="E117">
            <v>0</v>
          </cell>
          <cell r="F117">
            <v>0</v>
          </cell>
          <cell r="G117">
            <v>0</v>
          </cell>
          <cell r="H117">
            <v>0</v>
          </cell>
          <cell r="I117">
            <v>0</v>
          </cell>
          <cell r="J117">
            <v>1507757</v>
          </cell>
          <cell r="K117">
            <v>0</v>
          </cell>
          <cell r="L117">
            <v>0</v>
          </cell>
          <cell r="M117">
            <v>0</v>
          </cell>
          <cell r="N117">
            <v>0</v>
          </cell>
          <cell r="O117">
            <v>1248095.24</v>
          </cell>
          <cell r="P117">
            <v>267895.82000000007</v>
          </cell>
          <cell r="Q117">
            <v>59839.569999999992</v>
          </cell>
          <cell r="R117">
            <v>59329.920000000006</v>
          </cell>
          <cell r="S117">
            <v>42317.869999999995</v>
          </cell>
          <cell r="T117">
            <v>108961.89999999998</v>
          </cell>
          <cell r="U117">
            <v>78721.36</v>
          </cell>
          <cell r="V117">
            <v>0</v>
          </cell>
          <cell r="W117">
            <v>0</v>
          </cell>
          <cell r="X117">
            <v>47497.79</v>
          </cell>
          <cell r="Y117">
            <v>664564.23</v>
          </cell>
          <cell r="Z117">
            <v>169145.68</v>
          </cell>
          <cell r="AA117">
            <v>1215295.1800000002</v>
          </cell>
          <cell r="AB117">
            <v>40912.469999999994</v>
          </cell>
          <cell r="AC117">
            <v>120737.60000000001</v>
          </cell>
          <cell r="AD117">
            <v>5110.03</v>
          </cell>
          <cell r="AE117">
            <v>154694.97999999998</v>
          </cell>
          <cell r="AF117">
            <v>37966.259999999995</v>
          </cell>
          <cell r="AG117">
            <v>85895.87</v>
          </cell>
          <cell r="AH117">
            <v>230464.72999999998</v>
          </cell>
          <cell r="AI117">
            <v>187790.8</v>
          </cell>
          <cell r="AJ117">
            <v>1238185.8500000001</v>
          </cell>
          <cell r="AK117">
            <v>1591549</v>
          </cell>
          <cell r="AL117">
            <v>160102.02000000002</v>
          </cell>
          <cell r="AM117">
            <v>33889.269999999997</v>
          </cell>
          <cell r="AN117">
            <v>1785540.29</v>
          </cell>
          <cell r="AO117">
            <v>28243.129999999997</v>
          </cell>
          <cell r="AP117">
            <v>138484.72999999998</v>
          </cell>
          <cell r="AQ117">
            <v>272869.08</v>
          </cell>
          <cell r="AR117">
            <v>14294.56</v>
          </cell>
          <cell r="AS117">
            <v>47528.61</v>
          </cell>
          <cell r="AT117">
            <v>9970.2999999999993</v>
          </cell>
          <cell r="AU117">
            <v>0</v>
          </cell>
          <cell r="AV117">
            <v>57498.91</v>
          </cell>
          <cell r="AW117">
            <v>208906.19000000003</v>
          </cell>
          <cell r="AX117">
            <v>36822</v>
          </cell>
          <cell r="AY117">
            <v>10802.98</v>
          </cell>
          <cell r="AZ117">
            <v>229783.88999999998</v>
          </cell>
          <cell r="BA117">
            <v>266021.95</v>
          </cell>
          <cell r="BB117">
            <v>56555.64</v>
          </cell>
          <cell r="BC117">
            <v>8865</v>
          </cell>
          <cell r="BD117">
            <v>82976.760000000009</v>
          </cell>
          <cell r="BE117">
            <v>572632.95000000007</v>
          </cell>
          <cell r="BF117">
            <v>10055</v>
          </cell>
          <cell r="BG117">
            <v>174176.28</v>
          </cell>
          <cell r="BH117">
            <v>1657598.6400000001</v>
          </cell>
          <cell r="BI117">
            <v>148241.5</v>
          </cell>
          <cell r="BJ117">
            <v>39649.850000000006</v>
          </cell>
          <cell r="BK117">
            <v>236754.5</v>
          </cell>
          <cell r="BL117">
            <v>424645.84999999992</v>
          </cell>
          <cell r="BM117">
            <v>112117.13</v>
          </cell>
          <cell r="BN117">
            <v>42085.64</v>
          </cell>
        </row>
        <row r="118">
          <cell r="A118" t="str">
            <v>Medium</v>
          </cell>
          <cell r="B118">
            <v>68</v>
          </cell>
          <cell r="C118">
            <v>0</v>
          </cell>
          <cell r="D118">
            <v>0</v>
          </cell>
          <cell r="E118">
            <v>0</v>
          </cell>
          <cell r="F118">
            <v>0</v>
          </cell>
          <cell r="G118">
            <v>0</v>
          </cell>
          <cell r="H118">
            <v>0</v>
          </cell>
          <cell r="I118">
            <v>0</v>
          </cell>
          <cell r="J118">
            <v>8526495</v>
          </cell>
          <cell r="K118">
            <v>0</v>
          </cell>
          <cell r="L118">
            <v>0</v>
          </cell>
          <cell r="M118">
            <v>0</v>
          </cell>
          <cell r="N118">
            <v>0</v>
          </cell>
          <cell r="O118">
            <v>10117717.789999997</v>
          </cell>
          <cell r="P118">
            <v>880951.09</v>
          </cell>
          <cell r="Q118">
            <v>513794.79</v>
          </cell>
          <cell r="R118">
            <v>728001.75999999989</v>
          </cell>
          <cell r="S118">
            <v>186067.37000000005</v>
          </cell>
          <cell r="T118">
            <v>330293.98999999993</v>
          </cell>
          <cell r="U118">
            <v>388923.5</v>
          </cell>
          <cell r="V118">
            <v>0</v>
          </cell>
          <cell r="W118">
            <v>0</v>
          </cell>
          <cell r="X118">
            <v>280919.82</v>
          </cell>
          <cell r="Y118">
            <v>3308952.3200000003</v>
          </cell>
          <cell r="Z118">
            <v>2329142.4000000004</v>
          </cell>
          <cell r="AA118">
            <v>11447435.639999997</v>
          </cell>
          <cell r="AB118">
            <v>53056.409999999996</v>
          </cell>
          <cell r="AC118">
            <v>988460.00999999966</v>
          </cell>
          <cell r="AD118">
            <v>33233.409999999996</v>
          </cell>
          <cell r="AE118">
            <v>257009.97000000003</v>
          </cell>
          <cell r="AF118">
            <v>383022.40999999992</v>
          </cell>
          <cell r="AG118">
            <v>157276.58000000002</v>
          </cell>
          <cell r="AH118">
            <v>812866.81000000017</v>
          </cell>
          <cell r="AI118">
            <v>952272.01</v>
          </cell>
          <cell r="AJ118">
            <v>1474813.62</v>
          </cell>
          <cell r="AK118">
            <v>8651361</v>
          </cell>
          <cell r="AL118">
            <v>594182.65999999992</v>
          </cell>
          <cell r="AM118">
            <v>326292.7</v>
          </cell>
          <cell r="AN118">
            <v>9571836.3600000013</v>
          </cell>
          <cell r="AO118">
            <v>1282629.18</v>
          </cell>
          <cell r="AP118">
            <v>2290578.48</v>
          </cell>
          <cell r="AQ118">
            <v>2323276.4900000002</v>
          </cell>
          <cell r="AR118">
            <v>246896.32</v>
          </cell>
          <cell r="AS118">
            <v>1121627.1400000001</v>
          </cell>
          <cell r="AT118">
            <v>257322.49999999997</v>
          </cell>
          <cell r="AU118">
            <v>0</v>
          </cell>
          <cell r="AV118">
            <v>1378949.6400000001</v>
          </cell>
          <cell r="AW118">
            <v>8496319.1600000001</v>
          </cell>
          <cell r="AX118">
            <v>271459.56</v>
          </cell>
          <cell r="AY118">
            <v>101215.66</v>
          </cell>
          <cell r="AZ118">
            <v>199022.52999999997</v>
          </cell>
          <cell r="BA118">
            <v>83072.040000000008</v>
          </cell>
          <cell r="BB118">
            <v>23870.309999999998</v>
          </cell>
          <cell r="BC118">
            <v>1989560.77</v>
          </cell>
          <cell r="BD118">
            <v>493086.08</v>
          </cell>
          <cell r="BE118">
            <v>971288.83</v>
          </cell>
          <cell r="BF118">
            <v>176069.56</v>
          </cell>
          <cell r="BG118">
            <v>1816281.17</v>
          </cell>
          <cell r="BH118">
            <v>14534755.669999998</v>
          </cell>
          <cell r="BI118">
            <v>935692.14999999991</v>
          </cell>
          <cell r="BJ118">
            <v>207120.38</v>
          </cell>
          <cell r="BK118">
            <v>926426.16999999993</v>
          </cell>
          <cell r="BL118">
            <v>2069238.6999999997</v>
          </cell>
          <cell r="BM118">
            <v>909118</v>
          </cell>
          <cell r="BN118">
            <v>403099.44999999995</v>
          </cell>
        </row>
        <row r="119">
          <cell r="A119" t="str">
            <v>Large</v>
          </cell>
          <cell r="B119">
            <v>5</v>
          </cell>
          <cell r="C119">
            <v>0</v>
          </cell>
          <cell r="D119">
            <v>0</v>
          </cell>
          <cell r="E119">
            <v>0</v>
          </cell>
          <cell r="F119">
            <v>0</v>
          </cell>
          <cell r="G119">
            <v>0</v>
          </cell>
          <cell r="H119">
            <v>0</v>
          </cell>
          <cell r="I119">
            <v>0</v>
          </cell>
          <cell r="J119">
            <v>4052323</v>
          </cell>
          <cell r="K119">
            <v>0</v>
          </cell>
          <cell r="L119">
            <v>0</v>
          </cell>
          <cell r="M119">
            <v>0</v>
          </cell>
          <cell r="N119">
            <v>0</v>
          </cell>
          <cell r="O119">
            <v>3392658.85</v>
          </cell>
          <cell r="P119">
            <v>87979</v>
          </cell>
          <cell r="Q119">
            <v>242500.31</v>
          </cell>
          <cell r="R119">
            <v>438806.48</v>
          </cell>
          <cell r="S119">
            <v>52517.440000000002</v>
          </cell>
          <cell r="T119">
            <v>53531.74</v>
          </cell>
          <cell r="U119">
            <v>126073.47</v>
          </cell>
          <cell r="V119">
            <v>0</v>
          </cell>
          <cell r="W119">
            <v>0</v>
          </cell>
          <cell r="X119">
            <v>99277</v>
          </cell>
          <cell r="Y119">
            <v>1100685.44</v>
          </cell>
          <cell r="Z119">
            <v>1599042.77</v>
          </cell>
          <cell r="AA119">
            <v>4471323.7699999996</v>
          </cell>
          <cell r="AB119">
            <v>5688</v>
          </cell>
          <cell r="AC119">
            <v>635008.53</v>
          </cell>
          <cell r="AD119">
            <v>14090</v>
          </cell>
          <cell r="AE119">
            <v>108978</v>
          </cell>
          <cell r="AF119">
            <v>23267</v>
          </cell>
          <cell r="AG119">
            <v>53620</v>
          </cell>
          <cell r="AH119">
            <v>99658.15</v>
          </cell>
          <cell r="AI119">
            <v>828232.23</v>
          </cell>
          <cell r="AJ119">
            <v>199545</v>
          </cell>
          <cell r="AK119">
            <v>4191858</v>
          </cell>
          <cell r="AL119">
            <v>0</v>
          </cell>
          <cell r="AM119">
            <v>219905.11</v>
          </cell>
          <cell r="AN119">
            <v>4411763.1099999994</v>
          </cell>
          <cell r="AO119">
            <v>0</v>
          </cell>
          <cell r="AP119">
            <v>2272178.38</v>
          </cell>
          <cell r="AQ119">
            <v>741242.3</v>
          </cell>
          <cell r="AR119">
            <v>171234</v>
          </cell>
          <cell r="AS119">
            <v>1080617.74</v>
          </cell>
          <cell r="AT119">
            <v>161905.43</v>
          </cell>
          <cell r="AU119">
            <v>0</v>
          </cell>
          <cell r="AV119">
            <v>1242523.17</v>
          </cell>
          <cell r="AW119">
            <v>1356781.8900000001</v>
          </cell>
          <cell r="AX119">
            <v>6000</v>
          </cell>
          <cell r="AY119">
            <v>44173</v>
          </cell>
          <cell r="AZ119">
            <v>1150</v>
          </cell>
          <cell r="BA119">
            <v>21333</v>
          </cell>
          <cell r="BB119">
            <v>0</v>
          </cell>
          <cell r="BC119">
            <v>392404.82</v>
          </cell>
          <cell r="BD119">
            <v>108337.7</v>
          </cell>
          <cell r="BE119">
            <v>19968.8</v>
          </cell>
          <cell r="BF119">
            <v>0</v>
          </cell>
          <cell r="BG119">
            <v>593051.24</v>
          </cell>
          <cell r="BH119">
            <v>2543200.4500000002</v>
          </cell>
          <cell r="BI119">
            <v>341371.93</v>
          </cell>
          <cell r="BJ119">
            <v>110448</v>
          </cell>
          <cell r="BK119">
            <v>226482</v>
          </cell>
          <cell r="BL119">
            <v>678301.92999999993</v>
          </cell>
          <cell r="BM119">
            <v>0</v>
          </cell>
          <cell r="BN119">
            <v>281025</v>
          </cell>
        </row>
        <row r="120">
          <cell r="A120" t="str">
            <v>Visual Arts</v>
          </cell>
          <cell r="B120">
            <v>21</v>
          </cell>
          <cell r="C120">
            <v>0</v>
          </cell>
          <cell r="D120">
            <v>0</v>
          </cell>
          <cell r="E120">
            <v>0</v>
          </cell>
          <cell r="F120">
            <v>0</v>
          </cell>
          <cell r="G120">
            <v>0</v>
          </cell>
          <cell r="H120">
            <v>0</v>
          </cell>
          <cell r="I120">
            <v>0</v>
          </cell>
          <cell r="J120">
            <v>1448289</v>
          </cell>
          <cell r="K120">
            <v>0</v>
          </cell>
          <cell r="L120">
            <v>0</v>
          </cell>
          <cell r="M120">
            <v>0</v>
          </cell>
          <cell r="N120">
            <v>0</v>
          </cell>
          <cell r="O120">
            <v>1625288.5</v>
          </cell>
          <cell r="P120">
            <v>355558.99</v>
          </cell>
          <cell r="Q120">
            <v>83072.89</v>
          </cell>
          <cell r="R120">
            <v>63270.319999999992</v>
          </cell>
          <cell r="S120">
            <v>37493.550000000003</v>
          </cell>
          <cell r="T120">
            <v>63962.37</v>
          </cell>
          <cell r="U120">
            <v>55992.39</v>
          </cell>
          <cell r="V120">
            <v>0</v>
          </cell>
          <cell r="W120">
            <v>0</v>
          </cell>
          <cell r="X120">
            <v>48769.36</v>
          </cell>
          <cell r="Y120">
            <v>708119.87000000011</v>
          </cell>
          <cell r="Z120">
            <v>307959.09999999998</v>
          </cell>
          <cell r="AA120">
            <v>287592.01999999996</v>
          </cell>
          <cell r="AB120">
            <v>10840.46</v>
          </cell>
          <cell r="AC120">
            <v>79561.91</v>
          </cell>
          <cell r="AD120">
            <v>120</v>
          </cell>
          <cell r="AE120">
            <v>27153.58</v>
          </cell>
          <cell r="AF120">
            <v>17527.039999999997</v>
          </cell>
          <cell r="AG120">
            <v>69762.080000000002</v>
          </cell>
          <cell r="AH120">
            <v>73250.759999999995</v>
          </cell>
          <cell r="AI120">
            <v>162562.52000000002</v>
          </cell>
          <cell r="AJ120">
            <v>318789.68000000005</v>
          </cell>
          <cell r="AK120">
            <v>1456234</v>
          </cell>
          <cell r="AL120">
            <v>133723.69</v>
          </cell>
          <cell r="AM120">
            <v>50482.7</v>
          </cell>
          <cell r="AN120">
            <v>1640440.3900000001</v>
          </cell>
          <cell r="AO120">
            <v>190986.91</v>
          </cell>
          <cell r="AP120">
            <v>138193.37</v>
          </cell>
          <cell r="AQ120">
            <v>412595.68</v>
          </cell>
          <cell r="AR120">
            <v>0</v>
          </cell>
          <cell r="AS120">
            <v>107131.68</v>
          </cell>
          <cell r="AT120">
            <v>11331.11</v>
          </cell>
          <cell r="AU120">
            <v>0</v>
          </cell>
          <cell r="AV120">
            <v>118462.79000000001</v>
          </cell>
          <cell r="AW120">
            <v>150</v>
          </cell>
          <cell r="AX120">
            <v>0</v>
          </cell>
          <cell r="AY120">
            <v>4200</v>
          </cell>
          <cell r="AZ120">
            <v>172089.83000000002</v>
          </cell>
          <cell r="BA120">
            <v>12003.72</v>
          </cell>
          <cell r="BB120">
            <v>72799.95</v>
          </cell>
          <cell r="BC120">
            <v>0</v>
          </cell>
          <cell r="BD120">
            <v>57904.759999999995</v>
          </cell>
          <cell r="BE120">
            <v>191862.53999999998</v>
          </cell>
          <cell r="BF120">
            <v>103144.56</v>
          </cell>
          <cell r="BG120">
            <v>159516.64999999997</v>
          </cell>
          <cell r="BH120">
            <v>773672.00999999989</v>
          </cell>
          <cell r="BI120">
            <v>21828.98</v>
          </cell>
          <cell r="BJ120">
            <v>4136.97</v>
          </cell>
          <cell r="BK120">
            <v>169522.86</v>
          </cell>
          <cell r="BL120">
            <v>195488.81</v>
          </cell>
          <cell r="BM120">
            <v>32450.13</v>
          </cell>
          <cell r="BN120">
            <v>13400</v>
          </cell>
        </row>
        <row r="121">
          <cell r="A121" t="str">
            <v>Combined</v>
          </cell>
          <cell r="B121">
            <v>33</v>
          </cell>
          <cell r="C121">
            <v>0</v>
          </cell>
          <cell r="D121">
            <v>0</v>
          </cell>
          <cell r="E121">
            <v>0</v>
          </cell>
          <cell r="F121">
            <v>0</v>
          </cell>
          <cell r="G121">
            <v>0</v>
          </cell>
          <cell r="H121">
            <v>0</v>
          </cell>
          <cell r="I121">
            <v>0</v>
          </cell>
          <cell r="J121">
            <v>4935210</v>
          </cell>
          <cell r="K121">
            <v>0</v>
          </cell>
          <cell r="L121">
            <v>0</v>
          </cell>
          <cell r="M121">
            <v>0</v>
          </cell>
          <cell r="N121">
            <v>0</v>
          </cell>
          <cell r="O121">
            <v>6213768.5199999996</v>
          </cell>
          <cell r="P121">
            <v>448428.31000000006</v>
          </cell>
          <cell r="Q121">
            <v>499045.07999999996</v>
          </cell>
          <cell r="R121">
            <v>761300.59000000008</v>
          </cell>
          <cell r="S121">
            <v>124711.25000000001</v>
          </cell>
          <cell r="T121">
            <v>214658.84999999998</v>
          </cell>
          <cell r="U121">
            <v>279808.64000000001</v>
          </cell>
          <cell r="V121">
            <v>0</v>
          </cell>
          <cell r="W121">
            <v>0</v>
          </cell>
          <cell r="X121">
            <v>215601.59</v>
          </cell>
          <cell r="Y121">
            <v>2543554.31</v>
          </cell>
          <cell r="Z121">
            <v>2189467.8000000003</v>
          </cell>
          <cell r="AA121">
            <v>9937543.8000000007</v>
          </cell>
          <cell r="AB121">
            <v>28444.449999999997</v>
          </cell>
          <cell r="AC121">
            <v>934270.74</v>
          </cell>
          <cell r="AD121">
            <v>26073.360000000001</v>
          </cell>
          <cell r="AE121">
            <v>117200.26999999999</v>
          </cell>
          <cell r="AF121">
            <v>362155.58</v>
          </cell>
          <cell r="AG121">
            <v>80419.98</v>
          </cell>
          <cell r="AH121">
            <v>298249.36000000004</v>
          </cell>
          <cell r="AI121">
            <v>387841.87</v>
          </cell>
          <cell r="AJ121">
            <v>1134782.5</v>
          </cell>
          <cell r="AK121">
            <v>5636208</v>
          </cell>
          <cell r="AL121">
            <v>289979.34999999998</v>
          </cell>
          <cell r="AM121">
            <v>317715</v>
          </cell>
          <cell r="AN121">
            <v>6243902.3499999996</v>
          </cell>
          <cell r="AO121">
            <v>196000</v>
          </cell>
          <cell r="AP121">
            <v>1442024.48</v>
          </cell>
          <cell r="AQ121">
            <v>1443397.66</v>
          </cell>
          <cell r="AR121">
            <v>136847.35</v>
          </cell>
          <cell r="AS121">
            <v>676910.6</v>
          </cell>
          <cell r="AT121">
            <v>88687.42</v>
          </cell>
          <cell r="AU121">
            <v>0</v>
          </cell>
          <cell r="AV121">
            <v>765598.0199999999</v>
          </cell>
          <cell r="AW121">
            <v>8278523.8799999999</v>
          </cell>
          <cell r="AX121">
            <v>84286.41</v>
          </cell>
          <cell r="AY121">
            <v>0</v>
          </cell>
          <cell r="AZ121">
            <v>6888</v>
          </cell>
          <cell r="BA121">
            <v>21792.39</v>
          </cell>
          <cell r="BB121">
            <v>7626</v>
          </cell>
          <cell r="BC121">
            <v>2009205.52</v>
          </cell>
          <cell r="BD121">
            <v>465458.51</v>
          </cell>
          <cell r="BE121">
            <v>1014010.6799999999</v>
          </cell>
          <cell r="BF121">
            <v>11058</v>
          </cell>
          <cell r="BG121">
            <v>1607077.48</v>
          </cell>
          <cell r="BH121">
            <v>13505926.870000001</v>
          </cell>
          <cell r="BI121">
            <v>844356.16999999993</v>
          </cell>
          <cell r="BJ121">
            <v>166199.28</v>
          </cell>
          <cell r="BK121">
            <v>484474.64</v>
          </cell>
          <cell r="BL121">
            <v>1495030.0899999999</v>
          </cell>
          <cell r="BM121">
            <v>372939</v>
          </cell>
          <cell r="BN121">
            <v>308805</v>
          </cell>
        </row>
        <row r="122">
          <cell r="A122" t="str">
            <v>Literature</v>
          </cell>
          <cell r="B122">
            <v>8</v>
          </cell>
          <cell r="C122">
            <v>0</v>
          </cell>
          <cell r="D122">
            <v>0</v>
          </cell>
          <cell r="E122">
            <v>0</v>
          </cell>
          <cell r="F122">
            <v>0</v>
          </cell>
          <cell r="G122">
            <v>0</v>
          </cell>
          <cell r="H122">
            <v>0</v>
          </cell>
          <cell r="I122">
            <v>0</v>
          </cell>
          <cell r="J122">
            <v>626954</v>
          </cell>
          <cell r="K122">
            <v>0</v>
          </cell>
          <cell r="L122">
            <v>0</v>
          </cell>
          <cell r="M122">
            <v>0</v>
          </cell>
          <cell r="N122">
            <v>0</v>
          </cell>
          <cell r="O122">
            <v>677575.77</v>
          </cell>
          <cell r="P122">
            <v>63351.44</v>
          </cell>
          <cell r="Q122">
            <v>26091.4</v>
          </cell>
          <cell r="R122">
            <v>17971.43</v>
          </cell>
          <cell r="S122">
            <v>21919.360000000001</v>
          </cell>
          <cell r="T122">
            <v>68818.19</v>
          </cell>
          <cell r="U122">
            <v>29296.739999999998</v>
          </cell>
          <cell r="V122">
            <v>0</v>
          </cell>
          <cell r="W122">
            <v>0</v>
          </cell>
          <cell r="X122">
            <v>13717.92</v>
          </cell>
          <cell r="Y122">
            <v>241166.48000000004</v>
          </cell>
          <cell r="Z122">
            <v>135959.09</v>
          </cell>
          <cell r="AA122">
            <v>446935.28</v>
          </cell>
          <cell r="AB122">
            <v>610.22</v>
          </cell>
          <cell r="AC122">
            <v>71240.930000000008</v>
          </cell>
          <cell r="AD122">
            <v>0</v>
          </cell>
          <cell r="AE122">
            <v>7242.95</v>
          </cell>
          <cell r="AF122">
            <v>7541.1100000000006</v>
          </cell>
          <cell r="AG122">
            <v>28846.23</v>
          </cell>
          <cell r="AH122">
            <v>48273.01</v>
          </cell>
          <cell r="AI122">
            <v>132184.64000000001</v>
          </cell>
          <cell r="AJ122">
            <v>538061.39</v>
          </cell>
          <cell r="AK122">
            <v>626954</v>
          </cell>
          <cell r="AL122">
            <v>113892.41</v>
          </cell>
          <cell r="AM122">
            <v>13137</v>
          </cell>
          <cell r="AN122">
            <v>753983.41</v>
          </cell>
          <cell r="AO122">
            <v>228836.13</v>
          </cell>
          <cell r="AP122">
            <v>97650</v>
          </cell>
          <cell r="AQ122">
            <v>43009.2</v>
          </cell>
          <cell r="AR122">
            <v>120820.79</v>
          </cell>
          <cell r="AS122">
            <v>83295.63</v>
          </cell>
          <cell r="AT122">
            <v>61549.270000000004</v>
          </cell>
          <cell r="AU122">
            <v>0</v>
          </cell>
          <cell r="AV122">
            <v>144844.90000000002</v>
          </cell>
          <cell r="AW122">
            <v>28403.49</v>
          </cell>
          <cell r="AX122">
            <v>0</v>
          </cell>
          <cell r="AY122">
            <v>0</v>
          </cell>
          <cell r="AZ122">
            <v>0</v>
          </cell>
          <cell r="BA122">
            <v>326780.69000000006</v>
          </cell>
          <cell r="BB122">
            <v>0</v>
          </cell>
          <cell r="BC122">
            <v>3116.25</v>
          </cell>
          <cell r="BD122">
            <v>15051.43</v>
          </cell>
          <cell r="BE122">
            <v>1141.5999999999999</v>
          </cell>
          <cell r="BF122">
            <v>55936</v>
          </cell>
          <cell r="BG122">
            <v>113798.79000000001</v>
          </cell>
          <cell r="BH122">
            <v>544228.25</v>
          </cell>
          <cell r="BI122">
            <v>1950</v>
          </cell>
          <cell r="BJ122">
            <v>9562.41</v>
          </cell>
          <cell r="BK122">
            <v>30416</v>
          </cell>
          <cell r="BL122">
            <v>41928.410000000003</v>
          </cell>
          <cell r="BM122">
            <v>0</v>
          </cell>
          <cell r="BN122">
            <v>35000</v>
          </cell>
        </row>
        <row r="123">
          <cell r="A123" t="str">
            <v>Music</v>
          </cell>
          <cell r="B123">
            <v>16</v>
          </cell>
          <cell r="C123">
            <v>0</v>
          </cell>
          <cell r="D123">
            <v>0</v>
          </cell>
          <cell r="E123">
            <v>0</v>
          </cell>
          <cell r="F123">
            <v>0</v>
          </cell>
          <cell r="G123">
            <v>0</v>
          </cell>
          <cell r="H123">
            <v>0</v>
          </cell>
          <cell r="I123">
            <v>0</v>
          </cell>
          <cell r="J123">
            <v>3313522</v>
          </cell>
          <cell r="K123">
            <v>0</v>
          </cell>
          <cell r="L123">
            <v>0</v>
          </cell>
          <cell r="M123">
            <v>0</v>
          </cell>
          <cell r="N123">
            <v>0</v>
          </cell>
          <cell r="O123">
            <v>2569768.81</v>
          </cell>
          <cell r="P123">
            <v>158059.68</v>
          </cell>
          <cell r="Q123">
            <v>44345.36</v>
          </cell>
          <cell r="R123">
            <v>195109.78</v>
          </cell>
          <cell r="S123">
            <v>35336.26</v>
          </cell>
          <cell r="T123">
            <v>44871.7</v>
          </cell>
          <cell r="U123">
            <v>54629.329999999994</v>
          </cell>
          <cell r="V123">
            <v>0</v>
          </cell>
          <cell r="W123">
            <v>0</v>
          </cell>
          <cell r="X123">
            <v>56058.95</v>
          </cell>
          <cell r="Y123">
            <v>588411.06000000006</v>
          </cell>
          <cell r="Z123">
            <v>741187.47000000009</v>
          </cell>
          <cell r="AA123">
            <v>3549005.8000000003</v>
          </cell>
          <cell r="AB123">
            <v>15657.98</v>
          </cell>
          <cell r="AC123">
            <v>345126.88</v>
          </cell>
          <cell r="AD123">
            <v>8608.8799999999992</v>
          </cell>
          <cell r="AE123">
            <v>233028.75</v>
          </cell>
          <cell r="AF123">
            <v>28942.550000000003</v>
          </cell>
          <cell r="AG123">
            <v>100085.04000000001</v>
          </cell>
          <cell r="AH123">
            <v>394100.51</v>
          </cell>
          <cell r="AI123">
            <v>752425.87</v>
          </cell>
          <cell r="AJ123">
            <v>520770.69</v>
          </cell>
          <cell r="AK123">
            <v>3313522</v>
          </cell>
          <cell r="AL123">
            <v>115776</v>
          </cell>
          <cell r="AM123">
            <v>76958.77</v>
          </cell>
          <cell r="AN123">
            <v>3506256.77</v>
          </cell>
          <cell r="AO123">
            <v>212691</v>
          </cell>
          <cell r="AP123">
            <v>2217654.2999999998</v>
          </cell>
          <cell r="AQ123">
            <v>397903</v>
          </cell>
          <cell r="AR123">
            <v>171234</v>
          </cell>
          <cell r="AS123">
            <v>1032499</v>
          </cell>
          <cell r="AT123">
            <v>20603</v>
          </cell>
          <cell r="AU123">
            <v>0</v>
          </cell>
          <cell r="AV123">
            <v>1053102</v>
          </cell>
          <cell r="AW123">
            <v>604225.15999999992</v>
          </cell>
          <cell r="AX123">
            <v>38487</v>
          </cell>
          <cell r="AY123">
            <v>116236</v>
          </cell>
          <cell r="AZ123">
            <v>141272.35</v>
          </cell>
          <cell r="BA123">
            <v>1459</v>
          </cell>
          <cell r="BB123">
            <v>0</v>
          </cell>
          <cell r="BC123">
            <v>41125</v>
          </cell>
          <cell r="BD123">
            <v>67234</v>
          </cell>
          <cell r="BE123">
            <v>133091.70000000001</v>
          </cell>
          <cell r="BF123">
            <v>11045</v>
          </cell>
          <cell r="BG123">
            <v>451738.9</v>
          </cell>
          <cell r="BH123">
            <v>1605914.11</v>
          </cell>
          <cell r="BI123">
            <v>330175</v>
          </cell>
          <cell r="BJ123">
            <v>108111.87</v>
          </cell>
          <cell r="BK123">
            <v>247305</v>
          </cell>
          <cell r="BL123">
            <v>685591.87</v>
          </cell>
          <cell r="BM123">
            <v>615846</v>
          </cell>
          <cell r="BN123">
            <v>70776.44</v>
          </cell>
        </row>
        <row r="124">
          <cell r="A124" t="str">
            <v>Traditional Arts</v>
          </cell>
          <cell r="B124">
            <v>14</v>
          </cell>
          <cell r="C124">
            <v>0</v>
          </cell>
          <cell r="D124">
            <v>0</v>
          </cell>
          <cell r="E124">
            <v>0</v>
          </cell>
          <cell r="F124">
            <v>0</v>
          </cell>
          <cell r="G124">
            <v>0</v>
          </cell>
          <cell r="H124">
            <v>0</v>
          </cell>
          <cell r="I124">
            <v>0</v>
          </cell>
          <cell r="J124">
            <v>339651</v>
          </cell>
          <cell r="K124">
            <v>0</v>
          </cell>
          <cell r="L124">
            <v>0</v>
          </cell>
          <cell r="M124">
            <v>0</v>
          </cell>
          <cell r="N124">
            <v>0</v>
          </cell>
          <cell r="O124">
            <v>1265534.32</v>
          </cell>
          <cell r="P124">
            <v>65172.789999999994</v>
          </cell>
          <cell r="Q124">
            <v>75163.909999999989</v>
          </cell>
          <cell r="R124">
            <v>73568.66</v>
          </cell>
          <cell r="S124">
            <v>27535.99</v>
          </cell>
          <cell r="T124">
            <v>54899.799999999996</v>
          </cell>
          <cell r="U124">
            <v>104228.78</v>
          </cell>
          <cell r="V124">
            <v>0</v>
          </cell>
          <cell r="W124">
            <v>0</v>
          </cell>
          <cell r="X124">
            <v>22407.75</v>
          </cell>
          <cell r="Y124">
            <v>422977.68</v>
          </cell>
          <cell r="Z124">
            <v>490930.38000000006</v>
          </cell>
          <cell r="AA124">
            <v>1198472.82</v>
          </cell>
          <cell r="AB124">
            <v>28877.39</v>
          </cell>
          <cell r="AC124">
            <v>109414.42</v>
          </cell>
          <cell r="AD124">
            <v>0</v>
          </cell>
          <cell r="AE124">
            <v>54037.11</v>
          </cell>
          <cell r="AF124">
            <v>23859.94</v>
          </cell>
          <cell r="AG124">
            <v>4324</v>
          </cell>
          <cell r="AH124">
            <v>108021.86000000002</v>
          </cell>
          <cell r="AI124">
            <v>146842.08000000002</v>
          </cell>
          <cell r="AJ124">
            <v>166806.58999999997</v>
          </cell>
          <cell r="AK124">
            <v>610615</v>
          </cell>
          <cell r="AL124">
            <v>15525</v>
          </cell>
          <cell r="AM124">
            <v>16218.11</v>
          </cell>
          <cell r="AN124">
            <v>642358.11</v>
          </cell>
          <cell r="AO124">
            <v>453129</v>
          </cell>
          <cell r="AP124">
            <v>640860.38</v>
          </cell>
          <cell r="AQ124">
            <v>496345.14</v>
          </cell>
          <cell r="AR124">
            <v>3522.74</v>
          </cell>
          <cell r="AS124">
            <v>148083.74</v>
          </cell>
          <cell r="AT124">
            <v>247027.43</v>
          </cell>
          <cell r="AU124">
            <v>0</v>
          </cell>
          <cell r="AV124">
            <v>395111.17</v>
          </cell>
          <cell r="AW124">
            <v>399694.28</v>
          </cell>
          <cell r="AX124">
            <v>31107</v>
          </cell>
          <cell r="AY124">
            <v>9205</v>
          </cell>
          <cell r="AZ124">
            <v>65563.100000000006</v>
          </cell>
          <cell r="BA124">
            <v>8271.19</v>
          </cell>
          <cell r="BB124">
            <v>0</v>
          </cell>
          <cell r="BC124">
            <v>142698.82</v>
          </cell>
          <cell r="BD124">
            <v>53483.56</v>
          </cell>
          <cell r="BE124">
            <v>115218.26000000001</v>
          </cell>
          <cell r="BF124">
            <v>2771</v>
          </cell>
          <cell r="BG124">
            <v>84018.32</v>
          </cell>
          <cell r="BH124">
            <v>912030.53</v>
          </cell>
          <cell r="BI124">
            <v>87857.43</v>
          </cell>
          <cell r="BJ124">
            <v>24390.2</v>
          </cell>
          <cell r="BK124">
            <v>22100</v>
          </cell>
          <cell r="BL124">
            <v>134347.63</v>
          </cell>
          <cell r="BM124">
            <v>0</v>
          </cell>
          <cell r="BN124">
            <v>292256</v>
          </cell>
        </row>
        <row r="125">
          <cell r="A125" t="str">
            <v>Dance</v>
          </cell>
          <cell r="B125">
            <v>5</v>
          </cell>
          <cell r="C125">
            <v>0</v>
          </cell>
          <cell r="D125">
            <v>0</v>
          </cell>
          <cell r="E125">
            <v>0</v>
          </cell>
          <cell r="F125">
            <v>0</v>
          </cell>
          <cell r="G125">
            <v>0</v>
          </cell>
          <cell r="H125">
            <v>0</v>
          </cell>
          <cell r="I125">
            <v>0</v>
          </cell>
          <cell r="J125">
            <v>341053</v>
          </cell>
          <cell r="K125">
            <v>0</v>
          </cell>
          <cell r="L125">
            <v>0</v>
          </cell>
          <cell r="M125">
            <v>0</v>
          </cell>
          <cell r="N125">
            <v>0</v>
          </cell>
          <cell r="O125">
            <v>276929.45</v>
          </cell>
          <cell r="P125">
            <v>35355.24</v>
          </cell>
          <cell r="Q125">
            <v>8343.84</v>
          </cell>
          <cell r="R125">
            <v>1929.0000000000002</v>
          </cell>
          <cell r="S125">
            <v>5586.82</v>
          </cell>
          <cell r="T125">
            <v>4887.8599999999997</v>
          </cell>
          <cell r="U125">
            <v>14416.83</v>
          </cell>
          <cell r="V125">
            <v>0</v>
          </cell>
          <cell r="W125">
            <v>0</v>
          </cell>
          <cell r="X125">
            <v>6752.43</v>
          </cell>
          <cell r="Y125">
            <v>77272.01999999999</v>
          </cell>
          <cell r="Z125">
            <v>17725.170000000002</v>
          </cell>
          <cell r="AA125">
            <v>169743.81</v>
          </cell>
          <cell r="AB125">
            <v>1150</v>
          </cell>
          <cell r="AC125">
            <v>20743.37</v>
          </cell>
          <cell r="AD125">
            <v>2070</v>
          </cell>
          <cell r="AE125">
            <v>24067.35</v>
          </cell>
          <cell r="AF125">
            <v>2179.09</v>
          </cell>
          <cell r="AG125">
            <v>1628.71</v>
          </cell>
          <cell r="AH125">
            <v>53791.920000000006</v>
          </cell>
          <cell r="AI125">
            <v>23748.38</v>
          </cell>
          <cell r="AJ125">
            <v>25483.989999999998</v>
          </cell>
          <cell r="AK125">
            <v>341053</v>
          </cell>
          <cell r="AL125">
            <v>61460.229999999996</v>
          </cell>
          <cell r="AM125">
            <v>0</v>
          </cell>
          <cell r="AN125">
            <v>402513.23</v>
          </cell>
          <cell r="AO125">
            <v>0</v>
          </cell>
          <cell r="AP125">
            <v>10213</v>
          </cell>
          <cell r="AQ125">
            <v>47883</v>
          </cell>
          <cell r="AR125">
            <v>0</v>
          </cell>
          <cell r="AS125">
            <v>52484</v>
          </cell>
          <cell r="AT125">
            <v>0</v>
          </cell>
          <cell r="AU125">
            <v>0</v>
          </cell>
          <cell r="AV125">
            <v>52484</v>
          </cell>
          <cell r="AW125">
            <v>8212.42</v>
          </cell>
          <cell r="AX125">
            <v>13790</v>
          </cell>
          <cell r="AY125">
            <v>6865.68</v>
          </cell>
          <cell r="AZ125">
            <v>1940</v>
          </cell>
          <cell r="BA125">
            <v>0</v>
          </cell>
          <cell r="BB125">
            <v>0</v>
          </cell>
          <cell r="BC125">
            <v>420</v>
          </cell>
          <cell r="BD125">
            <v>11268.16</v>
          </cell>
          <cell r="BE125">
            <v>85227.65</v>
          </cell>
          <cell r="BF125">
            <v>0</v>
          </cell>
          <cell r="BG125">
            <v>20788.22</v>
          </cell>
          <cell r="BH125">
            <v>148512.13</v>
          </cell>
          <cell r="BI125">
            <v>0</v>
          </cell>
          <cell r="BJ125">
            <v>7685.39</v>
          </cell>
          <cell r="BK125">
            <v>57973</v>
          </cell>
          <cell r="BL125">
            <v>65658.39</v>
          </cell>
          <cell r="BM125">
            <v>0</v>
          </cell>
          <cell r="BN125">
            <v>5972.65</v>
          </cell>
        </row>
        <row r="126">
          <cell r="A126" t="str">
            <v>Drama</v>
          </cell>
          <cell r="B126">
            <v>17</v>
          </cell>
          <cell r="C126">
            <v>0</v>
          </cell>
          <cell r="D126">
            <v>0</v>
          </cell>
          <cell r="E126">
            <v>0</v>
          </cell>
          <cell r="F126">
            <v>0</v>
          </cell>
          <cell r="G126">
            <v>0</v>
          </cell>
          <cell r="H126">
            <v>0</v>
          </cell>
          <cell r="I126">
            <v>0</v>
          </cell>
          <cell r="J126">
            <v>2372953</v>
          </cell>
          <cell r="K126">
            <v>0</v>
          </cell>
          <cell r="L126">
            <v>0</v>
          </cell>
          <cell r="M126">
            <v>0</v>
          </cell>
          <cell r="N126">
            <v>0</v>
          </cell>
          <cell r="O126">
            <v>2129606.5099999998</v>
          </cell>
          <cell r="P126">
            <v>110899.45999999999</v>
          </cell>
          <cell r="Q126">
            <v>80072.189999999988</v>
          </cell>
          <cell r="R126">
            <v>112988.38</v>
          </cell>
          <cell r="S126">
            <v>28319.449999999997</v>
          </cell>
          <cell r="T126">
            <v>40688.86</v>
          </cell>
          <cell r="U126">
            <v>55345.62000000001</v>
          </cell>
          <cell r="V126">
            <v>0</v>
          </cell>
          <cell r="W126">
            <v>0</v>
          </cell>
          <cell r="X126">
            <v>64386.61</v>
          </cell>
          <cell r="Y126">
            <v>492700.56999999995</v>
          </cell>
          <cell r="Z126">
            <v>214101.84</v>
          </cell>
          <cell r="AA126">
            <v>1544761.06</v>
          </cell>
          <cell r="AB126">
            <v>14076.380000000001</v>
          </cell>
          <cell r="AC126">
            <v>183847.89</v>
          </cell>
          <cell r="AD126">
            <v>15561.2</v>
          </cell>
          <cell r="AE126">
            <v>57952.94</v>
          </cell>
          <cell r="AF126">
            <v>2050.36</v>
          </cell>
          <cell r="AG126">
            <v>11726.410000000002</v>
          </cell>
          <cell r="AH126">
            <v>167302.27000000002</v>
          </cell>
          <cell r="AI126">
            <v>362689.68</v>
          </cell>
          <cell r="AJ126">
            <v>207849.63</v>
          </cell>
          <cell r="AK126">
            <v>2450182</v>
          </cell>
          <cell r="AL126">
            <v>23928</v>
          </cell>
          <cell r="AM126">
            <v>105575.5</v>
          </cell>
          <cell r="AN126">
            <v>2579685.5</v>
          </cell>
          <cell r="AO126">
            <v>29229.27</v>
          </cell>
          <cell r="AP126">
            <v>154646.06</v>
          </cell>
          <cell r="AQ126">
            <v>496254.19</v>
          </cell>
          <cell r="AR126">
            <v>0</v>
          </cell>
          <cell r="AS126">
            <v>149368.84</v>
          </cell>
          <cell r="AT126">
            <v>0</v>
          </cell>
          <cell r="AU126">
            <v>0</v>
          </cell>
          <cell r="AV126">
            <v>149368.84</v>
          </cell>
          <cell r="AW126">
            <v>742798.01</v>
          </cell>
          <cell r="AX126">
            <v>146611.15</v>
          </cell>
          <cell r="AY126">
            <v>19684.96</v>
          </cell>
          <cell r="AZ126">
            <v>42203.14</v>
          </cell>
          <cell r="BA126">
            <v>120</v>
          </cell>
          <cell r="BB126">
            <v>0</v>
          </cell>
          <cell r="BC126">
            <v>194265</v>
          </cell>
          <cell r="BD126">
            <v>14000.119999999999</v>
          </cell>
          <cell r="BE126">
            <v>23338.15</v>
          </cell>
          <cell r="BF126">
            <v>2170</v>
          </cell>
          <cell r="BG126">
            <v>146570.33000000002</v>
          </cell>
          <cell r="BH126">
            <v>1245270.8599999999</v>
          </cell>
          <cell r="BI126">
            <v>139138</v>
          </cell>
          <cell r="BJ126">
            <v>37132.11</v>
          </cell>
          <cell r="BK126">
            <v>377871.17</v>
          </cell>
          <cell r="BL126">
            <v>554141.28</v>
          </cell>
          <cell r="BM126">
            <v>0</v>
          </cell>
          <cell r="BN126">
            <v>0</v>
          </cell>
        </row>
      </sheetData>
      <sheetData sheetId="6">
        <row r="1">
          <cell r="A1" t="str">
            <v>Name</v>
          </cell>
        </row>
        <row r="2">
          <cell r="A2" t="str">
            <v>Aisling Ghear Theatre Company</v>
          </cell>
          <cell r="B2" t="str">
            <v>2015-2016</v>
          </cell>
          <cell r="C2">
            <v>33177</v>
          </cell>
          <cell r="D2" t="str">
            <v>Lottery</v>
          </cell>
          <cell r="E2" t="str">
            <v>ACNI/12223</v>
          </cell>
          <cell r="F2" t="str">
            <v>Gilly Campbell</v>
          </cell>
          <cell r="G2" t="str">
            <v>AFP - Core</v>
          </cell>
          <cell r="H2" t="str">
            <v>Awarded</v>
          </cell>
          <cell r="I2" t="str">
            <v>Medium</v>
          </cell>
          <cell r="J2">
            <v>77229</v>
          </cell>
          <cell r="K2">
            <v>0</v>
          </cell>
          <cell r="L2">
            <v>77229</v>
          </cell>
          <cell r="M2">
            <v>339220</v>
          </cell>
          <cell r="N2" t="str">
            <v>Drama</v>
          </cell>
          <cell r="O2">
            <v>78452</v>
          </cell>
          <cell r="P2">
            <v>7500</v>
          </cell>
          <cell r="Q2">
            <v>0</v>
          </cell>
          <cell r="R2">
            <v>1365</v>
          </cell>
          <cell r="S2">
            <v>1025</v>
          </cell>
          <cell r="T2">
            <v>1857</v>
          </cell>
          <cell r="U2">
            <v>989</v>
          </cell>
          <cell r="V2">
            <v>0</v>
          </cell>
          <cell r="W2">
            <v>0</v>
          </cell>
          <cell r="X2">
            <v>2088</v>
          </cell>
          <cell r="Y2">
            <v>14824</v>
          </cell>
          <cell r="Z2">
            <v>370</v>
          </cell>
          <cell r="AA2">
            <v>38302</v>
          </cell>
          <cell r="AB2">
            <v>0</v>
          </cell>
          <cell r="AC2">
            <v>5660</v>
          </cell>
          <cell r="AD2">
            <v>0</v>
          </cell>
          <cell r="AE2">
            <v>0</v>
          </cell>
          <cell r="AF2">
            <v>4687</v>
          </cell>
          <cell r="AG2">
            <v>652</v>
          </cell>
          <cell r="AH2">
            <v>7601</v>
          </cell>
          <cell r="AI2">
            <v>4173</v>
          </cell>
          <cell r="AJ2">
            <v>2103</v>
          </cell>
          <cell r="AK2">
            <v>78429</v>
          </cell>
          <cell r="AL2">
            <v>0</v>
          </cell>
          <cell r="AM2">
            <v>0</v>
          </cell>
          <cell r="AN2">
            <v>78429</v>
          </cell>
          <cell r="AO2">
            <v>0</v>
          </cell>
          <cell r="AP2">
            <v>0</v>
          </cell>
          <cell r="AQ2">
            <v>6000</v>
          </cell>
          <cell r="AR2">
            <v>30000</v>
          </cell>
          <cell r="AS2">
            <v>0</v>
          </cell>
          <cell r="AT2">
            <v>0</v>
          </cell>
          <cell r="AU2">
            <v>0</v>
          </cell>
          <cell r="AV2">
            <v>30000</v>
          </cell>
          <cell r="AW2">
            <v>42395</v>
          </cell>
          <cell r="AX2">
            <v>0</v>
          </cell>
          <cell r="AY2">
            <v>0</v>
          </cell>
          <cell r="AZ2">
            <v>0</v>
          </cell>
          <cell r="BA2">
            <v>0</v>
          </cell>
          <cell r="BB2">
            <v>0</v>
          </cell>
          <cell r="BC2">
            <v>0</v>
          </cell>
          <cell r="BD2">
            <v>0</v>
          </cell>
          <cell r="BE2">
            <v>0</v>
          </cell>
          <cell r="BF2">
            <v>0</v>
          </cell>
          <cell r="BG2">
            <v>0</v>
          </cell>
          <cell r="BH2">
            <v>42395</v>
          </cell>
          <cell r="BI2">
            <v>0</v>
          </cell>
          <cell r="BJ2">
            <v>0</v>
          </cell>
          <cell r="BK2">
            <v>0</v>
          </cell>
          <cell r="BL2">
            <v>0</v>
          </cell>
          <cell r="BM2">
            <v>0</v>
          </cell>
          <cell r="BN2">
            <v>0</v>
          </cell>
        </row>
        <row r="3">
          <cell r="A3" t="str">
            <v>All Set Cross Cultural Project</v>
          </cell>
          <cell r="B3" t="str">
            <v>2015-2016</v>
          </cell>
          <cell r="C3">
            <v>33195</v>
          </cell>
          <cell r="D3" t="str">
            <v>Lottery</v>
          </cell>
          <cell r="E3" t="str">
            <v>ACNI/12241</v>
          </cell>
          <cell r="F3" t="str">
            <v>Maria McAlister</v>
          </cell>
          <cell r="G3" t="str">
            <v>AFP - Core</v>
          </cell>
          <cell r="H3" t="str">
            <v>Awarded</v>
          </cell>
          <cell r="I3" t="str">
            <v>Small</v>
          </cell>
          <cell r="J3">
            <v>27338</v>
          </cell>
          <cell r="K3">
            <v>0</v>
          </cell>
          <cell r="L3">
            <v>27603</v>
          </cell>
          <cell r="M3">
            <v>54143</v>
          </cell>
          <cell r="N3" t="str">
            <v>Traditional Arts</v>
          </cell>
          <cell r="O3">
            <v>0</v>
          </cell>
          <cell r="P3">
            <v>0</v>
          </cell>
          <cell r="Q3">
            <v>0</v>
          </cell>
          <cell r="R3">
            <v>0</v>
          </cell>
          <cell r="S3">
            <v>0</v>
          </cell>
          <cell r="T3">
            <v>212</v>
          </cell>
          <cell r="U3">
            <v>725</v>
          </cell>
          <cell r="V3">
            <v>0</v>
          </cell>
          <cell r="W3">
            <v>0</v>
          </cell>
          <cell r="X3">
            <v>78</v>
          </cell>
          <cell r="Y3">
            <v>1015</v>
          </cell>
          <cell r="Z3">
            <v>432</v>
          </cell>
          <cell r="AA3">
            <v>60410</v>
          </cell>
          <cell r="AB3">
            <v>0</v>
          </cell>
          <cell r="AC3">
            <v>418</v>
          </cell>
          <cell r="AD3">
            <v>0</v>
          </cell>
          <cell r="AE3">
            <v>0</v>
          </cell>
          <cell r="AF3">
            <v>6187</v>
          </cell>
          <cell r="AG3">
            <v>2007</v>
          </cell>
          <cell r="AH3">
            <v>0</v>
          </cell>
          <cell r="AI3">
            <v>385</v>
          </cell>
          <cell r="AJ3">
            <v>2373</v>
          </cell>
          <cell r="AK3">
            <v>27338</v>
          </cell>
          <cell r="AL3">
            <v>0</v>
          </cell>
          <cell r="AM3">
            <v>0</v>
          </cell>
          <cell r="AN3">
            <v>27338</v>
          </cell>
          <cell r="AO3">
            <v>0</v>
          </cell>
          <cell r="AP3">
            <v>0</v>
          </cell>
          <cell r="AQ3">
            <v>8630</v>
          </cell>
          <cell r="AR3">
            <v>0</v>
          </cell>
          <cell r="AS3">
            <v>0</v>
          </cell>
          <cell r="AT3">
            <v>0</v>
          </cell>
          <cell r="AU3">
            <v>0</v>
          </cell>
          <cell r="AV3">
            <v>0</v>
          </cell>
          <cell r="AW3">
            <v>6093</v>
          </cell>
          <cell r="AX3">
            <v>300</v>
          </cell>
          <cell r="AY3">
            <v>0</v>
          </cell>
          <cell r="AZ3">
            <v>0</v>
          </cell>
          <cell r="BA3">
            <v>0</v>
          </cell>
          <cell r="BB3">
            <v>0</v>
          </cell>
          <cell r="BC3">
            <v>0</v>
          </cell>
          <cell r="BD3">
            <v>0</v>
          </cell>
          <cell r="BE3">
            <v>1320</v>
          </cell>
          <cell r="BF3">
            <v>0</v>
          </cell>
          <cell r="BG3">
            <v>18900</v>
          </cell>
          <cell r="BH3">
            <v>26613</v>
          </cell>
          <cell r="BI3">
            <v>0</v>
          </cell>
          <cell r="BJ3">
            <v>1000</v>
          </cell>
          <cell r="BK3">
            <v>11043</v>
          </cell>
          <cell r="BL3">
            <v>12043</v>
          </cell>
          <cell r="BM3">
            <v>0</v>
          </cell>
          <cell r="BN3">
            <v>0</v>
          </cell>
        </row>
        <row r="4">
          <cell r="A4" t="str">
            <v>An Droichead</v>
          </cell>
          <cell r="B4" t="str">
            <v>2015-2016</v>
          </cell>
          <cell r="C4">
            <v>33212</v>
          </cell>
          <cell r="D4" t="str">
            <v>Lottery</v>
          </cell>
          <cell r="E4" t="str">
            <v>ACNI/12258</v>
          </cell>
          <cell r="F4" t="str">
            <v>Maria McAlister</v>
          </cell>
          <cell r="G4" t="str">
            <v>AFP - Core</v>
          </cell>
          <cell r="H4" t="str">
            <v>Awarded</v>
          </cell>
          <cell r="I4" t="str">
            <v>Medium</v>
          </cell>
          <cell r="J4">
            <v>47637</v>
          </cell>
          <cell r="K4">
            <v>0</v>
          </cell>
          <cell r="L4">
            <v>47637</v>
          </cell>
          <cell r="M4">
            <v>144884</v>
          </cell>
          <cell r="N4" t="str">
            <v>Traditional Arts</v>
          </cell>
          <cell r="O4">
            <v>267842</v>
          </cell>
          <cell r="P4">
            <v>0</v>
          </cell>
          <cell r="Q4">
            <v>4986</v>
          </cell>
          <cell r="R4">
            <v>3123</v>
          </cell>
          <cell r="S4">
            <v>856</v>
          </cell>
          <cell r="T4">
            <v>2937</v>
          </cell>
          <cell r="U4">
            <v>4570</v>
          </cell>
          <cell r="V4">
            <v>0</v>
          </cell>
          <cell r="W4">
            <v>0</v>
          </cell>
          <cell r="X4">
            <v>2740</v>
          </cell>
          <cell r="Y4">
            <v>19212</v>
          </cell>
          <cell r="Z4">
            <v>6447</v>
          </cell>
          <cell r="AA4">
            <v>112683</v>
          </cell>
          <cell r="AB4">
            <v>4204</v>
          </cell>
          <cell r="AC4">
            <v>14474</v>
          </cell>
          <cell r="AD4">
            <v>0</v>
          </cell>
          <cell r="AE4">
            <v>6835</v>
          </cell>
          <cell r="AF4">
            <v>3711</v>
          </cell>
          <cell r="AG4">
            <v>3030</v>
          </cell>
          <cell r="AH4">
            <v>5438</v>
          </cell>
          <cell r="AI4">
            <v>4377</v>
          </cell>
          <cell r="AJ4">
            <v>10845</v>
          </cell>
          <cell r="AK4">
            <v>47637</v>
          </cell>
          <cell r="AL4">
            <v>0</v>
          </cell>
          <cell r="AM4">
            <v>4500</v>
          </cell>
          <cell r="AN4">
            <v>52137</v>
          </cell>
          <cell r="AO4">
            <v>0</v>
          </cell>
          <cell r="AP4">
            <v>81503</v>
          </cell>
          <cell r="AQ4">
            <v>44480</v>
          </cell>
          <cell r="AR4">
            <v>0</v>
          </cell>
          <cell r="AS4">
            <v>15039</v>
          </cell>
          <cell r="AT4">
            <v>76388</v>
          </cell>
          <cell r="AU4">
            <v>0</v>
          </cell>
          <cell r="AV4">
            <v>91427</v>
          </cell>
          <cell r="AW4">
            <v>18048</v>
          </cell>
          <cell r="AX4">
            <v>2308</v>
          </cell>
          <cell r="AY4">
            <v>0</v>
          </cell>
          <cell r="AZ4">
            <v>0</v>
          </cell>
          <cell r="BA4">
            <v>0</v>
          </cell>
          <cell r="BB4">
            <v>0</v>
          </cell>
          <cell r="BC4">
            <v>1048</v>
          </cell>
          <cell r="BD4">
            <v>0</v>
          </cell>
          <cell r="BE4">
            <v>59060</v>
          </cell>
          <cell r="BF4">
            <v>0</v>
          </cell>
          <cell r="BG4">
            <v>105019</v>
          </cell>
          <cell r="BH4">
            <v>185483</v>
          </cell>
          <cell r="BI4">
            <v>4100</v>
          </cell>
          <cell r="BJ4">
            <v>6242</v>
          </cell>
          <cell r="BK4">
            <v>0</v>
          </cell>
          <cell r="BL4">
            <v>10342</v>
          </cell>
          <cell r="BM4">
            <v>0</v>
          </cell>
          <cell r="BN4">
            <v>0</v>
          </cell>
        </row>
        <row r="5">
          <cell r="A5" t="str">
            <v>An Gaelaras Ltd</v>
          </cell>
          <cell r="B5" t="str">
            <v>2015-2016</v>
          </cell>
          <cell r="C5">
            <v>33234</v>
          </cell>
          <cell r="D5" t="str">
            <v>Exchequer</v>
          </cell>
          <cell r="E5" t="str">
            <v>ACNI/12280</v>
          </cell>
          <cell r="F5" t="str">
            <v>Joan Dempster</v>
          </cell>
          <cell r="G5" t="str">
            <v>AFP - Core</v>
          </cell>
          <cell r="H5" t="str">
            <v>Awarded</v>
          </cell>
          <cell r="I5" t="str">
            <v>Large</v>
          </cell>
          <cell r="J5">
            <v>139535</v>
          </cell>
          <cell r="K5">
            <v>0</v>
          </cell>
          <cell r="L5">
            <v>226216</v>
          </cell>
          <cell r="M5">
            <v>975592</v>
          </cell>
          <cell r="N5" t="str">
            <v>Traditional Arts</v>
          </cell>
          <cell r="O5">
            <v>441558.6</v>
          </cell>
          <cell r="P5">
            <v>0</v>
          </cell>
          <cell r="Q5">
            <v>36202.9</v>
          </cell>
          <cell r="R5">
            <v>34092.699999999997</v>
          </cell>
          <cell r="S5">
            <v>7952.5</v>
          </cell>
          <cell r="T5">
            <v>6715.2</v>
          </cell>
          <cell r="U5">
            <v>46389.75</v>
          </cell>
          <cell r="V5">
            <v>0</v>
          </cell>
          <cell r="W5">
            <v>0</v>
          </cell>
          <cell r="X5">
            <v>0</v>
          </cell>
          <cell r="Y5">
            <v>131353.04999999999</v>
          </cell>
          <cell r="Z5">
            <v>79963.789999999994</v>
          </cell>
          <cell r="AA5">
            <v>104640.49</v>
          </cell>
          <cell r="AB5">
            <v>0</v>
          </cell>
          <cell r="AC5">
            <v>28190.51</v>
          </cell>
          <cell r="AD5">
            <v>0</v>
          </cell>
          <cell r="AE5">
            <v>0</v>
          </cell>
          <cell r="AF5">
            <v>29770.29</v>
          </cell>
          <cell r="AG5">
            <v>0</v>
          </cell>
          <cell r="AH5">
            <v>1157.32</v>
          </cell>
          <cell r="AI5">
            <v>62721.67</v>
          </cell>
          <cell r="AJ5">
            <v>901.39</v>
          </cell>
          <cell r="AK5">
            <v>139535</v>
          </cell>
          <cell r="AL5">
            <v>0</v>
          </cell>
          <cell r="AM5">
            <v>48720.15</v>
          </cell>
          <cell r="AN5">
            <v>187805.15</v>
          </cell>
          <cell r="AO5">
            <v>0</v>
          </cell>
          <cell r="AP5">
            <v>542503.09</v>
          </cell>
          <cell r="AQ5">
            <v>27000</v>
          </cell>
          <cell r="AR5">
            <v>0</v>
          </cell>
          <cell r="AS5">
            <v>0</v>
          </cell>
          <cell r="AT5">
            <v>136420.70000000001</v>
          </cell>
          <cell r="AU5">
            <v>0</v>
          </cell>
          <cell r="AV5">
            <v>136420.70000000001</v>
          </cell>
          <cell r="AW5">
            <v>41482.01</v>
          </cell>
          <cell r="AX5">
            <v>0</v>
          </cell>
          <cell r="AY5">
            <v>0</v>
          </cell>
          <cell r="AZ5">
            <v>0</v>
          </cell>
          <cell r="BA5">
            <v>0</v>
          </cell>
          <cell r="BB5">
            <v>0</v>
          </cell>
          <cell r="BC5">
            <v>162169.60999999999</v>
          </cell>
          <cell r="BD5">
            <v>13849.2</v>
          </cell>
          <cell r="BE5">
            <v>0</v>
          </cell>
          <cell r="BF5">
            <v>0</v>
          </cell>
          <cell r="BG5">
            <v>21510.2</v>
          </cell>
          <cell r="BH5">
            <v>239011.02000000002</v>
          </cell>
          <cell r="BI5">
            <v>0</v>
          </cell>
          <cell r="BJ5">
            <v>2445</v>
          </cell>
          <cell r="BK5">
            <v>0</v>
          </cell>
          <cell r="BL5">
            <v>2445</v>
          </cell>
          <cell r="BM5">
            <v>0</v>
          </cell>
          <cell r="BN5">
            <v>0</v>
          </cell>
        </row>
        <row r="6">
          <cell r="A6" t="str">
            <v>Andersonstown Traditional &amp; Contemporary Music School</v>
          </cell>
          <cell r="B6" t="str">
            <v>2015-2016</v>
          </cell>
          <cell r="C6">
            <v>33203</v>
          </cell>
          <cell r="D6" t="str">
            <v>Lottery</v>
          </cell>
          <cell r="E6" t="str">
            <v>ACNI/12249</v>
          </cell>
          <cell r="F6" t="str">
            <v>Maria McAlister</v>
          </cell>
          <cell r="G6" t="str">
            <v>AFP - Core</v>
          </cell>
          <cell r="H6" t="str">
            <v>Awarded</v>
          </cell>
          <cell r="I6" t="str">
            <v>Small</v>
          </cell>
          <cell r="J6">
            <v>52000</v>
          </cell>
          <cell r="K6">
            <v>0</v>
          </cell>
          <cell r="L6">
            <v>52000</v>
          </cell>
          <cell r="M6">
            <v>161305</v>
          </cell>
          <cell r="N6" t="str">
            <v>Traditional Arts</v>
          </cell>
          <cell r="O6">
            <v>53340</v>
          </cell>
          <cell r="P6">
            <v>9800</v>
          </cell>
          <cell r="Q6">
            <v>5173</v>
          </cell>
          <cell r="R6">
            <v>0</v>
          </cell>
          <cell r="S6">
            <v>1680</v>
          </cell>
          <cell r="T6">
            <v>3883</v>
          </cell>
          <cell r="U6">
            <v>2004</v>
          </cell>
          <cell r="V6">
            <v>0</v>
          </cell>
          <cell r="W6">
            <v>0</v>
          </cell>
          <cell r="X6">
            <v>908</v>
          </cell>
          <cell r="Y6">
            <v>23448</v>
          </cell>
          <cell r="Z6">
            <v>1496</v>
          </cell>
          <cell r="AA6">
            <v>33915</v>
          </cell>
          <cell r="AB6">
            <v>0</v>
          </cell>
          <cell r="AC6">
            <v>0</v>
          </cell>
          <cell r="AD6">
            <v>0</v>
          </cell>
          <cell r="AE6">
            <v>0</v>
          </cell>
          <cell r="AF6">
            <v>2330</v>
          </cell>
          <cell r="AG6">
            <v>0</v>
          </cell>
          <cell r="AH6">
            <v>0</v>
          </cell>
          <cell r="AI6">
            <v>230</v>
          </cell>
          <cell r="AJ6">
            <v>2507</v>
          </cell>
          <cell r="AK6">
            <v>52000</v>
          </cell>
          <cell r="AL6">
            <v>0</v>
          </cell>
          <cell r="AM6">
            <v>0</v>
          </cell>
          <cell r="AN6">
            <v>52000</v>
          </cell>
          <cell r="AO6">
            <v>0</v>
          </cell>
          <cell r="AP6">
            <v>0</v>
          </cell>
          <cell r="AQ6">
            <v>4000</v>
          </cell>
          <cell r="AR6">
            <v>0</v>
          </cell>
          <cell r="AS6">
            <v>0</v>
          </cell>
          <cell r="AT6">
            <v>0</v>
          </cell>
          <cell r="AU6">
            <v>0</v>
          </cell>
          <cell r="AV6">
            <v>0</v>
          </cell>
          <cell r="AW6">
            <v>0</v>
          </cell>
          <cell r="AX6">
            <v>0</v>
          </cell>
          <cell r="AY6">
            <v>0</v>
          </cell>
          <cell r="AZ6">
            <v>44990</v>
          </cell>
          <cell r="BA6">
            <v>0</v>
          </cell>
          <cell r="BB6">
            <v>0</v>
          </cell>
          <cell r="BC6">
            <v>0</v>
          </cell>
          <cell r="BD6">
            <v>0</v>
          </cell>
          <cell r="BE6">
            <v>0</v>
          </cell>
          <cell r="BF6">
            <v>0</v>
          </cell>
          <cell r="BG6">
            <v>1317</v>
          </cell>
          <cell r="BH6">
            <v>46307</v>
          </cell>
          <cell r="BI6">
            <v>0</v>
          </cell>
          <cell r="BJ6">
            <v>4959</v>
          </cell>
          <cell r="BK6">
            <v>10000</v>
          </cell>
          <cell r="BL6">
            <v>14959</v>
          </cell>
          <cell r="BM6">
            <v>0</v>
          </cell>
          <cell r="BN6">
            <v>0</v>
          </cell>
        </row>
        <row r="7">
          <cell r="A7" t="str">
            <v>The Armagh Rhymers Educational &amp; Cultural Organisation</v>
          </cell>
          <cell r="B7" t="str">
            <v>2015-2016</v>
          </cell>
          <cell r="C7">
            <v>33210</v>
          </cell>
          <cell r="D7" t="str">
            <v>Lottery</v>
          </cell>
          <cell r="E7" t="str">
            <v>ACNI/12256</v>
          </cell>
          <cell r="F7" t="str">
            <v>Maria McAlister</v>
          </cell>
          <cell r="G7" t="str">
            <v>AFP - Core</v>
          </cell>
          <cell r="H7" t="str">
            <v>Awarded</v>
          </cell>
          <cell r="I7" t="str">
            <v>Medium</v>
          </cell>
          <cell r="J7">
            <v>58200</v>
          </cell>
          <cell r="K7">
            <v>0</v>
          </cell>
          <cell r="L7">
            <v>65350</v>
          </cell>
          <cell r="M7">
            <v>104620</v>
          </cell>
          <cell r="N7" t="str">
            <v>Traditional Arts</v>
          </cell>
          <cell r="O7">
            <v>14212.95</v>
          </cell>
          <cell r="P7">
            <v>0</v>
          </cell>
          <cell r="Q7">
            <v>0</v>
          </cell>
          <cell r="R7">
            <v>46.76</v>
          </cell>
          <cell r="S7">
            <v>1213.01</v>
          </cell>
          <cell r="T7">
            <v>2821.54</v>
          </cell>
          <cell r="U7">
            <v>1749.14</v>
          </cell>
          <cell r="V7">
            <v>0</v>
          </cell>
          <cell r="W7">
            <v>0</v>
          </cell>
          <cell r="X7">
            <v>2114.7199999999998</v>
          </cell>
          <cell r="Y7">
            <v>7945.17</v>
          </cell>
          <cell r="Z7">
            <v>2407.1999999999998</v>
          </cell>
          <cell r="AA7">
            <v>73646.77</v>
          </cell>
          <cell r="AB7">
            <v>650</v>
          </cell>
          <cell r="AC7">
            <v>3886</v>
          </cell>
          <cell r="AD7">
            <v>0</v>
          </cell>
          <cell r="AE7">
            <v>0</v>
          </cell>
          <cell r="AF7">
            <v>0</v>
          </cell>
          <cell r="AG7">
            <v>0</v>
          </cell>
          <cell r="AH7">
            <v>14491.68</v>
          </cell>
          <cell r="AI7">
            <v>2962.18</v>
          </cell>
          <cell r="AJ7">
            <v>0</v>
          </cell>
          <cell r="AK7">
            <v>58200</v>
          </cell>
          <cell r="AL7">
            <v>0</v>
          </cell>
          <cell r="AM7">
            <v>0</v>
          </cell>
          <cell r="AN7">
            <v>58200</v>
          </cell>
          <cell r="AO7">
            <v>0</v>
          </cell>
          <cell r="AP7">
            <v>0</v>
          </cell>
          <cell r="AQ7">
            <v>3500</v>
          </cell>
          <cell r="AR7">
            <v>0</v>
          </cell>
          <cell r="AS7">
            <v>27095.200000000001</v>
          </cell>
          <cell r="AT7">
            <v>0</v>
          </cell>
          <cell r="AU7">
            <v>0</v>
          </cell>
          <cell r="AV7">
            <v>27095.200000000001</v>
          </cell>
          <cell r="AW7">
            <v>0</v>
          </cell>
          <cell r="AX7">
            <v>39700</v>
          </cell>
          <cell r="AY7">
            <v>9356.35</v>
          </cell>
          <cell r="AZ7">
            <v>0</v>
          </cell>
          <cell r="BA7">
            <v>0</v>
          </cell>
          <cell r="BB7">
            <v>0</v>
          </cell>
          <cell r="BC7">
            <v>0</v>
          </cell>
          <cell r="BD7">
            <v>0</v>
          </cell>
          <cell r="BE7">
            <v>0</v>
          </cell>
          <cell r="BF7">
            <v>0</v>
          </cell>
          <cell r="BG7">
            <v>32.869999999999997</v>
          </cell>
          <cell r="BH7">
            <v>49089.22</v>
          </cell>
          <cell r="BI7">
            <v>0</v>
          </cell>
          <cell r="BJ7">
            <v>0</v>
          </cell>
          <cell r="BK7">
            <v>0</v>
          </cell>
          <cell r="BL7">
            <v>0</v>
          </cell>
          <cell r="BM7">
            <v>0</v>
          </cell>
          <cell r="BN7">
            <v>0</v>
          </cell>
        </row>
        <row r="8">
          <cell r="A8" t="str">
            <v>Array Studios</v>
          </cell>
          <cell r="B8" t="str">
            <v>2015-2016</v>
          </cell>
          <cell r="C8">
            <v>33199</v>
          </cell>
          <cell r="D8" t="str">
            <v>Lottery</v>
          </cell>
          <cell r="E8" t="str">
            <v>ACNI/12245</v>
          </cell>
          <cell r="F8" t="str">
            <v>Suzanne Lyle</v>
          </cell>
          <cell r="G8" t="str">
            <v>AFP - Core</v>
          </cell>
          <cell r="H8" t="str">
            <v>Awarded</v>
          </cell>
          <cell r="I8" t="str">
            <v>Small</v>
          </cell>
          <cell r="J8">
            <v>7945</v>
          </cell>
          <cell r="K8">
            <v>0</v>
          </cell>
          <cell r="L8">
            <v>7945</v>
          </cell>
          <cell r="M8">
            <v>10845</v>
          </cell>
          <cell r="N8" t="str">
            <v>Visual Arts</v>
          </cell>
          <cell r="O8">
            <v>1500</v>
          </cell>
          <cell r="P8">
            <v>4050</v>
          </cell>
          <cell r="Q8">
            <v>1360</v>
          </cell>
          <cell r="R8">
            <v>3680</v>
          </cell>
          <cell r="S8">
            <v>900</v>
          </cell>
          <cell r="T8">
            <v>375</v>
          </cell>
          <cell r="U8">
            <v>130</v>
          </cell>
          <cell r="V8">
            <v>0</v>
          </cell>
          <cell r="W8">
            <v>0</v>
          </cell>
          <cell r="X8">
            <v>600</v>
          </cell>
          <cell r="Y8">
            <v>11095</v>
          </cell>
          <cell r="Z8">
            <v>600</v>
          </cell>
          <cell r="AA8">
            <v>400</v>
          </cell>
          <cell r="AB8">
            <v>0</v>
          </cell>
          <cell r="AC8">
            <v>300</v>
          </cell>
          <cell r="AD8">
            <v>0</v>
          </cell>
          <cell r="AE8">
            <v>0</v>
          </cell>
          <cell r="AF8">
            <v>0</v>
          </cell>
          <cell r="AG8">
            <v>0</v>
          </cell>
          <cell r="AH8">
            <v>80</v>
          </cell>
          <cell r="AI8">
            <v>188.07</v>
          </cell>
          <cell r="AJ8">
            <v>151.93</v>
          </cell>
          <cell r="AK8">
            <v>7945</v>
          </cell>
          <cell r="AL8">
            <v>0</v>
          </cell>
          <cell r="AM8">
            <v>3680</v>
          </cell>
          <cell r="AN8">
            <v>11625</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2900</v>
          </cell>
          <cell r="BE8">
            <v>0</v>
          </cell>
          <cell r="BF8">
            <v>0</v>
          </cell>
          <cell r="BG8">
            <v>0</v>
          </cell>
          <cell r="BH8">
            <v>2900</v>
          </cell>
          <cell r="BI8">
            <v>0</v>
          </cell>
          <cell r="BJ8">
            <v>0</v>
          </cell>
          <cell r="BK8">
            <v>0</v>
          </cell>
          <cell r="BL8">
            <v>0</v>
          </cell>
          <cell r="BM8">
            <v>0</v>
          </cell>
          <cell r="BN8">
            <v>0</v>
          </cell>
        </row>
        <row r="9">
          <cell r="A9" t="str">
            <v>Arts &amp; Business Northern Ireland</v>
          </cell>
          <cell r="B9" t="str">
            <v>2015-2016</v>
          </cell>
          <cell r="C9">
            <v>33388</v>
          </cell>
          <cell r="D9" t="str">
            <v>Lottery</v>
          </cell>
          <cell r="E9" t="str">
            <v>ACNI/12434</v>
          </cell>
          <cell r="F9" t="str">
            <v>Ashleigh Lilley</v>
          </cell>
          <cell r="G9" t="str">
            <v>AFP - Core</v>
          </cell>
          <cell r="H9" t="str">
            <v>Awarded</v>
          </cell>
          <cell r="I9" t="str">
            <v>Medium</v>
          </cell>
          <cell r="J9">
            <v>370735</v>
          </cell>
          <cell r="K9">
            <v>0</v>
          </cell>
          <cell r="L9">
            <v>463418</v>
          </cell>
          <cell r="M9">
            <v>463418</v>
          </cell>
          <cell r="N9" t="str">
            <v>Combined</v>
          </cell>
          <cell r="O9">
            <v>214707</v>
          </cell>
          <cell r="P9">
            <v>16580</v>
          </cell>
          <cell r="Q9">
            <v>0</v>
          </cell>
          <cell r="R9">
            <v>0</v>
          </cell>
          <cell r="S9">
            <v>6842</v>
          </cell>
          <cell r="T9">
            <v>3311</v>
          </cell>
          <cell r="U9">
            <v>0</v>
          </cell>
          <cell r="V9">
            <v>0</v>
          </cell>
          <cell r="W9">
            <v>0</v>
          </cell>
          <cell r="X9">
            <v>1363</v>
          </cell>
          <cell r="Y9">
            <v>28096</v>
          </cell>
          <cell r="Z9">
            <v>44600</v>
          </cell>
          <cell r="AA9">
            <v>12050</v>
          </cell>
          <cell r="AB9">
            <v>0</v>
          </cell>
          <cell r="AC9">
            <v>12052</v>
          </cell>
          <cell r="AD9">
            <v>0</v>
          </cell>
          <cell r="AE9">
            <v>4014</v>
          </cell>
          <cell r="AF9">
            <v>6323</v>
          </cell>
          <cell r="AG9">
            <v>0</v>
          </cell>
          <cell r="AH9">
            <v>1642</v>
          </cell>
          <cell r="AI9">
            <v>0</v>
          </cell>
          <cell r="AJ9">
            <v>171774</v>
          </cell>
          <cell r="AK9">
            <v>370735</v>
          </cell>
          <cell r="AL9">
            <v>0</v>
          </cell>
          <cell r="AM9">
            <v>45928</v>
          </cell>
          <cell r="AN9">
            <v>416663</v>
          </cell>
          <cell r="AO9">
            <v>0</v>
          </cell>
          <cell r="AP9">
            <v>6500</v>
          </cell>
          <cell r="AQ9">
            <v>0</v>
          </cell>
          <cell r="AR9">
            <v>0</v>
          </cell>
          <cell r="AS9">
            <v>0</v>
          </cell>
          <cell r="AT9">
            <v>0</v>
          </cell>
          <cell r="AU9">
            <v>0</v>
          </cell>
          <cell r="AV9">
            <v>0</v>
          </cell>
          <cell r="AW9">
            <v>0</v>
          </cell>
          <cell r="AX9">
            <v>0</v>
          </cell>
          <cell r="AY9">
            <v>0</v>
          </cell>
          <cell r="AZ9">
            <v>45350</v>
          </cell>
          <cell r="BA9">
            <v>0</v>
          </cell>
          <cell r="BB9">
            <v>0</v>
          </cell>
          <cell r="BC9">
            <v>0</v>
          </cell>
          <cell r="BD9">
            <v>0</v>
          </cell>
          <cell r="BE9">
            <v>0</v>
          </cell>
          <cell r="BF9">
            <v>0</v>
          </cell>
          <cell r="BG9">
            <v>35196</v>
          </cell>
          <cell r="BH9">
            <v>80546</v>
          </cell>
          <cell r="BI9">
            <v>28875</v>
          </cell>
          <cell r="BJ9">
            <v>3000</v>
          </cell>
          <cell r="BK9">
            <v>0</v>
          </cell>
          <cell r="BL9">
            <v>31875</v>
          </cell>
          <cell r="BM9">
            <v>0</v>
          </cell>
          <cell r="BN9">
            <v>0</v>
          </cell>
        </row>
        <row r="10">
          <cell r="A10" t="str">
            <v>Arts and Disability Forum</v>
          </cell>
          <cell r="B10" t="str">
            <v>2015-2016</v>
          </cell>
          <cell r="C10">
            <v>33233</v>
          </cell>
          <cell r="D10" t="str">
            <v>Lottery</v>
          </cell>
          <cell r="E10" t="str">
            <v>ACNI/12279</v>
          </cell>
          <cell r="F10" t="str">
            <v>Fionnuala Walsh</v>
          </cell>
          <cell r="G10" t="str">
            <v>AFP - Core</v>
          </cell>
          <cell r="H10" t="str">
            <v>Awarded</v>
          </cell>
          <cell r="I10" t="str">
            <v>Medium</v>
          </cell>
          <cell r="J10">
            <v>107946</v>
          </cell>
          <cell r="K10">
            <v>0</v>
          </cell>
          <cell r="L10">
            <v>164822</v>
          </cell>
          <cell r="M10">
            <v>233796</v>
          </cell>
          <cell r="N10" t="str">
            <v>Combined</v>
          </cell>
          <cell r="O10">
            <v>93265</v>
          </cell>
          <cell r="P10">
            <v>18174</v>
          </cell>
          <cell r="Q10">
            <v>1140</v>
          </cell>
          <cell r="R10">
            <v>412</v>
          </cell>
          <cell r="S10">
            <v>1200</v>
          </cell>
          <cell r="T10">
            <v>1302</v>
          </cell>
          <cell r="U10">
            <v>3150</v>
          </cell>
          <cell r="V10">
            <v>0</v>
          </cell>
          <cell r="W10">
            <v>0</v>
          </cell>
          <cell r="X10">
            <v>1423</v>
          </cell>
          <cell r="Y10">
            <v>26801</v>
          </cell>
          <cell r="Z10">
            <v>1206</v>
          </cell>
          <cell r="AA10">
            <v>49367</v>
          </cell>
          <cell r="AB10">
            <v>359</v>
          </cell>
          <cell r="AC10">
            <v>6144</v>
          </cell>
          <cell r="AD10">
            <v>0</v>
          </cell>
          <cell r="AE10">
            <v>0</v>
          </cell>
          <cell r="AF10">
            <v>0</v>
          </cell>
          <cell r="AG10">
            <v>0</v>
          </cell>
          <cell r="AH10">
            <v>4035</v>
          </cell>
          <cell r="AI10">
            <v>0</v>
          </cell>
          <cell r="AJ10">
            <v>7125</v>
          </cell>
          <cell r="AK10">
            <v>107946</v>
          </cell>
          <cell r="AL10">
            <v>0</v>
          </cell>
          <cell r="AM10">
            <v>40400</v>
          </cell>
          <cell r="AN10">
            <v>148346</v>
          </cell>
          <cell r="AO10">
            <v>0</v>
          </cell>
          <cell r="AP10">
            <v>0</v>
          </cell>
          <cell r="AQ10">
            <v>20500</v>
          </cell>
          <cell r="AR10">
            <v>0</v>
          </cell>
          <cell r="AS10">
            <v>0</v>
          </cell>
          <cell r="AT10">
            <v>0</v>
          </cell>
          <cell r="AU10">
            <v>0</v>
          </cell>
          <cell r="AV10">
            <v>0</v>
          </cell>
          <cell r="AW10">
            <v>1000</v>
          </cell>
          <cell r="AX10">
            <v>2800</v>
          </cell>
          <cell r="AY10">
            <v>0</v>
          </cell>
          <cell r="AZ10">
            <v>0</v>
          </cell>
          <cell r="BA10">
            <v>0</v>
          </cell>
          <cell r="BB10">
            <v>0</v>
          </cell>
          <cell r="BC10">
            <v>0</v>
          </cell>
          <cell r="BD10">
            <v>0</v>
          </cell>
          <cell r="BE10">
            <v>1759</v>
          </cell>
          <cell r="BF10">
            <v>0</v>
          </cell>
          <cell r="BG10">
            <v>0</v>
          </cell>
          <cell r="BH10">
            <v>5559</v>
          </cell>
          <cell r="BI10">
            <v>0</v>
          </cell>
          <cell r="BJ10">
            <v>7125</v>
          </cell>
          <cell r="BK10">
            <v>7000</v>
          </cell>
          <cell r="BL10">
            <v>14125</v>
          </cell>
          <cell r="BM10">
            <v>0</v>
          </cell>
          <cell r="BN10">
            <v>0</v>
          </cell>
        </row>
        <row r="11">
          <cell r="A11" t="str">
            <v>Arts Care</v>
          </cell>
          <cell r="B11" t="str">
            <v>2015-2016</v>
          </cell>
          <cell r="C11">
            <v>33251</v>
          </cell>
          <cell r="D11" t="str">
            <v>Lottery</v>
          </cell>
          <cell r="E11" t="str">
            <v>ACNI/12297</v>
          </cell>
          <cell r="F11" t="str">
            <v>Lizzie Devlin</v>
          </cell>
          <cell r="G11" t="str">
            <v>AFP - Core</v>
          </cell>
          <cell r="H11" t="str">
            <v>Awarded</v>
          </cell>
          <cell r="I11" t="str">
            <v>Medium</v>
          </cell>
          <cell r="J11">
            <v>87876</v>
          </cell>
          <cell r="K11">
            <v>0</v>
          </cell>
          <cell r="L11">
            <v>147979.20000000001</v>
          </cell>
          <cell r="M11">
            <v>853456</v>
          </cell>
          <cell r="N11" t="str">
            <v>Combined</v>
          </cell>
          <cell r="O11">
            <v>126621</v>
          </cell>
          <cell r="P11">
            <v>12230</v>
          </cell>
          <cell r="Q11">
            <v>2135</v>
          </cell>
          <cell r="R11">
            <v>2270</v>
          </cell>
          <cell r="S11">
            <v>3405</v>
          </cell>
          <cell r="T11">
            <v>7728</v>
          </cell>
          <cell r="U11">
            <v>3424</v>
          </cell>
          <cell r="V11">
            <v>0</v>
          </cell>
          <cell r="W11">
            <v>0</v>
          </cell>
          <cell r="X11">
            <v>2695</v>
          </cell>
          <cell r="Y11">
            <v>33887</v>
          </cell>
          <cell r="Z11">
            <v>300</v>
          </cell>
          <cell r="AA11">
            <v>469002</v>
          </cell>
          <cell r="AB11">
            <v>0</v>
          </cell>
          <cell r="AC11">
            <v>2102</v>
          </cell>
          <cell r="AD11">
            <v>0</v>
          </cell>
          <cell r="AE11">
            <v>2512</v>
          </cell>
          <cell r="AF11">
            <v>0</v>
          </cell>
          <cell r="AG11">
            <v>0</v>
          </cell>
          <cell r="AH11">
            <v>4760</v>
          </cell>
          <cell r="AI11">
            <v>1690</v>
          </cell>
          <cell r="AJ11">
            <v>5228</v>
          </cell>
          <cell r="AK11">
            <v>87876</v>
          </cell>
          <cell r="AL11">
            <v>0</v>
          </cell>
          <cell r="AM11">
            <v>0</v>
          </cell>
          <cell r="AN11">
            <v>87876</v>
          </cell>
          <cell r="AO11">
            <v>0</v>
          </cell>
          <cell r="AP11">
            <v>513967</v>
          </cell>
          <cell r="AQ11">
            <v>8300</v>
          </cell>
          <cell r="AR11">
            <v>0</v>
          </cell>
          <cell r="AS11">
            <v>32000</v>
          </cell>
          <cell r="AT11">
            <v>0</v>
          </cell>
          <cell r="AU11">
            <v>0</v>
          </cell>
          <cell r="AV11">
            <v>32000</v>
          </cell>
          <cell r="AW11">
            <v>0</v>
          </cell>
          <cell r="AX11">
            <v>0</v>
          </cell>
          <cell r="AY11">
            <v>0</v>
          </cell>
          <cell r="AZ11">
            <v>0</v>
          </cell>
          <cell r="BA11">
            <v>0</v>
          </cell>
          <cell r="BB11">
            <v>0</v>
          </cell>
          <cell r="BC11">
            <v>0</v>
          </cell>
          <cell r="BD11">
            <v>0</v>
          </cell>
          <cell r="BE11">
            <v>0</v>
          </cell>
          <cell r="BF11">
            <v>0</v>
          </cell>
          <cell r="BG11">
            <v>175</v>
          </cell>
          <cell r="BH11">
            <v>175</v>
          </cell>
          <cell r="BI11">
            <v>0</v>
          </cell>
          <cell r="BJ11">
            <v>2574</v>
          </cell>
          <cell r="BK11">
            <v>0</v>
          </cell>
          <cell r="BL11">
            <v>2574</v>
          </cell>
          <cell r="BM11">
            <v>0</v>
          </cell>
          <cell r="BN11">
            <v>2430</v>
          </cell>
        </row>
        <row r="12">
          <cell r="A12" t="str">
            <v>Arts for All</v>
          </cell>
          <cell r="B12" t="str">
            <v>2015-2016</v>
          </cell>
          <cell r="C12">
            <v>33249</v>
          </cell>
          <cell r="D12" t="str">
            <v>Lottery</v>
          </cell>
          <cell r="E12" t="str">
            <v>ACNI/12295</v>
          </cell>
          <cell r="F12" t="str">
            <v>Joan Dempster</v>
          </cell>
          <cell r="G12" t="str">
            <v>AFP - Core</v>
          </cell>
          <cell r="H12" t="str">
            <v>Awarded</v>
          </cell>
          <cell r="I12" t="str">
            <v>Small</v>
          </cell>
          <cell r="J12">
            <v>56758</v>
          </cell>
          <cell r="K12">
            <v>0</v>
          </cell>
          <cell r="L12">
            <v>66277</v>
          </cell>
          <cell r="M12">
            <v>241504</v>
          </cell>
          <cell r="N12" t="str">
            <v>Combined</v>
          </cell>
          <cell r="O12">
            <v>42655</v>
          </cell>
          <cell r="P12">
            <v>6000</v>
          </cell>
          <cell r="Q12">
            <v>1690</v>
          </cell>
          <cell r="R12">
            <v>1558</v>
          </cell>
          <cell r="S12">
            <v>980</v>
          </cell>
          <cell r="T12">
            <v>1743</v>
          </cell>
          <cell r="U12">
            <v>1136</v>
          </cell>
          <cell r="V12">
            <v>0</v>
          </cell>
          <cell r="W12">
            <v>0</v>
          </cell>
          <cell r="X12">
            <v>944</v>
          </cell>
          <cell r="Y12">
            <v>14051</v>
          </cell>
          <cell r="Z12">
            <v>1730</v>
          </cell>
          <cell r="AA12">
            <v>36275</v>
          </cell>
          <cell r="AB12">
            <v>0</v>
          </cell>
          <cell r="AC12">
            <v>0</v>
          </cell>
          <cell r="AD12">
            <v>0</v>
          </cell>
          <cell r="AE12">
            <v>0</v>
          </cell>
          <cell r="AF12">
            <v>0</v>
          </cell>
          <cell r="AG12">
            <v>50</v>
          </cell>
          <cell r="AH12">
            <v>1069</v>
          </cell>
          <cell r="AI12">
            <v>1958</v>
          </cell>
          <cell r="AJ12">
            <v>1500</v>
          </cell>
          <cell r="AK12">
            <v>56758</v>
          </cell>
          <cell r="AL12">
            <v>0</v>
          </cell>
          <cell r="AM12">
            <v>0</v>
          </cell>
          <cell r="AN12">
            <v>56758</v>
          </cell>
          <cell r="AO12">
            <v>0</v>
          </cell>
          <cell r="AP12">
            <v>10382</v>
          </cell>
          <cell r="AQ12">
            <v>23320</v>
          </cell>
          <cell r="AR12">
            <v>0</v>
          </cell>
          <cell r="AS12">
            <v>0</v>
          </cell>
          <cell r="AT12">
            <v>0</v>
          </cell>
          <cell r="AU12">
            <v>0</v>
          </cell>
          <cell r="AV12">
            <v>0</v>
          </cell>
          <cell r="AW12">
            <v>0</v>
          </cell>
          <cell r="AX12">
            <v>0</v>
          </cell>
          <cell r="AY12">
            <v>0</v>
          </cell>
          <cell r="AZ12">
            <v>0</v>
          </cell>
          <cell r="BA12">
            <v>0</v>
          </cell>
          <cell r="BB12">
            <v>256</v>
          </cell>
          <cell r="BC12">
            <v>0</v>
          </cell>
          <cell r="BD12">
            <v>2000</v>
          </cell>
          <cell r="BE12">
            <v>0</v>
          </cell>
          <cell r="BF12">
            <v>0</v>
          </cell>
          <cell r="BG12">
            <v>0</v>
          </cell>
          <cell r="BH12">
            <v>2256</v>
          </cell>
          <cell r="BI12">
            <v>0</v>
          </cell>
          <cell r="BJ12">
            <v>190</v>
          </cell>
          <cell r="BK12">
            <v>8125</v>
          </cell>
          <cell r="BL12">
            <v>8315</v>
          </cell>
          <cell r="BM12">
            <v>0</v>
          </cell>
          <cell r="BN12">
            <v>0</v>
          </cell>
        </row>
        <row r="13">
          <cell r="A13" t="str">
            <v>ArtsEkta</v>
          </cell>
          <cell r="B13" t="str">
            <v>2015-2016</v>
          </cell>
          <cell r="C13">
            <v>33214</v>
          </cell>
          <cell r="D13" t="str">
            <v>Lottery</v>
          </cell>
          <cell r="E13" t="str">
            <v>ACNI/12260</v>
          </cell>
          <cell r="F13" t="str">
            <v>Lizzie Devlin</v>
          </cell>
          <cell r="G13" t="str">
            <v>AFP - Core</v>
          </cell>
          <cell r="H13" t="str">
            <v>Awarded</v>
          </cell>
          <cell r="I13" t="str">
            <v>Medium</v>
          </cell>
          <cell r="J13">
            <v>55844</v>
          </cell>
          <cell r="K13">
            <v>0</v>
          </cell>
          <cell r="L13">
            <v>65000</v>
          </cell>
          <cell r="M13">
            <v>78689</v>
          </cell>
          <cell r="N13" t="str">
            <v>Combined</v>
          </cell>
          <cell r="O13">
            <v>63234</v>
          </cell>
          <cell r="P13">
            <v>18911</v>
          </cell>
          <cell r="Q13">
            <v>775</v>
          </cell>
          <cell r="R13">
            <v>2168</v>
          </cell>
          <cell r="S13">
            <v>1422</v>
          </cell>
          <cell r="T13">
            <v>1150</v>
          </cell>
          <cell r="U13">
            <v>3250</v>
          </cell>
          <cell r="V13">
            <v>0</v>
          </cell>
          <cell r="W13">
            <v>0</v>
          </cell>
          <cell r="X13">
            <v>2235</v>
          </cell>
          <cell r="Y13">
            <v>29911</v>
          </cell>
          <cell r="Z13">
            <v>7280</v>
          </cell>
          <cell r="AA13">
            <v>95688</v>
          </cell>
          <cell r="AB13">
            <v>367</v>
          </cell>
          <cell r="AC13">
            <v>824</v>
          </cell>
          <cell r="AD13">
            <v>0</v>
          </cell>
          <cell r="AE13">
            <v>0</v>
          </cell>
          <cell r="AF13">
            <v>809</v>
          </cell>
          <cell r="AG13">
            <v>0</v>
          </cell>
          <cell r="AH13">
            <v>376</v>
          </cell>
          <cell r="AI13">
            <v>3338</v>
          </cell>
          <cell r="AJ13">
            <v>263802</v>
          </cell>
          <cell r="AK13">
            <v>55844</v>
          </cell>
          <cell r="AL13">
            <v>0</v>
          </cell>
          <cell r="AM13">
            <v>61952</v>
          </cell>
          <cell r="AN13">
            <v>117796</v>
          </cell>
          <cell r="AO13">
            <v>0</v>
          </cell>
          <cell r="AP13">
            <v>73900</v>
          </cell>
          <cell r="AQ13">
            <v>56207</v>
          </cell>
          <cell r="AR13">
            <v>0</v>
          </cell>
          <cell r="AS13">
            <v>51771</v>
          </cell>
          <cell r="AT13">
            <v>0</v>
          </cell>
          <cell r="AU13">
            <v>0</v>
          </cell>
          <cell r="AV13">
            <v>51771</v>
          </cell>
          <cell r="AW13">
            <v>60803</v>
          </cell>
          <cell r="AX13">
            <v>0</v>
          </cell>
          <cell r="AY13">
            <v>0</v>
          </cell>
          <cell r="AZ13">
            <v>0</v>
          </cell>
          <cell r="BA13">
            <v>0</v>
          </cell>
          <cell r="BB13">
            <v>0</v>
          </cell>
          <cell r="BC13">
            <v>0</v>
          </cell>
          <cell r="BD13">
            <v>0</v>
          </cell>
          <cell r="BE13">
            <v>45654</v>
          </cell>
          <cell r="BF13">
            <v>0</v>
          </cell>
          <cell r="BG13">
            <v>0</v>
          </cell>
          <cell r="BH13">
            <v>106457</v>
          </cell>
          <cell r="BI13">
            <v>36524</v>
          </cell>
          <cell r="BJ13">
            <v>0</v>
          </cell>
          <cell r="BK13">
            <v>0</v>
          </cell>
          <cell r="BL13">
            <v>36524</v>
          </cell>
          <cell r="BM13">
            <v>0</v>
          </cell>
          <cell r="BN13">
            <v>0</v>
          </cell>
        </row>
        <row r="14">
          <cell r="A14" t="str">
            <v>Audiences (NI) Services Ltd</v>
          </cell>
          <cell r="B14" t="str">
            <v>2015-2016</v>
          </cell>
          <cell r="C14">
            <v>33389</v>
          </cell>
          <cell r="D14" t="str">
            <v>Lottery</v>
          </cell>
          <cell r="E14" t="str">
            <v>ACNI/12435</v>
          </cell>
          <cell r="F14" t="str">
            <v>Ashleigh Lilley</v>
          </cell>
          <cell r="G14" t="str">
            <v>AFP - Core</v>
          </cell>
          <cell r="H14" t="str">
            <v>Awarded</v>
          </cell>
          <cell r="I14" t="str">
            <v>Medium</v>
          </cell>
          <cell r="J14">
            <v>191361</v>
          </cell>
          <cell r="K14">
            <v>0</v>
          </cell>
          <cell r="L14">
            <v>239202</v>
          </cell>
          <cell r="M14">
            <v>239202</v>
          </cell>
          <cell r="N14" t="str">
            <v>Combined</v>
          </cell>
          <cell r="O14">
            <v>185198</v>
          </cell>
          <cell r="P14">
            <v>16590</v>
          </cell>
          <cell r="Q14">
            <v>1036</v>
          </cell>
          <cell r="R14">
            <v>606</v>
          </cell>
          <cell r="S14">
            <v>3785</v>
          </cell>
          <cell r="T14">
            <v>2165</v>
          </cell>
          <cell r="U14">
            <v>7946</v>
          </cell>
          <cell r="V14">
            <v>0</v>
          </cell>
          <cell r="W14">
            <v>0</v>
          </cell>
          <cell r="X14">
            <v>1810</v>
          </cell>
          <cell r="Y14">
            <v>33938</v>
          </cell>
          <cell r="Z14">
            <v>26873</v>
          </cell>
          <cell r="AA14">
            <v>70775</v>
          </cell>
          <cell r="AB14">
            <v>0</v>
          </cell>
          <cell r="AC14">
            <v>5455</v>
          </cell>
          <cell r="AD14">
            <v>0</v>
          </cell>
          <cell r="AE14">
            <v>1392</v>
          </cell>
          <cell r="AF14">
            <v>3148</v>
          </cell>
          <cell r="AG14">
            <v>0</v>
          </cell>
          <cell r="AH14">
            <v>3845</v>
          </cell>
          <cell r="AI14">
            <v>1534</v>
          </cell>
          <cell r="AJ14">
            <v>1690</v>
          </cell>
          <cell r="AK14">
            <v>191361</v>
          </cell>
          <cell r="AL14">
            <v>0</v>
          </cell>
          <cell r="AM14">
            <v>23750</v>
          </cell>
          <cell r="AN14">
            <v>215111</v>
          </cell>
          <cell r="AO14">
            <v>0</v>
          </cell>
          <cell r="AP14">
            <v>0</v>
          </cell>
          <cell r="AQ14">
            <v>0</v>
          </cell>
          <cell r="AR14">
            <v>0</v>
          </cell>
          <cell r="AS14">
            <v>0</v>
          </cell>
          <cell r="AT14">
            <v>0</v>
          </cell>
          <cell r="AU14">
            <v>0</v>
          </cell>
          <cell r="AV14">
            <v>0</v>
          </cell>
          <cell r="AW14">
            <v>0</v>
          </cell>
          <cell r="AX14">
            <v>0</v>
          </cell>
          <cell r="AY14">
            <v>0</v>
          </cell>
          <cell r="AZ14">
            <v>36120</v>
          </cell>
          <cell r="BA14">
            <v>0</v>
          </cell>
          <cell r="BB14">
            <v>0</v>
          </cell>
          <cell r="BC14">
            <v>0</v>
          </cell>
          <cell r="BD14">
            <v>0</v>
          </cell>
          <cell r="BE14">
            <v>88716</v>
          </cell>
          <cell r="BF14">
            <v>0</v>
          </cell>
          <cell r="BG14">
            <v>0</v>
          </cell>
          <cell r="BH14">
            <v>124836</v>
          </cell>
          <cell r="BI14">
            <v>0</v>
          </cell>
          <cell r="BJ14">
            <v>0</v>
          </cell>
          <cell r="BK14">
            <v>0</v>
          </cell>
          <cell r="BL14">
            <v>0</v>
          </cell>
          <cell r="BM14">
            <v>0</v>
          </cell>
          <cell r="BN14">
            <v>0</v>
          </cell>
        </row>
        <row r="15">
          <cell r="A15" t="str">
            <v>Beat Carnival</v>
          </cell>
          <cell r="B15" t="str">
            <v>2015-2016</v>
          </cell>
          <cell r="C15">
            <v>33159</v>
          </cell>
          <cell r="D15" t="str">
            <v>Exchequer</v>
          </cell>
          <cell r="E15" t="str">
            <v>ACNI/12205</v>
          </cell>
          <cell r="F15" t="str">
            <v>Gavin O'Connor</v>
          </cell>
          <cell r="G15" t="str">
            <v>AFP - Core</v>
          </cell>
          <cell r="H15" t="str">
            <v>Awarded</v>
          </cell>
          <cell r="I15" t="str">
            <v>Medium</v>
          </cell>
          <cell r="J15">
            <v>144513</v>
          </cell>
          <cell r="K15">
            <v>0</v>
          </cell>
          <cell r="L15">
            <v>243023</v>
          </cell>
          <cell r="M15">
            <v>435535</v>
          </cell>
          <cell r="N15" t="str">
            <v>Combined</v>
          </cell>
          <cell r="O15">
            <v>140696</v>
          </cell>
          <cell r="P15">
            <v>703</v>
          </cell>
          <cell r="Q15">
            <v>4585</v>
          </cell>
          <cell r="R15">
            <v>24753</v>
          </cell>
          <cell r="S15">
            <v>1822</v>
          </cell>
          <cell r="T15">
            <v>2460</v>
          </cell>
          <cell r="U15">
            <v>4204</v>
          </cell>
          <cell r="V15">
            <v>0</v>
          </cell>
          <cell r="W15">
            <v>0</v>
          </cell>
          <cell r="X15">
            <v>6391</v>
          </cell>
          <cell r="Y15">
            <v>44918</v>
          </cell>
          <cell r="Z15">
            <v>13245</v>
          </cell>
          <cell r="AA15">
            <v>62939</v>
          </cell>
          <cell r="AB15">
            <v>0</v>
          </cell>
          <cell r="AC15">
            <v>4674</v>
          </cell>
          <cell r="AD15">
            <v>0</v>
          </cell>
          <cell r="AE15">
            <v>805</v>
          </cell>
          <cell r="AF15">
            <v>1268</v>
          </cell>
          <cell r="AG15">
            <v>0</v>
          </cell>
          <cell r="AH15">
            <v>11198</v>
          </cell>
          <cell r="AI15">
            <v>9188</v>
          </cell>
          <cell r="AJ15">
            <v>12016</v>
          </cell>
          <cell r="AK15">
            <v>144513</v>
          </cell>
          <cell r="AL15">
            <v>0</v>
          </cell>
          <cell r="AM15">
            <v>0</v>
          </cell>
          <cell r="AN15">
            <v>144513</v>
          </cell>
          <cell r="AO15">
            <v>0</v>
          </cell>
          <cell r="AP15">
            <v>10120</v>
          </cell>
          <cell r="AQ15">
            <v>52456</v>
          </cell>
          <cell r="AR15">
            <v>3264</v>
          </cell>
          <cell r="AS15">
            <v>0</v>
          </cell>
          <cell r="AT15">
            <v>0</v>
          </cell>
          <cell r="AU15">
            <v>0</v>
          </cell>
          <cell r="AV15">
            <v>3264</v>
          </cell>
          <cell r="AW15">
            <v>0</v>
          </cell>
          <cell r="AX15">
            <v>0</v>
          </cell>
          <cell r="AY15">
            <v>0</v>
          </cell>
          <cell r="AZ15">
            <v>0</v>
          </cell>
          <cell r="BA15">
            <v>0</v>
          </cell>
          <cell r="BB15">
            <v>0</v>
          </cell>
          <cell r="BC15">
            <v>0</v>
          </cell>
          <cell r="BD15">
            <v>4215</v>
          </cell>
          <cell r="BE15">
            <v>12543</v>
          </cell>
          <cell r="BF15">
            <v>12676</v>
          </cell>
          <cell r="BG15">
            <v>675</v>
          </cell>
          <cell r="BH15">
            <v>30109</v>
          </cell>
          <cell r="BI15">
            <v>0</v>
          </cell>
          <cell r="BJ15">
            <v>23262</v>
          </cell>
          <cell r="BK15">
            <v>15500</v>
          </cell>
          <cell r="BL15">
            <v>38762</v>
          </cell>
          <cell r="BM15">
            <v>0</v>
          </cell>
          <cell r="BN15">
            <v>0</v>
          </cell>
        </row>
        <row r="16">
          <cell r="A16" t="str">
            <v>Belfast Community Circus School</v>
          </cell>
          <cell r="B16" t="str">
            <v>2015-2016</v>
          </cell>
          <cell r="C16">
            <v>33236</v>
          </cell>
          <cell r="D16" t="str">
            <v>Exchequer</v>
          </cell>
          <cell r="E16" t="str">
            <v>ACNI/12282</v>
          </cell>
          <cell r="F16" t="str">
            <v>Gavin O'Connor</v>
          </cell>
          <cell r="G16" t="str">
            <v>AFP - Core</v>
          </cell>
          <cell r="H16" t="str">
            <v>Awarded</v>
          </cell>
          <cell r="I16" t="str">
            <v>Medium</v>
          </cell>
          <cell r="J16">
            <v>156699</v>
          </cell>
          <cell r="K16">
            <v>0</v>
          </cell>
          <cell r="L16">
            <v>174418</v>
          </cell>
          <cell r="M16">
            <v>691418</v>
          </cell>
          <cell r="N16" t="str">
            <v>Combined</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156699</v>
          </cell>
          <cell r="AL16">
            <v>0</v>
          </cell>
          <cell r="AM16">
            <v>0</v>
          </cell>
          <cell r="AN16">
            <v>156699</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row>
        <row r="17">
          <cell r="A17" t="str">
            <v>Belfast Exposed Photography</v>
          </cell>
          <cell r="B17" t="str">
            <v>2015-2016</v>
          </cell>
          <cell r="C17">
            <v>33166</v>
          </cell>
          <cell r="D17" t="str">
            <v>Exchequer</v>
          </cell>
          <cell r="E17" t="str">
            <v>ACNI/12212</v>
          </cell>
          <cell r="F17" t="str">
            <v>Deirdre Robb</v>
          </cell>
          <cell r="G17" t="str">
            <v>AFP - Core</v>
          </cell>
          <cell r="H17" t="str">
            <v>Awarded</v>
          </cell>
          <cell r="I17" t="str">
            <v>Medium</v>
          </cell>
          <cell r="J17">
            <v>144087</v>
          </cell>
          <cell r="K17">
            <v>0</v>
          </cell>
          <cell r="L17">
            <v>144086.98000000001</v>
          </cell>
          <cell r="M17">
            <v>329212.53999999998</v>
          </cell>
          <cell r="N17" t="str">
            <v>Visual Arts</v>
          </cell>
          <cell r="O17">
            <v>141784</v>
          </cell>
          <cell r="P17">
            <v>12684</v>
          </cell>
          <cell r="Q17">
            <v>7022</v>
          </cell>
          <cell r="R17">
            <v>1557</v>
          </cell>
          <cell r="S17">
            <v>5664</v>
          </cell>
          <cell r="T17">
            <v>1009</v>
          </cell>
          <cell r="U17">
            <v>2910</v>
          </cell>
          <cell r="V17">
            <v>0</v>
          </cell>
          <cell r="W17">
            <v>0</v>
          </cell>
          <cell r="X17">
            <v>4774</v>
          </cell>
          <cell r="Y17">
            <v>35620</v>
          </cell>
          <cell r="Z17">
            <v>29444</v>
          </cell>
          <cell r="AA17">
            <v>24316</v>
          </cell>
          <cell r="AB17">
            <v>0</v>
          </cell>
          <cell r="AC17">
            <v>5965</v>
          </cell>
          <cell r="AD17">
            <v>0</v>
          </cell>
          <cell r="AE17">
            <v>4008</v>
          </cell>
          <cell r="AF17">
            <v>0</v>
          </cell>
          <cell r="AG17">
            <v>6499</v>
          </cell>
          <cell r="AH17">
            <v>2451</v>
          </cell>
          <cell r="AI17">
            <v>1962</v>
          </cell>
          <cell r="AJ17">
            <v>24657</v>
          </cell>
          <cell r="AK17">
            <v>144087</v>
          </cell>
          <cell r="AL17">
            <v>0</v>
          </cell>
          <cell r="AM17">
            <v>2520</v>
          </cell>
          <cell r="AN17">
            <v>146607</v>
          </cell>
          <cell r="AO17">
            <v>0</v>
          </cell>
          <cell r="AP17">
            <v>0</v>
          </cell>
          <cell r="AQ17">
            <v>28603</v>
          </cell>
          <cell r="AR17">
            <v>0</v>
          </cell>
          <cell r="AS17">
            <v>1500</v>
          </cell>
          <cell r="AT17">
            <v>0</v>
          </cell>
          <cell r="AU17">
            <v>0</v>
          </cell>
          <cell r="AV17">
            <v>1500</v>
          </cell>
          <cell r="AW17">
            <v>0</v>
          </cell>
          <cell r="AX17">
            <v>0</v>
          </cell>
          <cell r="AY17">
            <v>0</v>
          </cell>
          <cell r="AZ17">
            <v>0</v>
          </cell>
          <cell r="BA17">
            <v>5499</v>
          </cell>
          <cell r="BB17">
            <v>0</v>
          </cell>
          <cell r="BC17">
            <v>0</v>
          </cell>
          <cell r="BD17">
            <v>0</v>
          </cell>
          <cell r="BE17">
            <v>0</v>
          </cell>
          <cell r="BF17">
            <v>57759</v>
          </cell>
          <cell r="BG17">
            <v>0</v>
          </cell>
          <cell r="BH17">
            <v>63258</v>
          </cell>
          <cell r="BI17">
            <v>1000</v>
          </cell>
          <cell r="BJ17">
            <v>505</v>
          </cell>
          <cell r="BK17">
            <v>30000</v>
          </cell>
          <cell r="BL17">
            <v>31505</v>
          </cell>
          <cell r="BM17">
            <v>0</v>
          </cell>
          <cell r="BN17">
            <v>0</v>
          </cell>
        </row>
        <row r="18">
          <cell r="A18" t="str">
            <v>Belfast International Arts Festival</v>
          </cell>
          <cell r="B18" t="str">
            <v>2015-2016</v>
          </cell>
          <cell r="C18">
            <v>33592</v>
          </cell>
          <cell r="D18" t="str">
            <v>Exchequer</v>
          </cell>
          <cell r="E18" t="str">
            <v>ACNI/12638</v>
          </cell>
          <cell r="F18" t="str">
            <v>Sonya Whitefield</v>
          </cell>
          <cell r="G18" t="str">
            <v>AFP - Core</v>
          </cell>
          <cell r="H18" t="str">
            <v>Awarded</v>
          </cell>
          <cell r="I18" t="str">
            <v>Medium</v>
          </cell>
          <cell r="J18">
            <v>189150</v>
          </cell>
          <cell r="K18">
            <v>0</v>
          </cell>
          <cell r="L18">
            <v>189150</v>
          </cell>
          <cell r="M18">
            <v>0</v>
          </cell>
          <cell r="N18" t="str">
            <v>Combined</v>
          </cell>
          <cell r="O18">
            <v>133463</v>
          </cell>
          <cell r="P18">
            <v>8000</v>
          </cell>
          <cell r="Q18">
            <v>3000</v>
          </cell>
          <cell r="R18">
            <v>0</v>
          </cell>
          <cell r="S18">
            <v>4500</v>
          </cell>
          <cell r="T18">
            <v>5641</v>
          </cell>
          <cell r="U18">
            <v>11250</v>
          </cell>
          <cell r="V18">
            <v>0</v>
          </cell>
          <cell r="W18">
            <v>0</v>
          </cell>
          <cell r="X18">
            <v>4800</v>
          </cell>
          <cell r="Y18">
            <v>37191</v>
          </cell>
          <cell r="Z18">
            <v>39930</v>
          </cell>
          <cell r="AA18">
            <v>177335</v>
          </cell>
          <cell r="AB18">
            <v>1500</v>
          </cell>
          <cell r="AC18">
            <v>156202</v>
          </cell>
          <cell r="AD18">
            <v>0</v>
          </cell>
          <cell r="AE18">
            <v>0</v>
          </cell>
          <cell r="AF18">
            <v>30000</v>
          </cell>
          <cell r="AG18">
            <v>35000</v>
          </cell>
          <cell r="AH18">
            <v>90000</v>
          </cell>
          <cell r="AI18">
            <v>104697</v>
          </cell>
          <cell r="AJ18">
            <v>18000</v>
          </cell>
          <cell r="AK18">
            <v>189150</v>
          </cell>
          <cell r="AL18">
            <v>0</v>
          </cell>
          <cell r="AM18">
            <v>141388</v>
          </cell>
          <cell r="AN18">
            <v>330538</v>
          </cell>
          <cell r="AO18">
            <v>0</v>
          </cell>
          <cell r="AP18">
            <v>170000</v>
          </cell>
          <cell r="AQ18">
            <v>84000</v>
          </cell>
          <cell r="AR18">
            <v>0</v>
          </cell>
          <cell r="AS18">
            <v>45600</v>
          </cell>
          <cell r="AT18">
            <v>0</v>
          </cell>
          <cell r="AU18">
            <v>0</v>
          </cell>
          <cell r="AV18">
            <v>45600</v>
          </cell>
          <cell r="AW18">
            <v>72626</v>
          </cell>
          <cell r="AX18">
            <v>0</v>
          </cell>
          <cell r="AY18">
            <v>0</v>
          </cell>
          <cell r="AZ18">
            <v>0</v>
          </cell>
          <cell r="BA18">
            <v>0</v>
          </cell>
          <cell r="BB18">
            <v>0</v>
          </cell>
          <cell r="BC18">
            <v>0</v>
          </cell>
          <cell r="BD18">
            <v>0</v>
          </cell>
          <cell r="BE18">
            <v>9130</v>
          </cell>
          <cell r="BF18">
            <v>0</v>
          </cell>
          <cell r="BG18">
            <v>0</v>
          </cell>
          <cell r="BH18">
            <v>81756</v>
          </cell>
          <cell r="BI18">
            <v>165000</v>
          </cell>
          <cell r="BJ18">
            <v>0</v>
          </cell>
          <cell r="BK18">
            <v>0</v>
          </cell>
          <cell r="BL18">
            <v>165000</v>
          </cell>
          <cell r="BM18">
            <v>0</v>
          </cell>
          <cell r="BN18">
            <v>0</v>
          </cell>
        </row>
        <row r="19">
          <cell r="A19" t="str">
            <v>Belfast Music Society</v>
          </cell>
          <cell r="B19" t="str">
            <v>2015-2016</v>
          </cell>
          <cell r="C19">
            <v>33165</v>
          </cell>
          <cell r="D19" t="str">
            <v>Lottery</v>
          </cell>
          <cell r="E19" t="str">
            <v>ACNI/12211</v>
          </cell>
          <cell r="F19" t="str">
            <v>Ciaran Scullion</v>
          </cell>
          <cell r="G19" t="str">
            <v>AFP - Core</v>
          </cell>
          <cell r="H19" t="str">
            <v>Awarded</v>
          </cell>
          <cell r="I19" t="str">
            <v>Small</v>
          </cell>
          <cell r="J19">
            <v>42583</v>
          </cell>
          <cell r="K19">
            <v>0</v>
          </cell>
          <cell r="L19">
            <v>42585</v>
          </cell>
          <cell r="M19">
            <v>81700</v>
          </cell>
          <cell r="N19" t="str">
            <v>Music</v>
          </cell>
          <cell r="O19">
            <v>11500</v>
          </cell>
          <cell r="P19">
            <v>0</v>
          </cell>
          <cell r="Q19">
            <v>0</v>
          </cell>
          <cell r="R19">
            <v>0</v>
          </cell>
          <cell r="S19">
            <v>0</v>
          </cell>
          <cell r="T19">
            <v>1120</v>
          </cell>
          <cell r="U19">
            <v>84</v>
          </cell>
          <cell r="V19">
            <v>0</v>
          </cell>
          <cell r="W19">
            <v>0</v>
          </cell>
          <cell r="X19">
            <v>243</v>
          </cell>
          <cell r="Y19">
            <v>1447</v>
          </cell>
          <cell r="Z19">
            <v>773</v>
          </cell>
          <cell r="AA19">
            <v>28543</v>
          </cell>
          <cell r="AB19">
            <v>0</v>
          </cell>
          <cell r="AC19">
            <v>7547</v>
          </cell>
          <cell r="AD19">
            <v>0</v>
          </cell>
          <cell r="AE19">
            <v>1324</v>
          </cell>
          <cell r="AF19">
            <v>447</v>
          </cell>
          <cell r="AG19">
            <v>1075</v>
          </cell>
          <cell r="AH19">
            <v>5023</v>
          </cell>
          <cell r="AI19">
            <v>75</v>
          </cell>
          <cell r="AJ19">
            <v>2210</v>
          </cell>
          <cell r="AK19">
            <v>42583</v>
          </cell>
          <cell r="AL19">
            <v>0</v>
          </cell>
          <cell r="AM19">
            <v>3000</v>
          </cell>
          <cell r="AN19">
            <v>45583</v>
          </cell>
          <cell r="AO19">
            <v>0</v>
          </cell>
          <cell r="AP19">
            <v>0</v>
          </cell>
          <cell r="AQ19">
            <v>0</v>
          </cell>
          <cell r="AR19">
            <v>0</v>
          </cell>
          <cell r="AS19">
            <v>0</v>
          </cell>
          <cell r="AT19">
            <v>0</v>
          </cell>
          <cell r="AU19">
            <v>0</v>
          </cell>
          <cell r="AV19">
            <v>0</v>
          </cell>
          <cell r="AW19">
            <v>8715</v>
          </cell>
          <cell r="AX19">
            <v>0</v>
          </cell>
          <cell r="AY19">
            <v>0</v>
          </cell>
          <cell r="AZ19">
            <v>0</v>
          </cell>
          <cell r="BA19">
            <v>0</v>
          </cell>
          <cell r="BB19">
            <v>0</v>
          </cell>
          <cell r="BC19">
            <v>0</v>
          </cell>
          <cell r="BD19">
            <v>0</v>
          </cell>
          <cell r="BE19">
            <v>0</v>
          </cell>
          <cell r="BF19">
            <v>0</v>
          </cell>
          <cell r="BG19">
            <v>2475</v>
          </cell>
          <cell r="BH19">
            <v>11190</v>
          </cell>
          <cell r="BI19">
            <v>0</v>
          </cell>
          <cell r="BJ19">
            <v>2600</v>
          </cell>
          <cell r="BK19">
            <v>0</v>
          </cell>
          <cell r="BL19">
            <v>2600</v>
          </cell>
          <cell r="BM19">
            <v>0</v>
          </cell>
          <cell r="BN19">
            <v>0</v>
          </cell>
        </row>
        <row r="20">
          <cell r="A20" t="str">
            <v>Belfast Print Workshop</v>
          </cell>
          <cell r="B20" t="str">
            <v>2015-2016</v>
          </cell>
          <cell r="C20">
            <v>33209</v>
          </cell>
          <cell r="D20" t="str">
            <v>Lottery</v>
          </cell>
          <cell r="E20" t="str">
            <v>ACNI/12255</v>
          </cell>
          <cell r="F20" t="str">
            <v>Suzanne Lyle</v>
          </cell>
          <cell r="G20" t="str">
            <v>AFP - Core</v>
          </cell>
          <cell r="H20" t="str">
            <v>Awarded</v>
          </cell>
          <cell r="I20" t="str">
            <v>Small</v>
          </cell>
          <cell r="J20">
            <v>50000</v>
          </cell>
          <cell r="K20">
            <v>0</v>
          </cell>
          <cell r="L20">
            <v>89000</v>
          </cell>
          <cell r="M20">
            <v>145075</v>
          </cell>
          <cell r="N20" t="str">
            <v>Visual Arts</v>
          </cell>
          <cell r="O20">
            <v>41255</v>
          </cell>
          <cell r="P20">
            <v>21426</v>
          </cell>
          <cell r="Q20">
            <v>4200</v>
          </cell>
          <cell r="R20">
            <v>596</v>
          </cell>
          <cell r="S20">
            <v>2200</v>
          </cell>
          <cell r="T20">
            <v>583</v>
          </cell>
          <cell r="U20">
            <v>6000</v>
          </cell>
          <cell r="V20">
            <v>0</v>
          </cell>
          <cell r="W20">
            <v>0</v>
          </cell>
          <cell r="X20">
            <v>2700</v>
          </cell>
          <cell r="Y20">
            <v>37705</v>
          </cell>
          <cell r="Z20">
            <v>1750</v>
          </cell>
          <cell r="AA20">
            <v>7888</v>
          </cell>
          <cell r="AB20">
            <v>0</v>
          </cell>
          <cell r="AC20">
            <v>0</v>
          </cell>
          <cell r="AD20">
            <v>0</v>
          </cell>
          <cell r="AE20">
            <v>0</v>
          </cell>
          <cell r="AF20">
            <v>0</v>
          </cell>
          <cell r="AG20">
            <v>0</v>
          </cell>
          <cell r="AH20">
            <v>0</v>
          </cell>
          <cell r="AI20">
            <v>6000</v>
          </cell>
          <cell r="AJ20">
            <v>2402</v>
          </cell>
          <cell r="AK20">
            <v>50000</v>
          </cell>
          <cell r="AL20">
            <v>0</v>
          </cell>
          <cell r="AM20">
            <v>0</v>
          </cell>
          <cell r="AN20">
            <v>50000</v>
          </cell>
          <cell r="AO20">
            <v>0</v>
          </cell>
          <cell r="AP20">
            <v>0</v>
          </cell>
          <cell r="AQ20">
            <v>0</v>
          </cell>
          <cell r="AR20">
            <v>0</v>
          </cell>
          <cell r="AS20">
            <v>0</v>
          </cell>
          <cell r="AT20">
            <v>0</v>
          </cell>
          <cell r="AU20">
            <v>0</v>
          </cell>
          <cell r="AV20">
            <v>0</v>
          </cell>
          <cell r="AW20">
            <v>0</v>
          </cell>
          <cell r="AX20">
            <v>0</v>
          </cell>
          <cell r="AY20">
            <v>0</v>
          </cell>
          <cell r="AZ20">
            <v>16500</v>
          </cell>
          <cell r="BA20">
            <v>0</v>
          </cell>
          <cell r="BB20">
            <v>10000</v>
          </cell>
          <cell r="BC20">
            <v>0</v>
          </cell>
          <cell r="BD20">
            <v>0</v>
          </cell>
          <cell r="BE20">
            <v>0</v>
          </cell>
          <cell r="BF20">
            <v>0</v>
          </cell>
          <cell r="BG20">
            <v>14000</v>
          </cell>
          <cell r="BH20">
            <v>40500</v>
          </cell>
          <cell r="BI20">
            <v>5000</v>
          </cell>
          <cell r="BJ20">
            <v>1500</v>
          </cell>
          <cell r="BK20">
            <v>0</v>
          </cell>
          <cell r="BL20">
            <v>6500</v>
          </cell>
          <cell r="BM20">
            <v>0</v>
          </cell>
          <cell r="BN20">
            <v>0</v>
          </cell>
        </row>
        <row r="21">
          <cell r="A21" t="str">
            <v>BelfastTrad (Traditional Music and Dance Society)</v>
          </cell>
          <cell r="B21" t="str">
            <v>2015-2016</v>
          </cell>
          <cell r="C21">
            <v>33206</v>
          </cell>
          <cell r="D21" t="str">
            <v>Lottery</v>
          </cell>
          <cell r="E21" t="str">
            <v>ACNI/12252</v>
          </cell>
          <cell r="F21" t="str">
            <v>Maria McAlister</v>
          </cell>
          <cell r="G21" t="str">
            <v>AFP - Core</v>
          </cell>
          <cell r="H21" t="str">
            <v>Awarded</v>
          </cell>
          <cell r="I21" t="str">
            <v>Small</v>
          </cell>
          <cell r="J21">
            <v>33025</v>
          </cell>
          <cell r="K21">
            <v>0</v>
          </cell>
          <cell r="L21">
            <v>33025</v>
          </cell>
          <cell r="M21">
            <v>80585</v>
          </cell>
          <cell r="N21" t="str">
            <v>Traditional Arts</v>
          </cell>
          <cell r="O21">
            <v>13487</v>
          </cell>
          <cell r="P21">
            <v>0</v>
          </cell>
          <cell r="Q21">
            <v>0</v>
          </cell>
          <cell r="R21">
            <v>0</v>
          </cell>
          <cell r="S21">
            <v>338</v>
          </cell>
          <cell r="T21">
            <v>584</v>
          </cell>
          <cell r="U21">
            <v>637</v>
          </cell>
          <cell r="V21">
            <v>0</v>
          </cell>
          <cell r="W21">
            <v>0</v>
          </cell>
          <cell r="X21">
            <v>1585</v>
          </cell>
          <cell r="Y21">
            <v>3144</v>
          </cell>
          <cell r="Z21">
            <v>60</v>
          </cell>
          <cell r="AA21">
            <v>39050</v>
          </cell>
          <cell r="AB21">
            <v>73</v>
          </cell>
          <cell r="AC21">
            <v>688</v>
          </cell>
          <cell r="AD21">
            <v>0</v>
          </cell>
          <cell r="AE21">
            <v>0</v>
          </cell>
          <cell r="AF21">
            <v>18648</v>
          </cell>
          <cell r="AG21">
            <v>0</v>
          </cell>
          <cell r="AH21">
            <v>575</v>
          </cell>
          <cell r="AI21">
            <v>1115</v>
          </cell>
          <cell r="AJ21">
            <v>1283</v>
          </cell>
          <cell r="AK21">
            <v>33025</v>
          </cell>
          <cell r="AL21">
            <v>0</v>
          </cell>
          <cell r="AM21">
            <v>0</v>
          </cell>
          <cell r="AN21">
            <v>33025</v>
          </cell>
          <cell r="AO21">
            <v>0</v>
          </cell>
          <cell r="AP21">
            <v>0</v>
          </cell>
          <cell r="AQ21">
            <v>0</v>
          </cell>
          <cell r="AR21">
            <v>0</v>
          </cell>
          <cell r="AS21">
            <v>0</v>
          </cell>
          <cell r="AT21">
            <v>0</v>
          </cell>
          <cell r="AU21">
            <v>0</v>
          </cell>
          <cell r="AV21">
            <v>0</v>
          </cell>
          <cell r="AW21">
            <v>41205</v>
          </cell>
          <cell r="AX21">
            <v>0</v>
          </cell>
          <cell r="AY21">
            <v>0</v>
          </cell>
          <cell r="AZ21">
            <v>130</v>
          </cell>
          <cell r="BA21">
            <v>0</v>
          </cell>
          <cell r="BB21">
            <v>0</v>
          </cell>
          <cell r="BC21">
            <v>0</v>
          </cell>
          <cell r="BD21">
            <v>0</v>
          </cell>
          <cell r="BE21">
            <v>0</v>
          </cell>
          <cell r="BF21">
            <v>0</v>
          </cell>
          <cell r="BG21">
            <v>3330</v>
          </cell>
          <cell r="BH21">
            <v>44665</v>
          </cell>
          <cell r="BI21">
            <v>350</v>
          </cell>
          <cell r="BJ21">
            <v>248</v>
          </cell>
          <cell r="BK21">
            <v>0</v>
          </cell>
          <cell r="BL21">
            <v>598</v>
          </cell>
          <cell r="BM21">
            <v>0</v>
          </cell>
          <cell r="BN21">
            <v>0</v>
          </cell>
        </row>
        <row r="22">
          <cell r="A22" t="str">
            <v>Big Telly Theatre Company</v>
          </cell>
          <cell r="B22" t="str">
            <v>2015-2016</v>
          </cell>
          <cell r="C22">
            <v>33261</v>
          </cell>
          <cell r="D22" t="str">
            <v>Exchequer</v>
          </cell>
          <cell r="E22" t="str">
            <v>ACNI/12307</v>
          </cell>
          <cell r="F22" t="str">
            <v>Gilly Campbell</v>
          </cell>
          <cell r="G22" t="str">
            <v>AFP - Core</v>
          </cell>
          <cell r="H22" t="str">
            <v>Awarded</v>
          </cell>
          <cell r="I22" t="str">
            <v>Medium</v>
          </cell>
          <cell r="J22">
            <v>150350</v>
          </cell>
          <cell r="K22">
            <v>0</v>
          </cell>
          <cell r="L22">
            <v>160489</v>
          </cell>
          <cell r="M22">
            <v>512116</v>
          </cell>
          <cell r="N22" t="str">
            <v>Drama</v>
          </cell>
          <cell r="O22">
            <v>142825</v>
          </cell>
          <cell r="P22">
            <v>9260</v>
          </cell>
          <cell r="Q22">
            <v>822</v>
          </cell>
          <cell r="R22">
            <v>0</v>
          </cell>
          <cell r="S22">
            <v>1184</v>
          </cell>
          <cell r="T22">
            <v>3726</v>
          </cell>
          <cell r="U22">
            <v>1692</v>
          </cell>
          <cell r="V22">
            <v>0</v>
          </cell>
          <cell r="W22">
            <v>0</v>
          </cell>
          <cell r="X22">
            <v>3590</v>
          </cell>
          <cell r="Y22">
            <v>20274</v>
          </cell>
          <cell r="Z22">
            <v>8645</v>
          </cell>
          <cell r="AA22">
            <v>151960</v>
          </cell>
          <cell r="AB22">
            <v>0</v>
          </cell>
          <cell r="AC22">
            <v>10212</v>
          </cell>
          <cell r="AD22">
            <v>0</v>
          </cell>
          <cell r="AE22">
            <v>0</v>
          </cell>
          <cell r="AF22">
            <v>0</v>
          </cell>
          <cell r="AG22">
            <v>8457</v>
          </cell>
          <cell r="AH22">
            <v>38321</v>
          </cell>
          <cell r="AI22">
            <v>22675</v>
          </cell>
          <cell r="AJ22">
            <v>3884</v>
          </cell>
          <cell r="AK22">
            <v>150350</v>
          </cell>
          <cell r="AL22">
            <v>0</v>
          </cell>
          <cell r="AM22">
            <v>15000</v>
          </cell>
          <cell r="AN22">
            <v>165350</v>
          </cell>
          <cell r="AO22">
            <v>0</v>
          </cell>
          <cell r="AP22">
            <v>15049</v>
          </cell>
          <cell r="AQ22">
            <v>2000</v>
          </cell>
          <cell r="AR22">
            <v>0</v>
          </cell>
          <cell r="AS22">
            <v>82571</v>
          </cell>
          <cell r="AT22">
            <v>7394</v>
          </cell>
          <cell r="AU22">
            <v>0</v>
          </cell>
          <cell r="AV22">
            <v>89965</v>
          </cell>
          <cell r="AW22">
            <v>0</v>
          </cell>
          <cell r="AX22">
            <v>62290</v>
          </cell>
          <cell r="AY22">
            <v>0</v>
          </cell>
          <cell r="AZ22">
            <v>0</v>
          </cell>
          <cell r="BA22">
            <v>0</v>
          </cell>
          <cell r="BB22">
            <v>0</v>
          </cell>
          <cell r="BC22">
            <v>0</v>
          </cell>
          <cell r="BD22">
            <v>0</v>
          </cell>
          <cell r="BE22">
            <v>0</v>
          </cell>
          <cell r="BF22">
            <v>0</v>
          </cell>
          <cell r="BG22">
            <v>18820</v>
          </cell>
          <cell r="BH22">
            <v>81110</v>
          </cell>
          <cell r="BI22">
            <v>0</v>
          </cell>
          <cell r="BJ22">
            <v>95</v>
          </cell>
          <cell r="BK22">
            <v>55147</v>
          </cell>
          <cell r="BL22">
            <v>55242</v>
          </cell>
          <cell r="BM22">
            <v>0</v>
          </cell>
          <cell r="BN22">
            <v>0</v>
          </cell>
        </row>
        <row r="23">
          <cell r="A23" t="str">
            <v>Bruiser Theatre Company</v>
          </cell>
          <cell r="B23" t="str">
            <v>2015-2016</v>
          </cell>
          <cell r="C23">
            <v>33231</v>
          </cell>
          <cell r="D23" t="str">
            <v>Exchequer</v>
          </cell>
          <cell r="E23" t="str">
            <v>ACNI/12277</v>
          </cell>
          <cell r="F23" t="str">
            <v>Gilly Campbell</v>
          </cell>
          <cell r="G23" t="str">
            <v>AFP - Core</v>
          </cell>
          <cell r="H23" t="str">
            <v>Awarded</v>
          </cell>
          <cell r="I23" t="str">
            <v>Medium</v>
          </cell>
          <cell r="J23">
            <v>106703</v>
          </cell>
          <cell r="K23">
            <v>0</v>
          </cell>
          <cell r="L23">
            <v>134708</v>
          </cell>
          <cell r="M23">
            <v>379791.44</v>
          </cell>
          <cell r="N23" t="str">
            <v>Drama</v>
          </cell>
          <cell r="O23">
            <v>55365.46</v>
          </cell>
          <cell r="P23">
            <v>4090.16</v>
          </cell>
          <cell r="Q23">
            <v>0</v>
          </cell>
          <cell r="R23">
            <v>0</v>
          </cell>
          <cell r="S23">
            <v>1172.6500000000001</v>
          </cell>
          <cell r="T23">
            <v>784.8</v>
          </cell>
          <cell r="U23">
            <v>1484.42</v>
          </cell>
          <cell r="V23">
            <v>0</v>
          </cell>
          <cell r="W23">
            <v>0</v>
          </cell>
          <cell r="X23">
            <v>461.18</v>
          </cell>
          <cell r="Y23">
            <v>7993.21</v>
          </cell>
          <cell r="Z23">
            <v>4348.1899999999996</v>
          </cell>
          <cell r="AA23">
            <v>71722.47</v>
          </cell>
          <cell r="AB23">
            <v>0</v>
          </cell>
          <cell r="AC23">
            <v>5377.2</v>
          </cell>
          <cell r="AD23">
            <v>0</v>
          </cell>
          <cell r="AE23">
            <v>0</v>
          </cell>
          <cell r="AF23">
            <v>2481</v>
          </cell>
          <cell r="AG23">
            <v>3198.73</v>
          </cell>
          <cell r="AH23">
            <v>3292.68</v>
          </cell>
          <cell r="AI23">
            <v>7195.37</v>
          </cell>
          <cell r="AJ23">
            <v>14156.84</v>
          </cell>
          <cell r="AK23">
            <v>106702</v>
          </cell>
          <cell r="AL23">
            <v>0</v>
          </cell>
          <cell r="AM23">
            <v>0</v>
          </cell>
          <cell r="AN23">
            <v>106702</v>
          </cell>
          <cell r="AO23">
            <v>0</v>
          </cell>
          <cell r="AP23">
            <v>0</v>
          </cell>
          <cell r="AQ23">
            <v>18000</v>
          </cell>
          <cell r="AR23">
            <v>0</v>
          </cell>
          <cell r="AS23">
            <v>0</v>
          </cell>
          <cell r="AT23">
            <v>0</v>
          </cell>
          <cell r="AU23">
            <v>0</v>
          </cell>
          <cell r="AV23">
            <v>0</v>
          </cell>
          <cell r="AW23">
            <v>32800</v>
          </cell>
          <cell r="AX23">
            <v>4316.75</v>
          </cell>
          <cell r="AY23">
            <v>1630.54</v>
          </cell>
          <cell r="AZ23">
            <v>0</v>
          </cell>
          <cell r="BA23">
            <v>28</v>
          </cell>
          <cell r="BB23">
            <v>0</v>
          </cell>
          <cell r="BC23">
            <v>0</v>
          </cell>
          <cell r="BD23">
            <v>0</v>
          </cell>
          <cell r="BE23">
            <v>0</v>
          </cell>
          <cell r="BF23">
            <v>11396</v>
          </cell>
          <cell r="BG23">
            <v>164.24</v>
          </cell>
          <cell r="BH23">
            <v>50335.53</v>
          </cell>
          <cell r="BI23">
            <v>0</v>
          </cell>
          <cell r="BJ23">
            <v>1348.04</v>
          </cell>
          <cell r="BK23">
            <v>15000</v>
          </cell>
          <cell r="BL23">
            <v>16348.04</v>
          </cell>
          <cell r="BM23">
            <v>0</v>
          </cell>
          <cell r="BN23">
            <v>0</v>
          </cell>
        </row>
        <row r="24">
          <cell r="A24" t="str">
            <v>Cahoots NI Ltd</v>
          </cell>
          <cell r="B24" t="str">
            <v>2015-2016</v>
          </cell>
          <cell r="C24">
            <v>33263</v>
          </cell>
          <cell r="D24" t="str">
            <v>Exchequer</v>
          </cell>
          <cell r="E24" t="str">
            <v>ACNI/12309</v>
          </cell>
          <cell r="F24" t="str">
            <v>Gilly Campbell</v>
          </cell>
          <cell r="G24" t="str">
            <v>AFP - Core</v>
          </cell>
          <cell r="H24" t="str">
            <v>Awarded</v>
          </cell>
          <cell r="I24" t="str">
            <v>Small</v>
          </cell>
          <cell r="J24">
            <v>121764</v>
          </cell>
          <cell r="K24">
            <v>0</v>
          </cell>
          <cell r="L24">
            <v>144087</v>
          </cell>
          <cell r="M24">
            <v>376752.72</v>
          </cell>
          <cell r="N24" t="str">
            <v>Drama</v>
          </cell>
          <cell r="O24">
            <v>73235.7</v>
          </cell>
          <cell r="P24">
            <v>4107</v>
          </cell>
          <cell r="Q24">
            <v>0</v>
          </cell>
          <cell r="R24">
            <v>1257.46</v>
          </cell>
          <cell r="S24">
            <v>936.62</v>
          </cell>
          <cell r="T24">
            <v>1470.08</v>
          </cell>
          <cell r="U24">
            <v>2416.4899999999998</v>
          </cell>
          <cell r="V24">
            <v>0</v>
          </cell>
          <cell r="W24">
            <v>0</v>
          </cell>
          <cell r="X24">
            <v>2514</v>
          </cell>
          <cell r="Y24">
            <v>12701.65</v>
          </cell>
          <cell r="Z24">
            <v>1451.11</v>
          </cell>
          <cell r="AA24">
            <v>117870.26</v>
          </cell>
          <cell r="AB24">
            <v>0</v>
          </cell>
          <cell r="AC24">
            <v>2594.16</v>
          </cell>
          <cell r="AD24">
            <v>0</v>
          </cell>
          <cell r="AE24">
            <v>22.5</v>
          </cell>
          <cell r="AF24">
            <v>0</v>
          </cell>
          <cell r="AG24">
            <v>0</v>
          </cell>
          <cell r="AH24">
            <v>41924.1</v>
          </cell>
          <cell r="AI24">
            <v>33431.15</v>
          </cell>
          <cell r="AJ24">
            <v>946.98</v>
          </cell>
          <cell r="AK24">
            <v>121764</v>
          </cell>
          <cell r="AL24">
            <v>0</v>
          </cell>
          <cell r="AM24">
            <v>14900</v>
          </cell>
          <cell r="AN24">
            <v>13664</v>
          </cell>
          <cell r="AO24">
            <v>0</v>
          </cell>
          <cell r="AP24">
            <v>0</v>
          </cell>
          <cell r="AQ24">
            <v>16000</v>
          </cell>
          <cell r="AR24">
            <v>0</v>
          </cell>
          <cell r="AS24">
            <v>0</v>
          </cell>
          <cell r="AT24">
            <v>0</v>
          </cell>
          <cell r="AU24">
            <v>0</v>
          </cell>
          <cell r="AV24">
            <v>0</v>
          </cell>
          <cell r="AW24">
            <v>0</v>
          </cell>
          <cell r="AX24">
            <v>34970</v>
          </cell>
          <cell r="AY24">
            <v>15000</v>
          </cell>
          <cell r="AZ24">
            <v>0</v>
          </cell>
          <cell r="BA24">
            <v>0</v>
          </cell>
          <cell r="BB24">
            <v>0</v>
          </cell>
          <cell r="BC24">
            <v>0</v>
          </cell>
          <cell r="BD24">
            <v>0</v>
          </cell>
          <cell r="BE24">
            <v>0</v>
          </cell>
          <cell r="BF24">
            <v>0</v>
          </cell>
          <cell r="BG24">
            <v>815.68</v>
          </cell>
          <cell r="BH24">
            <v>50785.68</v>
          </cell>
          <cell r="BI24">
            <v>25000</v>
          </cell>
          <cell r="BJ24">
            <v>0</v>
          </cell>
          <cell r="BK24">
            <v>54600</v>
          </cell>
          <cell r="BL24">
            <v>79600</v>
          </cell>
          <cell r="BM24">
            <v>0</v>
          </cell>
          <cell r="BN24">
            <v>0</v>
          </cell>
        </row>
        <row r="25">
          <cell r="A25" t="str">
            <v>Camerata Ireland</v>
          </cell>
          <cell r="B25" t="str">
            <v>2015-2016</v>
          </cell>
          <cell r="C25">
            <v>33190</v>
          </cell>
          <cell r="D25" t="str">
            <v>Lottery</v>
          </cell>
          <cell r="E25" t="str">
            <v>ACNI/12236</v>
          </cell>
          <cell r="F25" t="str">
            <v>Ciaran Scullion</v>
          </cell>
          <cell r="G25" t="str">
            <v>AFP - Core</v>
          </cell>
          <cell r="H25" t="str">
            <v>Awarded</v>
          </cell>
          <cell r="I25" t="str">
            <v>Medium</v>
          </cell>
          <cell r="J25">
            <v>99425</v>
          </cell>
          <cell r="K25">
            <v>0</v>
          </cell>
          <cell r="L25">
            <v>229500</v>
          </cell>
          <cell r="M25">
            <v>1099070</v>
          </cell>
          <cell r="N25" t="str">
            <v>Music</v>
          </cell>
          <cell r="O25">
            <v>30419</v>
          </cell>
          <cell r="P25">
            <v>0</v>
          </cell>
          <cell r="Q25">
            <v>0</v>
          </cell>
          <cell r="R25">
            <v>0</v>
          </cell>
          <cell r="S25">
            <v>1235</v>
          </cell>
          <cell r="T25">
            <v>1234</v>
          </cell>
          <cell r="U25">
            <v>6243</v>
          </cell>
          <cell r="V25">
            <v>0</v>
          </cell>
          <cell r="W25">
            <v>0</v>
          </cell>
          <cell r="X25">
            <v>1115</v>
          </cell>
          <cell r="Y25">
            <v>9827</v>
          </cell>
          <cell r="Z25">
            <v>11314</v>
          </cell>
          <cell r="AA25">
            <v>125811</v>
          </cell>
          <cell r="AB25">
            <v>0</v>
          </cell>
          <cell r="AC25">
            <v>2480</v>
          </cell>
          <cell r="AD25">
            <v>0</v>
          </cell>
          <cell r="AE25">
            <v>5023</v>
          </cell>
          <cell r="AF25">
            <v>17335</v>
          </cell>
          <cell r="AG25">
            <v>2031</v>
          </cell>
          <cell r="AH25">
            <v>126121</v>
          </cell>
          <cell r="AI25">
            <v>13619</v>
          </cell>
          <cell r="AJ25">
            <v>0</v>
          </cell>
          <cell r="AK25">
            <v>74569</v>
          </cell>
          <cell r="AL25">
            <v>0</v>
          </cell>
          <cell r="AM25">
            <v>0</v>
          </cell>
          <cell r="AN25">
            <v>74569</v>
          </cell>
          <cell r="AO25">
            <v>11905</v>
          </cell>
          <cell r="AP25">
            <v>0</v>
          </cell>
          <cell r="AQ25">
            <v>8630</v>
          </cell>
          <cell r="AR25">
            <v>0</v>
          </cell>
          <cell r="AS25">
            <v>0</v>
          </cell>
          <cell r="AT25">
            <v>19841</v>
          </cell>
          <cell r="AU25">
            <v>0</v>
          </cell>
          <cell r="AV25">
            <v>31746</v>
          </cell>
          <cell r="AW25">
            <v>15624</v>
          </cell>
          <cell r="AX25">
            <v>0</v>
          </cell>
          <cell r="AY25">
            <v>48950</v>
          </cell>
          <cell r="AZ25">
            <v>0</v>
          </cell>
          <cell r="BA25">
            <v>0</v>
          </cell>
          <cell r="BB25">
            <v>0</v>
          </cell>
          <cell r="BC25">
            <v>0</v>
          </cell>
          <cell r="BD25">
            <v>0</v>
          </cell>
          <cell r="BE25">
            <v>4465</v>
          </cell>
          <cell r="BF25">
            <v>0</v>
          </cell>
          <cell r="BG25">
            <v>0</v>
          </cell>
          <cell r="BH25">
            <v>69039</v>
          </cell>
          <cell r="BI25">
            <v>109000</v>
          </cell>
          <cell r="BJ25">
            <v>6400</v>
          </cell>
          <cell r="BK25">
            <v>44000</v>
          </cell>
          <cell r="BL25">
            <v>159400</v>
          </cell>
          <cell r="BM25">
            <v>0</v>
          </cell>
          <cell r="BN25">
            <v>0</v>
          </cell>
        </row>
        <row r="26">
          <cell r="A26" t="str">
            <v>Catalyst Arts Ltd</v>
          </cell>
          <cell r="B26" t="str">
            <v>2015-2016</v>
          </cell>
          <cell r="C26">
            <v>33258</v>
          </cell>
          <cell r="D26" t="str">
            <v>Lottery</v>
          </cell>
          <cell r="E26" t="str">
            <v>ACNI/12304</v>
          </cell>
          <cell r="F26" t="str">
            <v>Deirdre Robb</v>
          </cell>
          <cell r="G26" t="str">
            <v>AFP - Core</v>
          </cell>
          <cell r="H26" t="str">
            <v>Awarded</v>
          </cell>
          <cell r="I26" t="str">
            <v>Small</v>
          </cell>
          <cell r="J26">
            <v>40720</v>
          </cell>
          <cell r="K26">
            <v>0</v>
          </cell>
          <cell r="L26">
            <v>48238</v>
          </cell>
          <cell r="M26">
            <v>71899</v>
          </cell>
          <cell r="N26" t="str">
            <v>Visual Arts</v>
          </cell>
          <cell r="O26">
            <v>0</v>
          </cell>
          <cell r="P26">
            <v>15665</v>
          </cell>
          <cell r="Q26">
            <v>1598</v>
          </cell>
          <cell r="R26">
            <v>1545</v>
          </cell>
          <cell r="S26">
            <v>1045</v>
          </cell>
          <cell r="T26">
            <v>898</v>
          </cell>
          <cell r="U26">
            <v>1203</v>
          </cell>
          <cell r="V26">
            <v>0</v>
          </cell>
          <cell r="W26">
            <v>0</v>
          </cell>
          <cell r="X26">
            <v>3578</v>
          </cell>
          <cell r="Y26">
            <v>25532</v>
          </cell>
          <cell r="Z26">
            <v>6334</v>
          </cell>
          <cell r="AA26">
            <v>6948</v>
          </cell>
          <cell r="AB26">
            <v>926</v>
          </cell>
          <cell r="AC26">
            <v>2103</v>
          </cell>
          <cell r="AD26">
            <v>0</v>
          </cell>
          <cell r="AE26">
            <v>0</v>
          </cell>
          <cell r="AF26">
            <v>0</v>
          </cell>
          <cell r="AG26">
            <v>653</v>
          </cell>
          <cell r="AH26">
            <v>5638</v>
          </cell>
          <cell r="AI26">
            <v>5430</v>
          </cell>
          <cell r="AJ26">
            <v>601</v>
          </cell>
          <cell r="AK26">
            <v>40720</v>
          </cell>
          <cell r="AL26">
            <v>0</v>
          </cell>
          <cell r="AM26">
            <v>0</v>
          </cell>
          <cell r="AN26">
            <v>40720</v>
          </cell>
          <cell r="AO26">
            <v>0</v>
          </cell>
          <cell r="AP26">
            <v>1500</v>
          </cell>
          <cell r="AQ26">
            <v>7722</v>
          </cell>
          <cell r="AR26">
            <v>0</v>
          </cell>
          <cell r="AS26">
            <v>0</v>
          </cell>
          <cell r="AT26">
            <v>0</v>
          </cell>
          <cell r="AU26">
            <v>0</v>
          </cell>
          <cell r="AV26">
            <v>0</v>
          </cell>
          <cell r="AW26">
            <v>0</v>
          </cell>
          <cell r="AX26">
            <v>0</v>
          </cell>
          <cell r="AY26">
            <v>0</v>
          </cell>
          <cell r="AZ26">
            <v>1118</v>
          </cell>
          <cell r="BA26">
            <v>0</v>
          </cell>
          <cell r="BB26">
            <v>0</v>
          </cell>
          <cell r="BC26">
            <v>0</v>
          </cell>
          <cell r="BD26">
            <v>0</v>
          </cell>
          <cell r="BE26">
            <v>1047.4100000000001</v>
          </cell>
          <cell r="BF26">
            <v>0</v>
          </cell>
          <cell r="BG26">
            <v>296.92</v>
          </cell>
          <cell r="BH26">
            <v>2462.33</v>
          </cell>
          <cell r="BI26">
            <v>0</v>
          </cell>
          <cell r="BJ26">
            <v>204.25</v>
          </cell>
          <cell r="BK26">
            <v>4760</v>
          </cell>
          <cell r="BL26">
            <v>4964.25</v>
          </cell>
          <cell r="BM26">
            <v>40720</v>
          </cell>
          <cell r="BN26">
            <v>13982</v>
          </cell>
        </row>
        <row r="27">
          <cell r="A27" t="str">
            <v>Cathedral Quarter Arts Festival</v>
          </cell>
          <cell r="B27" t="str">
            <v>2015-2016</v>
          </cell>
          <cell r="C27">
            <v>33226</v>
          </cell>
          <cell r="D27" t="str">
            <v>Exchequer</v>
          </cell>
          <cell r="E27" t="str">
            <v>ACNI/12272</v>
          </cell>
          <cell r="F27" t="str">
            <v>Sonya Whitefield</v>
          </cell>
          <cell r="G27" t="str">
            <v>AFP - Core</v>
          </cell>
          <cell r="H27" t="str">
            <v>Awarded</v>
          </cell>
          <cell r="I27" t="str">
            <v>Medium</v>
          </cell>
          <cell r="J27">
            <v>126100</v>
          </cell>
          <cell r="K27">
            <v>0</v>
          </cell>
          <cell r="L27">
            <v>140000</v>
          </cell>
          <cell r="M27">
            <v>440000</v>
          </cell>
          <cell r="N27" t="str">
            <v>Combined</v>
          </cell>
          <cell r="O27">
            <v>60500</v>
          </cell>
          <cell r="P27">
            <v>5500</v>
          </cell>
          <cell r="Q27">
            <v>1800</v>
          </cell>
          <cell r="R27">
            <v>0</v>
          </cell>
          <cell r="S27">
            <v>1500</v>
          </cell>
          <cell r="T27">
            <v>1000</v>
          </cell>
          <cell r="U27">
            <v>1800</v>
          </cell>
          <cell r="V27">
            <v>0</v>
          </cell>
          <cell r="W27">
            <v>0</v>
          </cell>
          <cell r="X27">
            <v>800</v>
          </cell>
          <cell r="Y27">
            <v>12400</v>
          </cell>
          <cell r="Z27">
            <v>8500</v>
          </cell>
          <cell r="AA27">
            <v>216400</v>
          </cell>
          <cell r="AB27">
            <v>0</v>
          </cell>
          <cell r="AC27">
            <v>64800</v>
          </cell>
          <cell r="AD27">
            <v>0</v>
          </cell>
          <cell r="AE27">
            <v>0</v>
          </cell>
          <cell r="AF27">
            <v>66000</v>
          </cell>
          <cell r="AG27">
            <v>0</v>
          </cell>
          <cell r="AH27">
            <v>23300</v>
          </cell>
          <cell r="AI27">
            <v>0</v>
          </cell>
          <cell r="AJ27">
            <v>0</v>
          </cell>
          <cell r="AK27">
            <v>126100</v>
          </cell>
          <cell r="AL27">
            <v>0</v>
          </cell>
          <cell r="AM27">
            <v>0</v>
          </cell>
          <cell r="AN27">
            <v>126100</v>
          </cell>
          <cell r="AO27">
            <v>0</v>
          </cell>
          <cell r="AP27">
            <v>18500</v>
          </cell>
          <cell r="AQ27">
            <v>49000</v>
          </cell>
          <cell r="AR27">
            <v>0</v>
          </cell>
          <cell r="AS27">
            <v>65000</v>
          </cell>
          <cell r="AT27">
            <v>0</v>
          </cell>
          <cell r="AU27">
            <v>0</v>
          </cell>
          <cell r="AV27">
            <v>65000</v>
          </cell>
          <cell r="AW27">
            <v>177100</v>
          </cell>
          <cell r="AX27">
            <v>0</v>
          </cell>
          <cell r="AY27">
            <v>0</v>
          </cell>
          <cell r="AZ27">
            <v>0</v>
          </cell>
          <cell r="BA27">
            <v>0</v>
          </cell>
          <cell r="BB27">
            <v>0</v>
          </cell>
          <cell r="BC27">
            <v>0</v>
          </cell>
          <cell r="BD27">
            <v>0</v>
          </cell>
          <cell r="BE27">
            <v>0</v>
          </cell>
          <cell r="BF27">
            <v>0</v>
          </cell>
          <cell r="BG27">
            <v>0</v>
          </cell>
          <cell r="BH27">
            <v>177100</v>
          </cell>
          <cell r="BI27">
            <v>15000</v>
          </cell>
          <cell r="BJ27">
            <v>0</v>
          </cell>
          <cell r="BK27">
            <v>0</v>
          </cell>
          <cell r="BL27">
            <v>15000</v>
          </cell>
          <cell r="BM27">
            <v>0</v>
          </cell>
          <cell r="BN27">
            <v>0</v>
          </cell>
        </row>
        <row r="28">
          <cell r="A28" t="str">
            <v>Centre for Contemporary Art Derry - Londonderry</v>
          </cell>
          <cell r="B28" t="str">
            <v>2015-2016</v>
          </cell>
          <cell r="C28">
            <v>33174</v>
          </cell>
          <cell r="D28" t="str">
            <v>Exchequer</v>
          </cell>
          <cell r="E28" t="str">
            <v>ACNI/12220</v>
          </cell>
          <cell r="F28" t="str">
            <v>Deirdre Robb</v>
          </cell>
          <cell r="G28" t="str">
            <v>AFP - Core</v>
          </cell>
          <cell r="H28" t="str">
            <v>Awarded</v>
          </cell>
          <cell r="I28" t="str">
            <v>Medium</v>
          </cell>
          <cell r="J28">
            <v>112000</v>
          </cell>
          <cell r="K28">
            <v>0</v>
          </cell>
          <cell r="L28">
            <v>165275</v>
          </cell>
          <cell r="M28">
            <v>240870</v>
          </cell>
          <cell r="N28" t="str">
            <v>Visual Arts</v>
          </cell>
          <cell r="O28">
            <v>62148</v>
          </cell>
          <cell r="P28">
            <v>30000</v>
          </cell>
          <cell r="Q28">
            <v>1209</v>
          </cell>
          <cell r="R28">
            <v>270.45999999999998</v>
          </cell>
          <cell r="S28">
            <v>1059.27</v>
          </cell>
          <cell r="T28">
            <v>160.04</v>
          </cell>
          <cell r="U28">
            <v>2517.1799999999998</v>
          </cell>
          <cell r="V28">
            <v>0</v>
          </cell>
          <cell r="W28">
            <v>0</v>
          </cell>
          <cell r="X28">
            <v>1800</v>
          </cell>
          <cell r="Y28">
            <v>37015.949999999997</v>
          </cell>
          <cell r="Z28">
            <v>0</v>
          </cell>
          <cell r="AA28">
            <v>8800</v>
          </cell>
          <cell r="AB28">
            <v>0</v>
          </cell>
          <cell r="AC28">
            <v>2405.85</v>
          </cell>
          <cell r="AD28">
            <v>0</v>
          </cell>
          <cell r="AE28">
            <v>0</v>
          </cell>
          <cell r="AF28">
            <v>0</v>
          </cell>
          <cell r="AG28">
            <v>2685</v>
          </cell>
          <cell r="AH28">
            <v>1834.42</v>
          </cell>
          <cell r="AI28">
            <v>1810.81</v>
          </cell>
          <cell r="AJ28">
            <v>0</v>
          </cell>
          <cell r="AK28">
            <v>112000</v>
          </cell>
          <cell r="AL28">
            <v>0</v>
          </cell>
          <cell r="AM28">
            <v>0</v>
          </cell>
          <cell r="AN28">
            <v>112000</v>
          </cell>
          <cell r="AO28">
            <v>0</v>
          </cell>
          <cell r="AP28">
            <v>0</v>
          </cell>
          <cell r="AQ28">
            <v>20474.689999999999</v>
          </cell>
          <cell r="AR28">
            <v>0</v>
          </cell>
          <cell r="AS28">
            <v>1500</v>
          </cell>
          <cell r="AT28">
            <v>0</v>
          </cell>
          <cell r="AU28">
            <v>0</v>
          </cell>
          <cell r="AV28">
            <v>1500</v>
          </cell>
          <cell r="AW28">
            <v>0</v>
          </cell>
          <cell r="AX28">
            <v>0</v>
          </cell>
          <cell r="AY28">
            <v>0</v>
          </cell>
          <cell r="AZ28">
            <v>0</v>
          </cell>
          <cell r="BA28">
            <v>0</v>
          </cell>
          <cell r="BB28">
            <v>0</v>
          </cell>
          <cell r="BC28">
            <v>0</v>
          </cell>
          <cell r="BD28">
            <v>0</v>
          </cell>
          <cell r="BE28">
            <v>0</v>
          </cell>
          <cell r="BF28">
            <v>0</v>
          </cell>
          <cell r="BG28">
            <v>0</v>
          </cell>
          <cell r="BH28">
            <v>0</v>
          </cell>
          <cell r="BI28">
            <v>2400</v>
          </cell>
          <cell r="BJ28">
            <v>2027.99</v>
          </cell>
          <cell r="BK28">
            <v>4223.6899999999996</v>
          </cell>
          <cell r="BL28">
            <v>8651.68</v>
          </cell>
          <cell r="BM28">
            <v>5448.51</v>
          </cell>
          <cell r="BN28">
            <v>0</v>
          </cell>
        </row>
        <row r="29">
          <cell r="A29" t="str">
            <v>Comhaltas Ceoltoiri Eireann</v>
          </cell>
          <cell r="B29" t="str">
            <v>2015-2016</v>
          </cell>
          <cell r="C29">
            <v>33164</v>
          </cell>
          <cell r="D29" t="str">
            <v>Lottery</v>
          </cell>
          <cell r="E29" t="str">
            <v>ACNI/12210</v>
          </cell>
          <cell r="F29" t="str">
            <v>Maria McAlister</v>
          </cell>
          <cell r="G29" t="str">
            <v>AFP - Core</v>
          </cell>
          <cell r="H29" t="str">
            <v>Awarded</v>
          </cell>
          <cell r="I29" t="str">
            <v>Small</v>
          </cell>
          <cell r="J29">
            <v>34000</v>
          </cell>
          <cell r="K29">
            <v>0</v>
          </cell>
          <cell r="L29">
            <v>34000</v>
          </cell>
          <cell r="M29">
            <v>166650</v>
          </cell>
          <cell r="N29" t="str">
            <v>Traditional Arts</v>
          </cell>
          <cell r="O29">
            <v>0</v>
          </cell>
          <cell r="P29">
            <v>21232.57</v>
          </cell>
          <cell r="Q29">
            <v>0</v>
          </cell>
          <cell r="R29">
            <v>0</v>
          </cell>
          <cell r="S29">
            <v>125</v>
          </cell>
          <cell r="T29">
            <v>7020.32</v>
          </cell>
          <cell r="U29">
            <v>1683.32</v>
          </cell>
          <cell r="V29">
            <v>0</v>
          </cell>
          <cell r="W29">
            <v>0</v>
          </cell>
          <cell r="X29">
            <v>22396.05</v>
          </cell>
          <cell r="Y29">
            <v>52457.259999999995</v>
          </cell>
          <cell r="Z29">
            <v>22374.65</v>
          </cell>
          <cell r="AA29">
            <v>29896.12</v>
          </cell>
          <cell r="AB29">
            <v>10126.780000000001</v>
          </cell>
          <cell r="AC29">
            <v>19948.43</v>
          </cell>
          <cell r="AD29">
            <v>0</v>
          </cell>
          <cell r="AE29">
            <v>10454.799999999999</v>
          </cell>
          <cell r="AF29">
            <v>0</v>
          </cell>
          <cell r="AG29">
            <v>0</v>
          </cell>
          <cell r="AH29">
            <v>25654.25</v>
          </cell>
          <cell r="AI29">
            <v>7896.56</v>
          </cell>
          <cell r="AJ29">
            <v>8354.4599999999991</v>
          </cell>
          <cell r="AK29">
            <v>34000</v>
          </cell>
          <cell r="AL29">
            <v>0</v>
          </cell>
          <cell r="AM29">
            <v>0</v>
          </cell>
          <cell r="AN29">
            <v>34000</v>
          </cell>
          <cell r="AO29">
            <v>0</v>
          </cell>
          <cell r="AP29">
            <v>0</v>
          </cell>
          <cell r="AQ29">
            <v>29820</v>
          </cell>
          <cell r="AR29">
            <v>0</v>
          </cell>
          <cell r="AS29">
            <v>0</v>
          </cell>
          <cell r="AT29">
            <v>2969.63</v>
          </cell>
          <cell r="AU29">
            <v>0</v>
          </cell>
          <cell r="AV29">
            <v>2969.63</v>
          </cell>
          <cell r="AW29">
            <v>53389.58</v>
          </cell>
          <cell r="AX29">
            <v>0</v>
          </cell>
          <cell r="AY29">
            <v>0</v>
          </cell>
          <cell r="AZ29">
            <v>14669.32</v>
          </cell>
          <cell r="BA29">
            <v>1475</v>
          </cell>
          <cell r="BB29">
            <v>0</v>
          </cell>
          <cell r="BC29">
            <v>380.5</v>
          </cell>
          <cell r="BD29">
            <v>0</v>
          </cell>
          <cell r="BE29">
            <v>21655</v>
          </cell>
          <cell r="BF29">
            <v>0</v>
          </cell>
          <cell r="BG29">
            <v>17.100000000000001</v>
          </cell>
          <cell r="BH29">
            <v>91586.5</v>
          </cell>
          <cell r="BI29">
            <v>17661</v>
          </cell>
          <cell r="BJ29">
            <v>8300.65</v>
          </cell>
          <cell r="BK29">
            <v>0</v>
          </cell>
          <cell r="BL29">
            <v>25961.65</v>
          </cell>
          <cell r="BM29">
            <v>0</v>
          </cell>
          <cell r="BN29">
            <v>0</v>
          </cell>
        </row>
        <row r="30">
          <cell r="A30" t="str">
            <v>Craft and Design Collective</v>
          </cell>
          <cell r="B30" t="str">
            <v>2015-2016</v>
          </cell>
          <cell r="C30">
            <v>33228</v>
          </cell>
          <cell r="D30" t="str">
            <v>Lottery</v>
          </cell>
          <cell r="E30" t="str">
            <v>ACNI/12274</v>
          </cell>
          <cell r="F30" t="str">
            <v>Deirdre Robb</v>
          </cell>
          <cell r="G30" t="str">
            <v>AFP - Core</v>
          </cell>
          <cell r="H30" t="str">
            <v>Awarded</v>
          </cell>
          <cell r="I30" t="str">
            <v>Small</v>
          </cell>
          <cell r="J30">
            <v>20000</v>
          </cell>
          <cell r="K30">
            <v>0</v>
          </cell>
          <cell r="L30">
            <v>44429</v>
          </cell>
          <cell r="M30">
            <v>167625</v>
          </cell>
          <cell r="N30" t="str">
            <v>Visual Arts</v>
          </cell>
          <cell r="O30">
            <v>45323</v>
          </cell>
          <cell r="P30">
            <v>55346</v>
          </cell>
          <cell r="Q30">
            <v>2696</v>
          </cell>
          <cell r="R30">
            <v>266</v>
          </cell>
          <cell r="S30">
            <v>817</v>
          </cell>
          <cell r="T30">
            <v>1076</v>
          </cell>
          <cell r="U30">
            <v>4005</v>
          </cell>
          <cell r="V30">
            <v>0</v>
          </cell>
          <cell r="W30">
            <v>0</v>
          </cell>
          <cell r="X30">
            <v>822</v>
          </cell>
          <cell r="Y30">
            <v>65028</v>
          </cell>
          <cell r="Z30">
            <v>2140</v>
          </cell>
          <cell r="AA30">
            <v>0</v>
          </cell>
          <cell r="AB30">
            <v>0</v>
          </cell>
          <cell r="AC30">
            <v>548</v>
          </cell>
          <cell r="AD30">
            <v>0</v>
          </cell>
          <cell r="AE30">
            <v>0</v>
          </cell>
          <cell r="AF30">
            <v>0</v>
          </cell>
          <cell r="AG30">
            <v>0</v>
          </cell>
          <cell r="AH30">
            <v>0</v>
          </cell>
          <cell r="AI30">
            <v>0</v>
          </cell>
          <cell r="AJ30">
            <v>6048</v>
          </cell>
          <cell r="AK30">
            <v>20000</v>
          </cell>
          <cell r="AL30">
            <v>0</v>
          </cell>
          <cell r="AM30">
            <v>0</v>
          </cell>
          <cell r="AN30">
            <v>20000</v>
          </cell>
          <cell r="AO30">
            <v>0</v>
          </cell>
          <cell r="AP30">
            <v>0</v>
          </cell>
          <cell r="AQ30">
            <v>6000</v>
          </cell>
          <cell r="AR30">
            <v>0</v>
          </cell>
          <cell r="AS30">
            <v>0</v>
          </cell>
          <cell r="AT30">
            <v>0</v>
          </cell>
          <cell r="AU30">
            <v>0</v>
          </cell>
          <cell r="AV30">
            <v>0</v>
          </cell>
          <cell r="AW30">
            <v>0</v>
          </cell>
          <cell r="AX30">
            <v>0</v>
          </cell>
          <cell r="AY30">
            <v>0</v>
          </cell>
          <cell r="AZ30">
            <v>3805</v>
          </cell>
          <cell r="BA30">
            <v>0</v>
          </cell>
          <cell r="BB30">
            <v>53532</v>
          </cell>
          <cell r="BC30">
            <v>0</v>
          </cell>
          <cell r="BD30">
            <v>0</v>
          </cell>
          <cell r="BE30">
            <v>5750</v>
          </cell>
          <cell r="BF30">
            <v>0</v>
          </cell>
          <cell r="BG30">
            <v>0</v>
          </cell>
          <cell r="BH30">
            <v>63087</v>
          </cell>
          <cell r="BI30">
            <v>0</v>
          </cell>
          <cell r="BJ30">
            <v>30000</v>
          </cell>
          <cell r="BK30">
            <v>0</v>
          </cell>
          <cell r="BL30">
            <v>30000</v>
          </cell>
          <cell r="BM30">
            <v>0</v>
          </cell>
          <cell r="BN30">
            <v>0</v>
          </cell>
        </row>
        <row r="31">
          <cell r="A31" t="str">
            <v>Craft Northern Ireland</v>
          </cell>
          <cell r="B31" t="str">
            <v>2015-2016</v>
          </cell>
          <cell r="C31">
            <v>33155</v>
          </cell>
          <cell r="D31" t="str">
            <v>Lottery</v>
          </cell>
          <cell r="E31" t="str">
            <v>ACNI/12201</v>
          </cell>
          <cell r="F31" t="str">
            <v>Suzanne Lyle</v>
          </cell>
          <cell r="G31" t="str">
            <v>AFP - Core</v>
          </cell>
          <cell r="H31" t="str">
            <v>Awarded</v>
          </cell>
          <cell r="I31" t="str">
            <v>Medium</v>
          </cell>
          <cell r="J31">
            <v>128270</v>
          </cell>
          <cell r="K31">
            <v>0</v>
          </cell>
          <cell r="L31">
            <v>128270</v>
          </cell>
          <cell r="M31">
            <v>188302</v>
          </cell>
          <cell r="N31" t="str">
            <v>Visual Arts</v>
          </cell>
          <cell r="O31">
            <v>115432</v>
          </cell>
          <cell r="P31">
            <v>13531</v>
          </cell>
          <cell r="Q31">
            <v>1268</v>
          </cell>
          <cell r="R31">
            <v>2240</v>
          </cell>
          <cell r="S31">
            <v>2233</v>
          </cell>
          <cell r="T31">
            <v>1971</v>
          </cell>
          <cell r="U31">
            <v>1500</v>
          </cell>
          <cell r="V31">
            <v>0</v>
          </cell>
          <cell r="W31">
            <v>0</v>
          </cell>
          <cell r="X31">
            <v>644</v>
          </cell>
          <cell r="Y31">
            <v>23387</v>
          </cell>
          <cell r="Z31">
            <v>4891</v>
          </cell>
          <cell r="AA31">
            <v>18787</v>
          </cell>
          <cell r="AB31">
            <v>0</v>
          </cell>
          <cell r="AC31">
            <v>16157</v>
          </cell>
          <cell r="AD31">
            <v>0</v>
          </cell>
          <cell r="AE31">
            <v>0</v>
          </cell>
          <cell r="AF31">
            <v>840</v>
          </cell>
          <cell r="AG31">
            <v>0</v>
          </cell>
          <cell r="AH31">
            <v>5888</v>
          </cell>
          <cell r="AI31">
            <v>0</v>
          </cell>
          <cell r="AJ31">
            <v>4471</v>
          </cell>
          <cell r="AK31">
            <v>128270</v>
          </cell>
          <cell r="AL31">
            <v>0</v>
          </cell>
          <cell r="AM31">
            <v>0</v>
          </cell>
          <cell r="AN31">
            <v>128270</v>
          </cell>
          <cell r="AO31">
            <v>0</v>
          </cell>
          <cell r="AP31">
            <v>49334</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755</v>
          </cell>
          <cell r="BH31">
            <v>755</v>
          </cell>
          <cell r="BI31">
            <v>0</v>
          </cell>
          <cell r="BJ31">
            <v>0</v>
          </cell>
          <cell r="BK31">
            <v>0</v>
          </cell>
          <cell r="BL31">
            <v>0</v>
          </cell>
          <cell r="BM31">
            <v>0</v>
          </cell>
          <cell r="BN31">
            <v>0</v>
          </cell>
        </row>
        <row r="32">
          <cell r="A32" t="str">
            <v>Creative Exchange</v>
          </cell>
          <cell r="B32" t="str">
            <v>2015-2016</v>
          </cell>
          <cell r="C32">
            <v>33216</v>
          </cell>
          <cell r="D32" t="str">
            <v>Lottery</v>
          </cell>
          <cell r="E32" t="str">
            <v>ACNI/12262</v>
          </cell>
          <cell r="F32" t="str">
            <v>Suzanne Lyle</v>
          </cell>
          <cell r="G32" t="str">
            <v>AFP - Core</v>
          </cell>
          <cell r="H32" t="str">
            <v>Awarded</v>
          </cell>
          <cell r="I32" t="str">
            <v>Small</v>
          </cell>
          <cell r="J32">
            <v>13300</v>
          </cell>
          <cell r="K32">
            <v>0</v>
          </cell>
          <cell r="L32">
            <v>18906</v>
          </cell>
          <cell r="M32">
            <v>77880</v>
          </cell>
          <cell r="N32" t="str">
            <v>Visual Arts</v>
          </cell>
          <cell r="O32">
            <v>5099.93</v>
          </cell>
          <cell r="P32">
            <v>15331</v>
          </cell>
          <cell r="Q32">
            <v>1428.08</v>
          </cell>
          <cell r="R32">
            <v>261.35000000000002</v>
          </cell>
          <cell r="S32">
            <v>324.24</v>
          </cell>
          <cell r="T32">
            <v>145.16999999999999</v>
          </cell>
          <cell r="U32">
            <v>700</v>
          </cell>
          <cell r="V32">
            <v>0</v>
          </cell>
          <cell r="W32">
            <v>0</v>
          </cell>
          <cell r="X32">
            <v>602.66</v>
          </cell>
          <cell r="Y32">
            <v>18792.5</v>
          </cell>
          <cell r="Z32">
            <v>730.51</v>
          </cell>
          <cell r="AA32">
            <v>495</v>
          </cell>
          <cell r="AB32">
            <v>0</v>
          </cell>
          <cell r="AC32">
            <v>102</v>
          </cell>
          <cell r="AD32">
            <v>0</v>
          </cell>
          <cell r="AE32">
            <v>249</v>
          </cell>
          <cell r="AF32">
            <v>36</v>
          </cell>
          <cell r="AG32">
            <v>0</v>
          </cell>
          <cell r="AH32">
            <v>0</v>
          </cell>
          <cell r="AI32">
            <v>40</v>
          </cell>
          <cell r="AJ32">
            <v>0</v>
          </cell>
          <cell r="AK32">
            <v>6650</v>
          </cell>
          <cell r="AL32">
            <v>0</v>
          </cell>
          <cell r="AM32">
            <v>0</v>
          </cell>
          <cell r="AN32">
            <v>6650</v>
          </cell>
          <cell r="AO32">
            <v>0</v>
          </cell>
          <cell r="AP32">
            <v>0</v>
          </cell>
          <cell r="AQ32">
            <v>880</v>
          </cell>
          <cell r="AR32">
            <v>0</v>
          </cell>
          <cell r="AS32">
            <v>0</v>
          </cell>
          <cell r="AT32">
            <v>0</v>
          </cell>
          <cell r="AU32">
            <v>0</v>
          </cell>
          <cell r="AV32">
            <v>0</v>
          </cell>
          <cell r="AW32">
            <v>0</v>
          </cell>
          <cell r="AX32">
            <v>0</v>
          </cell>
          <cell r="AY32">
            <v>0</v>
          </cell>
          <cell r="AZ32">
            <v>0</v>
          </cell>
          <cell r="BA32">
            <v>0</v>
          </cell>
          <cell r="BB32">
            <v>0</v>
          </cell>
          <cell r="BC32">
            <v>0</v>
          </cell>
          <cell r="BD32">
            <v>10107.5</v>
          </cell>
          <cell r="BE32">
            <v>0</v>
          </cell>
          <cell r="BF32">
            <v>0</v>
          </cell>
          <cell r="BG32">
            <v>0</v>
          </cell>
          <cell r="BH32">
            <v>10107.5</v>
          </cell>
          <cell r="BI32">
            <v>480</v>
          </cell>
          <cell r="BJ32">
            <v>0</v>
          </cell>
          <cell r="BK32">
            <v>3917.19</v>
          </cell>
          <cell r="BL32">
            <v>4397.1900000000005</v>
          </cell>
          <cell r="BM32">
            <v>0</v>
          </cell>
          <cell r="BN32">
            <v>0</v>
          </cell>
        </row>
        <row r="33">
          <cell r="A33" t="str">
            <v>Crescent Arts Centre</v>
          </cell>
          <cell r="B33" t="str">
            <v>2015-2016</v>
          </cell>
          <cell r="C33">
            <v>33232</v>
          </cell>
          <cell r="D33" t="str">
            <v>Exchequer</v>
          </cell>
          <cell r="E33" t="str">
            <v>ACNI/12278</v>
          </cell>
          <cell r="F33" t="str">
            <v>Sonya Whitefield</v>
          </cell>
          <cell r="G33" t="str">
            <v>AFP - Core</v>
          </cell>
          <cell r="H33" t="str">
            <v>Awarded</v>
          </cell>
          <cell r="I33" t="str">
            <v>Medium</v>
          </cell>
          <cell r="J33">
            <v>226800</v>
          </cell>
          <cell r="K33">
            <v>0</v>
          </cell>
          <cell r="L33">
            <v>238140</v>
          </cell>
          <cell r="M33">
            <v>734190</v>
          </cell>
          <cell r="N33" t="str">
            <v>Combined</v>
          </cell>
          <cell r="O33">
            <v>297338.75</v>
          </cell>
          <cell r="P33">
            <v>1478.45</v>
          </cell>
          <cell r="Q33">
            <v>18617.91</v>
          </cell>
          <cell r="R33">
            <v>10446.530000000001</v>
          </cell>
          <cell r="S33">
            <v>7131.14</v>
          </cell>
          <cell r="T33">
            <v>3423.49</v>
          </cell>
          <cell r="U33">
            <v>6010.06</v>
          </cell>
          <cell r="V33">
            <v>0</v>
          </cell>
          <cell r="W33">
            <v>0</v>
          </cell>
          <cell r="X33">
            <v>11886.12</v>
          </cell>
          <cell r="Y33">
            <v>58993.7</v>
          </cell>
          <cell r="Z33">
            <v>39020.300000000003</v>
          </cell>
          <cell r="AA33">
            <v>193495.59</v>
          </cell>
          <cell r="AB33">
            <v>108.55</v>
          </cell>
          <cell r="AC33">
            <v>39889.199999999997</v>
          </cell>
          <cell r="AD33">
            <v>0</v>
          </cell>
          <cell r="AE33">
            <v>0</v>
          </cell>
          <cell r="AF33">
            <v>2615.7800000000002</v>
          </cell>
          <cell r="AG33">
            <v>1870</v>
          </cell>
          <cell r="AH33">
            <v>42692.15</v>
          </cell>
          <cell r="AI33">
            <v>9732.69</v>
          </cell>
          <cell r="AJ33">
            <v>36600.239999999998</v>
          </cell>
          <cell r="AK33">
            <v>226800</v>
          </cell>
          <cell r="AL33">
            <v>0</v>
          </cell>
          <cell r="AM33">
            <v>0</v>
          </cell>
          <cell r="AN33">
            <v>226800</v>
          </cell>
          <cell r="AO33">
            <v>0</v>
          </cell>
          <cell r="AP33">
            <v>0</v>
          </cell>
          <cell r="AQ33">
            <v>38000</v>
          </cell>
          <cell r="AR33">
            <v>0</v>
          </cell>
          <cell r="AS33">
            <v>0</v>
          </cell>
          <cell r="AT33">
            <v>0</v>
          </cell>
          <cell r="AU33">
            <v>0</v>
          </cell>
          <cell r="AV33">
            <v>0</v>
          </cell>
          <cell r="AW33">
            <v>286293.63</v>
          </cell>
          <cell r="AX33">
            <v>0</v>
          </cell>
          <cell r="AY33">
            <v>0</v>
          </cell>
          <cell r="AZ33">
            <v>0</v>
          </cell>
          <cell r="BA33">
            <v>0</v>
          </cell>
          <cell r="BB33">
            <v>0</v>
          </cell>
          <cell r="BC33">
            <v>105</v>
          </cell>
          <cell r="BD33">
            <v>22333.759999999998</v>
          </cell>
          <cell r="BE33">
            <v>8480.8700000000008</v>
          </cell>
          <cell r="BF33">
            <v>0</v>
          </cell>
          <cell r="BG33">
            <v>124459.14</v>
          </cell>
          <cell r="BH33">
            <v>441672.4</v>
          </cell>
          <cell r="BI33">
            <v>0</v>
          </cell>
          <cell r="BJ33">
            <v>19373.669999999998</v>
          </cell>
          <cell r="BK33">
            <v>0</v>
          </cell>
          <cell r="BL33">
            <v>19373.669999999998</v>
          </cell>
          <cell r="BM33">
            <v>0</v>
          </cell>
          <cell r="BN33">
            <v>0</v>
          </cell>
        </row>
        <row r="34">
          <cell r="A34" t="str">
            <v>Cultúrlann McAdam Ó Fiaich</v>
          </cell>
          <cell r="B34" t="str">
            <v>2015-2016</v>
          </cell>
          <cell r="C34">
            <v>33274</v>
          </cell>
          <cell r="D34" t="str">
            <v>Exchequer</v>
          </cell>
          <cell r="E34" t="str">
            <v>ACNI/12320</v>
          </cell>
          <cell r="F34" t="str">
            <v>Joan Dempster</v>
          </cell>
          <cell r="G34" t="str">
            <v>AFP - Core</v>
          </cell>
          <cell r="H34" t="str">
            <v>Awarded</v>
          </cell>
          <cell r="I34" t="str">
            <v>Medium</v>
          </cell>
          <cell r="J34">
            <v>172208</v>
          </cell>
          <cell r="K34">
            <v>0</v>
          </cell>
          <cell r="L34">
            <v>177208</v>
          </cell>
          <cell r="M34">
            <v>0</v>
          </cell>
          <cell r="N34" t="str">
            <v>Combined</v>
          </cell>
          <cell r="O34">
            <v>121003</v>
          </cell>
          <cell r="P34">
            <v>46652</v>
          </cell>
          <cell r="Q34">
            <v>26472</v>
          </cell>
          <cell r="R34">
            <v>55665</v>
          </cell>
          <cell r="S34">
            <v>5033</v>
          </cell>
          <cell r="T34">
            <v>14263</v>
          </cell>
          <cell r="U34">
            <v>7344</v>
          </cell>
          <cell r="V34">
            <v>0</v>
          </cell>
          <cell r="W34">
            <v>0</v>
          </cell>
          <cell r="X34">
            <v>8009</v>
          </cell>
          <cell r="Y34">
            <v>163438</v>
          </cell>
          <cell r="Z34">
            <v>92677</v>
          </cell>
          <cell r="AA34">
            <v>69171</v>
          </cell>
          <cell r="AB34">
            <v>0</v>
          </cell>
          <cell r="AC34">
            <v>20319</v>
          </cell>
          <cell r="AD34">
            <v>0</v>
          </cell>
          <cell r="AE34">
            <v>0</v>
          </cell>
          <cell r="AF34">
            <v>0</v>
          </cell>
          <cell r="AG34">
            <v>0</v>
          </cell>
          <cell r="AH34">
            <v>1022</v>
          </cell>
          <cell r="AI34">
            <v>0</v>
          </cell>
          <cell r="AJ34">
            <v>117769</v>
          </cell>
          <cell r="AK34">
            <v>172208</v>
          </cell>
          <cell r="AL34">
            <v>0</v>
          </cell>
          <cell r="AM34">
            <v>0</v>
          </cell>
          <cell r="AN34">
            <v>172208</v>
          </cell>
          <cell r="AO34">
            <v>0</v>
          </cell>
          <cell r="AP34">
            <v>46384</v>
          </cell>
          <cell r="AQ34">
            <v>187864</v>
          </cell>
          <cell r="AR34">
            <v>0</v>
          </cell>
          <cell r="AS34">
            <v>51242</v>
          </cell>
          <cell r="AT34">
            <v>51242</v>
          </cell>
          <cell r="AU34">
            <v>0</v>
          </cell>
          <cell r="AV34">
            <v>102484</v>
          </cell>
          <cell r="AW34">
            <v>18398</v>
          </cell>
          <cell r="AX34">
            <v>0</v>
          </cell>
          <cell r="AY34">
            <v>0</v>
          </cell>
          <cell r="AZ34">
            <v>0</v>
          </cell>
          <cell r="BA34">
            <v>0</v>
          </cell>
          <cell r="BB34">
            <v>1500</v>
          </cell>
          <cell r="BC34">
            <v>0</v>
          </cell>
          <cell r="BD34">
            <v>35594</v>
          </cell>
          <cell r="BE34">
            <v>16476</v>
          </cell>
          <cell r="BF34">
            <v>0</v>
          </cell>
          <cell r="BG34">
            <v>0</v>
          </cell>
          <cell r="BH34">
            <v>71968</v>
          </cell>
          <cell r="BI34">
            <v>0</v>
          </cell>
          <cell r="BJ34">
            <v>4491</v>
          </cell>
          <cell r="BK34">
            <v>0</v>
          </cell>
          <cell r="BL34">
            <v>4491</v>
          </cell>
          <cell r="BM34">
            <v>0</v>
          </cell>
          <cell r="BN34">
            <v>0</v>
          </cell>
        </row>
        <row r="35">
          <cell r="A35" t="str">
            <v>Dance Resource Base (NI) Ltd</v>
          </cell>
          <cell r="B35" t="str">
            <v>2015-2016</v>
          </cell>
          <cell r="C35">
            <v>33196</v>
          </cell>
          <cell r="D35" t="str">
            <v>Lottery</v>
          </cell>
          <cell r="E35" t="str">
            <v>ACNI/12242</v>
          </cell>
          <cell r="F35" t="str">
            <v>Gilly Campbell</v>
          </cell>
          <cell r="G35" t="str">
            <v>AFP - Core</v>
          </cell>
          <cell r="H35" t="str">
            <v>Awarded</v>
          </cell>
          <cell r="I35" t="str">
            <v>Small</v>
          </cell>
          <cell r="J35">
            <v>39399</v>
          </cell>
          <cell r="K35">
            <v>0</v>
          </cell>
          <cell r="L35">
            <v>40995</v>
          </cell>
          <cell r="M35">
            <v>103491</v>
          </cell>
          <cell r="N35" t="str">
            <v>Dance</v>
          </cell>
          <cell r="O35">
            <v>32553</v>
          </cell>
          <cell r="P35">
            <v>9000</v>
          </cell>
          <cell r="Q35">
            <v>3320</v>
          </cell>
          <cell r="R35">
            <v>514</v>
          </cell>
          <cell r="S35">
            <v>306</v>
          </cell>
          <cell r="T35">
            <v>1610</v>
          </cell>
          <cell r="U35">
            <v>995</v>
          </cell>
          <cell r="V35">
            <v>0</v>
          </cell>
          <cell r="W35">
            <v>0</v>
          </cell>
          <cell r="X35">
            <v>1506</v>
          </cell>
          <cell r="Y35">
            <v>17251</v>
          </cell>
          <cell r="Z35">
            <v>2430</v>
          </cell>
          <cell r="AA35">
            <v>13290</v>
          </cell>
          <cell r="AB35">
            <v>50</v>
          </cell>
          <cell r="AC35">
            <v>335</v>
          </cell>
          <cell r="AD35">
            <v>0</v>
          </cell>
          <cell r="AE35">
            <v>285</v>
          </cell>
          <cell r="AF35">
            <v>347</v>
          </cell>
          <cell r="AG35">
            <v>0</v>
          </cell>
          <cell r="AH35">
            <v>449</v>
          </cell>
          <cell r="AI35">
            <v>800</v>
          </cell>
          <cell r="AJ35">
            <v>21</v>
          </cell>
          <cell r="AK35">
            <v>39399</v>
          </cell>
          <cell r="AL35">
            <v>0</v>
          </cell>
          <cell r="AM35">
            <v>13377</v>
          </cell>
          <cell r="AN35">
            <v>52776</v>
          </cell>
          <cell r="AO35">
            <v>0</v>
          </cell>
          <cell r="AP35">
            <v>0</v>
          </cell>
          <cell r="AQ35">
            <v>0</v>
          </cell>
          <cell r="AR35">
            <v>0</v>
          </cell>
          <cell r="AS35">
            <v>0</v>
          </cell>
          <cell r="AT35">
            <v>0</v>
          </cell>
          <cell r="AU35">
            <v>0</v>
          </cell>
          <cell r="AV35">
            <v>0</v>
          </cell>
          <cell r="AW35">
            <v>260</v>
          </cell>
          <cell r="AX35">
            <v>0</v>
          </cell>
          <cell r="AY35">
            <v>0</v>
          </cell>
          <cell r="AZ35">
            <v>1800</v>
          </cell>
          <cell r="BA35">
            <v>0</v>
          </cell>
          <cell r="BB35">
            <v>0</v>
          </cell>
          <cell r="BC35">
            <v>0</v>
          </cell>
          <cell r="BD35">
            <v>4000</v>
          </cell>
          <cell r="BE35">
            <v>8083</v>
          </cell>
          <cell r="BF35">
            <v>0</v>
          </cell>
          <cell r="BG35">
            <v>3077</v>
          </cell>
          <cell r="BH35">
            <v>17220</v>
          </cell>
          <cell r="BI35">
            <v>0</v>
          </cell>
          <cell r="BJ35">
            <v>1700</v>
          </cell>
          <cell r="BK35">
            <v>0</v>
          </cell>
          <cell r="BL35">
            <v>1700</v>
          </cell>
          <cell r="BM35">
            <v>0</v>
          </cell>
          <cell r="BN35">
            <v>0</v>
          </cell>
        </row>
        <row r="36">
          <cell r="A36" t="str">
            <v>Derry Theatre Trust</v>
          </cell>
          <cell r="B36" t="str">
            <v>2015-2016</v>
          </cell>
          <cell r="C36">
            <v>33180</v>
          </cell>
          <cell r="D36" t="str">
            <v>Lottery</v>
          </cell>
          <cell r="E36" t="str">
            <v>ACNI/12226</v>
          </cell>
          <cell r="F36" t="str">
            <v>Sonya Whitefield</v>
          </cell>
          <cell r="G36" t="str">
            <v>AFP - Core</v>
          </cell>
          <cell r="H36" t="str">
            <v>Awarded</v>
          </cell>
          <cell r="I36" t="str">
            <v>Medium</v>
          </cell>
          <cell r="J36">
            <v>100000</v>
          </cell>
          <cell r="K36">
            <v>0</v>
          </cell>
          <cell r="L36">
            <v>125100</v>
          </cell>
          <cell r="M36">
            <v>1926500</v>
          </cell>
          <cell r="N36" t="str">
            <v>Combined</v>
          </cell>
          <cell r="O36">
            <v>892752</v>
          </cell>
          <cell r="P36">
            <v>22806</v>
          </cell>
          <cell r="Q36">
            <v>96077</v>
          </cell>
          <cell r="R36">
            <v>108149</v>
          </cell>
          <cell r="S36">
            <v>19072</v>
          </cell>
          <cell r="T36">
            <v>30853</v>
          </cell>
          <cell r="U36">
            <v>23161</v>
          </cell>
          <cell r="V36">
            <v>0</v>
          </cell>
          <cell r="W36">
            <v>0</v>
          </cell>
          <cell r="X36">
            <v>27823</v>
          </cell>
          <cell r="Y36">
            <v>327941</v>
          </cell>
          <cell r="Z36">
            <v>81671</v>
          </cell>
          <cell r="AA36">
            <v>1565345</v>
          </cell>
          <cell r="AB36">
            <v>0</v>
          </cell>
          <cell r="AC36">
            <v>117062</v>
          </cell>
          <cell r="AD36">
            <v>2200</v>
          </cell>
          <cell r="AE36">
            <v>191100</v>
          </cell>
          <cell r="AF36">
            <v>0</v>
          </cell>
          <cell r="AG36">
            <v>3207</v>
          </cell>
          <cell r="AH36">
            <v>7249</v>
          </cell>
          <cell r="AI36">
            <v>0</v>
          </cell>
          <cell r="AJ36">
            <v>0</v>
          </cell>
          <cell r="AK36">
            <v>100000</v>
          </cell>
          <cell r="AL36">
            <v>0</v>
          </cell>
          <cell r="AM36">
            <v>0</v>
          </cell>
          <cell r="AN36">
            <v>100000</v>
          </cell>
          <cell r="AO36">
            <v>0</v>
          </cell>
          <cell r="AP36">
            <v>0</v>
          </cell>
          <cell r="AQ36">
            <v>443300</v>
          </cell>
          <cell r="AR36">
            <v>0</v>
          </cell>
          <cell r="AS36">
            <v>0</v>
          </cell>
          <cell r="AT36">
            <v>0</v>
          </cell>
          <cell r="AU36">
            <v>0</v>
          </cell>
          <cell r="AV36">
            <v>0</v>
          </cell>
          <cell r="AW36">
            <v>1839718</v>
          </cell>
          <cell r="AX36">
            <v>0</v>
          </cell>
          <cell r="AY36">
            <v>0</v>
          </cell>
          <cell r="AZ36">
            <v>1360</v>
          </cell>
          <cell r="BA36">
            <v>0</v>
          </cell>
          <cell r="BB36">
            <v>0</v>
          </cell>
          <cell r="BC36">
            <v>413644</v>
          </cell>
          <cell r="BD36">
            <v>208850</v>
          </cell>
          <cell r="BE36">
            <v>0</v>
          </cell>
          <cell r="BF36">
            <v>0</v>
          </cell>
          <cell r="BG36">
            <v>69237</v>
          </cell>
          <cell r="BH36">
            <v>2532809</v>
          </cell>
          <cell r="BI36">
            <v>43771</v>
          </cell>
          <cell r="BJ36">
            <v>0</v>
          </cell>
          <cell r="BK36">
            <v>0</v>
          </cell>
          <cell r="BL36">
            <v>43771</v>
          </cell>
          <cell r="BM36">
            <v>0</v>
          </cell>
          <cell r="BN36">
            <v>0</v>
          </cell>
        </row>
        <row r="37">
          <cell r="A37" t="str">
            <v>Digital Arts Studios</v>
          </cell>
          <cell r="B37" t="str">
            <v>2015-2016</v>
          </cell>
          <cell r="C37">
            <v>33151</v>
          </cell>
          <cell r="D37" t="str">
            <v>Lottery</v>
          </cell>
          <cell r="E37" t="str">
            <v>ACNI/12197</v>
          </cell>
          <cell r="F37" t="str">
            <v>Suzanne Lyle</v>
          </cell>
          <cell r="G37" t="str">
            <v>AFP - Core</v>
          </cell>
          <cell r="H37" t="str">
            <v>Awarded</v>
          </cell>
          <cell r="I37" t="str">
            <v>Small</v>
          </cell>
          <cell r="J37">
            <v>60260</v>
          </cell>
          <cell r="K37">
            <v>0</v>
          </cell>
          <cell r="L37">
            <v>60260</v>
          </cell>
          <cell r="M37">
            <v>81210</v>
          </cell>
          <cell r="N37" t="str">
            <v>Visual Arts</v>
          </cell>
          <cell r="O37">
            <v>48769.98</v>
          </cell>
          <cell r="P37">
            <v>7485.6</v>
          </cell>
          <cell r="Q37">
            <v>1404</v>
          </cell>
          <cell r="R37">
            <v>3612</v>
          </cell>
          <cell r="S37">
            <v>944.65</v>
          </cell>
          <cell r="T37">
            <v>672.99</v>
          </cell>
          <cell r="U37">
            <v>2238</v>
          </cell>
          <cell r="V37">
            <v>0</v>
          </cell>
          <cell r="W37">
            <v>0</v>
          </cell>
          <cell r="X37">
            <v>2299.96</v>
          </cell>
          <cell r="Y37">
            <v>18657.2</v>
          </cell>
          <cell r="Z37">
            <v>985.54</v>
          </cell>
          <cell r="AA37">
            <v>3018.92</v>
          </cell>
          <cell r="AB37">
            <v>0</v>
          </cell>
          <cell r="AC37">
            <v>3645.93</v>
          </cell>
          <cell r="AD37">
            <v>0</v>
          </cell>
          <cell r="AE37">
            <v>756.37</v>
          </cell>
          <cell r="AF37">
            <v>450</v>
          </cell>
          <cell r="AG37">
            <v>124.4</v>
          </cell>
          <cell r="AH37">
            <v>1691.78</v>
          </cell>
          <cell r="AI37">
            <v>2252.89</v>
          </cell>
          <cell r="AJ37">
            <v>5218.95</v>
          </cell>
          <cell r="AK37">
            <v>60260</v>
          </cell>
          <cell r="AL37">
            <v>0</v>
          </cell>
          <cell r="AM37">
            <v>0</v>
          </cell>
          <cell r="AN37">
            <v>60260</v>
          </cell>
          <cell r="AO37">
            <v>0</v>
          </cell>
          <cell r="AP37">
            <v>0</v>
          </cell>
          <cell r="AQ37">
            <v>619.5</v>
          </cell>
          <cell r="AR37">
            <v>0</v>
          </cell>
          <cell r="AS37">
            <v>500</v>
          </cell>
          <cell r="AT37">
            <v>0</v>
          </cell>
          <cell r="AU37">
            <v>0</v>
          </cell>
          <cell r="AV37">
            <v>500</v>
          </cell>
          <cell r="AW37">
            <v>158</v>
          </cell>
          <cell r="AX37">
            <v>0</v>
          </cell>
          <cell r="AY37">
            <v>0</v>
          </cell>
          <cell r="AZ37">
            <v>462.84</v>
          </cell>
          <cell r="BA37">
            <v>0</v>
          </cell>
          <cell r="BB37">
            <v>0</v>
          </cell>
          <cell r="BC37">
            <v>0</v>
          </cell>
          <cell r="BD37">
            <v>4026.02</v>
          </cell>
          <cell r="BE37">
            <v>9791.9599999999991</v>
          </cell>
          <cell r="BF37">
            <v>678.76</v>
          </cell>
          <cell r="BG37">
            <v>0</v>
          </cell>
          <cell r="BH37">
            <v>15117.58</v>
          </cell>
          <cell r="BI37">
            <v>0</v>
          </cell>
          <cell r="BJ37">
            <v>0</v>
          </cell>
          <cell r="BK37">
            <v>0</v>
          </cell>
          <cell r="BL37">
            <v>0</v>
          </cell>
          <cell r="BM37">
            <v>0</v>
          </cell>
          <cell r="BN37">
            <v>0</v>
          </cell>
        </row>
        <row r="38">
          <cell r="A38" t="str">
            <v>Down Community Arts Ltd</v>
          </cell>
          <cell r="B38" t="str">
            <v>2015-2016</v>
          </cell>
          <cell r="C38">
            <v>33215</v>
          </cell>
          <cell r="D38" t="str">
            <v>Lottery</v>
          </cell>
          <cell r="E38" t="str">
            <v>ACNI/12261</v>
          </cell>
          <cell r="F38" t="str">
            <v>Lizzie Devlin</v>
          </cell>
          <cell r="G38" t="str">
            <v>AFP - Core</v>
          </cell>
          <cell r="H38" t="str">
            <v>Awarded</v>
          </cell>
          <cell r="I38" t="str">
            <v>Small</v>
          </cell>
          <cell r="J38">
            <v>53350</v>
          </cell>
          <cell r="K38">
            <v>0</v>
          </cell>
          <cell r="L38">
            <v>68289</v>
          </cell>
          <cell r="M38">
            <v>81085</v>
          </cell>
          <cell r="N38" t="str">
            <v>Combined</v>
          </cell>
          <cell r="O38">
            <v>39092.519999999997</v>
          </cell>
          <cell r="P38">
            <v>2800</v>
          </cell>
          <cell r="Q38">
            <v>0</v>
          </cell>
          <cell r="R38">
            <v>0</v>
          </cell>
          <cell r="S38">
            <v>1062.73</v>
          </cell>
          <cell r="T38">
            <v>467.45</v>
          </cell>
          <cell r="U38">
            <v>1908</v>
          </cell>
          <cell r="V38">
            <v>0</v>
          </cell>
          <cell r="W38">
            <v>0</v>
          </cell>
          <cell r="X38">
            <v>1529.1</v>
          </cell>
          <cell r="Y38">
            <v>7767.2800000000007</v>
          </cell>
          <cell r="Z38">
            <v>980.9</v>
          </cell>
          <cell r="AA38">
            <v>13234.34</v>
          </cell>
          <cell r="AB38">
            <v>210</v>
          </cell>
          <cell r="AC38">
            <v>105</v>
          </cell>
          <cell r="AD38">
            <v>0</v>
          </cell>
          <cell r="AE38">
            <v>0</v>
          </cell>
          <cell r="AF38">
            <v>230</v>
          </cell>
          <cell r="AG38">
            <v>0</v>
          </cell>
          <cell r="AH38">
            <v>428.08</v>
          </cell>
          <cell r="AI38">
            <v>5398.54</v>
          </cell>
          <cell r="AJ38">
            <v>0</v>
          </cell>
          <cell r="AK38">
            <v>53350</v>
          </cell>
          <cell r="AL38">
            <v>0</v>
          </cell>
          <cell r="AM38">
            <v>0</v>
          </cell>
          <cell r="AN38">
            <v>53350</v>
          </cell>
          <cell r="AO38">
            <v>0</v>
          </cell>
          <cell r="AP38">
            <v>0</v>
          </cell>
          <cell r="AQ38">
            <v>2410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2944</v>
          </cell>
          <cell r="BF38">
            <v>0</v>
          </cell>
          <cell r="BG38">
            <v>0</v>
          </cell>
          <cell r="BH38">
            <v>2944</v>
          </cell>
          <cell r="BI38">
            <v>250</v>
          </cell>
          <cell r="BJ38">
            <v>0</v>
          </cell>
          <cell r="BK38">
            <v>10200</v>
          </cell>
          <cell r="BL38">
            <v>10450</v>
          </cell>
          <cell r="BM38">
            <v>0</v>
          </cell>
          <cell r="BN38">
            <v>0</v>
          </cell>
        </row>
        <row r="39">
          <cell r="A39" t="str">
            <v>Drake Music Project Northern Ireland</v>
          </cell>
          <cell r="B39" t="str">
            <v>2015-2016</v>
          </cell>
          <cell r="C39">
            <v>33181</v>
          </cell>
          <cell r="D39" t="str">
            <v>Lottery</v>
          </cell>
          <cell r="E39" t="str">
            <v>ACNI/12227</v>
          </cell>
          <cell r="F39" t="str">
            <v>Fionnuala Walsh</v>
          </cell>
          <cell r="G39" t="str">
            <v>AFP - Core</v>
          </cell>
          <cell r="H39" t="str">
            <v>Awarded</v>
          </cell>
          <cell r="I39" t="str">
            <v>Small</v>
          </cell>
          <cell r="J39">
            <v>52380</v>
          </cell>
          <cell r="K39">
            <v>0</v>
          </cell>
          <cell r="L39">
            <v>57590</v>
          </cell>
          <cell r="M39">
            <v>133992</v>
          </cell>
          <cell r="N39" t="str">
            <v>Music</v>
          </cell>
          <cell r="O39">
            <v>30160</v>
          </cell>
          <cell r="P39">
            <v>11700</v>
          </cell>
          <cell r="Q39">
            <v>10210</v>
          </cell>
          <cell r="R39">
            <v>611</v>
          </cell>
          <cell r="S39">
            <v>1422</v>
          </cell>
          <cell r="T39">
            <v>784</v>
          </cell>
          <cell r="U39">
            <v>1954</v>
          </cell>
          <cell r="V39">
            <v>0</v>
          </cell>
          <cell r="W39">
            <v>0</v>
          </cell>
          <cell r="X39">
            <v>988</v>
          </cell>
          <cell r="Y39">
            <v>27669</v>
          </cell>
          <cell r="Z39">
            <v>1154</v>
          </cell>
          <cell r="AA39">
            <v>39023</v>
          </cell>
          <cell r="AB39">
            <v>645</v>
          </cell>
          <cell r="AC39">
            <v>2115</v>
          </cell>
          <cell r="AD39">
            <v>420</v>
          </cell>
          <cell r="AE39">
            <v>460</v>
          </cell>
          <cell r="AF39">
            <v>475.2</v>
          </cell>
          <cell r="AG39">
            <v>0</v>
          </cell>
          <cell r="AH39">
            <v>1988</v>
          </cell>
          <cell r="AI39">
            <v>2660</v>
          </cell>
          <cell r="AJ39">
            <v>1160</v>
          </cell>
          <cell r="AK39">
            <v>51480</v>
          </cell>
          <cell r="AL39">
            <v>0</v>
          </cell>
          <cell r="AM39">
            <v>0</v>
          </cell>
          <cell r="AN39">
            <v>51480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11370</v>
          </cell>
          <cell r="BF39">
            <v>1536</v>
          </cell>
          <cell r="BG39">
            <v>0</v>
          </cell>
          <cell r="BH39">
            <v>12906</v>
          </cell>
          <cell r="BI39">
            <v>0</v>
          </cell>
          <cell r="BJ39">
            <v>840</v>
          </cell>
          <cell r="BK39">
            <v>31194</v>
          </cell>
          <cell r="BL39">
            <v>32034</v>
          </cell>
          <cell r="BM39">
            <v>0</v>
          </cell>
          <cell r="BN39">
            <v>15000</v>
          </cell>
        </row>
        <row r="40">
          <cell r="A40" t="str">
            <v>DU Dance</v>
          </cell>
          <cell r="B40" t="str">
            <v>2015-2016</v>
          </cell>
          <cell r="C40">
            <v>33207</v>
          </cell>
          <cell r="D40" t="str">
            <v>Lottery</v>
          </cell>
          <cell r="E40" t="str">
            <v>ACNI/12253</v>
          </cell>
          <cell r="F40" t="str">
            <v>Gilly Campbell</v>
          </cell>
          <cell r="G40" t="str">
            <v>AFP - Core</v>
          </cell>
          <cell r="H40" t="str">
            <v>Awarded</v>
          </cell>
          <cell r="I40" t="str">
            <v>Small</v>
          </cell>
          <cell r="J40">
            <v>46075</v>
          </cell>
          <cell r="K40">
            <v>0</v>
          </cell>
          <cell r="L40">
            <v>79303</v>
          </cell>
          <cell r="M40">
            <v>257231</v>
          </cell>
          <cell r="N40" t="str">
            <v>Dance</v>
          </cell>
          <cell r="O40">
            <v>43348</v>
          </cell>
          <cell r="P40">
            <v>2563</v>
          </cell>
          <cell r="Q40">
            <v>741</v>
          </cell>
          <cell r="R40">
            <v>100</v>
          </cell>
          <cell r="S40">
            <v>998</v>
          </cell>
          <cell r="T40">
            <v>608</v>
          </cell>
          <cell r="U40">
            <v>2500</v>
          </cell>
          <cell r="V40">
            <v>0</v>
          </cell>
          <cell r="W40">
            <v>0</v>
          </cell>
          <cell r="X40">
            <v>1349</v>
          </cell>
          <cell r="Y40">
            <v>8859</v>
          </cell>
          <cell r="Z40">
            <v>5868</v>
          </cell>
          <cell r="AA40">
            <v>30415</v>
          </cell>
          <cell r="AB40">
            <v>1237</v>
          </cell>
          <cell r="AC40">
            <v>6940</v>
          </cell>
          <cell r="AD40">
            <v>0</v>
          </cell>
          <cell r="AE40">
            <v>487</v>
          </cell>
          <cell r="AF40">
            <v>5037</v>
          </cell>
          <cell r="AG40">
            <v>0</v>
          </cell>
          <cell r="AH40">
            <v>17627</v>
          </cell>
          <cell r="AI40">
            <v>3349</v>
          </cell>
          <cell r="AJ40">
            <v>1788</v>
          </cell>
          <cell r="AK40">
            <v>46075</v>
          </cell>
          <cell r="AL40">
            <v>0</v>
          </cell>
          <cell r="AM40">
            <v>9000</v>
          </cell>
          <cell r="AN40">
            <v>55075</v>
          </cell>
          <cell r="AO40">
            <v>0</v>
          </cell>
          <cell r="AP40">
            <v>0</v>
          </cell>
          <cell r="AQ40">
            <v>27631</v>
          </cell>
          <cell r="AR40">
            <v>0</v>
          </cell>
          <cell r="AS40">
            <v>7500</v>
          </cell>
          <cell r="AT40">
            <v>0</v>
          </cell>
          <cell r="AU40">
            <v>0</v>
          </cell>
          <cell r="AV40">
            <v>7500</v>
          </cell>
          <cell r="AW40">
            <v>220</v>
          </cell>
          <cell r="AX40">
            <v>0</v>
          </cell>
          <cell r="AY40">
            <v>0</v>
          </cell>
          <cell r="AZ40">
            <v>0</v>
          </cell>
          <cell r="BA40">
            <v>0</v>
          </cell>
          <cell r="BB40">
            <v>0</v>
          </cell>
          <cell r="BC40">
            <v>0</v>
          </cell>
          <cell r="BD40">
            <v>0</v>
          </cell>
          <cell r="BE40">
            <v>2806</v>
          </cell>
          <cell r="BF40">
            <v>0</v>
          </cell>
          <cell r="BG40">
            <v>12238</v>
          </cell>
          <cell r="BH40">
            <v>15264</v>
          </cell>
          <cell r="BI40">
            <v>2000</v>
          </cell>
          <cell r="BJ40">
            <v>3776</v>
          </cell>
          <cell r="BK40">
            <v>17929</v>
          </cell>
          <cell r="BL40">
            <v>23705</v>
          </cell>
          <cell r="BM40">
            <v>0</v>
          </cell>
          <cell r="BN40">
            <v>0</v>
          </cell>
        </row>
        <row r="41">
          <cell r="A41" t="str">
            <v>Dumbworld Ltd</v>
          </cell>
          <cell r="B41" t="str">
            <v>2015-2016</v>
          </cell>
          <cell r="C41">
            <v>33235</v>
          </cell>
          <cell r="D41" t="str">
            <v>Lottery</v>
          </cell>
          <cell r="E41" t="str">
            <v>ACNI/12281</v>
          </cell>
          <cell r="F41" t="str">
            <v>Ciaran Scullion</v>
          </cell>
          <cell r="G41" t="str">
            <v>AFP - Core</v>
          </cell>
          <cell r="H41" t="str">
            <v>Awarded</v>
          </cell>
          <cell r="I41" t="str">
            <v>Small</v>
          </cell>
          <cell r="J41">
            <v>82000</v>
          </cell>
          <cell r="K41">
            <v>0</v>
          </cell>
          <cell r="L41">
            <v>105920</v>
          </cell>
          <cell r="M41">
            <v>345425</v>
          </cell>
          <cell r="N41" t="str">
            <v>Music</v>
          </cell>
          <cell r="O41">
            <v>26414.12</v>
          </cell>
          <cell r="P41">
            <v>1932</v>
          </cell>
          <cell r="Q41">
            <v>0</v>
          </cell>
          <cell r="R41">
            <v>0</v>
          </cell>
          <cell r="S41">
            <v>494.56</v>
          </cell>
          <cell r="T41">
            <v>1385.58</v>
          </cell>
          <cell r="U41">
            <v>1694</v>
          </cell>
          <cell r="V41">
            <v>0</v>
          </cell>
          <cell r="W41">
            <v>0</v>
          </cell>
          <cell r="X41">
            <v>520</v>
          </cell>
          <cell r="Y41">
            <v>6026.1399999999994</v>
          </cell>
          <cell r="Z41">
            <v>3838.53</v>
          </cell>
          <cell r="AA41">
            <v>52368.47</v>
          </cell>
          <cell r="AB41">
            <v>0</v>
          </cell>
          <cell r="AC41">
            <v>2663.11</v>
          </cell>
          <cell r="AD41">
            <v>0</v>
          </cell>
          <cell r="AE41">
            <v>1023.98</v>
          </cell>
          <cell r="AF41">
            <v>5388.31</v>
          </cell>
          <cell r="AG41">
            <v>0</v>
          </cell>
          <cell r="AH41">
            <v>8268.98</v>
          </cell>
          <cell r="AI41">
            <v>5632.64</v>
          </cell>
          <cell r="AJ41">
            <v>0</v>
          </cell>
          <cell r="AK41">
            <v>82000</v>
          </cell>
          <cell r="AL41">
            <v>0</v>
          </cell>
          <cell r="AM41">
            <v>0</v>
          </cell>
          <cell r="AN41">
            <v>82000</v>
          </cell>
          <cell r="AO41">
            <v>0</v>
          </cell>
          <cell r="AP41">
            <v>0</v>
          </cell>
          <cell r="AQ41">
            <v>0</v>
          </cell>
          <cell r="AR41">
            <v>0</v>
          </cell>
          <cell r="AS41">
            <v>7500</v>
          </cell>
          <cell r="AT41">
            <v>0</v>
          </cell>
          <cell r="AU41">
            <v>0</v>
          </cell>
          <cell r="AV41">
            <v>7500</v>
          </cell>
          <cell r="AW41">
            <v>6315.57</v>
          </cell>
          <cell r="AX41">
            <v>0</v>
          </cell>
          <cell r="AY41">
            <v>0</v>
          </cell>
          <cell r="AZ41">
            <v>0</v>
          </cell>
          <cell r="BA41">
            <v>0</v>
          </cell>
          <cell r="BB41">
            <v>0</v>
          </cell>
          <cell r="BC41">
            <v>0</v>
          </cell>
          <cell r="BD41">
            <v>0</v>
          </cell>
          <cell r="BE41">
            <v>4350</v>
          </cell>
          <cell r="BF41">
            <v>0</v>
          </cell>
          <cell r="BG41">
            <v>188.5</v>
          </cell>
          <cell r="BH41">
            <v>10854.07</v>
          </cell>
          <cell r="BI41">
            <v>0</v>
          </cell>
          <cell r="BJ41">
            <v>0</v>
          </cell>
          <cell r="BK41">
            <v>0</v>
          </cell>
          <cell r="BL41">
            <v>0</v>
          </cell>
          <cell r="BM41">
            <v>82000</v>
          </cell>
          <cell r="BN41">
            <v>7500</v>
          </cell>
        </row>
        <row r="42">
          <cell r="A42" t="str">
            <v>Dun Uladh Ltd</v>
          </cell>
          <cell r="B42" t="str">
            <v>2015-2016</v>
          </cell>
          <cell r="C42">
            <v>33157</v>
          </cell>
          <cell r="D42" t="str">
            <v>Lottery</v>
          </cell>
          <cell r="E42" t="str">
            <v>ACNI/12203</v>
          </cell>
          <cell r="F42" t="str">
            <v>Maria McAlister</v>
          </cell>
          <cell r="G42" t="str">
            <v>AFP - Core</v>
          </cell>
          <cell r="H42" t="str">
            <v>Awarded</v>
          </cell>
          <cell r="I42" t="str">
            <v>Medium</v>
          </cell>
          <cell r="J42">
            <v>26550</v>
          </cell>
          <cell r="K42">
            <v>0</v>
          </cell>
          <cell r="L42">
            <v>26550</v>
          </cell>
          <cell r="M42">
            <v>165952.5</v>
          </cell>
          <cell r="N42" t="str">
            <v>Traditional Arts</v>
          </cell>
          <cell r="O42">
            <v>55123.63</v>
          </cell>
          <cell r="P42">
            <v>1589.96</v>
          </cell>
          <cell r="Q42">
            <v>10861.77</v>
          </cell>
          <cell r="R42">
            <v>28835.4</v>
          </cell>
          <cell r="S42">
            <v>3350</v>
          </cell>
          <cell r="T42">
            <v>4486.8900000000003</v>
          </cell>
          <cell r="U42">
            <v>5708.78</v>
          </cell>
          <cell r="V42">
            <v>0</v>
          </cell>
          <cell r="W42">
            <v>0</v>
          </cell>
          <cell r="X42">
            <v>3251.71</v>
          </cell>
          <cell r="Y42">
            <v>58084.51</v>
          </cell>
          <cell r="Z42">
            <v>19797.79</v>
          </cell>
          <cell r="AA42">
            <v>37776.769999999997</v>
          </cell>
          <cell r="AB42">
            <v>0</v>
          </cell>
          <cell r="AC42">
            <v>10444.65</v>
          </cell>
          <cell r="AD42">
            <v>0</v>
          </cell>
          <cell r="AE42">
            <v>0</v>
          </cell>
          <cell r="AF42">
            <v>0</v>
          </cell>
          <cell r="AG42">
            <v>0</v>
          </cell>
          <cell r="AH42">
            <v>0</v>
          </cell>
          <cell r="AI42">
            <v>82.5</v>
          </cell>
          <cell r="AJ42">
            <v>3996.54</v>
          </cell>
          <cell r="AK42">
            <v>26550</v>
          </cell>
          <cell r="AL42">
            <v>0</v>
          </cell>
          <cell r="AM42">
            <v>0</v>
          </cell>
          <cell r="AN42">
            <v>26550</v>
          </cell>
          <cell r="AO42">
            <v>0</v>
          </cell>
          <cell r="AP42">
            <v>0</v>
          </cell>
          <cell r="AQ42">
            <v>5000</v>
          </cell>
          <cell r="AR42">
            <v>2390.12</v>
          </cell>
          <cell r="AS42">
            <v>3366</v>
          </cell>
          <cell r="AT42">
            <v>63639.58</v>
          </cell>
          <cell r="AU42">
            <v>0</v>
          </cell>
          <cell r="AV42">
            <v>69395.7</v>
          </cell>
          <cell r="AW42">
            <v>23532.6</v>
          </cell>
          <cell r="AX42">
            <v>0</v>
          </cell>
          <cell r="AY42">
            <v>0</v>
          </cell>
          <cell r="AZ42">
            <v>0</v>
          </cell>
          <cell r="BA42">
            <v>168</v>
          </cell>
          <cell r="BB42">
            <v>0</v>
          </cell>
          <cell r="BC42">
            <v>18957</v>
          </cell>
          <cell r="BD42">
            <v>24216.07</v>
          </cell>
          <cell r="BE42">
            <v>5400.75</v>
          </cell>
          <cell r="BF42">
            <v>0</v>
          </cell>
          <cell r="BG42">
            <v>5735.25</v>
          </cell>
          <cell r="BH42">
            <v>78009.67</v>
          </cell>
          <cell r="BI42">
            <v>0</v>
          </cell>
          <cell r="BJ42">
            <v>0</v>
          </cell>
          <cell r="BK42">
            <v>0</v>
          </cell>
          <cell r="BL42">
            <v>0</v>
          </cell>
          <cell r="BM42">
            <v>0</v>
          </cell>
          <cell r="BN42">
            <v>0</v>
          </cell>
        </row>
        <row r="43">
          <cell r="A43" t="str">
            <v>Dylan Quinn Dance Theatre</v>
          </cell>
          <cell r="B43" t="str">
            <v>2015-2016</v>
          </cell>
          <cell r="C43">
            <v>33178</v>
          </cell>
          <cell r="D43" t="str">
            <v>Lottery</v>
          </cell>
          <cell r="E43" t="str">
            <v>ACNI/12224</v>
          </cell>
          <cell r="F43" t="str">
            <v>Gilly Campbell</v>
          </cell>
          <cell r="G43" t="str">
            <v>AFP - Core</v>
          </cell>
          <cell r="H43" t="str">
            <v>Awarded</v>
          </cell>
          <cell r="I43" t="str">
            <v>Small</v>
          </cell>
          <cell r="J43">
            <v>54386</v>
          </cell>
          <cell r="K43">
            <v>0</v>
          </cell>
          <cell r="L43">
            <v>73461</v>
          </cell>
          <cell r="M43">
            <v>189975</v>
          </cell>
          <cell r="N43" t="str">
            <v>Dance</v>
          </cell>
          <cell r="O43">
            <v>33038.730000000003</v>
          </cell>
          <cell r="P43">
            <v>3990.22</v>
          </cell>
          <cell r="Q43">
            <v>78.959999999999994</v>
          </cell>
          <cell r="R43">
            <v>0</v>
          </cell>
          <cell r="S43">
            <v>2217.17</v>
          </cell>
          <cell r="T43">
            <v>1201.99</v>
          </cell>
          <cell r="U43">
            <v>3571.97</v>
          </cell>
          <cell r="V43">
            <v>0</v>
          </cell>
          <cell r="W43">
            <v>0</v>
          </cell>
          <cell r="X43">
            <v>589.84</v>
          </cell>
          <cell r="Y43">
            <v>11650.15</v>
          </cell>
          <cell r="Z43">
            <v>3912.88</v>
          </cell>
          <cell r="AA43">
            <v>15513.57</v>
          </cell>
          <cell r="AB43">
            <v>0</v>
          </cell>
          <cell r="AC43">
            <v>2172.04</v>
          </cell>
          <cell r="AD43">
            <v>0</v>
          </cell>
          <cell r="AE43">
            <v>781.19</v>
          </cell>
          <cell r="AF43">
            <v>6889.99</v>
          </cell>
          <cell r="AG43">
            <v>1240.19</v>
          </cell>
          <cell r="AH43">
            <v>10057.57</v>
          </cell>
          <cell r="AI43">
            <v>2547.31</v>
          </cell>
          <cell r="AJ43">
            <v>13102.82</v>
          </cell>
          <cell r="AK43">
            <v>54385</v>
          </cell>
          <cell r="AL43">
            <v>0</v>
          </cell>
          <cell r="AM43">
            <v>4090</v>
          </cell>
          <cell r="AN43">
            <v>58475</v>
          </cell>
          <cell r="AO43">
            <v>0</v>
          </cell>
          <cell r="AP43">
            <v>4500</v>
          </cell>
          <cell r="AQ43">
            <v>1215.68</v>
          </cell>
          <cell r="AR43">
            <v>0</v>
          </cell>
          <cell r="AS43">
            <v>0</v>
          </cell>
          <cell r="AT43">
            <v>0</v>
          </cell>
          <cell r="AU43">
            <v>0</v>
          </cell>
          <cell r="AV43">
            <v>0</v>
          </cell>
          <cell r="AW43">
            <v>0</v>
          </cell>
          <cell r="AX43">
            <v>0</v>
          </cell>
          <cell r="AY43">
            <v>4801.8100000000004</v>
          </cell>
          <cell r="AZ43">
            <v>0</v>
          </cell>
          <cell r="BA43">
            <v>0</v>
          </cell>
          <cell r="BB43">
            <v>0</v>
          </cell>
          <cell r="BC43">
            <v>0</v>
          </cell>
          <cell r="BD43">
            <v>0</v>
          </cell>
          <cell r="BE43">
            <v>40459.120000000003</v>
          </cell>
          <cell r="BF43">
            <v>0</v>
          </cell>
          <cell r="BG43">
            <v>32</v>
          </cell>
          <cell r="BH43">
            <v>45292.93</v>
          </cell>
          <cell r="BI43">
            <v>0</v>
          </cell>
          <cell r="BJ43">
            <v>0</v>
          </cell>
          <cell r="BK43">
            <v>0</v>
          </cell>
          <cell r="BL43">
            <v>0</v>
          </cell>
          <cell r="BM43">
            <v>58476</v>
          </cell>
          <cell r="BN43">
            <v>5715.68</v>
          </cell>
        </row>
        <row r="44">
          <cell r="A44" t="str">
            <v>East Belfast Partnership</v>
          </cell>
          <cell r="B44" t="str">
            <v>2015-2016</v>
          </cell>
          <cell r="C44">
            <v>33182</v>
          </cell>
          <cell r="D44" t="str">
            <v>Lottery</v>
          </cell>
          <cell r="E44" t="str">
            <v>ACNI/12228</v>
          </cell>
          <cell r="F44" t="str">
            <v>Damian Smyth</v>
          </cell>
          <cell r="G44" t="str">
            <v>AFP - Core</v>
          </cell>
          <cell r="H44" t="str">
            <v>Awarded</v>
          </cell>
          <cell r="I44" t="str">
            <v>Medium</v>
          </cell>
          <cell r="J44">
            <v>94000</v>
          </cell>
          <cell r="K44">
            <v>0</v>
          </cell>
          <cell r="L44">
            <v>136443.63</v>
          </cell>
          <cell r="M44">
            <v>1003104.94</v>
          </cell>
          <cell r="N44" t="str">
            <v>Combined</v>
          </cell>
          <cell r="O44">
            <v>65815</v>
          </cell>
          <cell r="P44">
            <v>12980</v>
          </cell>
          <cell r="Q44">
            <v>0</v>
          </cell>
          <cell r="R44">
            <v>0</v>
          </cell>
          <cell r="S44">
            <v>0</v>
          </cell>
          <cell r="T44">
            <v>233</v>
          </cell>
          <cell r="U44">
            <v>7394</v>
          </cell>
          <cell r="V44">
            <v>0</v>
          </cell>
          <cell r="W44">
            <v>0</v>
          </cell>
          <cell r="X44">
            <v>1090</v>
          </cell>
          <cell r="Y44">
            <v>21697</v>
          </cell>
          <cell r="Z44">
            <v>3711</v>
          </cell>
          <cell r="AA44">
            <v>101238</v>
          </cell>
          <cell r="AB44">
            <v>801</v>
          </cell>
          <cell r="AC44">
            <v>34600</v>
          </cell>
          <cell r="AD44">
            <v>0</v>
          </cell>
          <cell r="AE44">
            <v>0</v>
          </cell>
          <cell r="AF44">
            <v>0</v>
          </cell>
          <cell r="AG44">
            <v>0</v>
          </cell>
          <cell r="AH44">
            <v>2704</v>
          </cell>
          <cell r="AI44">
            <v>0</v>
          </cell>
          <cell r="AJ44">
            <v>1449</v>
          </cell>
          <cell r="AK44">
            <v>94000</v>
          </cell>
          <cell r="AL44">
            <v>0</v>
          </cell>
          <cell r="AM44">
            <v>13324</v>
          </cell>
          <cell r="AN44">
            <v>107324</v>
          </cell>
          <cell r="AO44">
            <v>0</v>
          </cell>
          <cell r="AP44">
            <v>2800</v>
          </cell>
          <cell r="AQ44">
            <v>100350</v>
          </cell>
          <cell r="AR44">
            <v>0</v>
          </cell>
          <cell r="AS44">
            <v>0</v>
          </cell>
          <cell r="AT44">
            <v>0</v>
          </cell>
          <cell r="AU44">
            <v>0</v>
          </cell>
          <cell r="AV44">
            <v>0</v>
          </cell>
          <cell r="AW44">
            <v>43264.89</v>
          </cell>
          <cell r="AX44">
            <v>0</v>
          </cell>
          <cell r="AY44">
            <v>0</v>
          </cell>
          <cell r="AZ44">
            <v>0</v>
          </cell>
          <cell r="BA44">
            <v>0</v>
          </cell>
          <cell r="BB44">
            <v>0</v>
          </cell>
          <cell r="BC44">
            <v>0</v>
          </cell>
          <cell r="BD44">
            <v>0</v>
          </cell>
          <cell r="BE44">
            <v>0</v>
          </cell>
          <cell r="BF44">
            <v>0</v>
          </cell>
          <cell r="BG44">
            <v>0</v>
          </cell>
          <cell r="BH44">
            <v>43264.89</v>
          </cell>
          <cell r="BI44">
            <v>12750</v>
          </cell>
          <cell r="BJ44">
            <v>0</v>
          </cell>
          <cell r="BK44">
            <v>0</v>
          </cell>
          <cell r="BL44">
            <v>12750</v>
          </cell>
          <cell r="BM44">
            <v>0</v>
          </cell>
          <cell r="BN44">
            <v>0</v>
          </cell>
        </row>
        <row r="45">
          <cell r="A45" t="str">
            <v>Echo Echo Dance Theatre Company</v>
          </cell>
          <cell r="B45" t="str">
            <v>2015-2016</v>
          </cell>
          <cell r="C45">
            <v>33241</v>
          </cell>
          <cell r="D45" t="str">
            <v>Exchequer</v>
          </cell>
          <cell r="E45" t="str">
            <v>ACNI/12287</v>
          </cell>
          <cell r="F45" t="str">
            <v>Gilly Campbell</v>
          </cell>
          <cell r="G45" t="str">
            <v>AFP - Core</v>
          </cell>
          <cell r="H45" t="str">
            <v>Awarded</v>
          </cell>
          <cell r="I45" t="str">
            <v>Medium</v>
          </cell>
          <cell r="J45">
            <v>109758</v>
          </cell>
          <cell r="K45">
            <v>0</v>
          </cell>
          <cell r="L45">
            <v>149758</v>
          </cell>
          <cell r="M45">
            <v>489855</v>
          </cell>
          <cell r="N45" t="str">
            <v>Dance</v>
          </cell>
          <cell r="O45">
            <v>116964.54</v>
          </cell>
          <cell r="P45">
            <v>20020.8</v>
          </cell>
          <cell r="Q45">
            <v>3762.41</v>
          </cell>
          <cell r="R45">
            <v>1308.19</v>
          </cell>
          <cell r="S45">
            <v>1573.18</v>
          </cell>
          <cell r="T45">
            <v>407.37</v>
          </cell>
          <cell r="U45">
            <v>2803.76</v>
          </cell>
          <cell r="V45">
            <v>0</v>
          </cell>
          <cell r="W45">
            <v>0</v>
          </cell>
          <cell r="X45">
            <v>2392.9499999999998</v>
          </cell>
          <cell r="Y45">
            <v>32268.66</v>
          </cell>
          <cell r="Z45">
            <v>925.28</v>
          </cell>
          <cell r="AA45">
            <v>48203.51</v>
          </cell>
          <cell r="AB45">
            <v>0</v>
          </cell>
          <cell r="AC45">
            <v>4423.03</v>
          </cell>
          <cell r="AD45">
            <v>0</v>
          </cell>
          <cell r="AE45">
            <v>226.52</v>
          </cell>
          <cell r="AF45">
            <v>0</v>
          </cell>
          <cell r="AG45">
            <v>0</v>
          </cell>
          <cell r="AH45">
            <v>7924.26</v>
          </cell>
          <cell r="AI45">
            <v>388.64</v>
          </cell>
          <cell r="AJ45">
            <v>2515</v>
          </cell>
          <cell r="AK45">
            <v>109758</v>
          </cell>
          <cell r="AL45">
            <v>0</v>
          </cell>
          <cell r="AM45">
            <v>9000</v>
          </cell>
          <cell r="AN45">
            <v>118758</v>
          </cell>
          <cell r="AO45">
            <v>0</v>
          </cell>
          <cell r="AP45">
            <v>0</v>
          </cell>
          <cell r="AQ45">
            <v>27100</v>
          </cell>
          <cell r="AR45">
            <v>0</v>
          </cell>
          <cell r="AS45">
            <v>0</v>
          </cell>
          <cell r="AT45">
            <v>0</v>
          </cell>
          <cell r="AU45">
            <v>0</v>
          </cell>
          <cell r="AV45">
            <v>0</v>
          </cell>
          <cell r="AW45">
            <v>7323.6</v>
          </cell>
          <cell r="AX45">
            <v>0</v>
          </cell>
          <cell r="AY45">
            <v>0</v>
          </cell>
          <cell r="AZ45">
            <v>0</v>
          </cell>
          <cell r="BA45">
            <v>0</v>
          </cell>
          <cell r="BB45">
            <v>0</v>
          </cell>
          <cell r="BC45">
            <v>0</v>
          </cell>
          <cell r="BD45">
            <v>3148.5</v>
          </cell>
          <cell r="BE45">
            <v>15893.08</v>
          </cell>
          <cell r="BF45">
            <v>0</v>
          </cell>
          <cell r="BG45">
            <v>2916.08</v>
          </cell>
          <cell r="BH45">
            <v>29281.260000000002</v>
          </cell>
          <cell r="BI45">
            <v>0</v>
          </cell>
          <cell r="BJ45">
            <v>3421.37</v>
          </cell>
          <cell r="BK45">
            <v>41665</v>
          </cell>
          <cell r="BL45">
            <v>45086.37</v>
          </cell>
          <cell r="BM45">
            <v>0</v>
          </cell>
          <cell r="BN45">
            <v>13245.94</v>
          </cell>
        </row>
        <row r="46">
          <cell r="A46" t="str">
            <v>Feile an Phobail</v>
          </cell>
          <cell r="B46" t="str">
            <v>2015-2016</v>
          </cell>
          <cell r="C46">
            <v>33201</v>
          </cell>
          <cell r="D46" t="str">
            <v>Exchequer</v>
          </cell>
          <cell r="E46" t="str">
            <v>ACNI/12247</v>
          </cell>
          <cell r="F46" t="str">
            <v>Sonya Whitefield</v>
          </cell>
          <cell r="G46" t="str">
            <v>AFP - Core</v>
          </cell>
          <cell r="H46" t="str">
            <v>Awarded</v>
          </cell>
          <cell r="I46" t="str">
            <v>Medium</v>
          </cell>
          <cell r="J46">
            <v>142590</v>
          </cell>
          <cell r="K46">
            <v>0</v>
          </cell>
          <cell r="L46">
            <v>155270</v>
          </cell>
          <cell r="M46">
            <v>988607</v>
          </cell>
          <cell r="N46" t="str">
            <v>Combined</v>
          </cell>
          <cell r="O46">
            <v>213028</v>
          </cell>
          <cell r="P46">
            <v>8350</v>
          </cell>
          <cell r="Q46">
            <v>1998</v>
          </cell>
          <cell r="R46">
            <v>9185</v>
          </cell>
          <cell r="S46">
            <v>4121</v>
          </cell>
          <cell r="T46">
            <v>3183</v>
          </cell>
          <cell r="U46">
            <v>8004</v>
          </cell>
          <cell r="V46">
            <v>0</v>
          </cell>
          <cell r="W46">
            <v>0</v>
          </cell>
          <cell r="X46">
            <v>4737</v>
          </cell>
          <cell r="Y46">
            <v>39578</v>
          </cell>
          <cell r="Z46">
            <v>41993</v>
          </cell>
          <cell r="AA46">
            <v>293801</v>
          </cell>
          <cell r="AB46">
            <v>2302</v>
          </cell>
          <cell r="AC46">
            <v>106908</v>
          </cell>
          <cell r="AD46">
            <v>0</v>
          </cell>
          <cell r="AE46">
            <v>109528</v>
          </cell>
          <cell r="AF46">
            <v>38341</v>
          </cell>
          <cell r="AG46">
            <v>0</v>
          </cell>
          <cell r="AH46">
            <v>35737</v>
          </cell>
          <cell r="AI46">
            <v>0</v>
          </cell>
          <cell r="AJ46">
            <v>206073</v>
          </cell>
          <cell r="AK46">
            <v>142591</v>
          </cell>
          <cell r="AL46">
            <v>0</v>
          </cell>
          <cell r="AM46">
            <v>0</v>
          </cell>
          <cell r="AN46">
            <v>142591</v>
          </cell>
          <cell r="AO46">
            <v>0</v>
          </cell>
          <cell r="AP46">
            <v>191776</v>
          </cell>
          <cell r="AQ46">
            <v>154426</v>
          </cell>
          <cell r="AR46">
            <v>0</v>
          </cell>
          <cell r="AS46">
            <v>0</v>
          </cell>
          <cell r="AT46">
            <v>0</v>
          </cell>
          <cell r="AU46">
            <v>0</v>
          </cell>
          <cell r="AV46">
            <v>0</v>
          </cell>
          <cell r="AW46">
            <v>200839</v>
          </cell>
          <cell r="AX46">
            <v>0</v>
          </cell>
          <cell r="AY46">
            <v>0</v>
          </cell>
          <cell r="AZ46">
            <v>0</v>
          </cell>
          <cell r="BA46">
            <v>0</v>
          </cell>
          <cell r="BB46">
            <v>0</v>
          </cell>
          <cell r="BC46">
            <v>216526</v>
          </cell>
          <cell r="BD46">
            <v>8924</v>
          </cell>
          <cell r="BE46">
            <v>0</v>
          </cell>
          <cell r="BF46">
            <v>0</v>
          </cell>
          <cell r="BG46">
            <v>3080</v>
          </cell>
          <cell r="BH46">
            <v>429369</v>
          </cell>
          <cell r="BI46">
            <v>111350</v>
          </cell>
          <cell r="BJ46">
            <v>6035</v>
          </cell>
          <cell r="BK46">
            <v>60223</v>
          </cell>
          <cell r="BL46">
            <v>177608</v>
          </cell>
          <cell r="BM46">
            <v>0</v>
          </cell>
          <cell r="BN46">
            <v>0</v>
          </cell>
        </row>
        <row r="47">
          <cell r="A47" t="str">
            <v>Flaxart Studios</v>
          </cell>
          <cell r="B47" t="str">
            <v>2015-2016</v>
          </cell>
          <cell r="C47">
            <v>33271</v>
          </cell>
          <cell r="D47" t="str">
            <v>Lottery</v>
          </cell>
          <cell r="E47" t="str">
            <v>ACNI/12317</v>
          </cell>
          <cell r="F47" t="str">
            <v>Deirdre Robb</v>
          </cell>
          <cell r="G47" t="str">
            <v>AFP - Core</v>
          </cell>
          <cell r="H47" t="str">
            <v>Awarded</v>
          </cell>
          <cell r="I47" t="str">
            <v>Small</v>
          </cell>
          <cell r="J47">
            <v>39396</v>
          </cell>
          <cell r="K47">
            <v>0</v>
          </cell>
          <cell r="L47">
            <v>53252</v>
          </cell>
          <cell r="M47">
            <v>101448</v>
          </cell>
          <cell r="N47" t="str">
            <v>Visual Arts</v>
          </cell>
          <cell r="O47">
            <v>23320</v>
          </cell>
          <cell r="P47">
            <v>25000</v>
          </cell>
          <cell r="Q47">
            <v>1478</v>
          </cell>
          <cell r="R47">
            <v>1428</v>
          </cell>
          <cell r="S47">
            <v>511</v>
          </cell>
          <cell r="T47">
            <v>100</v>
          </cell>
          <cell r="U47">
            <v>1293</v>
          </cell>
          <cell r="V47">
            <v>0</v>
          </cell>
          <cell r="W47">
            <v>0</v>
          </cell>
          <cell r="X47">
            <v>758</v>
          </cell>
          <cell r="Y47">
            <v>30568</v>
          </cell>
          <cell r="Z47">
            <v>6622</v>
          </cell>
          <cell r="AA47">
            <v>4150</v>
          </cell>
          <cell r="AB47">
            <v>0</v>
          </cell>
          <cell r="AC47">
            <v>0</v>
          </cell>
          <cell r="AD47">
            <v>0</v>
          </cell>
          <cell r="AE47">
            <v>0</v>
          </cell>
          <cell r="AF47">
            <v>0</v>
          </cell>
          <cell r="AG47">
            <v>0</v>
          </cell>
          <cell r="AH47">
            <v>0</v>
          </cell>
          <cell r="AI47">
            <v>0</v>
          </cell>
          <cell r="AJ47">
            <v>0</v>
          </cell>
          <cell r="AK47">
            <v>39396</v>
          </cell>
          <cell r="AL47">
            <v>0</v>
          </cell>
          <cell r="AM47">
            <v>16000</v>
          </cell>
          <cell r="AN47">
            <v>55396</v>
          </cell>
          <cell r="AO47">
            <v>0</v>
          </cell>
          <cell r="AP47">
            <v>0</v>
          </cell>
          <cell r="AQ47">
            <v>8150</v>
          </cell>
          <cell r="AR47">
            <v>0</v>
          </cell>
          <cell r="AS47">
            <v>0</v>
          </cell>
          <cell r="AT47">
            <v>0</v>
          </cell>
          <cell r="AU47">
            <v>0</v>
          </cell>
          <cell r="AV47">
            <v>0</v>
          </cell>
          <cell r="AW47">
            <v>0</v>
          </cell>
          <cell r="AX47">
            <v>0</v>
          </cell>
          <cell r="AY47">
            <v>0</v>
          </cell>
          <cell r="AZ47">
            <v>0</v>
          </cell>
          <cell r="BA47">
            <v>0</v>
          </cell>
          <cell r="BB47">
            <v>0</v>
          </cell>
          <cell r="BC47">
            <v>0</v>
          </cell>
          <cell r="BD47">
            <v>12573</v>
          </cell>
          <cell r="BE47">
            <v>0</v>
          </cell>
          <cell r="BF47">
            <v>0</v>
          </cell>
          <cell r="BG47">
            <v>0</v>
          </cell>
          <cell r="BH47">
            <v>12573</v>
          </cell>
          <cell r="BI47">
            <v>0</v>
          </cell>
          <cell r="BJ47">
            <v>0</v>
          </cell>
          <cell r="BK47">
            <v>3000</v>
          </cell>
          <cell r="BL47">
            <v>3000</v>
          </cell>
          <cell r="BM47">
            <v>0</v>
          </cell>
          <cell r="BN47">
            <v>0</v>
          </cell>
        </row>
        <row r="48">
          <cell r="A48" t="str">
            <v>Glasgowbury</v>
          </cell>
          <cell r="B48" t="str">
            <v>2015-2016</v>
          </cell>
          <cell r="C48">
            <v>33160</v>
          </cell>
          <cell r="D48" t="str">
            <v>Lottery</v>
          </cell>
          <cell r="E48" t="str">
            <v>ACNI/12206</v>
          </cell>
          <cell r="F48" t="str">
            <v>Maria McAlister</v>
          </cell>
          <cell r="G48" t="str">
            <v>AFP - Core</v>
          </cell>
          <cell r="H48" t="str">
            <v>Awarded</v>
          </cell>
          <cell r="I48" t="str">
            <v>Small</v>
          </cell>
          <cell r="J48">
            <v>38204</v>
          </cell>
          <cell r="K48">
            <v>0</v>
          </cell>
          <cell r="L48">
            <v>43750</v>
          </cell>
          <cell r="M48">
            <v>524006</v>
          </cell>
          <cell r="N48" t="str">
            <v>Music</v>
          </cell>
          <cell r="O48">
            <v>58403.1</v>
          </cell>
          <cell r="P48">
            <v>0</v>
          </cell>
          <cell r="Q48">
            <v>1827.33</v>
          </cell>
          <cell r="R48">
            <v>1055.49</v>
          </cell>
          <cell r="S48">
            <v>739.68</v>
          </cell>
          <cell r="T48">
            <v>637.23</v>
          </cell>
          <cell r="U48">
            <v>2490.1799999999998</v>
          </cell>
          <cell r="V48">
            <v>0</v>
          </cell>
          <cell r="W48">
            <v>0</v>
          </cell>
          <cell r="X48">
            <v>2404.11</v>
          </cell>
          <cell r="Y48">
            <v>9154.02</v>
          </cell>
          <cell r="Z48">
            <v>54.49</v>
          </cell>
          <cell r="AA48">
            <v>36668.07</v>
          </cell>
          <cell r="AB48">
            <v>200</v>
          </cell>
          <cell r="AC48">
            <v>198</v>
          </cell>
          <cell r="AD48">
            <v>0</v>
          </cell>
          <cell r="AE48">
            <v>385.85</v>
          </cell>
          <cell r="AF48">
            <v>434.81</v>
          </cell>
          <cell r="AG48">
            <v>0</v>
          </cell>
          <cell r="AH48">
            <v>40</v>
          </cell>
          <cell r="AI48">
            <v>32354.13</v>
          </cell>
          <cell r="AJ48">
            <v>21207.79</v>
          </cell>
          <cell r="AK48">
            <v>38204</v>
          </cell>
          <cell r="AL48">
            <v>0</v>
          </cell>
          <cell r="AM48">
            <v>0</v>
          </cell>
          <cell r="AN48">
            <v>38204</v>
          </cell>
          <cell r="AO48">
            <v>0</v>
          </cell>
          <cell r="AP48">
            <v>4000</v>
          </cell>
          <cell r="AQ48">
            <v>4793</v>
          </cell>
          <cell r="AR48">
            <v>0</v>
          </cell>
          <cell r="AS48">
            <v>9952</v>
          </cell>
          <cell r="AT48">
            <v>0</v>
          </cell>
          <cell r="AU48">
            <v>0</v>
          </cell>
          <cell r="AV48">
            <v>9952</v>
          </cell>
          <cell r="AW48">
            <v>2567</v>
          </cell>
          <cell r="AX48">
            <v>0</v>
          </cell>
          <cell r="AY48">
            <v>0</v>
          </cell>
          <cell r="AZ48">
            <v>0</v>
          </cell>
          <cell r="BA48">
            <v>0</v>
          </cell>
          <cell r="BB48">
            <v>0</v>
          </cell>
          <cell r="BC48">
            <v>0</v>
          </cell>
          <cell r="BD48">
            <v>0</v>
          </cell>
          <cell r="BE48">
            <v>35114</v>
          </cell>
          <cell r="BF48">
            <v>0</v>
          </cell>
          <cell r="BG48">
            <v>15212</v>
          </cell>
          <cell r="BH48">
            <v>52893</v>
          </cell>
          <cell r="BI48">
            <v>0</v>
          </cell>
          <cell r="BJ48">
            <v>3722</v>
          </cell>
          <cell r="BK48">
            <v>0</v>
          </cell>
          <cell r="BL48">
            <v>3722</v>
          </cell>
          <cell r="BM48">
            <v>0</v>
          </cell>
          <cell r="BN48">
            <v>15000</v>
          </cell>
        </row>
        <row r="49">
          <cell r="A49" t="str">
            <v>Golden Thread Gallery</v>
          </cell>
          <cell r="B49" t="str">
            <v>2015-2016</v>
          </cell>
          <cell r="C49">
            <v>33262</v>
          </cell>
          <cell r="D49" t="str">
            <v>Exchequer</v>
          </cell>
          <cell r="E49" t="str">
            <v>ACNI/12308</v>
          </cell>
          <cell r="F49" t="str">
            <v>Deirdre Robb</v>
          </cell>
          <cell r="G49" t="str">
            <v>AFP - Core</v>
          </cell>
          <cell r="H49" t="str">
            <v>Awarded</v>
          </cell>
          <cell r="I49" t="str">
            <v>Medium</v>
          </cell>
          <cell r="J49">
            <v>180019</v>
          </cell>
          <cell r="K49">
            <v>0</v>
          </cell>
          <cell r="L49">
            <v>212398.07999999999</v>
          </cell>
          <cell r="M49">
            <v>132586.14000000001</v>
          </cell>
          <cell r="N49" t="str">
            <v>Visual Arts</v>
          </cell>
          <cell r="O49">
            <v>130549.43</v>
          </cell>
          <cell r="P49">
            <v>43300</v>
          </cell>
          <cell r="Q49">
            <v>7318.69</v>
          </cell>
          <cell r="R49">
            <v>2517.27</v>
          </cell>
          <cell r="S49">
            <v>3395.42</v>
          </cell>
          <cell r="T49">
            <v>2089.67</v>
          </cell>
          <cell r="U49">
            <v>2989.15</v>
          </cell>
          <cell r="V49">
            <v>0</v>
          </cell>
          <cell r="W49">
            <v>0</v>
          </cell>
          <cell r="X49">
            <v>6144</v>
          </cell>
          <cell r="Y49">
            <v>67754.2</v>
          </cell>
          <cell r="Z49">
            <v>20502.11</v>
          </cell>
          <cell r="AA49">
            <v>49435.61</v>
          </cell>
          <cell r="AB49">
            <v>745</v>
          </cell>
          <cell r="AC49">
            <v>21988.91</v>
          </cell>
          <cell r="AD49">
            <v>0</v>
          </cell>
          <cell r="AE49">
            <v>4925.1000000000004</v>
          </cell>
          <cell r="AF49">
            <v>8317.84</v>
          </cell>
          <cell r="AG49">
            <v>1330.45</v>
          </cell>
          <cell r="AH49">
            <v>8441.39</v>
          </cell>
          <cell r="AI49">
            <v>34156.31</v>
          </cell>
          <cell r="AJ49">
            <v>1800</v>
          </cell>
          <cell r="AK49">
            <v>180857.96</v>
          </cell>
          <cell r="AL49">
            <v>0</v>
          </cell>
          <cell r="AM49">
            <v>366</v>
          </cell>
          <cell r="AN49">
            <v>181223.96</v>
          </cell>
          <cell r="AO49">
            <v>0</v>
          </cell>
          <cell r="AP49">
            <v>0</v>
          </cell>
          <cell r="AQ49">
            <v>45788</v>
          </cell>
          <cell r="AR49">
            <v>0</v>
          </cell>
          <cell r="AS49">
            <v>0</v>
          </cell>
          <cell r="AT49">
            <v>0</v>
          </cell>
          <cell r="AU49">
            <v>0</v>
          </cell>
          <cell r="AV49">
            <v>0</v>
          </cell>
          <cell r="AW49">
            <v>0</v>
          </cell>
          <cell r="AX49">
            <v>0</v>
          </cell>
          <cell r="AY49">
            <v>0</v>
          </cell>
          <cell r="AZ49">
            <v>0</v>
          </cell>
          <cell r="BA49">
            <v>212.5</v>
          </cell>
          <cell r="BB49">
            <v>2400</v>
          </cell>
          <cell r="BC49">
            <v>0</v>
          </cell>
          <cell r="BD49">
            <v>0</v>
          </cell>
          <cell r="BE49">
            <v>4535.8500000000004</v>
          </cell>
          <cell r="BF49">
            <v>0</v>
          </cell>
          <cell r="BG49">
            <v>1125</v>
          </cell>
          <cell r="BH49">
            <v>8273.35</v>
          </cell>
          <cell r="BI49">
            <v>2354.46</v>
          </cell>
          <cell r="BJ49">
            <v>0</v>
          </cell>
          <cell r="BK49">
            <v>3000</v>
          </cell>
          <cell r="BL49">
            <v>5354.46</v>
          </cell>
          <cell r="BM49">
            <v>6890</v>
          </cell>
          <cell r="BN49">
            <v>0</v>
          </cell>
        </row>
        <row r="50">
          <cell r="A50" t="str">
            <v>Greater Shantallow Community Arts</v>
          </cell>
          <cell r="B50" t="str">
            <v>2015-2016</v>
          </cell>
          <cell r="C50">
            <v>33252</v>
          </cell>
          <cell r="D50" t="str">
            <v>Lottery</v>
          </cell>
          <cell r="E50" t="str">
            <v>ACNI/12298</v>
          </cell>
          <cell r="F50" t="str">
            <v>Lizzie Devlin</v>
          </cell>
          <cell r="G50" t="str">
            <v>AFP - Core</v>
          </cell>
          <cell r="H50" t="str">
            <v>Awarded</v>
          </cell>
          <cell r="I50" t="str">
            <v>Medium</v>
          </cell>
          <cell r="J50">
            <v>102551</v>
          </cell>
          <cell r="K50">
            <v>0</v>
          </cell>
          <cell r="L50">
            <v>113996.7</v>
          </cell>
          <cell r="M50">
            <v>420373.5</v>
          </cell>
          <cell r="N50" t="str">
            <v>Combined</v>
          </cell>
          <cell r="O50">
            <v>99045</v>
          </cell>
          <cell r="P50">
            <v>28712</v>
          </cell>
          <cell r="Q50">
            <v>3193</v>
          </cell>
          <cell r="R50">
            <v>3164</v>
          </cell>
          <cell r="S50">
            <v>2855</v>
          </cell>
          <cell r="T50">
            <v>12140</v>
          </cell>
          <cell r="U50">
            <v>2000</v>
          </cell>
          <cell r="V50">
            <v>0</v>
          </cell>
          <cell r="W50">
            <v>0</v>
          </cell>
          <cell r="X50">
            <v>3444</v>
          </cell>
          <cell r="Y50">
            <v>55508</v>
          </cell>
          <cell r="Z50">
            <v>0</v>
          </cell>
          <cell r="AA50">
            <v>51996</v>
          </cell>
          <cell r="AB50">
            <v>11690</v>
          </cell>
          <cell r="AC50">
            <v>0</v>
          </cell>
          <cell r="AD50">
            <v>0</v>
          </cell>
          <cell r="AE50">
            <v>0</v>
          </cell>
          <cell r="AF50">
            <v>0</v>
          </cell>
          <cell r="AG50">
            <v>0</v>
          </cell>
          <cell r="AH50">
            <v>0</v>
          </cell>
          <cell r="AI50">
            <v>0</v>
          </cell>
          <cell r="AJ50">
            <v>61776</v>
          </cell>
          <cell r="AK50">
            <v>102551</v>
          </cell>
          <cell r="AL50">
            <v>0</v>
          </cell>
          <cell r="AM50">
            <v>0</v>
          </cell>
          <cell r="AN50">
            <v>102551</v>
          </cell>
          <cell r="AO50">
            <v>0</v>
          </cell>
          <cell r="AP50">
            <v>295592</v>
          </cell>
          <cell r="AQ50">
            <v>46501</v>
          </cell>
          <cell r="AR50">
            <v>0</v>
          </cell>
          <cell r="AS50">
            <v>16492</v>
          </cell>
          <cell r="AT50">
            <v>0</v>
          </cell>
          <cell r="AU50">
            <v>0</v>
          </cell>
          <cell r="AV50">
            <v>16492</v>
          </cell>
          <cell r="AW50">
            <v>0</v>
          </cell>
          <cell r="AX50">
            <v>0</v>
          </cell>
          <cell r="AY50">
            <v>0</v>
          </cell>
          <cell r="AZ50">
            <v>0</v>
          </cell>
          <cell r="BA50">
            <v>0</v>
          </cell>
          <cell r="BB50">
            <v>0</v>
          </cell>
          <cell r="BC50">
            <v>0</v>
          </cell>
          <cell r="BD50">
            <v>0</v>
          </cell>
          <cell r="BE50">
            <v>0</v>
          </cell>
          <cell r="BF50">
            <v>0</v>
          </cell>
          <cell r="BG50">
            <v>0</v>
          </cell>
          <cell r="BH50">
            <v>0</v>
          </cell>
          <cell r="BI50">
            <v>17234</v>
          </cell>
          <cell r="BJ50">
            <v>0</v>
          </cell>
          <cell r="BK50">
            <v>53300</v>
          </cell>
          <cell r="BL50">
            <v>70534</v>
          </cell>
          <cell r="BM50">
            <v>0</v>
          </cell>
          <cell r="BN50">
            <v>267300</v>
          </cell>
        </row>
        <row r="51">
          <cell r="A51" t="str">
            <v>Happy Days EIBF</v>
          </cell>
          <cell r="B51" t="str">
            <v>2015-2016</v>
          </cell>
          <cell r="C51">
            <v>33175</v>
          </cell>
          <cell r="D51" t="str">
            <v>Exchequer</v>
          </cell>
          <cell r="E51" t="str">
            <v>ACNI/12221</v>
          </cell>
          <cell r="F51" t="str">
            <v>Damian Smyth</v>
          </cell>
          <cell r="G51" t="str">
            <v>AFP - Core</v>
          </cell>
          <cell r="H51" t="str">
            <v>Awarded</v>
          </cell>
          <cell r="I51" t="str">
            <v>Medium</v>
          </cell>
          <cell r="J51">
            <v>115000</v>
          </cell>
          <cell r="K51">
            <v>0</v>
          </cell>
          <cell r="L51">
            <v>230000</v>
          </cell>
          <cell r="M51">
            <v>1200927</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115000</v>
          </cell>
          <cell r="AL51">
            <v>0</v>
          </cell>
          <cell r="AM51">
            <v>0</v>
          </cell>
          <cell r="AN51">
            <v>115000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row r="52">
          <cell r="A52" t="str">
            <v>In Your Space (NI) Ltd</v>
          </cell>
          <cell r="B52" t="str">
            <v>2015-2016</v>
          </cell>
          <cell r="C52">
            <v>33179</v>
          </cell>
          <cell r="D52" t="str">
            <v>Lottery</v>
          </cell>
          <cell r="E52" t="str">
            <v>ACNI/12225</v>
          </cell>
          <cell r="F52" t="str">
            <v>Gavin O'Connor</v>
          </cell>
          <cell r="G52" t="str">
            <v>AFP - Core</v>
          </cell>
          <cell r="H52" t="str">
            <v>Awarded</v>
          </cell>
          <cell r="I52" t="str">
            <v>Small</v>
          </cell>
          <cell r="J52">
            <v>43705</v>
          </cell>
          <cell r="K52">
            <v>0</v>
          </cell>
          <cell r="L52">
            <v>70169</v>
          </cell>
          <cell r="M52">
            <v>344475</v>
          </cell>
          <cell r="N52" t="str">
            <v>Combined</v>
          </cell>
          <cell r="O52">
            <v>30810</v>
          </cell>
          <cell r="P52">
            <v>9750</v>
          </cell>
          <cell r="Q52">
            <v>1000</v>
          </cell>
          <cell r="R52">
            <v>1401</v>
          </cell>
          <cell r="S52">
            <v>1000</v>
          </cell>
          <cell r="T52">
            <v>2236</v>
          </cell>
          <cell r="U52">
            <v>1557</v>
          </cell>
          <cell r="V52">
            <v>0</v>
          </cell>
          <cell r="W52">
            <v>0</v>
          </cell>
          <cell r="X52">
            <v>2178</v>
          </cell>
          <cell r="Y52">
            <v>19122</v>
          </cell>
          <cell r="Z52">
            <v>30664</v>
          </cell>
          <cell r="AA52">
            <v>144208</v>
          </cell>
          <cell r="AB52">
            <v>14</v>
          </cell>
          <cell r="AC52">
            <v>11936</v>
          </cell>
          <cell r="AD52">
            <v>0</v>
          </cell>
          <cell r="AE52">
            <v>0</v>
          </cell>
          <cell r="AF52">
            <v>2883</v>
          </cell>
          <cell r="AG52">
            <v>512</v>
          </cell>
          <cell r="AH52">
            <v>1400</v>
          </cell>
          <cell r="AI52">
            <v>2028</v>
          </cell>
          <cell r="AJ52">
            <v>25077</v>
          </cell>
          <cell r="AK52">
            <v>43705</v>
          </cell>
          <cell r="AL52">
            <v>0</v>
          </cell>
          <cell r="AM52">
            <v>21433</v>
          </cell>
          <cell r="AN52">
            <v>65138</v>
          </cell>
          <cell r="AO52">
            <v>0</v>
          </cell>
          <cell r="AP52">
            <v>0</v>
          </cell>
          <cell r="AQ52">
            <v>20000</v>
          </cell>
          <cell r="AR52">
            <v>0</v>
          </cell>
          <cell r="AS52">
            <v>0</v>
          </cell>
          <cell r="AT52">
            <v>0</v>
          </cell>
          <cell r="AU52">
            <v>0</v>
          </cell>
          <cell r="AV52">
            <v>0</v>
          </cell>
          <cell r="AW52">
            <v>2056</v>
          </cell>
          <cell r="AX52">
            <v>0</v>
          </cell>
          <cell r="AY52">
            <v>0</v>
          </cell>
          <cell r="AZ52">
            <v>0</v>
          </cell>
          <cell r="BA52">
            <v>0</v>
          </cell>
          <cell r="BB52">
            <v>0</v>
          </cell>
          <cell r="BC52">
            <v>0</v>
          </cell>
          <cell r="BD52">
            <v>0</v>
          </cell>
          <cell r="BE52">
            <v>121289</v>
          </cell>
          <cell r="BF52">
            <v>0</v>
          </cell>
          <cell r="BG52">
            <v>3899</v>
          </cell>
          <cell r="BH52">
            <v>127244</v>
          </cell>
          <cell r="BI52">
            <v>22583</v>
          </cell>
          <cell r="BJ52">
            <v>4088</v>
          </cell>
          <cell r="BK52">
            <v>39900</v>
          </cell>
          <cell r="BL52">
            <v>66571</v>
          </cell>
          <cell r="BM52">
            <v>0</v>
          </cell>
          <cell r="BN52">
            <v>0</v>
          </cell>
        </row>
        <row r="53">
          <cell r="A53" t="str">
            <v>Irish Pages Ltd.</v>
          </cell>
          <cell r="B53" t="str">
            <v>2015-2016</v>
          </cell>
          <cell r="C53">
            <v>33176</v>
          </cell>
          <cell r="D53" t="str">
            <v>Lottery</v>
          </cell>
          <cell r="E53" t="str">
            <v>ACNI/12222</v>
          </cell>
          <cell r="F53" t="str">
            <v>Damian Smyth</v>
          </cell>
          <cell r="G53" t="str">
            <v>AFP - Core</v>
          </cell>
          <cell r="H53" t="str">
            <v>Awarded</v>
          </cell>
          <cell r="I53" t="str">
            <v>Small</v>
          </cell>
          <cell r="J53">
            <v>29000</v>
          </cell>
          <cell r="K53">
            <v>0</v>
          </cell>
          <cell r="L53">
            <v>29000</v>
          </cell>
          <cell r="M53">
            <v>61200</v>
          </cell>
          <cell r="N53" t="str">
            <v>Literature</v>
          </cell>
          <cell r="O53">
            <v>6299.72</v>
          </cell>
          <cell r="P53">
            <v>9103.1200000000008</v>
          </cell>
          <cell r="Q53">
            <v>752.91</v>
          </cell>
          <cell r="R53">
            <v>0</v>
          </cell>
          <cell r="S53">
            <v>1545.26</v>
          </cell>
          <cell r="T53">
            <v>19227.7</v>
          </cell>
          <cell r="U53">
            <v>1116.5999999999999</v>
          </cell>
          <cell r="V53">
            <v>0</v>
          </cell>
          <cell r="W53">
            <v>0</v>
          </cell>
          <cell r="X53">
            <v>0</v>
          </cell>
          <cell r="Y53">
            <v>31745.59</v>
          </cell>
          <cell r="Z53">
            <v>9412.59</v>
          </cell>
          <cell r="AA53">
            <v>2615</v>
          </cell>
          <cell r="AB53">
            <v>0</v>
          </cell>
          <cell r="AC53">
            <v>2501.41</v>
          </cell>
          <cell r="AD53">
            <v>0</v>
          </cell>
          <cell r="AE53">
            <v>0</v>
          </cell>
          <cell r="AF53">
            <v>0</v>
          </cell>
          <cell r="AG53">
            <v>0</v>
          </cell>
          <cell r="AH53">
            <v>5462.27</v>
          </cell>
          <cell r="AI53">
            <v>0</v>
          </cell>
          <cell r="AJ53">
            <v>269.01</v>
          </cell>
          <cell r="AK53">
            <v>29000</v>
          </cell>
          <cell r="AL53">
            <v>0</v>
          </cell>
          <cell r="AM53">
            <v>0</v>
          </cell>
          <cell r="AN53">
            <v>29000</v>
          </cell>
          <cell r="AO53">
            <v>6980.65</v>
          </cell>
          <cell r="AP53">
            <v>0</v>
          </cell>
          <cell r="AQ53">
            <v>0</v>
          </cell>
          <cell r="AR53">
            <v>0</v>
          </cell>
          <cell r="AS53">
            <v>0</v>
          </cell>
          <cell r="AT53">
            <v>1049.79</v>
          </cell>
          <cell r="AU53">
            <v>0</v>
          </cell>
          <cell r="AV53">
            <v>8030.44</v>
          </cell>
          <cell r="AW53">
            <v>0</v>
          </cell>
          <cell r="AX53">
            <v>0</v>
          </cell>
          <cell r="AY53">
            <v>0</v>
          </cell>
          <cell r="AZ53">
            <v>0</v>
          </cell>
          <cell r="BA53">
            <v>13471.17</v>
          </cell>
          <cell r="BB53">
            <v>0</v>
          </cell>
          <cell r="BC53">
            <v>0</v>
          </cell>
          <cell r="BD53">
            <v>0</v>
          </cell>
          <cell r="BE53">
            <v>0</v>
          </cell>
          <cell r="BF53">
            <v>0</v>
          </cell>
          <cell r="BG53">
            <v>8046.03</v>
          </cell>
          <cell r="BH53">
            <v>21517.200000000001</v>
          </cell>
          <cell r="BI53">
            <v>0</v>
          </cell>
          <cell r="BJ53">
            <v>920</v>
          </cell>
          <cell r="BK53">
            <v>0</v>
          </cell>
          <cell r="BL53">
            <v>920</v>
          </cell>
          <cell r="BM53">
            <v>0</v>
          </cell>
          <cell r="BN53">
            <v>0</v>
          </cell>
        </row>
        <row r="54">
          <cell r="A54" t="str">
            <v>Irish Traditional Music Archive</v>
          </cell>
          <cell r="B54" t="str">
            <v>2015-2016</v>
          </cell>
          <cell r="C54">
            <v>33158</v>
          </cell>
          <cell r="D54" t="str">
            <v>Lottery</v>
          </cell>
          <cell r="E54" t="str">
            <v>ACNI/12204</v>
          </cell>
          <cell r="F54" t="str">
            <v>Maria McAlister</v>
          </cell>
          <cell r="G54" t="str">
            <v>AFP - Core</v>
          </cell>
          <cell r="H54" t="str">
            <v>Awarded</v>
          </cell>
          <cell r="I54" t="str">
            <v>Medium</v>
          </cell>
          <cell r="J54">
            <v>30000</v>
          </cell>
          <cell r="K54">
            <v>0</v>
          </cell>
          <cell r="L54">
            <v>35000</v>
          </cell>
          <cell r="M54">
            <v>575750</v>
          </cell>
          <cell r="N54" t="str">
            <v>Traditional Arts</v>
          </cell>
          <cell r="O54">
            <v>55803</v>
          </cell>
          <cell r="P54">
            <v>819</v>
          </cell>
          <cell r="Q54">
            <v>8610</v>
          </cell>
          <cell r="R54">
            <v>5768</v>
          </cell>
          <cell r="S54">
            <v>2256</v>
          </cell>
          <cell r="T54">
            <v>3594</v>
          </cell>
          <cell r="U54">
            <v>385</v>
          </cell>
          <cell r="V54">
            <v>0</v>
          </cell>
          <cell r="W54">
            <v>0</v>
          </cell>
          <cell r="X54">
            <v>2676</v>
          </cell>
          <cell r="Y54">
            <v>24108</v>
          </cell>
          <cell r="Z54">
            <v>12157</v>
          </cell>
          <cell r="AA54">
            <v>393924</v>
          </cell>
          <cell r="AB54">
            <v>0</v>
          </cell>
          <cell r="AC54">
            <v>167</v>
          </cell>
          <cell r="AD54">
            <v>0</v>
          </cell>
          <cell r="AE54">
            <v>0</v>
          </cell>
          <cell r="AF54">
            <v>0</v>
          </cell>
          <cell r="AG54">
            <v>0</v>
          </cell>
          <cell r="AH54">
            <v>9601</v>
          </cell>
          <cell r="AI54">
            <v>19150</v>
          </cell>
          <cell r="AJ54">
            <v>27172</v>
          </cell>
          <cell r="AK54">
            <v>30000</v>
          </cell>
          <cell r="AL54">
            <v>0</v>
          </cell>
          <cell r="AM54">
            <v>0</v>
          </cell>
          <cell r="AN54">
            <v>30000</v>
          </cell>
          <cell r="AO54">
            <v>363564</v>
          </cell>
          <cell r="AP54">
            <v>0</v>
          </cell>
          <cell r="AQ54">
            <v>0</v>
          </cell>
          <cell r="AR54">
            <v>9974</v>
          </cell>
          <cell r="AS54">
            <v>0</v>
          </cell>
          <cell r="AT54">
            <v>0</v>
          </cell>
          <cell r="AU54">
            <v>0</v>
          </cell>
          <cell r="AV54">
            <v>373538</v>
          </cell>
          <cell r="AW54">
            <v>0</v>
          </cell>
          <cell r="AX54">
            <v>0</v>
          </cell>
          <cell r="AY54">
            <v>0</v>
          </cell>
          <cell r="AZ54">
            <v>0</v>
          </cell>
          <cell r="BA54">
            <v>4032</v>
          </cell>
          <cell r="BB54">
            <v>0</v>
          </cell>
          <cell r="BC54">
            <v>0</v>
          </cell>
          <cell r="BD54">
            <v>0</v>
          </cell>
          <cell r="BE54">
            <v>3623</v>
          </cell>
          <cell r="BF54">
            <v>0</v>
          </cell>
          <cell r="BG54">
            <v>607</v>
          </cell>
          <cell r="BH54">
            <v>8262</v>
          </cell>
          <cell r="BI54">
            <v>450</v>
          </cell>
          <cell r="BJ54">
            <v>3782</v>
          </cell>
          <cell r="BK54">
            <v>0</v>
          </cell>
          <cell r="BL54">
            <v>4232</v>
          </cell>
          <cell r="BM54">
            <v>0</v>
          </cell>
          <cell r="BN54">
            <v>0</v>
          </cell>
        </row>
        <row r="55">
          <cell r="A55" t="str">
            <v>Kabosh Theatre Ltd</v>
          </cell>
          <cell r="B55" t="str">
            <v>2015-2016</v>
          </cell>
          <cell r="C55">
            <v>33243</v>
          </cell>
          <cell r="D55" t="str">
            <v>Lottery</v>
          </cell>
          <cell r="E55" t="str">
            <v>ACNI/12289</v>
          </cell>
          <cell r="F55" t="str">
            <v>Gilly Campbell</v>
          </cell>
          <cell r="G55" t="str">
            <v>AFP - Core</v>
          </cell>
          <cell r="H55" t="str">
            <v>Awarded</v>
          </cell>
          <cell r="I55" t="str">
            <v>Medium</v>
          </cell>
          <cell r="J55">
            <v>60000</v>
          </cell>
          <cell r="K55">
            <v>0</v>
          </cell>
          <cell r="L55">
            <v>115394</v>
          </cell>
          <cell r="M55">
            <v>216012</v>
          </cell>
          <cell r="N55" t="str">
            <v>Drama</v>
          </cell>
          <cell r="O55">
            <v>90276.91</v>
          </cell>
          <cell r="P55">
            <v>6432</v>
          </cell>
          <cell r="Q55">
            <v>604.91999999999996</v>
          </cell>
          <cell r="R55">
            <v>1063.4100000000001</v>
          </cell>
          <cell r="S55">
            <v>1807.16</v>
          </cell>
          <cell r="T55">
            <v>737.61</v>
          </cell>
          <cell r="U55">
            <v>2841.07</v>
          </cell>
          <cell r="V55">
            <v>0</v>
          </cell>
          <cell r="W55">
            <v>0</v>
          </cell>
          <cell r="X55">
            <v>1412.15</v>
          </cell>
          <cell r="Y55">
            <v>14898.32</v>
          </cell>
          <cell r="Z55">
            <v>2671.41</v>
          </cell>
          <cell r="AA55">
            <v>46717.7</v>
          </cell>
          <cell r="AB55">
            <v>0</v>
          </cell>
          <cell r="AC55">
            <v>2143.3200000000002</v>
          </cell>
          <cell r="AD55">
            <v>0</v>
          </cell>
          <cell r="AE55">
            <v>0</v>
          </cell>
          <cell r="AF55">
            <v>1614.02</v>
          </cell>
          <cell r="AG55">
            <v>2301.91</v>
          </cell>
          <cell r="AH55">
            <v>9501.52</v>
          </cell>
          <cell r="AI55">
            <v>1871.03</v>
          </cell>
          <cell r="AJ55">
            <v>2441.9899999999998</v>
          </cell>
          <cell r="AK55">
            <v>60000</v>
          </cell>
          <cell r="AL55">
            <v>0</v>
          </cell>
          <cell r="AM55">
            <v>6125</v>
          </cell>
          <cell r="AN55">
            <v>66125</v>
          </cell>
          <cell r="AO55">
            <v>0</v>
          </cell>
          <cell r="AP55">
            <v>0</v>
          </cell>
          <cell r="AQ55">
            <v>25000</v>
          </cell>
          <cell r="AR55">
            <v>0</v>
          </cell>
          <cell r="AS55">
            <v>8861.0300000000007</v>
          </cell>
          <cell r="AT55">
            <v>0</v>
          </cell>
          <cell r="AU55">
            <v>0</v>
          </cell>
          <cell r="AV55">
            <v>8861.0300000000007</v>
          </cell>
          <cell r="AW55">
            <v>7314.8</v>
          </cell>
          <cell r="AX55">
            <v>0</v>
          </cell>
          <cell r="AY55">
            <v>0</v>
          </cell>
          <cell r="AZ55">
            <v>0</v>
          </cell>
          <cell r="BA55">
            <v>8.26</v>
          </cell>
          <cell r="BB55">
            <v>0</v>
          </cell>
          <cell r="BC55">
            <v>0</v>
          </cell>
          <cell r="BD55">
            <v>0</v>
          </cell>
          <cell r="BE55">
            <v>6500</v>
          </cell>
          <cell r="BF55">
            <v>0</v>
          </cell>
          <cell r="BG55">
            <v>13646.97</v>
          </cell>
          <cell r="BH55">
            <v>27470.03</v>
          </cell>
          <cell r="BI55">
            <v>3930.78</v>
          </cell>
          <cell r="BJ55">
            <v>4777.8999999999996</v>
          </cell>
          <cell r="BK55">
            <v>38814.480000000003</v>
          </cell>
          <cell r="BL55">
            <v>47523.16</v>
          </cell>
          <cell r="BM55">
            <v>0</v>
          </cell>
          <cell r="BN55">
            <v>0</v>
          </cell>
        </row>
        <row r="56">
          <cell r="A56" t="str">
            <v>Kids in Control</v>
          </cell>
          <cell r="B56" t="str">
            <v>2015-2016</v>
          </cell>
          <cell r="C56">
            <v>33229</v>
          </cell>
          <cell r="D56" t="str">
            <v>Lottery</v>
          </cell>
          <cell r="E56" t="str">
            <v>ACNI/12275</v>
          </cell>
          <cell r="F56" t="str">
            <v>Gavin O'Connor</v>
          </cell>
          <cell r="G56" t="str">
            <v>AFP - Core</v>
          </cell>
          <cell r="H56" t="str">
            <v>Awarded</v>
          </cell>
          <cell r="I56" t="str">
            <v>Small</v>
          </cell>
          <cell r="J56">
            <v>50704</v>
          </cell>
          <cell r="K56">
            <v>0</v>
          </cell>
          <cell r="L56">
            <v>68494</v>
          </cell>
          <cell r="M56">
            <v>167315</v>
          </cell>
          <cell r="N56" t="str">
            <v>Drama</v>
          </cell>
          <cell r="O56">
            <v>26000</v>
          </cell>
          <cell r="P56">
            <v>4200</v>
          </cell>
          <cell r="Q56">
            <v>2000</v>
          </cell>
          <cell r="R56">
            <v>0</v>
          </cell>
          <cell r="S56">
            <v>768.94</v>
          </cell>
          <cell r="T56">
            <v>1215.42</v>
          </cell>
          <cell r="U56">
            <v>2312.6999999999998</v>
          </cell>
          <cell r="V56">
            <v>0</v>
          </cell>
          <cell r="W56">
            <v>0</v>
          </cell>
          <cell r="X56">
            <v>1765.66</v>
          </cell>
          <cell r="Y56">
            <v>12262.720000000001</v>
          </cell>
          <cell r="Z56">
            <v>2072.39</v>
          </cell>
          <cell r="AA56">
            <v>56993</v>
          </cell>
          <cell r="AB56">
            <v>2006</v>
          </cell>
          <cell r="AC56">
            <v>785</v>
          </cell>
          <cell r="AD56">
            <v>0</v>
          </cell>
          <cell r="AE56">
            <v>0</v>
          </cell>
          <cell r="AF56">
            <v>9210</v>
          </cell>
          <cell r="AG56">
            <v>845.52</v>
          </cell>
          <cell r="AH56">
            <v>0</v>
          </cell>
          <cell r="AI56">
            <v>108</v>
          </cell>
          <cell r="AJ56">
            <v>0</v>
          </cell>
          <cell r="AK56">
            <v>50704</v>
          </cell>
          <cell r="AL56">
            <v>0</v>
          </cell>
          <cell r="AM56">
            <v>0</v>
          </cell>
          <cell r="AN56">
            <v>50704</v>
          </cell>
          <cell r="AO56">
            <v>0</v>
          </cell>
          <cell r="AP56">
            <v>0</v>
          </cell>
          <cell r="AQ56">
            <v>15101</v>
          </cell>
          <cell r="AR56">
            <v>0</v>
          </cell>
          <cell r="AS56">
            <v>0</v>
          </cell>
          <cell r="AT56">
            <v>0</v>
          </cell>
          <cell r="AU56">
            <v>0</v>
          </cell>
          <cell r="AV56">
            <v>0</v>
          </cell>
          <cell r="AW56">
            <v>1170</v>
          </cell>
          <cell r="AX56">
            <v>0</v>
          </cell>
          <cell r="AY56">
            <v>0</v>
          </cell>
          <cell r="AZ56">
            <v>0</v>
          </cell>
          <cell r="BA56">
            <v>0</v>
          </cell>
          <cell r="BB56">
            <v>0</v>
          </cell>
          <cell r="BC56">
            <v>0</v>
          </cell>
          <cell r="BD56">
            <v>0</v>
          </cell>
          <cell r="BE56">
            <v>17858.45</v>
          </cell>
          <cell r="BF56">
            <v>0</v>
          </cell>
          <cell r="BG56">
            <v>8305.0499999999993</v>
          </cell>
          <cell r="BH56">
            <v>27333.5</v>
          </cell>
          <cell r="BI56">
            <v>0</v>
          </cell>
          <cell r="BJ56">
            <v>11120</v>
          </cell>
          <cell r="BK56">
            <v>3600</v>
          </cell>
          <cell r="BL56">
            <v>14720</v>
          </cell>
          <cell r="BM56">
            <v>0</v>
          </cell>
          <cell r="BN56">
            <v>0</v>
          </cell>
        </row>
        <row r="57">
          <cell r="A57" t="str">
            <v>Maiden Voyage (NI) Ltd</v>
          </cell>
          <cell r="B57" t="str">
            <v>2015-2016</v>
          </cell>
          <cell r="C57">
            <v>33156</v>
          </cell>
          <cell r="D57" t="str">
            <v>Lottery</v>
          </cell>
          <cell r="E57" t="str">
            <v>ACNI/12202</v>
          </cell>
          <cell r="F57" t="str">
            <v>Gilly Campbell</v>
          </cell>
          <cell r="G57" t="str">
            <v>AFP - Core</v>
          </cell>
          <cell r="H57" t="str">
            <v>Awarded</v>
          </cell>
          <cell r="I57" t="str">
            <v>Medium</v>
          </cell>
          <cell r="J57">
            <v>91435</v>
          </cell>
          <cell r="K57">
            <v>0</v>
          </cell>
          <cell r="L57">
            <v>115000</v>
          </cell>
          <cell r="M57">
            <v>161513</v>
          </cell>
          <cell r="N57" t="str">
            <v>Dance</v>
          </cell>
          <cell r="O57">
            <v>34017.69</v>
          </cell>
          <cell r="P57">
            <v>2562.8200000000002</v>
          </cell>
          <cell r="Q57">
            <v>813.74</v>
          </cell>
          <cell r="R57">
            <v>75</v>
          </cell>
          <cell r="S57">
            <v>920.26</v>
          </cell>
          <cell r="T57">
            <v>656.84</v>
          </cell>
          <cell r="U57">
            <v>1538.68</v>
          </cell>
          <cell r="V57">
            <v>0</v>
          </cell>
          <cell r="W57">
            <v>0</v>
          </cell>
          <cell r="X57">
            <v>1096.1500000000001</v>
          </cell>
          <cell r="Y57">
            <v>7663.4900000000016</v>
          </cell>
          <cell r="Z57">
            <v>5853.5</v>
          </cell>
          <cell r="AA57">
            <v>38680.910000000003</v>
          </cell>
          <cell r="AB57">
            <v>0</v>
          </cell>
          <cell r="AC57">
            <v>5726.2</v>
          </cell>
          <cell r="AD57">
            <v>570</v>
          </cell>
          <cell r="AE57">
            <v>0</v>
          </cell>
          <cell r="AF57">
            <v>0</v>
          </cell>
          <cell r="AG57">
            <v>0</v>
          </cell>
          <cell r="AH57">
            <v>12326.64</v>
          </cell>
          <cell r="AI57">
            <v>2188.2600000000002</v>
          </cell>
          <cell r="AJ57">
            <v>6866.05</v>
          </cell>
          <cell r="AK57">
            <v>86862</v>
          </cell>
          <cell r="AL57">
            <v>0</v>
          </cell>
          <cell r="AM57">
            <v>14960</v>
          </cell>
          <cell r="AN57">
            <v>101822</v>
          </cell>
          <cell r="AO57">
            <v>0</v>
          </cell>
          <cell r="AP57">
            <v>0</v>
          </cell>
          <cell r="AQ57">
            <v>9763</v>
          </cell>
          <cell r="AR57">
            <v>0</v>
          </cell>
          <cell r="AS57">
            <v>860</v>
          </cell>
          <cell r="AT57">
            <v>0</v>
          </cell>
          <cell r="AU57">
            <v>0</v>
          </cell>
          <cell r="AV57">
            <v>860</v>
          </cell>
          <cell r="AW57">
            <v>2400</v>
          </cell>
          <cell r="AX57">
            <v>0</v>
          </cell>
          <cell r="AY57">
            <v>0</v>
          </cell>
          <cell r="AZ57">
            <v>0</v>
          </cell>
          <cell r="BA57">
            <v>0</v>
          </cell>
          <cell r="BB57">
            <v>0</v>
          </cell>
          <cell r="BC57">
            <v>0</v>
          </cell>
          <cell r="BD57">
            <v>0</v>
          </cell>
          <cell r="BE57">
            <v>3920.92</v>
          </cell>
          <cell r="BF57">
            <v>0</v>
          </cell>
          <cell r="BG57">
            <v>1675</v>
          </cell>
          <cell r="BH57">
            <v>7995.92</v>
          </cell>
          <cell r="BI57">
            <v>0</v>
          </cell>
          <cell r="BJ57">
            <v>0</v>
          </cell>
          <cell r="BK57">
            <v>2500</v>
          </cell>
          <cell r="BL57">
            <v>2500</v>
          </cell>
          <cell r="BM57">
            <v>0</v>
          </cell>
          <cell r="BN57">
            <v>0</v>
          </cell>
        </row>
        <row r="58">
          <cell r="A58" t="str">
            <v>Millennium Court Arts Centre (Portadown 2000)</v>
          </cell>
          <cell r="B58" t="str">
            <v>2015-2016</v>
          </cell>
          <cell r="C58">
            <v>33218</v>
          </cell>
          <cell r="D58" t="str">
            <v>Lottery</v>
          </cell>
          <cell r="E58" t="str">
            <v>ACNI/12264</v>
          </cell>
          <cell r="F58" t="str">
            <v>Deirdre Robb</v>
          </cell>
          <cell r="G58" t="str">
            <v>AFP - Core</v>
          </cell>
          <cell r="H58" t="str">
            <v>Awarded</v>
          </cell>
          <cell r="I58" t="str">
            <v>Medium</v>
          </cell>
          <cell r="J58">
            <v>40000</v>
          </cell>
          <cell r="K58">
            <v>0</v>
          </cell>
          <cell r="L58">
            <v>40000</v>
          </cell>
          <cell r="M58">
            <v>250308</v>
          </cell>
          <cell r="N58" t="str">
            <v>Visual Arts</v>
          </cell>
          <cell r="O58">
            <v>118672</v>
          </cell>
          <cell r="P58">
            <v>0</v>
          </cell>
          <cell r="Q58">
            <v>15164</v>
          </cell>
          <cell r="R58">
            <v>18962</v>
          </cell>
          <cell r="S58">
            <v>4023</v>
          </cell>
          <cell r="T58">
            <v>7493</v>
          </cell>
          <cell r="U58">
            <v>3648</v>
          </cell>
          <cell r="V58">
            <v>0</v>
          </cell>
          <cell r="W58">
            <v>0</v>
          </cell>
          <cell r="X58">
            <v>1142</v>
          </cell>
          <cell r="Y58">
            <v>50432</v>
          </cell>
          <cell r="Z58">
            <v>2239</v>
          </cell>
          <cell r="AA58">
            <v>23642</v>
          </cell>
          <cell r="AB58">
            <v>0</v>
          </cell>
          <cell r="AC58">
            <v>14496</v>
          </cell>
          <cell r="AD58">
            <v>0</v>
          </cell>
          <cell r="AE58">
            <v>3474</v>
          </cell>
          <cell r="AF58">
            <v>0</v>
          </cell>
          <cell r="AG58">
            <v>1679</v>
          </cell>
          <cell r="AH58">
            <v>2782</v>
          </cell>
          <cell r="AI58">
            <v>13207</v>
          </cell>
          <cell r="AJ58">
            <v>12417</v>
          </cell>
          <cell r="AK58">
            <v>40000</v>
          </cell>
          <cell r="AL58">
            <v>0</v>
          </cell>
          <cell r="AM58">
            <v>0</v>
          </cell>
          <cell r="AN58">
            <v>40000</v>
          </cell>
          <cell r="AO58">
            <v>0</v>
          </cell>
          <cell r="AP58">
            <v>0</v>
          </cell>
          <cell r="AQ58">
            <v>176723</v>
          </cell>
          <cell r="AR58">
            <v>0</v>
          </cell>
          <cell r="AS58">
            <v>0</v>
          </cell>
          <cell r="AT58">
            <v>0</v>
          </cell>
          <cell r="AU58">
            <v>0</v>
          </cell>
          <cell r="AV58">
            <v>0</v>
          </cell>
          <cell r="AW58">
            <v>0</v>
          </cell>
          <cell r="AX58">
            <v>0</v>
          </cell>
          <cell r="AY58">
            <v>0</v>
          </cell>
          <cell r="AZ58">
            <v>1570</v>
          </cell>
          <cell r="BA58">
            <v>28</v>
          </cell>
          <cell r="BB58">
            <v>1165</v>
          </cell>
          <cell r="BC58">
            <v>0</v>
          </cell>
          <cell r="BD58">
            <v>0</v>
          </cell>
          <cell r="BE58">
            <v>16101</v>
          </cell>
          <cell r="BF58">
            <v>0</v>
          </cell>
          <cell r="BG58">
            <v>2348</v>
          </cell>
          <cell r="BH58">
            <v>21212</v>
          </cell>
          <cell r="BI58">
            <v>1200</v>
          </cell>
          <cell r="BJ58">
            <v>4000</v>
          </cell>
          <cell r="BK58">
            <v>2600</v>
          </cell>
          <cell r="BL58">
            <v>7800</v>
          </cell>
          <cell r="BM58">
            <v>0</v>
          </cell>
          <cell r="BN58">
            <v>0</v>
          </cell>
        </row>
        <row r="59">
          <cell r="A59" t="str">
            <v>Moving on Music</v>
          </cell>
          <cell r="B59" t="str">
            <v>2015-2016</v>
          </cell>
          <cell r="C59">
            <v>33211</v>
          </cell>
          <cell r="D59" t="str">
            <v>Exchequer</v>
          </cell>
          <cell r="E59" t="str">
            <v>ACNI/12257</v>
          </cell>
          <cell r="F59" t="str">
            <v>Ciaran Scullion</v>
          </cell>
          <cell r="G59" t="str">
            <v>AFP - Core</v>
          </cell>
          <cell r="H59" t="str">
            <v>Awarded</v>
          </cell>
          <cell r="I59" t="str">
            <v>Medium</v>
          </cell>
          <cell r="J59">
            <v>110726</v>
          </cell>
          <cell r="K59">
            <v>0</v>
          </cell>
          <cell r="L59">
            <v>130000</v>
          </cell>
          <cell r="M59">
            <v>366547</v>
          </cell>
          <cell r="N59" t="str">
            <v>Music</v>
          </cell>
          <cell r="O59">
            <v>96289</v>
          </cell>
          <cell r="P59">
            <v>6251</v>
          </cell>
          <cell r="Q59">
            <v>0</v>
          </cell>
          <cell r="R59">
            <v>505</v>
          </cell>
          <cell r="S59">
            <v>1209</v>
          </cell>
          <cell r="T59">
            <v>417</v>
          </cell>
          <cell r="U59">
            <v>456</v>
          </cell>
          <cell r="V59">
            <v>0</v>
          </cell>
          <cell r="W59">
            <v>0</v>
          </cell>
          <cell r="X59">
            <v>1098</v>
          </cell>
          <cell r="Y59">
            <v>9936</v>
          </cell>
          <cell r="Z59">
            <v>3991</v>
          </cell>
          <cell r="AA59">
            <v>86781</v>
          </cell>
          <cell r="AB59">
            <v>0</v>
          </cell>
          <cell r="AC59">
            <v>15081</v>
          </cell>
          <cell r="AD59">
            <v>0</v>
          </cell>
          <cell r="AE59">
            <v>0</v>
          </cell>
          <cell r="AF59">
            <v>4111</v>
          </cell>
          <cell r="AG59">
            <v>1257</v>
          </cell>
          <cell r="AH59">
            <v>28270</v>
          </cell>
          <cell r="AI59">
            <v>27706</v>
          </cell>
          <cell r="AJ59">
            <v>2969</v>
          </cell>
          <cell r="AK59">
            <v>110726</v>
          </cell>
          <cell r="AL59">
            <v>0</v>
          </cell>
          <cell r="AM59">
            <v>41964</v>
          </cell>
          <cell r="AN59">
            <v>152690</v>
          </cell>
          <cell r="AO59">
            <v>28151</v>
          </cell>
          <cell r="AP59">
            <v>8703</v>
          </cell>
          <cell r="AQ59">
            <v>0</v>
          </cell>
          <cell r="AR59">
            <v>0</v>
          </cell>
          <cell r="AS59">
            <v>0</v>
          </cell>
          <cell r="AT59">
            <v>0</v>
          </cell>
          <cell r="AU59">
            <v>0</v>
          </cell>
          <cell r="AV59">
            <v>28151</v>
          </cell>
          <cell r="AW59">
            <v>17722</v>
          </cell>
          <cell r="AX59">
            <v>43406</v>
          </cell>
          <cell r="AY59">
            <v>0</v>
          </cell>
          <cell r="AZ59">
            <v>0</v>
          </cell>
          <cell r="BA59">
            <v>0</v>
          </cell>
          <cell r="BB59">
            <v>0</v>
          </cell>
          <cell r="BC59">
            <v>0</v>
          </cell>
          <cell r="BD59">
            <v>0</v>
          </cell>
          <cell r="BE59">
            <v>0</v>
          </cell>
          <cell r="BF59">
            <v>0</v>
          </cell>
          <cell r="BG59">
            <v>12008</v>
          </cell>
          <cell r="BH59">
            <v>73136</v>
          </cell>
          <cell r="BI59">
            <v>0</v>
          </cell>
          <cell r="BJ59">
            <v>5000</v>
          </cell>
          <cell r="BK59">
            <v>15000</v>
          </cell>
          <cell r="BL59">
            <v>20000</v>
          </cell>
          <cell r="BM59">
            <v>0</v>
          </cell>
          <cell r="BN59">
            <v>0</v>
          </cell>
        </row>
        <row r="60">
          <cell r="A60" t="str">
            <v>New Belfast Community Arts Initiative T/A Community Arts Partnership</v>
          </cell>
          <cell r="B60" t="str">
            <v>2015-2016</v>
          </cell>
          <cell r="C60">
            <v>33250</v>
          </cell>
          <cell r="D60" t="str">
            <v>Lottery</v>
          </cell>
          <cell r="E60" t="str">
            <v>ACNI/12296</v>
          </cell>
          <cell r="F60" t="str">
            <v>Joan Dempster</v>
          </cell>
          <cell r="G60" t="str">
            <v>AFP - Core</v>
          </cell>
          <cell r="H60" t="str">
            <v>Awarded</v>
          </cell>
          <cell r="I60" t="str">
            <v>Medium</v>
          </cell>
          <cell r="J60">
            <v>179311</v>
          </cell>
          <cell r="K60">
            <v>0</v>
          </cell>
          <cell r="L60">
            <v>181517.54</v>
          </cell>
          <cell r="M60">
            <v>372939.59</v>
          </cell>
          <cell r="N60" t="str">
            <v>Combined</v>
          </cell>
          <cell r="O60">
            <v>128518.56</v>
          </cell>
          <cell r="P60">
            <v>22600.080000000002</v>
          </cell>
          <cell r="Q60">
            <v>4119.6000000000004</v>
          </cell>
          <cell r="R60">
            <v>2203.13</v>
          </cell>
          <cell r="S60">
            <v>1749.47</v>
          </cell>
          <cell r="T60">
            <v>7768.41</v>
          </cell>
          <cell r="U60">
            <v>3855.25</v>
          </cell>
          <cell r="V60">
            <v>0</v>
          </cell>
          <cell r="W60">
            <v>0</v>
          </cell>
          <cell r="X60">
            <v>2761.76</v>
          </cell>
          <cell r="Y60">
            <v>45057.700000000004</v>
          </cell>
          <cell r="Z60">
            <v>5949.12</v>
          </cell>
          <cell r="AA60">
            <v>55241.05</v>
          </cell>
          <cell r="AB60">
            <v>57.14</v>
          </cell>
          <cell r="AC60">
            <v>5958.18</v>
          </cell>
          <cell r="AD60">
            <v>2451.42</v>
          </cell>
          <cell r="AE60">
            <v>0</v>
          </cell>
          <cell r="AF60">
            <v>3007.7</v>
          </cell>
          <cell r="AG60">
            <v>285</v>
          </cell>
          <cell r="AH60">
            <v>10552.25</v>
          </cell>
          <cell r="AI60">
            <v>10764.27</v>
          </cell>
          <cell r="AJ60">
            <v>51735.94</v>
          </cell>
          <cell r="AK60">
            <v>170343.45</v>
          </cell>
          <cell r="AL60">
            <v>0</v>
          </cell>
          <cell r="AM60">
            <v>42281.25</v>
          </cell>
          <cell r="AN60">
            <v>212626.7</v>
          </cell>
          <cell r="AO60">
            <v>0</v>
          </cell>
          <cell r="AP60">
            <v>31355.57</v>
          </cell>
          <cell r="AQ60">
            <v>50000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1754.47</v>
          </cell>
          <cell r="BF60">
            <v>0</v>
          </cell>
          <cell r="BG60">
            <v>955</v>
          </cell>
          <cell r="BH60">
            <v>2709.4700000000003</v>
          </cell>
          <cell r="BI60">
            <v>18050</v>
          </cell>
          <cell r="BJ60">
            <v>1894.84</v>
          </cell>
          <cell r="BK60">
            <v>1000</v>
          </cell>
          <cell r="BL60">
            <v>20944.84</v>
          </cell>
          <cell r="BM60">
            <v>0</v>
          </cell>
          <cell r="BN60">
            <v>0</v>
          </cell>
        </row>
        <row r="61">
          <cell r="A61" t="str">
            <v>New Lodge Arts</v>
          </cell>
          <cell r="B61" t="str">
            <v>2015-2016</v>
          </cell>
          <cell r="C61">
            <v>33204</v>
          </cell>
          <cell r="D61" t="str">
            <v>Lottery</v>
          </cell>
          <cell r="E61" t="str">
            <v>ACNI/12250</v>
          </cell>
          <cell r="F61" t="str">
            <v>Gavin O'Connor</v>
          </cell>
          <cell r="G61" t="str">
            <v>AFP - Core</v>
          </cell>
          <cell r="H61" t="str">
            <v>Awarded</v>
          </cell>
          <cell r="I61" t="str">
            <v>Medium</v>
          </cell>
          <cell r="J61">
            <v>77600</v>
          </cell>
          <cell r="K61">
            <v>0</v>
          </cell>
          <cell r="L61">
            <v>85360</v>
          </cell>
          <cell r="M61">
            <v>285028</v>
          </cell>
          <cell r="N61" t="str">
            <v>Combined</v>
          </cell>
          <cell r="O61">
            <v>131995.07999999999</v>
          </cell>
          <cell r="P61">
            <v>8872</v>
          </cell>
          <cell r="Q61">
            <v>2188.0500000000002</v>
          </cell>
          <cell r="R61">
            <v>0</v>
          </cell>
          <cell r="S61">
            <v>898</v>
          </cell>
          <cell r="T61">
            <v>1579.59</v>
          </cell>
          <cell r="U61">
            <v>2236.96</v>
          </cell>
          <cell r="V61">
            <v>0</v>
          </cell>
          <cell r="W61">
            <v>0</v>
          </cell>
          <cell r="X61">
            <v>2606</v>
          </cell>
          <cell r="Y61">
            <v>18380.599999999999</v>
          </cell>
          <cell r="Z61">
            <v>9358.81</v>
          </cell>
          <cell r="AA61">
            <v>99222.15</v>
          </cell>
          <cell r="AB61">
            <v>0</v>
          </cell>
          <cell r="AC61">
            <v>7540</v>
          </cell>
          <cell r="AD61">
            <v>0</v>
          </cell>
          <cell r="AE61">
            <v>6889.87</v>
          </cell>
          <cell r="AF61">
            <v>7846</v>
          </cell>
          <cell r="AG61">
            <v>8142.42</v>
          </cell>
          <cell r="AH61">
            <v>14515.78</v>
          </cell>
          <cell r="AI61">
            <v>26031.93</v>
          </cell>
          <cell r="AJ61">
            <v>7962.19</v>
          </cell>
          <cell r="AK61">
            <v>73720</v>
          </cell>
          <cell r="AL61">
            <v>0</v>
          </cell>
          <cell r="AM61">
            <v>3965.93</v>
          </cell>
          <cell r="AN61">
            <v>77685.929999999993</v>
          </cell>
          <cell r="AO61">
            <v>0</v>
          </cell>
          <cell r="AP61">
            <v>88569.24</v>
          </cell>
          <cell r="AQ61">
            <v>70454.69</v>
          </cell>
          <cell r="AR61">
            <v>0</v>
          </cell>
          <cell r="AS61">
            <v>0</v>
          </cell>
          <cell r="AT61">
            <v>5427.41</v>
          </cell>
          <cell r="AU61">
            <v>0</v>
          </cell>
          <cell r="AV61">
            <v>5427.41</v>
          </cell>
          <cell r="AW61">
            <v>0</v>
          </cell>
          <cell r="AX61">
            <v>0</v>
          </cell>
          <cell r="AY61">
            <v>0</v>
          </cell>
          <cell r="AZ61">
            <v>0</v>
          </cell>
          <cell r="BA61">
            <v>0</v>
          </cell>
          <cell r="BB61">
            <v>0</v>
          </cell>
          <cell r="BC61">
            <v>0</v>
          </cell>
          <cell r="BD61">
            <v>0</v>
          </cell>
          <cell r="BE61">
            <v>11703.59</v>
          </cell>
          <cell r="BF61">
            <v>0</v>
          </cell>
          <cell r="BG61">
            <v>0</v>
          </cell>
          <cell r="BH61">
            <v>11703.59</v>
          </cell>
          <cell r="BI61">
            <v>0</v>
          </cell>
          <cell r="BJ61">
            <v>200</v>
          </cell>
          <cell r="BK61">
            <v>111118</v>
          </cell>
          <cell r="BL61">
            <v>111318</v>
          </cell>
          <cell r="BM61">
            <v>0</v>
          </cell>
          <cell r="BN61">
            <v>0</v>
          </cell>
        </row>
        <row r="62">
          <cell r="A62" t="str">
            <v>NI Opera</v>
          </cell>
          <cell r="B62" t="str">
            <v>2015-2016</v>
          </cell>
          <cell r="C62">
            <v>33173</v>
          </cell>
          <cell r="D62" t="str">
            <v>Exchequer</v>
          </cell>
          <cell r="E62" t="str">
            <v>ACNI/12219</v>
          </cell>
          <cell r="F62" t="str">
            <v>Ciaran Scullion</v>
          </cell>
          <cell r="G62" t="str">
            <v>AFP - Core</v>
          </cell>
          <cell r="H62" t="str">
            <v>Awarded</v>
          </cell>
          <cell r="I62" t="str">
            <v>Medium</v>
          </cell>
          <cell r="J62">
            <v>561569</v>
          </cell>
          <cell r="K62">
            <v>0</v>
          </cell>
          <cell r="L62">
            <v>593174.65</v>
          </cell>
          <cell r="M62">
            <v>690234.5</v>
          </cell>
          <cell r="N62" t="str">
            <v>Music</v>
          </cell>
          <cell r="O62">
            <v>109596.93</v>
          </cell>
          <cell r="P62">
            <v>13649.88</v>
          </cell>
          <cell r="Q62">
            <v>0</v>
          </cell>
          <cell r="R62">
            <v>5194.2299999999996</v>
          </cell>
          <cell r="S62">
            <v>2876.58</v>
          </cell>
          <cell r="T62">
            <v>3165.73</v>
          </cell>
          <cell r="U62">
            <v>9626.17</v>
          </cell>
          <cell r="V62">
            <v>0</v>
          </cell>
          <cell r="W62">
            <v>0</v>
          </cell>
          <cell r="X62">
            <v>3259.22</v>
          </cell>
          <cell r="Y62">
            <v>37771.810000000005</v>
          </cell>
          <cell r="Z62">
            <v>26948.25</v>
          </cell>
          <cell r="AA62">
            <v>269879.32</v>
          </cell>
          <cell r="AB62">
            <v>0</v>
          </cell>
          <cell r="AC62">
            <v>15545.52</v>
          </cell>
          <cell r="AD62">
            <v>0</v>
          </cell>
          <cell r="AE62">
            <v>974.31</v>
          </cell>
          <cell r="AF62">
            <v>12872.66</v>
          </cell>
          <cell r="AG62">
            <v>31328.51</v>
          </cell>
          <cell r="AH62">
            <v>40349.08</v>
          </cell>
          <cell r="AI62">
            <v>89414.57</v>
          </cell>
          <cell r="AJ62">
            <v>19282.060000000001</v>
          </cell>
          <cell r="AK62">
            <v>533490.55000000005</v>
          </cell>
          <cell r="AL62">
            <v>0</v>
          </cell>
          <cell r="AM62">
            <v>1250</v>
          </cell>
          <cell r="AN62">
            <v>534740.55000000005</v>
          </cell>
          <cell r="AO62">
            <v>0</v>
          </cell>
          <cell r="AP62">
            <v>0</v>
          </cell>
          <cell r="AQ62">
            <v>8000</v>
          </cell>
          <cell r="AR62">
            <v>0</v>
          </cell>
          <cell r="AS62">
            <v>5930.57</v>
          </cell>
          <cell r="AT62">
            <v>0</v>
          </cell>
          <cell r="AU62">
            <v>0</v>
          </cell>
          <cell r="AV62">
            <v>5930.57</v>
          </cell>
          <cell r="AW62">
            <v>62212.98</v>
          </cell>
          <cell r="AX62">
            <v>47780.59</v>
          </cell>
          <cell r="AY62">
            <v>0</v>
          </cell>
          <cell r="AZ62">
            <v>0</v>
          </cell>
          <cell r="BA62">
            <v>3696</v>
          </cell>
          <cell r="BB62">
            <v>0</v>
          </cell>
          <cell r="BC62">
            <v>0</v>
          </cell>
          <cell r="BD62">
            <v>5000</v>
          </cell>
          <cell r="BE62">
            <v>0</v>
          </cell>
          <cell r="BF62">
            <v>0</v>
          </cell>
          <cell r="BG62">
            <v>6662.21</v>
          </cell>
          <cell r="BH62">
            <v>125351.78000000001</v>
          </cell>
          <cell r="BI62">
            <v>2100</v>
          </cell>
          <cell r="BJ62">
            <v>1640</v>
          </cell>
          <cell r="BK62">
            <v>0</v>
          </cell>
          <cell r="BL62">
            <v>3740</v>
          </cell>
          <cell r="BM62">
            <v>0</v>
          </cell>
          <cell r="BN62">
            <v>0</v>
          </cell>
        </row>
        <row r="63">
          <cell r="A63" t="str">
            <v>North West Play Resource Centre (The Playhouse)</v>
          </cell>
          <cell r="B63" t="str">
            <v>2015-2016</v>
          </cell>
          <cell r="C63">
            <v>33257</v>
          </cell>
          <cell r="D63" t="str">
            <v>Exchequer</v>
          </cell>
          <cell r="E63" t="str">
            <v>ACNI/12303</v>
          </cell>
          <cell r="F63" t="str">
            <v>Gavin O'Connor</v>
          </cell>
          <cell r="G63" t="str">
            <v>AFP - Core</v>
          </cell>
          <cell r="H63" t="str">
            <v>Awarded</v>
          </cell>
          <cell r="I63" t="str">
            <v>Medium</v>
          </cell>
          <cell r="J63">
            <v>249012</v>
          </cell>
          <cell r="K63">
            <v>0</v>
          </cell>
          <cell r="L63">
            <v>279001</v>
          </cell>
          <cell r="M63">
            <v>1222596</v>
          </cell>
          <cell r="N63" t="str">
            <v>Combined</v>
          </cell>
          <cell r="O63">
            <v>398647</v>
          </cell>
          <cell r="P63">
            <v>1553</v>
          </cell>
          <cell r="Q63">
            <v>23198</v>
          </cell>
          <cell r="R63">
            <v>10555</v>
          </cell>
          <cell r="S63">
            <v>5782</v>
          </cell>
          <cell r="T63">
            <v>9341</v>
          </cell>
          <cell r="U63">
            <v>9155</v>
          </cell>
          <cell r="V63">
            <v>0</v>
          </cell>
          <cell r="W63">
            <v>0</v>
          </cell>
          <cell r="X63">
            <v>8013</v>
          </cell>
          <cell r="Y63">
            <v>67597</v>
          </cell>
          <cell r="Z63">
            <v>0</v>
          </cell>
          <cell r="AA63">
            <v>0</v>
          </cell>
          <cell r="AB63">
            <v>0</v>
          </cell>
          <cell r="AC63">
            <v>10901</v>
          </cell>
          <cell r="AD63">
            <v>0</v>
          </cell>
          <cell r="AE63">
            <v>6410</v>
          </cell>
          <cell r="AF63">
            <v>38485</v>
          </cell>
          <cell r="AG63">
            <v>0</v>
          </cell>
          <cell r="AH63">
            <v>490</v>
          </cell>
          <cell r="AI63">
            <v>201251</v>
          </cell>
          <cell r="AJ63">
            <v>43</v>
          </cell>
          <cell r="AK63">
            <v>249012</v>
          </cell>
          <cell r="AL63">
            <v>0</v>
          </cell>
          <cell r="AM63">
            <v>0</v>
          </cell>
          <cell r="AN63">
            <v>249012</v>
          </cell>
          <cell r="AO63">
            <v>0</v>
          </cell>
          <cell r="AP63">
            <v>17000</v>
          </cell>
          <cell r="AQ63">
            <v>60000</v>
          </cell>
          <cell r="AR63">
            <v>10642</v>
          </cell>
          <cell r="AS63">
            <v>0</v>
          </cell>
          <cell r="AT63">
            <v>0</v>
          </cell>
          <cell r="AU63">
            <v>0</v>
          </cell>
          <cell r="AV63">
            <v>10642</v>
          </cell>
          <cell r="AW63">
            <v>46775</v>
          </cell>
          <cell r="AX63">
            <v>11220</v>
          </cell>
          <cell r="AY63">
            <v>0</v>
          </cell>
          <cell r="AZ63">
            <v>380</v>
          </cell>
          <cell r="BA63">
            <v>0</v>
          </cell>
          <cell r="BB63">
            <v>0</v>
          </cell>
          <cell r="BC63">
            <v>14104</v>
          </cell>
          <cell r="BD63">
            <v>56271</v>
          </cell>
          <cell r="BE63">
            <v>0</v>
          </cell>
          <cell r="BF63">
            <v>25047</v>
          </cell>
          <cell r="BG63">
            <v>41035</v>
          </cell>
          <cell r="BH63">
            <v>194832</v>
          </cell>
          <cell r="BI63">
            <v>17114</v>
          </cell>
          <cell r="BJ63">
            <v>12100</v>
          </cell>
          <cell r="BK63">
            <v>162635</v>
          </cell>
          <cell r="BL63">
            <v>191849</v>
          </cell>
          <cell r="BM63">
            <v>0</v>
          </cell>
          <cell r="BN63">
            <v>0</v>
          </cell>
        </row>
        <row r="64">
          <cell r="A64" t="str">
            <v>Northern Ireland Piping &amp; Drumming School</v>
          </cell>
          <cell r="B64" t="str">
            <v>2015-2016</v>
          </cell>
          <cell r="C64">
            <v>33222</v>
          </cell>
          <cell r="D64" t="str">
            <v>Lottery</v>
          </cell>
          <cell r="E64" t="str">
            <v>ACNI/12268</v>
          </cell>
          <cell r="F64" t="str">
            <v>Maria McAlister</v>
          </cell>
          <cell r="G64" t="str">
            <v>AFP - Core</v>
          </cell>
          <cell r="H64" t="str">
            <v>Awarded</v>
          </cell>
          <cell r="I64" t="str">
            <v>Small</v>
          </cell>
          <cell r="J64">
            <v>35890</v>
          </cell>
          <cell r="K64">
            <v>0</v>
          </cell>
          <cell r="L64">
            <v>42515</v>
          </cell>
          <cell r="M64">
            <v>47169</v>
          </cell>
          <cell r="N64" t="str">
            <v>Traditional Arts</v>
          </cell>
          <cell r="O64">
            <v>5000</v>
          </cell>
          <cell r="P64">
            <v>9115</v>
          </cell>
          <cell r="Q64">
            <v>0</v>
          </cell>
          <cell r="R64">
            <v>0</v>
          </cell>
          <cell r="S64">
            <v>0</v>
          </cell>
          <cell r="T64">
            <v>0</v>
          </cell>
          <cell r="U64">
            <v>576</v>
          </cell>
          <cell r="V64">
            <v>0</v>
          </cell>
          <cell r="W64">
            <v>0</v>
          </cell>
          <cell r="X64">
            <v>530</v>
          </cell>
          <cell r="Y64">
            <v>10221</v>
          </cell>
          <cell r="Z64">
            <v>2215</v>
          </cell>
          <cell r="AA64">
            <v>18242</v>
          </cell>
          <cell r="AB64">
            <v>0</v>
          </cell>
          <cell r="AC64">
            <v>0</v>
          </cell>
          <cell r="AD64">
            <v>0</v>
          </cell>
          <cell r="AE64">
            <v>0</v>
          </cell>
          <cell r="AF64">
            <v>0</v>
          </cell>
          <cell r="AG64">
            <v>0</v>
          </cell>
          <cell r="AH64">
            <v>6829</v>
          </cell>
          <cell r="AI64">
            <v>0</v>
          </cell>
          <cell r="AJ64">
            <v>0</v>
          </cell>
          <cell r="AK64">
            <v>35890</v>
          </cell>
          <cell r="AL64">
            <v>0</v>
          </cell>
          <cell r="AM64">
            <v>0</v>
          </cell>
          <cell r="AN64">
            <v>35890</v>
          </cell>
          <cell r="AO64">
            <v>0</v>
          </cell>
          <cell r="AP64">
            <v>1460</v>
          </cell>
          <cell r="AQ64">
            <v>0</v>
          </cell>
          <cell r="AR64">
            <v>0</v>
          </cell>
          <cell r="AS64">
            <v>0</v>
          </cell>
          <cell r="AT64">
            <v>0</v>
          </cell>
          <cell r="AU64">
            <v>0</v>
          </cell>
          <cell r="AV64">
            <v>0</v>
          </cell>
          <cell r="AW64">
            <v>0</v>
          </cell>
          <cell r="AX64">
            <v>0</v>
          </cell>
          <cell r="AY64">
            <v>0</v>
          </cell>
          <cell r="AZ64">
            <v>2240</v>
          </cell>
          <cell r="BA64">
            <v>545</v>
          </cell>
          <cell r="BB64">
            <v>0</v>
          </cell>
          <cell r="BC64">
            <v>0</v>
          </cell>
          <cell r="BD64">
            <v>0</v>
          </cell>
          <cell r="BE64">
            <v>0</v>
          </cell>
          <cell r="BF64">
            <v>0</v>
          </cell>
          <cell r="BG64">
            <v>0</v>
          </cell>
          <cell r="BH64">
            <v>2785</v>
          </cell>
          <cell r="BI64">
            <v>0</v>
          </cell>
          <cell r="BJ64">
            <v>2407</v>
          </cell>
          <cell r="BK64">
            <v>0</v>
          </cell>
          <cell r="BL64">
            <v>2407</v>
          </cell>
          <cell r="BM64">
            <v>0</v>
          </cell>
          <cell r="BN64">
            <v>0</v>
          </cell>
        </row>
        <row r="65">
          <cell r="A65" t="str">
            <v>Northern Visions Ltd.</v>
          </cell>
          <cell r="B65" t="str">
            <v>2015-2016</v>
          </cell>
          <cell r="C65">
            <v>33248</v>
          </cell>
          <cell r="D65" t="str">
            <v>Lottery</v>
          </cell>
          <cell r="E65" t="str">
            <v>ACNI/12294</v>
          </cell>
          <cell r="F65" t="str">
            <v>Lizzie Devlin</v>
          </cell>
          <cell r="G65" t="str">
            <v>AFP - Core</v>
          </cell>
          <cell r="H65" t="str">
            <v>Awarded</v>
          </cell>
          <cell r="I65" t="str">
            <v>Medium</v>
          </cell>
          <cell r="J65">
            <v>97146</v>
          </cell>
          <cell r="K65">
            <v>0</v>
          </cell>
          <cell r="L65">
            <v>102258</v>
          </cell>
          <cell r="M65">
            <v>519198.89</v>
          </cell>
          <cell r="N65" t="str">
            <v>Combined</v>
          </cell>
          <cell r="O65">
            <v>181258</v>
          </cell>
          <cell r="P65">
            <v>16513</v>
          </cell>
          <cell r="Q65">
            <v>4002</v>
          </cell>
          <cell r="R65">
            <v>2567</v>
          </cell>
          <cell r="S65">
            <v>2224</v>
          </cell>
          <cell r="T65">
            <v>1297</v>
          </cell>
          <cell r="U65">
            <v>4982</v>
          </cell>
          <cell r="V65">
            <v>0</v>
          </cell>
          <cell r="W65">
            <v>0</v>
          </cell>
          <cell r="X65">
            <v>8527</v>
          </cell>
          <cell r="Y65">
            <v>40112</v>
          </cell>
          <cell r="Z65">
            <v>28098</v>
          </cell>
          <cell r="AA65">
            <v>41757</v>
          </cell>
          <cell r="AB65">
            <v>0</v>
          </cell>
          <cell r="AC65">
            <v>1975</v>
          </cell>
          <cell r="AD65">
            <v>0</v>
          </cell>
          <cell r="AE65">
            <v>0</v>
          </cell>
          <cell r="AF65">
            <v>0</v>
          </cell>
          <cell r="AG65">
            <v>8352</v>
          </cell>
          <cell r="AH65">
            <v>1372</v>
          </cell>
          <cell r="AI65">
            <v>13852</v>
          </cell>
          <cell r="AJ65">
            <v>23075</v>
          </cell>
          <cell r="AK65">
            <v>97401</v>
          </cell>
          <cell r="AL65">
            <v>0</v>
          </cell>
          <cell r="AM65">
            <v>0</v>
          </cell>
          <cell r="AN65">
            <v>97401</v>
          </cell>
          <cell r="AO65">
            <v>0</v>
          </cell>
          <cell r="AP65">
            <v>37221</v>
          </cell>
          <cell r="AQ65">
            <v>25000</v>
          </cell>
          <cell r="AR65">
            <v>0</v>
          </cell>
          <cell r="AS65">
            <v>0</v>
          </cell>
          <cell r="AT65">
            <v>18422</v>
          </cell>
          <cell r="AU65">
            <v>0</v>
          </cell>
          <cell r="AV65">
            <v>18422</v>
          </cell>
          <cell r="AW65">
            <v>0</v>
          </cell>
          <cell r="AX65">
            <v>0</v>
          </cell>
          <cell r="AY65">
            <v>0</v>
          </cell>
          <cell r="AZ65">
            <v>0</v>
          </cell>
          <cell r="BA65">
            <v>0</v>
          </cell>
          <cell r="BB65">
            <v>0</v>
          </cell>
          <cell r="BC65">
            <v>0</v>
          </cell>
          <cell r="BD65">
            <v>0</v>
          </cell>
          <cell r="BE65">
            <v>0</v>
          </cell>
          <cell r="BF65">
            <v>0</v>
          </cell>
          <cell r="BG65">
            <v>161807</v>
          </cell>
          <cell r="BH65">
            <v>161807</v>
          </cell>
          <cell r="BI65">
            <v>0</v>
          </cell>
          <cell r="BJ65">
            <v>0</v>
          </cell>
          <cell r="BK65">
            <v>0</v>
          </cell>
          <cell r="BL65">
            <v>0</v>
          </cell>
          <cell r="BM65">
            <v>0</v>
          </cell>
          <cell r="BN65">
            <v>0</v>
          </cell>
        </row>
        <row r="66">
          <cell r="A66" t="str">
            <v>Oh Yeah Music Centre</v>
          </cell>
          <cell r="B66" t="str">
            <v>2015-2016</v>
          </cell>
          <cell r="C66">
            <v>33205</v>
          </cell>
          <cell r="D66" t="str">
            <v>Lottery</v>
          </cell>
          <cell r="E66" t="str">
            <v>ACNI/12251</v>
          </cell>
          <cell r="F66" t="str">
            <v>Maria McAlister</v>
          </cell>
          <cell r="G66" t="str">
            <v>AFP - Core</v>
          </cell>
          <cell r="H66" t="str">
            <v>Awarded</v>
          </cell>
          <cell r="I66" t="str">
            <v>Small</v>
          </cell>
          <cell r="J66">
            <v>55000</v>
          </cell>
          <cell r="K66">
            <v>0</v>
          </cell>
          <cell r="L66">
            <v>55000</v>
          </cell>
          <cell r="M66">
            <v>442000</v>
          </cell>
          <cell r="N66" t="str">
            <v>Music</v>
          </cell>
          <cell r="O66">
            <v>137000</v>
          </cell>
          <cell r="P66">
            <v>65000</v>
          </cell>
          <cell r="Q66">
            <v>14216</v>
          </cell>
          <cell r="R66">
            <v>13757</v>
          </cell>
          <cell r="S66">
            <v>1690</v>
          </cell>
          <cell r="T66">
            <v>5345</v>
          </cell>
          <cell r="U66">
            <v>5000</v>
          </cell>
          <cell r="V66">
            <v>0</v>
          </cell>
          <cell r="W66">
            <v>0</v>
          </cell>
          <cell r="X66">
            <v>4731</v>
          </cell>
          <cell r="Y66">
            <v>109739</v>
          </cell>
          <cell r="Z66">
            <v>35965</v>
          </cell>
          <cell r="AA66">
            <v>46176</v>
          </cell>
          <cell r="AB66">
            <v>2295</v>
          </cell>
          <cell r="AC66">
            <v>19551</v>
          </cell>
          <cell r="AD66">
            <v>1641</v>
          </cell>
          <cell r="AE66">
            <v>4977</v>
          </cell>
          <cell r="AF66">
            <v>9890</v>
          </cell>
          <cell r="AG66">
            <v>0</v>
          </cell>
          <cell r="AH66">
            <v>4006</v>
          </cell>
          <cell r="AI66">
            <v>10000</v>
          </cell>
          <cell r="AJ66">
            <v>10700</v>
          </cell>
          <cell r="AK66">
            <v>55000</v>
          </cell>
          <cell r="AL66">
            <v>0</v>
          </cell>
          <cell r="AM66">
            <v>12250</v>
          </cell>
          <cell r="AN66">
            <v>67250</v>
          </cell>
          <cell r="AO66">
            <v>0</v>
          </cell>
          <cell r="AP66">
            <v>0</v>
          </cell>
          <cell r="AQ66">
            <v>23000</v>
          </cell>
          <cell r="AR66">
            <v>0</v>
          </cell>
          <cell r="AS66">
            <v>0</v>
          </cell>
          <cell r="AT66">
            <v>0</v>
          </cell>
          <cell r="AU66">
            <v>0</v>
          </cell>
          <cell r="AV66">
            <v>0</v>
          </cell>
          <cell r="AW66">
            <v>14117</v>
          </cell>
          <cell r="AX66">
            <v>0</v>
          </cell>
          <cell r="AY66">
            <v>0</v>
          </cell>
          <cell r="AZ66">
            <v>0</v>
          </cell>
          <cell r="BA66">
            <v>0</v>
          </cell>
          <cell r="BB66">
            <v>0</v>
          </cell>
          <cell r="BC66">
            <v>48260</v>
          </cell>
          <cell r="BD66">
            <v>73000</v>
          </cell>
          <cell r="BE66">
            <v>14600</v>
          </cell>
          <cell r="BF66">
            <v>5450</v>
          </cell>
          <cell r="BG66">
            <v>29204</v>
          </cell>
          <cell r="BH66">
            <v>184631</v>
          </cell>
          <cell r="BI66">
            <v>2100</v>
          </cell>
          <cell r="BJ66">
            <v>4500</v>
          </cell>
          <cell r="BK66">
            <v>110584</v>
          </cell>
          <cell r="BL66">
            <v>117184</v>
          </cell>
          <cell r="BM66">
            <v>0</v>
          </cell>
          <cell r="BN66">
            <v>17000</v>
          </cell>
        </row>
        <row r="67">
          <cell r="A67" t="str">
            <v>Open Arts</v>
          </cell>
          <cell r="B67" t="str">
            <v>2015-2016</v>
          </cell>
          <cell r="C67">
            <v>33223</v>
          </cell>
          <cell r="D67" t="str">
            <v>Lottery</v>
          </cell>
          <cell r="E67" t="str">
            <v>ACNI/12269</v>
          </cell>
          <cell r="F67" t="str">
            <v>Fionnuala Walsh</v>
          </cell>
          <cell r="G67" t="str">
            <v>AFP - Core</v>
          </cell>
          <cell r="H67" t="str">
            <v>Awarded</v>
          </cell>
          <cell r="I67" t="str">
            <v>Medium</v>
          </cell>
          <cell r="J67">
            <v>98042</v>
          </cell>
          <cell r="K67">
            <v>0</v>
          </cell>
          <cell r="L67">
            <v>101074</v>
          </cell>
          <cell r="M67">
            <v>177539.6</v>
          </cell>
          <cell r="N67" t="str">
            <v>Combined</v>
          </cell>
          <cell r="O67">
            <v>62567.519999999997</v>
          </cell>
          <cell r="P67">
            <v>3024</v>
          </cell>
          <cell r="Q67">
            <v>0</v>
          </cell>
          <cell r="R67">
            <v>0</v>
          </cell>
          <cell r="S67">
            <v>645.73</v>
          </cell>
          <cell r="T67">
            <v>757.24</v>
          </cell>
          <cell r="U67">
            <v>2400</v>
          </cell>
          <cell r="V67">
            <v>0</v>
          </cell>
          <cell r="W67">
            <v>0</v>
          </cell>
          <cell r="X67">
            <v>987.18</v>
          </cell>
          <cell r="Y67">
            <v>7814.1500000000005</v>
          </cell>
          <cell r="Z67">
            <v>1201.72</v>
          </cell>
          <cell r="AA67">
            <v>51749.51</v>
          </cell>
          <cell r="AB67">
            <v>0</v>
          </cell>
          <cell r="AC67">
            <v>215.82</v>
          </cell>
          <cell r="AD67">
            <v>8677</v>
          </cell>
          <cell r="AE67">
            <v>438.13</v>
          </cell>
          <cell r="AF67">
            <v>15340.16</v>
          </cell>
          <cell r="AG67">
            <v>0</v>
          </cell>
          <cell r="AH67">
            <v>3250.53</v>
          </cell>
          <cell r="AI67">
            <v>2220.9699999999998</v>
          </cell>
          <cell r="AJ67">
            <v>6437.24</v>
          </cell>
          <cell r="AK67">
            <v>98042</v>
          </cell>
          <cell r="AL67">
            <v>0</v>
          </cell>
          <cell r="AM67">
            <v>7185</v>
          </cell>
          <cell r="AN67">
            <v>105227</v>
          </cell>
          <cell r="AO67">
            <v>0</v>
          </cell>
          <cell r="AP67">
            <v>0</v>
          </cell>
          <cell r="AQ67">
            <v>22380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7989.06</v>
          </cell>
          <cell r="BF67">
            <v>0</v>
          </cell>
          <cell r="BG67">
            <v>4351.13</v>
          </cell>
          <cell r="BH67">
            <v>12340.19</v>
          </cell>
          <cell r="BI67">
            <v>2000</v>
          </cell>
          <cell r="BJ67">
            <v>2401.91</v>
          </cell>
          <cell r="BK67">
            <v>20800</v>
          </cell>
          <cell r="BL67">
            <v>25201.91</v>
          </cell>
          <cell r="BM67">
            <v>0</v>
          </cell>
          <cell r="BN67">
            <v>0</v>
          </cell>
        </row>
        <row r="68">
          <cell r="A68" t="str">
            <v>Open House Traditional Arts Festival Ltd</v>
          </cell>
          <cell r="B68" t="str">
            <v>2015-2016</v>
          </cell>
          <cell r="C68">
            <v>33161</v>
          </cell>
          <cell r="D68" t="str">
            <v>Lottery</v>
          </cell>
          <cell r="E68" t="str">
            <v>ACNI/12207</v>
          </cell>
          <cell r="F68" t="str">
            <v>Maria McAlister</v>
          </cell>
          <cell r="G68" t="str">
            <v>AFP - Core</v>
          </cell>
          <cell r="H68" t="str">
            <v>Awarded</v>
          </cell>
          <cell r="I68" t="str">
            <v>Medium</v>
          </cell>
          <cell r="J68">
            <v>52000</v>
          </cell>
          <cell r="K68">
            <v>0</v>
          </cell>
          <cell r="L68">
            <v>70000</v>
          </cell>
          <cell r="M68">
            <v>326946</v>
          </cell>
          <cell r="N68" t="str">
            <v>Traditional Arts</v>
          </cell>
          <cell r="O68">
            <v>78346</v>
          </cell>
          <cell r="P68">
            <v>400</v>
          </cell>
          <cell r="Q68">
            <v>0</v>
          </cell>
          <cell r="R68">
            <v>0</v>
          </cell>
          <cell r="S68">
            <v>2150</v>
          </cell>
          <cell r="T68">
            <v>4556</v>
          </cell>
          <cell r="U68">
            <v>6230</v>
          </cell>
          <cell r="V68">
            <v>0</v>
          </cell>
          <cell r="W68">
            <v>0</v>
          </cell>
          <cell r="X68">
            <v>3532</v>
          </cell>
          <cell r="Y68">
            <v>16868</v>
          </cell>
          <cell r="Z68">
            <v>9846</v>
          </cell>
          <cell r="AA68">
            <v>134811</v>
          </cell>
          <cell r="AB68">
            <v>1449</v>
          </cell>
          <cell r="AC68">
            <v>40450</v>
          </cell>
          <cell r="AD68">
            <v>0</v>
          </cell>
          <cell r="AE68">
            <v>0</v>
          </cell>
          <cell r="AF68">
            <v>7253</v>
          </cell>
          <cell r="AG68">
            <v>1413</v>
          </cell>
          <cell r="AH68">
            <v>8827</v>
          </cell>
          <cell r="AI68">
            <v>38801</v>
          </cell>
          <cell r="AJ68">
            <v>55094</v>
          </cell>
          <cell r="AK68">
            <v>52310</v>
          </cell>
          <cell r="AL68">
            <v>0</v>
          </cell>
          <cell r="AM68">
            <v>14875</v>
          </cell>
          <cell r="AN68">
            <v>67202</v>
          </cell>
          <cell r="AO68">
            <v>0</v>
          </cell>
          <cell r="AP68">
            <v>0</v>
          </cell>
          <cell r="AQ68">
            <v>48000</v>
          </cell>
          <cell r="AR68">
            <v>0</v>
          </cell>
          <cell r="AS68">
            <v>0</v>
          </cell>
          <cell r="AT68">
            <v>0</v>
          </cell>
          <cell r="AU68">
            <v>0</v>
          </cell>
          <cell r="AV68">
            <v>0</v>
          </cell>
          <cell r="AW68">
            <v>244421</v>
          </cell>
          <cell r="AX68">
            <v>4295</v>
          </cell>
          <cell r="AY68">
            <v>0</v>
          </cell>
          <cell r="AZ68">
            <v>0</v>
          </cell>
          <cell r="BA68">
            <v>0</v>
          </cell>
          <cell r="BB68">
            <v>0</v>
          </cell>
          <cell r="BC68">
            <v>0</v>
          </cell>
          <cell r="BD68">
            <v>0</v>
          </cell>
          <cell r="BE68">
            <v>0</v>
          </cell>
          <cell r="BF68">
            <v>0</v>
          </cell>
          <cell r="BG68">
            <v>0</v>
          </cell>
          <cell r="BH68">
            <v>248716</v>
          </cell>
          <cell r="BI68">
            <v>25000</v>
          </cell>
          <cell r="BJ68">
            <v>0</v>
          </cell>
          <cell r="BK68">
            <v>0</v>
          </cell>
          <cell r="BL68">
            <v>25000</v>
          </cell>
          <cell r="BM68">
            <v>0</v>
          </cell>
          <cell r="BN68">
            <v>0</v>
          </cell>
        </row>
        <row r="69">
          <cell r="A69" t="str">
            <v>Orchid Studios Association</v>
          </cell>
          <cell r="B69" t="str">
            <v>2015-2016</v>
          </cell>
          <cell r="C69">
            <v>33254</v>
          </cell>
          <cell r="D69" t="str">
            <v>Lottery</v>
          </cell>
          <cell r="E69" t="str">
            <v>ACNI/12300</v>
          </cell>
          <cell r="F69" t="str">
            <v>Suzanne Lyle</v>
          </cell>
          <cell r="G69" t="str">
            <v>AFP - Core</v>
          </cell>
          <cell r="H69" t="str">
            <v>Awarded</v>
          </cell>
          <cell r="I69" t="str">
            <v>Small</v>
          </cell>
          <cell r="J69">
            <v>14790</v>
          </cell>
          <cell r="K69">
            <v>0</v>
          </cell>
          <cell r="L69">
            <v>14790</v>
          </cell>
          <cell r="M69">
            <v>24267</v>
          </cell>
          <cell r="N69" t="str">
            <v>Visual Arts</v>
          </cell>
          <cell r="O69">
            <v>0</v>
          </cell>
          <cell r="P69">
            <v>19750</v>
          </cell>
          <cell r="Q69">
            <v>1203.92</v>
          </cell>
          <cell r="R69">
            <v>1118.76</v>
          </cell>
          <cell r="S69">
            <v>620.21</v>
          </cell>
          <cell r="T69">
            <v>327.94</v>
          </cell>
          <cell r="U69">
            <v>0</v>
          </cell>
          <cell r="V69">
            <v>0</v>
          </cell>
          <cell r="W69">
            <v>0</v>
          </cell>
          <cell r="X69">
            <v>0</v>
          </cell>
          <cell r="Y69">
            <v>23020.829999999994</v>
          </cell>
          <cell r="Z69">
            <v>600</v>
          </cell>
          <cell r="AA69">
            <v>0</v>
          </cell>
          <cell r="AB69">
            <v>0</v>
          </cell>
          <cell r="AC69">
            <v>0</v>
          </cell>
          <cell r="AD69">
            <v>0</v>
          </cell>
          <cell r="AE69">
            <v>0</v>
          </cell>
          <cell r="AF69">
            <v>0</v>
          </cell>
          <cell r="AG69">
            <v>0</v>
          </cell>
          <cell r="AH69">
            <v>0</v>
          </cell>
          <cell r="AI69">
            <v>0</v>
          </cell>
          <cell r="AJ69">
            <v>0</v>
          </cell>
          <cell r="AK69">
            <v>14050.5</v>
          </cell>
          <cell r="AL69">
            <v>0</v>
          </cell>
          <cell r="AM69">
            <v>0</v>
          </cell>
          <cell r="AN69">
            <v>14050.5</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9477</v>
          </cell>
          <cell r="BE69">
            <v>0</v>
          </cell>
          <cell r="BF69">
            <v>0</v>
          </cell>
          <cell r="BG69">
            <v>0</v>
          </cell>
          <cell r="BH69">
            <v>9477</v>
          </cell>
          <cell r="BI69">
            <v>0</v>
          </cell>
          <cell r="BJ69">
            <v>0</v>
          </cell>
          <cell r="BK69">
            <v>0</v>
          </cell>
          <cell r="BL69">
            <v>0</v>
          </cell>
          <cell r="BM69">
            <v>0</v>
          </cell>
          <cell r="BN69">
            <v>0</v>
          </cell>
        </row>
        <row r="70">
          <cell r="A70" t="str">
            <v>Panarts</v>
          </cell>
          <cell r="B70" t="str">
            <v>2015-2016</v>
          </cell>
          <cell r="C70">
            <v>33194</v>
          </cell>
          <cell r="D70" t="str">
            <v>Lottery</v>
          </cell>
          <cell r="E70" t="str">
            <v>ACNI/12240</v>
          </cell>
          <cell r="F70" t="str">
            <v>Maria McAlister</v>
          </cell>
          <cell r="G70" t="str">
            <v>AFP - Core</v>
          </cell>
          <cell r="H70" t="str">
            <v>Awarded</v>
          </cell>
          <cell r="I70" t="str">
            <v>Small</v>
          </cell>
          <cell r="J70">
            <v>33555</v>
          </cell>
          <cell r="K70">
            <v>0</v>
          </cell>
          <cell r="L70">
            <v>33555</v>
          </cell>
          <cell r="M70">
            <v>173215</v>
          </cell>
          <cell r="N70" t="str">
            <v>Music</v>
          </cell>
          <cell r="O70">
            <v>23650</v>
          </cell>
          <cell r="P70">
            <v>500</v>
          </cell>
          <cell r="Q70">
            <v>600</v>
          </cell>
          <cell r="R70">
            <v>0</v>
          </cell>
          <cell r="S70">
            <v>350</v>
          </cell>
          <cell r="T70">
            <v>200</v>
          </cell>
          <cell r="U70">
            <v>500</v>
          </cell>
          <cell r="V70">
            <v>0</v>
          </cell>
          <cell r="W70">
            <v>0</v>
          </cell>
          <cell r="X70">
            <v>542.70000000000005</v>
          </cell>
          <cell r="Y70">
            <v>2692.7</v>
          </cell>
          <cell r="Z70">
            <v>0</v>
          </cell>
          <cell r="AA70">
            <v>27099</v>
          </cell>
          <cell r="AB70">
            <v>400</v>
          </cell>
          <cell r="AC70">
            <v>33634.300000000003</v>
          </cell>
          <cell r="AD70">
            <v>0</v>
          </cell>
          <cell r="AE70">
            <v>450</v>
          </cell>
          <cell r="AF70">
            <v>18750</v>
          </cell>
          <cell r="AG70">
            <v>190.75</v>
          </cell>
          <cell r="AH70">
            <v>9704.25</v>
          </cell>
          <cell r="AI70">
            <v>8600</v>
          </cell>
          <cell r="AJ70">
            <v>14957</v>
          </cell>
          <cell r="AK70">
            <v>33555</v>
          </cell>
          <cell r="AL70">
            <v>0</v>
          </cell>
          <cell r="AM70">
            <v>0</v>
          </cell>
          <cell r="AN70">
            <v>33555</v>
          </cell>
          <cell r="AO70">
            <v>0</v>
          </cell>
          <cell r="AP70">
            <v>16695</v>
          </cell>
          <cell r="AQ70">
            <v>3900</v>
          </cell>
          <cell r="AR70">
            <v>0</v>
          </cell>
          <cell r="AS70">
            <v>0</v>
          </cell>
          <cell r="AT70">
            <v>0</v>
          </cell>
          <cell r="AU70">
            <v>0</v>
          </cell>
          <cell r="AV70">
            <v>0</v>
          </cell>
          <cell r="AW70">
            <v>19618</v>
          </cell>
          <cell r="AX70">
            <v>0</v>
          </cell>
          <cell r="AY70">
            <v>0</v>
          </cell>
          <cell r="AZ70">
            <v>0</v>
          </cell>
          <cell r="BA70">
            <v>0</v>
          </cell>
          <cell r="BB70">
            <v>0</v>
          </cell>
          <cell r="BC70">
            <v>0</v>
          </cell>
          <cell r="BD70">
            <v>0</v>
          </cell>
          <cell r="BE70">
            <v>0</v>
          </cell>
          <cell r="BF70">
            <v>0</v>
          </cell>
          <cell r="BG70">
            <v>0</v>
          </cell>
          <cell r="BH70">
            <v>19618</v>
          </cell>
          <cell r="BI70">
            <v>66360</v>
          </cell>
          <cell r="BJ70">
            <v>0</v>
          </cell>
          <cell r="BK70">
            <v>0</v>
          </cell>
          <cell r="BL70">
            <v>66360</v>
          </cell>
          <cell r="BM70">
            <v>0</v>
          </cell>
          <cell r="BN70">
            <v>0</v>
          </cell>
        </row>
        <row r="71">
          <cell r="A71" t="str">
            <v>Paragon Studios</v>
          </cell>
          <cell r="B71" t="str">
            <v>2015-2016</v>
          </cell>
          <cell r="C71">
            <v>33197</v>
          </cell>
          <cell r="D71" t="str">
            <v>Lottery</v>
          </cell>
          <cell r="E71" t="str">
            <v>ACNI/12243</v>
          </cell>
          <cell r="F71" t="str">
            <v>Deirdre Robb</v>
          </cell>
          <cell r="G71" t="str">
            <v>AFP - Core</v>
          </cell>
          <cell r="H71" t="str">
            <v>Awarded</v>
          </cell>
          <cell r="I71" t="str">
            <v>Small</v>
          </cell>
          <cell r="J71">
            <v>20370</v>
          </cell>
          <cell r="K71">
            <v>0</v>
          </cell>
          <cell r="L71">
            <v>22520</v>
          </cell>
          <cell r="M71">
            <v>35830</v>
          </cell>
          <cell r="N71" t="str">
            <v>Visual Arts</v>
          </cell>
          <cell r="O71">
            <v>0</v>
          </cell>
          <cell r="P71">
            <v>1585</v>
          </cell>
          <cell r="Q71">
            <v>734</v>
          </cell>
          <cell r="R71">
            <v>230</v>
          </cell>
          <cell r="S71">
            <v>681</v>
          </cell>
          <cell r="T71">
            <v>203</v>
          </cell>
          <cell r="U71">
            <v>1349</v>
          </cell>
          <cell r="V71">
            <v>0</v>
          </cell>
          <cell r="W71">
            <v>0</v>
          </cell>
          <cell r="X71">
            <v>756</v>
          </cell>
          <cell r="Y71">
            <v>5538</v>
          </cell>
          <cell r="Z71">
            <v>0</v>
          </cell>
          <cell r="AA71">
            <v>10460</v>
          </cell>
          <cell r="AB71">
            <v>0</v>
          </cell>
          <cell r="AC71">
            <v>701</v>
          </cell>
          <cell r="AD71">
            <v>0</v>
          </cell>
          <cell r="AE71">
            <v>0</v>
          </cell>
          <cell r="AF71">
            <v>0</v>
          </cell>
          <cell r="AG71">
            <v>33</v>
          </cell>
          <cell r="AH71">
            <v>209</v>
          </cell>
          <cell r="AI71">
            <v>2720</v>
          </cell>
          <cell r="AJ71">
            <v>2890</v>
          </cell>
          <cell r="AK71">
            <v>20370</v>
          </cell>
          <cell r="AL71">
            <v>0</v>
          </cell>
          <cell r="AM71">
            <v>0</v>
          </cell>
          <cell r="AN71">
            <v>20370</v>
          </cell>
          <cell r="AO71">
            <v>0</v>
          </cell>
          <cell r="AP71">
            <v>0</v>
          </cell>
          <cell r="AQ71">
            <v>2181</v>
          </cell>
          <cell r="AR71">
            <v>0</v>
          </cell>
          <cell r="AS71">
            <v>0</v>
          </cell>
          <cell r="AT71">
            <v>0</v>
          </cell>
          <cell r="AU71">
            <v>0</v>
          </cell>
          <cell r="AV71">
            <v>0</v>
          </cell>
          <cell r="AW71">
            <v>0</v>
          </cell>
          <cell r="AX71">
            <v>0</v>
          </cell>
          <cell r="AY71">
            <v>0</v>
          </cell>
          <cell r="AZ71">
            <v>840</v>
          </cell>
          <cell r="BA71">
            <v>0</v>
          </cell>
          <cell r="BB71">
            <v>0</v>
          </cell>
          <cell r="BC71">
            <v>0</v>
          </cell>
          <cell r="BD71">
            <v>0</v>
          </cell>
          <cell r="BE71">
            <v>100</v>
          </cell>
          <cell r="BF71">
            <v>0</v>
          </cell>
          <cell r="BG71">
            <v>2</v>
          </cell>
          <cell r="BH71">
            <v>942</v>
          </cell>
          <cell r="BI71">
            <v>0</v>
          </cell>
          <cell r="BJ71">
            <v>0</v>
          </cell>
          <cell r="BK71">
            <v>0</v>
          </cell>
          <cell r="BL71">
            <v>0</v>
          </cell>
          <cell r="BM71">
            <v>20370</v>
          </cell>
          <cell r="BN71">
            <v>2181</v>
          </cell>
        </row>
        <row r="72">
          <cell r="A72" t="str">
            <v>Partisan Productions</v>
          </cell>
          <cell r="B72" t="str">
            <v>2015-2016</v>
          </cell>
          <cell r="C72">
            <v>33239</v>
          </cell>
          <cell r="D72" t="str">
            <v>Lottery</v>
          </cell>
          <cell r="E72" t="str">
            <v>ACNI/12285</v>
          </cell>
          <cell r="F72" t="str">
            <v>Lizzie Devlin</v>
          </cell>
          <cell r="G72" t="str">
            <v>AFP - Core</v>
          </cell>
          <cell r="H72" t="str">
            <v>Awarded</v>
          </cell>
          <cell r="I72" t="str">
            <v>Medium</v>
          </cell>
          <cell r="J72">
            <v>37500</v>
          </cell>
          <cell r="K72">
            <v>0</v>
          </cell>
          <cell r="L72">
            <v>180361</v>
          </cell>
          <cell r="M72">
            <v>472531</v>
          </cell>
          <cell r="N72" t="str">
            <v>Drama</v>
          </cell>
          <cell r="O72">
            <v>44016</v>
          </cell>
          <cell r="P72">
            <v>4878</v>
          </cell>
          <cell r="Q72">
            <v>0</v>
          </cell>
          <cell r="R72">
            <v>0</v>
          </cell>
          <cell r="S72">
            <v>357</v>
          </cell>
          <cell r="T72">
            <v>0</v>
          </cell>
          <cell r="U72">
            <v>1395</v>
          </cell>
          <cell r="V72">
            <v>0</v>
          </cell>
          <cell r="W72">
            <v>0</v>
          </cell>
          <cell r="X72">
            <v>1636</v>
          </cell>
          <cell r="Y72">
            <v>8266</v>
          </cell>
          <cell r="Z72">
            <v>0</v>
          </cell>
          <cell r="AA72">
            <v>34020</v>
          </cell>
          <cell r="AB72">
            <v>370</v>
          </cell>
          <cell r="AC72">
            <v>1687</v>
          </cell>
          <cell r="AD72">
            <v>0</v>
          </cell>
          <cell r="AE72">
            <v>686</v>
          </cell>
          <cell r="AF72">
            <v>1078</v>
          </cell>
          <cell r="AG72">
            <v>0</v>
          </cell>
          <cell r="AH72">
            <v>473</v>
          </cell>
          <cell r="AI72">
            <v>22337</v>
          </cell>
          <cell r="AJ72">
            <v>764</v>
          </cell>
          <cell r="AK72">
            <v>37500</v>
          </cell>
          <cell r="AL72">
            <v>0</v>
          </cell>
          <cell r="AM72">
            <v>0</v>
          </cell>
          <cell r="AN72">
            <v>37500</v>
          </cell>
          <cell r="AO72">
            <v>0</v>
          </cell>
          <cell r="AP72">
            <v>9500</v>
          </cell>
          <cell r="AQ72">
            <v>0</v>
          </cell>
          <cell r="AR72">
            <v>0</v>
          </cell>
          <cell r="AS72">
            <v>27640</v>
          </cell>
          <cell r="AT72">
            <v>0</v>
          </cell>
          <cell r="AU72">
            <v>0</v>
          </cell>
          <cell r="AV72">
            <v>27640</v>
          </cell>
          <cell r="AW72">
            <v>0</v>
          </cell>
          <cell r="AX72">
            <v>0</v>
          </cell>
          <cell r="AY72">
            <v>0</v>
          </cell>
          <cell r="AZ72">
            <v>0</v>
          </cell>
          <cell r="BA72">
            <v>0</v>
          </cell>
          <cell r="BB72">
            <v>0</v>
          </cell>
          <cell r="BC72">
            <v>0</v>
          </cell>
          <cell r="BD72">
            <v>0</v>
          </cell>
          <cell r="BE72">
            <v>21475</v>
          </cell>
          <cell r="BF72">
            <v>0</v>
          </cell>
          <cell r="BG72">
            <v>0</v>
          </cell>
          <cell r="BH72">
            <v>21475</v>
          </cell>
          <cell r="BI72">
            <v>0</v>
          </cell>
          <cell r="BJ72">
            <v>0</v>
          </cell>
          <cell r="BK72">
            <v>0</v>
          </cell>
          <cell r="BL72">
            <v>0</v>
          </cell>
          <cell r="BM72">
            <v>0</v>
          </cell>
          <cell r="BN72">
            <v>0</v>
          </cell>
        </row>
        <row r="73">
          <cell r="A73" t="str">
            <v>Photo Works North / Source Magazine</v>
          </cell>
          <cell r="B73" t="str">
            <v>2015-2016</v>
          </cell>
          <cell r="C73">
            <v>33269</v>
          </cell>
          <cell r="D73" t="str">
            <v>Lottery</v>
          </cell>
          <cell r="E73" t="str">
            <v>ACNI/12315</v>
          </cell>
          <cell r="F73" t="str">
            <v>Suzanne Lyle</v>
          </cell>
          <cell r="G73" t="str">
            <v>AFP - Core</v>
          </cell>
          <cell r="H73" t="str">
            <v>Awarded</v>
          </cell>
          <cell r="I73" t="str">
            <v>Small</v>
          </cell>
          <cell r="J73">
            <v>48352</v>
          </cell>
          <cell r="K73">
            <v>0</v>
          </cell>
          <cell r="L73">
            <v>48352</v>
          </cell>
          <cell r="M73">
            <v>115818</v>
          </cell>
          <cell r="N73" t="str">
            <v>Visual Arts</v>
          </cell>
          <cell r="O73">
            <v>59290</v>
          </cell>
          <cell r="P73">
            <v>3793</v>
          </cell>
          <cell r="Q73">
            <v>303</v>
          </cell>
          <cell r="R73">
            <v>0</v>
          </cell>
          <cell r="S73">
            <v>1441</v>
          </cell>
          <cell r="T73">
            <v>2927</v>
          </cell>
          <cell r="U73">
            <v>1061</v>
          </cell>
          <cell r="V73">
            <v>0</v>
          </cell>
          <cell r="W73">
            <v>0</v>
          </cell>
          <cell r="X73">
            <v>874</v>
          </cell>
          <cell r="Y73">
            <v>10399</v>
          </cell>
          <cell r="Z73">
            <v>299</v>
          </cell>
          <cell r="AA73">
            <v>12729</v>
          </cell>
          <cell r="AB73">
            <v>0</v>
          </cell>
          <cell r="AC73">
            <v>544</v>
          </cell>
          <cell r="AD73">
            <v>0</v>
          </cell>
          <cell r="AE73">
            <v>0</v>
          </cell>
          <cell r="AF73">
            <v>669</v>
          </cell>
          <cell r="AG73">
            <v>8848</v>
          </cell>
          <cell r="AH73">
            <v>1420</v>
          </cell>
          <cell r="AI73">
            <v>762</v>
          </cell>
          <cell r="AJ73">
            <v>16442</v>
          </cell>
          <cell r="AK73">
            <v>48352</v>
          </cell>
          <cell r="AL73">
            <v>0</v>
          </cell>
          <cell r="AM73">
            <v>0</v>
          </cell>
          <cell r="AN73">
            <v>48352</v>
          </cell>
          <cell r="AO73">
            <v>13764</v>
          </cell>
          <cell r="AP73">
            <v>0</v>
          </cell>
          <cell r="AQ73">
            <v>5000</v>
          </cell>
          <cell r="AR73">
            <v>0</v>
          </cell>
          <cell r="AS73">
            <v>0</v>
          </cell>
          <cell r="AT73">
            <v>0</v>
          </cell>
          <cell r="AU73">
            <v>0</v>
          </cell>
          <cell r="AV73">
            <v>13764</v>
          </cell>
          <cell r="AW73">
            <v>0</v>
          </cell>
          <cell r="AX73">
            <v>0</v>
          </cell>
          <cell r="AY73">
            <v>0</v>
          </cell>
          <cell r="AZ73">
            <v>0</v>
          </cell>
          <cell r="BA73">
            <v>17579</v>
          </cell>
          <cell r="BB73">
            <v>0</v>
          </cell>
          <cell r="BC73">
            <v>0</v>
          </cell>
          <cell r="BD73">
            <v>0</v>
          </cell>
          <cell r="BE73">
            <v>17074</v>
          </cell>
          <cell r="BF73">
            <v>0</v>
          </cell>
          <cell r="BG73">
            <v>10241</v>
          </cell>
          <cell r="BH73">
            <v>44894</v>
          </cell>
          <cell r="BI73">
            <v>0</v>
          </cell>
          <cell r="BJ73">
            <v>0</v>
          </cell>
          <cell r="BK73">
            <v>0</v>
          </cell>
          <cell r="BL73">
            <v>0</v>
          </cell>
          <cell r="BM73">
            <v>0</v>
          </cell>
          <cell r="BN73">
            <v>0</v>
          </cell>
        </row>
        <row r="74">
          <cell r="A74" t="str">
            <v>PLACE</v>
          </cell>
          <cell r="B74" t="str">
            <v>2015-2016</v>
          </cell>
          <cell r="C74">
            <v>33186</v>
          </cell>
          <cell r="D74" t="str">
            <v>Lottery</v>
          </cell>
          <cell r="E74" t="str">
            <v>ACNI/12232</v>
          </cell>
          <cell r="F74" t="str">
            <v>Deirdre Robb</v>
          </cell>
          <cell r="G74" t="str">
            <v>AFP - Core</v>
          </cell>
          <cell r="H74" t="str">
            <v>Awarded</v>
          </cell>
          <cell r="I74" t="str">
            <v>Medium</v>
          </cell>
          <cell r="J74">
            <v>90157</v>
          </cell>
          <cell r="K74">
            <v>0</v>
          </cell>
          <cell r="L74">
            <v>103684</v>
          </cell>
          <cell r="M74">
            <v>270156</v>
          </cell>
          <cell r="N74" t="str">
            <v>Visual Arts</v>
          </cell>
          <cell r="O74">
            <v>114203</v>
          </cell>
          <cell r="P74">
            <v>5321</v>
          </cell>
          <cell r="Q74">
            <v>2661</v>
          </cell>
          <cell r="R74">
            <v>2645</v>
          </cell>
          <cell r="S74">
            <v>579</v>
          </cell>
          <cell r="T74">
            <v>622</v>
          </cell>
          <cell r="U74">
            <v>1722</v>
          </cell>
          <cell r="V74">
            <v>0</v>
          </cell>
          <cell r="W74">
            <v>0</v>
          </cell>
          <cell r="X74">
            <v>1242</v>
          </cell>
          <cell r="Y74">
            <v>14792</v>
          </cell>
          <cell r="Z74">
            <v>6641</v>
          </cell>
          <cell r="AA74">
            <v>16617</v>
          </cell>
          <cell r="AB74">
            <v>0</v>
          </cell>
          <cell r="AC74">
            <v>7361</v>
          </cell>
          <cell r="AD74">
            <v>0</v>
          </cell>
          <cell r="AE74">
            <v>425</v>
          </cell>
          <cell r="AF74">
            <v>222</v>
          </cell>
          <cell r="AG74">
            <v>0</v>
          </cell>
          <cell r="AH74">
            <v>0</v>
          </cell>
          <cell r="AI74">
            <v>616</v>
          </cell>
          <cell r="AJ74">
            <v>28633</v>
          </cell>
          <cell r="AK74">
            <v>90727</v>
          </cell>
          <cell r="AL74">
            <v>0</v>
          </cell>
          <cell r="AM74">
            <v>0</v>
          </cell>
          <cell r="AN74">
            <v>90727</v>
          </cell>
          <cell r="AO74">
            <v>0</v>
          </cell>
          <cell r="AP74">
            <v>7166</v>
          </cell>
          <cell r="AQ74">
            <v>3452</v>
          </cell>
          <cell r="AR74">
            <v>0</v>
          </cell>
          <cell r="AS74">
            <v>6140</v>
          </cell>
          <cell r="AT74">
            <v>0</v>
          </cell>
          <cell r="AU74">
            <v>0</v>
          </cell>
          <cell r="AV74">
            <v>6140</v>
          </cell>
          <cell r="AW74">
            <v>0</v>
          </cell>
          <cell r="AX74">
            <v>0</v>
          </cell>
          <cell r="AY74">
            <v>0</v>
          </cell>
          <cell r="AZ74">
            <v>0</v>
          </cell>
          <cell r="BA74">
            <v>1105</v>
          </cell>
          <cell r="BB74">
            <v>0</v>
          </cell>
          <cell r="BC74">
            <v>0</v>
          </cell>
          <cell r="BD74">
            <v>0</v>
          </cell>
          <cell r="BE74">
            <v>83824</v>
          </cell>
          <cell r="BF74">
            <v>0</v>
          </cell>
          <cell r="BG74">
            <v>2598</v>
          </cell>
          <cell r="BH74">
            <v>87527</v>
          </cell>
          <cell r="BI74">
            <v>6920</v>
          </cell>
          <cell r="BJ74">
            <v>0</v>
          </cell>
          <cell r="BK74">
            <v>0</v>
          </cell>
          <cell r="BL74">
            <v>6920</v>
          </cell>
          <cell r="BM74">
            <v>0</v>
          </cell>
          <cell r="BN74">
            <v>0</v>
          </cell>
        </row>
        <row r="75">
          <cell r="A75" t="str">
            <v>Play Resource Warehouse</v>
          </cell>
          <cell r="B75" t="str">
            <v>2015-2016</v>
          </cell>
          <cell r="C75">
            <v>33242</v>
          </cell>
          <cell r="D75" t="str">
            <v>Lottery</v>
          </cell>
          <cell r="E75" t="str">
            <v>ACNI/12288</v>
          </cell>
          <cell r="F75" t="str">
            <v>Gavin O'Connor</v>
          </cell>
          <cell r="G75" t="str">
            <v>AFP - Core</v>
          </cell>
          <cell r="H75" t="str">
            <v>Awarded</v>
          </cell>
          <cell r="I75" t="str">
            <v>Medium</v>
          </cell>
          <cell r="J75">
            <v>99000</v>
          </cell>
          <cell r="K75">
            <v>0</v>
          </cell>
          <cell r="L75">
            <v>362392.61</v>
          </cell>
          <cell r="M75">
            <v>362392.61</v>
          </cell>
          <cell r="N75" t="str">
            <v>Visual Arts</v>
          </cell>
          <cell r="O75">
            <v>241975.04000000001</v>
          </cell>
          <cell r="P75">
            <v>14345.88</v>
          </cell>
          <cell r="Q75">
            <v>9965.43</v>
          </cell>
          <cell r="R75">
            <v>11945.73</v>
          </cell>
          <cell r="S75">
            <v>2123.2199999999998</v>
          </cell>
          <cell r="T75">
            <v>2041.99</v>
          </cell>
          <cell r="U75">
            <v>3750</v>
          </cell>
          <cell r="V75">
            <v>0</v>
          </cell>
          <cell r="W75">
            <v>0</v>
          </cell>
          <cell r="X75">
            <v>6022.11</v>
          </cell>
          <cell r="Y75">
            <v>50194.359999999993</v>
          </cell>
          <cell r="Z75">
            <v>8774.74</v>
          </cell>
          <cell r="AA75">
            <v>41175</v>
          </cell>
          <cell r="AB75">
            <v>0</v>
          </cell>
          <cell r="AC75">
            <v>0</v>
          </cell>
          <cell r="AD75">
            <v>0</v>
          </cell>
          <cell r="AE75">
            <v>0</v>
          </cell>
          <cell r="AF75">
            <v>0</v>
          </cell>
          <cell r="AG75">
            <v>0</v>
          </cell>
          <cell r="AH75">
            <v>1600</v>
          </cell>
          <cell r="AI75">
            <v>600</v>
          </cell>
          <cell r="AJ75">
            <v>0</v>
          </cell>
          <cell r="AK75">
            <v>99000</v>
          </cell>
          <cell r="AL75">
            <v>0</v>
          </cell>
          <cell r="AM75">
            <v>8016.85</v>
          </cell>
          <cell r="AN75">
            <v>107016.85</v>
          </cell>
          <cell r="AO75">
            <v>0</v>
          </cell>
          <cell r="AP75">
            <v>0</v>
          </cell>
          <cell r="AQ75">
            <v>56494</v>
          </cell>
          <cell r="AR75">
            <v>0</v>
          </cell>
          <cell r="AS75">
            <v>0</v>
          </cell>
          <cell r="AT75">
            <v>0</v>
          </cell>
          <cell r="AU75">
            <v>0</v>
          </cell>
          <cell r="AV75">
            <v>0</v>
          </cell>
          <cell r="AW75">
            <v>0</v>
          </cell>
          <cell r="AX75">
            <v>0</v>
          </cell>
          <cell r="AY75">
            <v>0</v>
          </cell>
          <cell r="AZ75">
            <v>90947.61</v>
          </cell>
          <cell r="BA75">
            <v>0</v>
          </cell>
          <cell r="BB75">
            <v>0</v>
          </cell>
          <cell r="BC75">
            <v>0</v>
          </cell>
          <cell r="BD75">
            <v>0</v>
          </cell>
          <cell r="BE75">
            <v>0</v>
          </cell>
          <cell r="BF75">
            <v>9965.6</v>
          </cell>
          <cell r="BG75">
            <v>77960.240000000005</v>
          </cell>
          <cell r="BH75">
            <v>178873.45</v>
          </cell>
          <cell r="BI75">
            <v>0</v>
          </cell>
          <cell r="BJ75">
            <v>0</v>
          </cell>
          <cell r="BK75">
            <v>0</v>
          </cell>
          <cell r="BL75">
            <v>0</v>
          </cell>
          <cell r="BM75">
            <v>0</v>
          </cell>
          <cell r="BN75">
            <v>0</v>
          </cell>
        </row>
        <row r="76">
          <cell r="A76" t="str">
            <v>Poetry Ireland</v>
          </cell>
          <cell r="B76" t="str">
            <v>2015-2016</v>
          </cell>
          <cell r="C76">
            <v>33170</v>
          </cell>
          <cell r="D76" t="str">
            <v>Lottery</v>
          </cell>
          <cell r="E76" t="str">
            <v>ACNI/12216</v>
          </cell>
          <cell r="F76" t="str">
            <v>Damian Smyth</v>
          </cell>
          <cell r="G76" t="str">
            <v>AFP - Core</v>
          </cell>
          <cell r="H76" t="str">
            <v>Awarded</v>
          </cell>
          <cell r="I76" t="str">
            <v>Medium</v>
          </cell>
          <cell r="J76">
            <v>41499</v>
          </cell>
          <cell r="K76">
            <v>0</v>
          </cell>
          <cell r="L76">
            <v>49244.04</v>
          </cell>
          <cell r="M76">
            <v>462262.44</v>
          </cell>
          <cell r="N76" t="str">
            <v>Literature</v>
          </cell>
          <cell r="O76">
            <v>189595.44</v>
          </cell>
          <cell r="P76">
            <v>24600</v>
          </cell>
          <cell r="Q76">
            <v>2460</v>
          </cell>
          <cell r="R76">
            <v>820</v>
          </cell>
          <cell r="S76">
            <v>4920</v>
          </cell>
          <cell r="T76">
            <v>6970</v>
          </cell>
          <cell r="U76">
            <v>5740</v>
          </cell>
          <cell r="V76">
            <v>0</v>
          </cell>
          <cell r="W76">
            <v>0</v>
          </cell>
          <cell r="X76">
            <v>1230</v>
          </cell>
          <cell r="Y76">
            <v>46740</v>
          </cell>
          <cell r="Z76">
            <v>21484</v>
          </cell>
          <cell r="AA76">
            <v>154821.6</v>
          </cell>
          <cell r="AB76">
            <v>246</v>
          </cell>
          <cell r="AC76">
            <v>10670</v>
          </cell>
          <cell r="AD76">
            <v>0</v>
          </cell>
          <cell r="AE76">
            <v>0</v>
          </cell>
          <cell r="AF76">
            <v>0</v>
          </cell>
          <cell r="AG76">
            <v>0</v>
          </cell>
          <cell r="AH76">
            <v>38705.4</v>
          </cell>
          <cell r="AI76">
            <v>0</v>
          </cell>
          <cell r="AJ76">
            <v>0</v>
          </cell>
          <cell r="AK76">
            <v>41499</v>
          </cell>
          <cell r="AL76">
            <v>0</v>
          </cell>
          <cell r="AM76">
            <v>0</v>
          </cell>
          <cell r="AN76">
            <v>41499</v>
          </cell>
          <cell r="AO76">
            <v>249328</v>
          </cell>
          <cell r="AP76">
            <v>0</v>
          </cell>
          <cell r="AQ76">
            <v>0</v>
          </cell>
          <cell r="AR76">
            <v>0</v>
          </cell>
          <cell r="AS76">
            <v>0</v>
          </cell>
          <cell r="AT76">
            <v>17712</v>
          </cell>
          <cell r="AU76">
            <v>0</v>
          </cell>
          <cell r="AV76">
            <v>267040</v>
          </cell>
          <cell r="AW76">
            <v>2460</v>
          </cell>
          <cell r="AX76">
            <v>0</v>
          </cell>
          <cell r="AY76">
            <v>0</v>
          </cell>
          <cell r="AZ76">
            <v>0</v>
          </cell>
          <cell r="BA76">
            <v>13530</v>
          </cell>
          <cell r="BB76">
            <v>0</v>
          </cell>
          <cell r="BC76">
            <v>0</v>
          </cell>
          <cell r="BD76">
            <v>820</v>
          </cell>
          <cell r="BE76">
            <v>1640</v>
          </cell>
          <cell r="BF76">
            <v>0</v>
          </cell>
          <cell r="BG76">
            <v>30504</v>
          </cell>
          <cell r="BH76">
            <v>48954</v>
          </cell>
          <cell r="BI76">
            <v>5740</v>
          </cell>
          <cell r="BJ76">
            <v>24600</v>
          </cell>
          <cell r="BK76">
            <v>0</v>
          </cell>
          <cell r="BL76">
            <v>30340</v>
          </cell>
          <cell r="BM76">
            <v>0</v>
          </cell>
          <cell r="BN76">
            <v>0</v>
          </cell>
        </row>
        <row r="77">
          <cell r="A77" t="str">
            <v>Prime Cut Productions Ltd</v>
          </cell>
          <cell r="B77" t="str">
            <v>2015-2016</v>
          </cell>
          <cell r="C77">
            <v>33264</v>
          </cell>
          <cell r="D77" t="str">
            <v>Exchequer</v>
          </cell>
          <cell r="E77" t="str">
            <v>ACNI/12310</v>
          </cell>
          <cell r="F77" t="str">
            <v>Gilly Campbell</v>
          </cell>
          <cell r="G77" t="str">
            <v>AFP - Core</v>
          </cell>
          <cell r="H77" t="str">
            <v>Awarded</v>
          </cell>
          <cell r="I77" t="str">
            <v>Medium</v>
          </cell>
          <cell r="J77">
            <v>155249</v>
          </cell>
          <cell r="K77">
            <v>0</v>
          </cell>
          <cell r="L77">
            <v>168900</v>
          </cell>
          <cell r="M77">
            <v>639825</v>
          </cell>
          <cell r="N77" t="str">
            <v>Drama</v>
          </cell>
          <cell r="O77">
            <v>104457</v>
          </cell>
          <cell r="P77">
            <v>6892</v>
          </cell>
          <cell r="Q77">
            <v>0</v>
          </cell>
          <cell r="R77">
            <v>1100</v>
          </cell>
          <cell r="S77">
            <v>2445</v>
          </cell>
          <cell r="T77">
            <v>995</v>
          </cell>
          <cell r="U77">
            <v>3085</v>
          </cell>
          <cell r="V77">
            <v>0</v>
          </cell>
          <cell r="W77">
            <v>0</v>
          </cell>
          <cell r="X77">
            <v>1874</v>
          </cell>
          <cell r="Y77">
            <v>16391</v>
          </cell>
          <cell r="Z77">
            <v>5482</v>
          </cell>
          <cell r="AA77">
            <v>136680</v>
          </cell>
          <cell r="AB77">
            <v>1000</v>
          </cell>
          <cell r="AC77">
            <v>19149</v>
          </cell>
          <cell r="AD77">
            <v>0</v>
          </cell>
          <cell r="AE77">
            <v>0</v>
          </cell>
          <cell r="AF77">
            <v>3107</v>
          </cell>
          <cell r="AG77">
            <v>0</v>
          </cell>
          <cell r="AH77">
            <v>30760</v>
          </cell>
          <cell r="AI77">
            <v>39092</v>
          </cell>
          <cell r="AJ77">
            <v>35425</v>
          </cell>
          <cell r="AK77">
            <v>155249.45000000001</v>
          </cell>
          <cell r="AL77">
            <v>0</v>
          </cell>
          <cell r="AM77">
            <v>13765.45</v>
          </cell>
          <cell r="AN77">
            <v>169012</v>
          </cell>
          <cell r="AO77">
            <v>0</v>
          </cell>
          <cell r="AP77">
            <v>26250</v>
          </cell>
          <cell r="AQ77">
            <v>47800</v>
          </cell>
          <cell r="AR77">
            <v>0</v>
          </cell>
          <cell r="AS77">
            <v>0</v>
          </cell>
          <cell r="AT77">
            <v>0</v>
          </cell>
          <cell r="AU77">
            <v>0</v>
          </cell>
          <cell r="AV77">
            <v>0</v>
          </cell>
          <cell r="AW77">
            <v>25591</v>
          </cell>
          <cell r="AX77">
            <v>0</v>
          </cell>
          <cell r="AY77">
            <v>0</v>
          </cell>
          <cell r="AZ77">
            <v>0</v>
          </cell>
          <cell r="BA77">
            <v>0</v>
          </cell>
          <cell r="BB77">
            <v>0</v>
          </cell>
          <cell r="BC77">
            <v>0</v>
          </cell>
          <cell r="BD77">
            <v>0</v>
          </cell>
          <cell r="BE77">
            <v>0</v>
          </cell>
          <cell r="BF77">
            <v>0</v>
          </cell>
          <cell r="BG77">
            <v>4486</v>
          </cell>
          <cell r="BH77">
            <v>30077</v>
          </cell>
          <cell r="BI77">
            <v>0</v>
          </cell>
          <cell r="BJ77">
            <v>0</v>
          </cell>
          <cell r="BK77">
            <v>149885</v>
          </cell>
          <cell r="BL77">
            <v>149885</v>
          </cell>
          <cell r="BM77">
            <v>0</v>
          </cell>
          <cell r="BN77">
            <v>0</v>
          </cell>
        </row>
        <row r="78">
          <cell r="A78" t="str">
            <v>Prison Arts Foundation</v>
          </cell>
          <cell r="B78" t="str">
            <v>2015-2016</v>
          </cell>
          <cell r="C78">
            <v>33162</v>
          </cell>
          <cell r="D78" t="str">
            <v>Lottery</v>
          </cell>
          <cell r="E78" t="str">
            <v>ACNI/12208</v>
          </cell>
          <cell r="F78" t="str">
            <v>Joan Dempster</v>
          </cell>
          <cell r="G78" t="str">
            <v>AFP - Core</v>
          </cell>
          <cell r="H78" t="str">
            <v>Awarded</v>
          </cell>
          <cell r="I78" t="str">
            <v>Medium</v>
          </cell>
          <cell r="J78">
            <v>48500</v>
          </cell>
          <cell r="K78">
            <v>0</v>
          </cell>
          <cell r="L78">
            <v>79100</v>
          </cell>
          <cell r="M78">
            <v>374026</v>
          </cell>
          <cell r="N78" t="str">
            <v>Combined</v>
          </cell>
          <cell r="O78">
            <v>96058.34</v>
          </cell>
          <cell r="P78">
            <v>5048.16</v>
          </cell>
          <cell r="Q78">
            <v>778.35</v>
          </cell>
          <cell r="R78">
            <v>0</v>
          </cell>
          <cell r="S78">
            <v>3017.58</v>
          </cell>
          <cell r="T78">
            <v>1632.38</v>
          </cell>
          <cell r="U78">
            <v>5153</v>
          </cell>
          <cell r="V78">
            <v>0</v>
          </cell>
          <cell r="W78">
            <v>0</v>
          </cell>
          <cell r="X78">
            <v>2224.91</v>
          </cell>
          <cell r="Y78">
            <v>17854.38</v>
          </cell>
          <cell r="Z78">
            <v>2946.27</v>
          </cell>
          <cell r="AA78">
            <v>97229.07</v>
          </cell>
          <cell r="AB78">
            <v>0</v>
          </cell>
          <cell r="AC78">
            <v>200</v>
          </cell>
          <cell r="AD78">
            <v>0</v>
          </cell>
          <cell r="AE78">
            <v>389.75</v>
          </cell>
          <cell r="AF78">
            <v>720</v>
          </cell>
          <cell r="AG78">
            <v>0</v>
          </cell>
          <cell r="AH78">
            <v>6513.67</v>
          </cell>
          <cell r="AI78">
            <v>2390.0300000000002</v>
          </cell>
          <cell r="AJ78">
            <v>2047.75</v>
          </cell>
          <cell r="AK78">
            <v>46075</v>
          </cell>
          <cell r="AL78">
            <v>0</v>
          </cell>
          <cell r="AM78">
            <v>0</v>
          </cell>
          <cell r="AN78">
            <v>46075</v>
          </cell>
          <cell r="AO78">
            <v>0</v>
          </cell>
          <cell r="AP78">
            <v>94549.71</v>
          </cell>
          <cell r="AQ78">
            <v>6689.7</v>
          </cell>
          <cell r="AR78">
            <v>11502.99</v>
          </cell>
          <cell r="AS78">
            <v>0</v>
          </cell>
          <cell r="AT78">
            <v>0</v>
          </cell>
          <cell r="AU78">
            <v>0</v>
          </cell>
          <cell r="AV78">
            <v>11502.99</v>
          </cell>
          <cell r="AW78">
            <v>0</v>
          </cell>
          <cell r="AX78">
            <v>0</v>
          </cell>
          <cell r="AY78">
            <v>0</v>
          </cell>
          <cell r="AZ78">
            <v>0</v>
          </cell>
          <cell r="BA78">
            <v>0</v>
          </cell>
          <cell r="BB78">
            <v>0</v>
          </cell>
          <cell r="BC78">
            <v>0</v>
          </cell>
          <cell r="BD78">
            <v>0</v>
          </cell>
          <cell r="BE78">
            <v>640</v>
          </cell>
          <cell r="BF78">
            <v>0</v>
          </cell>
          <cell r="BG78">
            <v>215.02</v>
          </cell>
          <cell r="BH78">
            <v>855.02</v>
          </cell>
          <cell r="BI78">
            <v>0</v>
          </cell>
          <cell r="BJ78">
            <v>700</v>
          </cell>
          <cell r="BK78">
            <v>40000</v>
          </cell>
          <cell r="BL78">
            <v>40700</v>
          </cell>
          <cell r="BM78">
            <v>0</v>
          </cell>
          <cell r="BN78">
            <v>0</v>
          </cell>
        </row>
        <row r="79">
          <cell r="A79" t="str">
            <v>QSS @ Bedford Street</v>
          </cell>
          <cell r="B79" t="str">
            <v>2015-2016</v>
          </cell>
          <cell r="C79">
            <v>33171</v>
          </cell>
          <cell r="D79" t="str">
            <v>Lottery</v>
          </cell>
          <cell r="E79" t="str">
            <v>ACNI/12217</v>
          </cell>
          <cell r="F79" t="str">
            <v>Deirdre Robb</v>
          </cell>
          <cell r="G79" t="str">
            <v>AFP - Core</v>
          </cell>
          <cell r="H79" t="str">
            <v>Awarded</v>
          </cell>
          <cell r="I79" t="str">
            <v>Small</v>
          </cell>
          <cell r="J79">
            <v>31606</v>
          </cell>
          <cell r="K79">
            <v>0</v>
          </cell>
          <cell r="L79">
            <v>31606</v>
          </cell>
          <cell r="M79">
            <v>64394</v>
          </cell>
          <cell r="N79" t="str">
            <v>Visual Arts</v>
          </cell>
          <cell r="O79">
            <v>20898</v>
          </cell>
          <cell r="P79">
            <v>18000</v>
          </cell>
          <cell r="Q79">
            <v>3852.91</v>
          </cell>
          <cell r="R79">
            <v>10639</v>
          </cell>
          <cell r="S79">
            <v>1341.25</v>
          </cell>
          <cell r="T79">
            <v>1484.6</v>
          </cell>
          <cell r="U79">
            <v>2020</v>
          </cell>
          <cell r="V79">
            <v>0</v>
          </cell>
          <cell r="W79">
            <v>0</v>
          </cell>
          <cell r="X79">
            <v>2417.1799999999998</v>
          </cell>
          <cell r="Y79">
            <v>39754.94</v>
          </cell>
          <cell r="Z79">
            <v>1709.17</v>
          </cell>
          <cell r="AA79">
            <v>1253.42</v>
          </cell>
          <cell r="AB79">
            <v>0</v>
          </cell>
          <cell r="AC79">
            <v>0</v>
          </cell>
          <cell r="AD79">
            <v>0</v>
          </cell>
          <cell r="AE79">
            <v>465.03</v>
          </cell>
          <cell r="AF79">
            <v>0</v>
          </cell>
          <cell r="AG79">
            <v>508.72</v>
          </cell>
          <cell r="AH79">
            <v>0</v>
          </cell>
          <cell r="AI79">
            <v>624.57000000000005</v>
          </cell>
          <cell r="AJ79">
            <v>690</v>
          </cell>
          <cell r="AK79">
            <v>31606</v>
          </cell>
          <cell r="AL79">
            <v>0</v>
          </cell>
          <cell r="AM79">
            <v>0</v>
          </cell>
          <cell r="AN79">
            <v>31606</v>
          </cell>
          <cell r="AO79">
            <v>0</v>
          </cell>
          <cell r="AP79">
            <v>0</v>
          </cell>
          <cell r="AQ79">
            <v>6000</v>
          </cell>
          <cell r="AR79">
            <v>0</v>
          </cell>
          <cell r="AS79">
            <v>0</v>
          </cell>
          <cell r="AT79">
            <v>0</v>
          </cell>
          <cell r="AU79">
            <v>0</v>
          </cell>
          <cell r="AV79">
            <v>0</v>
          </cell>
          <cell r="AW79">
            <v>0</v>
          </cell>
          <cell r="AX79">
            <v>0</v>
          </cell>
          <cell r="AY79">
            <v>0</v>
          </cell>
          <cell r="AZ79">
            <v>0</v>
          </cell>
          <cell r="BA79">
            <v>0</v>
          </cell>
          <cell r="BB79">
            <v>0</v>
          </cell>
          <cell r="BC79">
            <v>0</v>
          </cell>
          <cell r="BD79">
            <v>17880.27</v>
          </cell>
          <cell r="BE79">
            <v>0</v>
          </cell>
          <cell r="BF79">
            <v>0</v>
          </cell>
          <cell r="BG79">
            <v>0</v>
          </cell>
          <cell r="BH79">
            <v>17880.27</v>
          </cell>
          <cell r="BI79">
            <v>0</v>
          </cell>
          <cell r="BJ79">
            <v>417.86</v>
          </cell>
          <cell r="BK79">
            <v>10000</v>
          </cell>
          <cell r="BL79">
            <v>10417.86</v>
          </cell>
          <cell r="BM79">
            <v>0</v>
          </cell>
          <cell r="BN79">
            <v>0</v>
          </cell>
        </row>
        <row r="80">
          <cell r="A80" t="str">
            <v>Replay Productions Limited</v>
          </cell>
          <cell r="B80" t="str">
            <v>2015-2016</v>
          </cell>
          <cell r="C80">
            <v>33245</v>
          </cell>
          <cell r="D80" t="str">
            <v>Exchequer</v>
          </cell>
          <cell r="E80" t="str">
            <v>ACNI/12291</v>
          </cell>
          <cell r="F80" t="str">
            <v>Gilly Campbell</v>
          </cell>
          <cell r="G80" t="str">
            <v>AFP - Core</v>
          </cell>
          <cell r="H80" t="str">
            <v>Awarded</v>
          </cell>
          <cell r="I80" t="str">
            <v>Medium</v>
          </cell>
          <cell r="J80">
            <v>148791</v>
          </cell>
          <cell r="K80">
            <v>0</v>
          </cell>
          <cell r="L80">
            <v>148791</v>
          </cell>
          <cell r="M80">
            <v>299539</v>
          </cell>
          <cell r="N80" t="str">
            <v>Drama</v>
          </cell>
          <cell r="O80">
            <v>101380.67</v>
          </cell>
          <cell r="P80">
            <v>23002.22</v>
          </cell>
          <cell r="Q80">
            <v>0</v>
          </cell>
          <cell r="R80">
            <v>0</v>
          </cell>
          <cell r="S80">
            <v>869.89</v>
          </cell>
          <cell r="T80">
            <v>1897.84</v>
          </cell>
          <cell r="U80">
            <v>6010.78</v>
          </cell>
          <cell r="V80">
            <v>0</v>
          </cell>
          <cell r="W80">
            <v>0</v>
          </cell>
          <cell r="X80">
            <v>4302.95</v>
          </cell>
          <cell r="Y80">
            <v>36083.68</v>
          </cell>
          <cell r="Z80">
            <v>5997.37</v>
          </cell>
          <cell r="AA80">
            <v>105030.88</v>
          </cell>
          <cell r="AB80">
            <v>956.6</v>
          </cell>
          <cell r="AC80">
            <v>20474.669999999998</v>
          </cell>
          <cell r="AD80">
            <v>0</v>
          </cell>
          <cell r="AE80">
            <v>0</v>
          </cell>
          <cell r="AF80">
            <v>234</v>
          </cell>
          <cell r="AG80">
            <v>1968.8</v>
          </cell>
          <cell r="AH80">
            <v>5164.1000000000004</v>
          </cell>
          <cell r="AI80">
            <v>14700.81</v>
          </cell>
          <cell r="AJ80">
            <v>10830.07</v>
          </cell>
          <cell r="AK80">
            <v>148791</v>
          </cell>
          <cell r="AL80">
            <v>0</v>
          </cell>
          <cell r="AM80">
            <v>0</v>
          </cell>
          <cell r="AN80">
            <v>148791</v>
          </cell>
          <cell r="AO80">
            <v>0</v>
          </cell>
          <cell r="AP80">
            <v>0</v>
          </cell>
          <cell r="AQ80">
            <v>24500</v>
          </cell>
          <cell r="AR80">
            <v>0</v>
          </cell>
          <cell r="AS80">
            <v>0</v>
          </cell>
          <cell r="AT80">
            <v>0</v>
          </cell>
          <cell r="AU80">
            <v>0</v>
          </cell>
          <cell r="AV80">
            <v>0</v>
          </cell>
          <cell r="AW80">
            <v>8554.6</v>
          </cell>
          <cell r="AX80">
            <v>4000</v>
          </cell>
          <cell r="AY80">
            <v>0</v>
          </cell>
          <cell r="AZ80">
            <v>0</v>
          </cell>
          <cell r="BA80">
            <v>0</v>
          </cell>
          <cell r="BB80">
            <v>0</v>
          </cell>
          <cell r="BC80">
            <v>0</v>
          </cell>
          <cell r="BD80">
            <v>0</v>
          </cell>
          <cell r="BE80">
            <v>0</v>
          </cell>
          <cell r="BF80">
            <v>500</v>
          </cell>
          <cell r="BG80">
            <v>10357.02</v>
          </cell>
          <cell r="BH80">
            <v>23411.620000000003</v>
          </cell>
          <cell r="BI80">
            <v>18084.62</v>
          </cell>
          <cell r="BJ80">
            <v>772.18</v>
          </cell>
          <cell r="BK80">
            <v>47045</v>
          </cell>
          <cell r="BL80">
            <v>65901.8</v>
          </cell>
          <cell r="BM80">
            <v>0</v>
          </cell>
          <cell r="BN80">
            <v>0</v>
          </cell>
        </row>
        <row r="81">
          <cell r="A81" t="str">
            <v>Seacourt Print Workshop Limited</v>
          </cell>
          <cell r="B81" t="str">
            <v>2015-2016</v>
          </cell>
          <cell r="C81">
            <v>33213</v>
          </cell>
          <cell r="D81" t="str">
            <v>Lottery</v>
          </cell>
          <cell r="E81" t="str">
            <v>ACNI/12259</v>
          </cell>
          <cell r="F81" t="str">
            <v>Suzanne Lyle</v>
          </cell>
          <cell r="G81" t="str">
            <v>AFP - Core</v>
          </cell>
          <cell r="H81" t="str">
            <v>Awarded</v>
          </cell>
          <cell r="I81" t="str">
            <v>Small</v>
          </cell>
          <cell r="J81">
            <v>63438</v>
          </cell>
          <cell r="K81">
            <v>0</v>
          </cell>
          <cell r="L81">
            <v>88955.199999999997</v>
          </cell>
          <cell r="M81">
            <v>190768.84</v>
          </cell>
          <cell r="N81" t="str">
            <v>Visual Arts</v>
          </cell>
          <cell r="O81">
            <v>44035.06</v>
          </cell>
          <cell r="P81">
            <v>24264</v>
          </cell>
          <cell r="Q81">
            <v>4389.55</v>
          </cell>
          <cell r="R81">
            <v>1045.31</v>
          </cell>
          <cell r="S81">
            <v>1179.0999999999999</v>
          </cell>
          <cell r="T81">
            <v>2113.36</v>
          </cell>
          <cell r="U81">
            <v>2472.63</v>
          </cell>
          <cell r="V81">
            <v>0</v>
          </cell>
          <cell r="W81">
            <v>0</v>
          </cell>
          <cell r="X81">
            <v>2508.7800000000002</v>
          </cell>
          <cell r="Y81">
            <v>37972.729999999996</v>
          </cell>
          <cell r="Z81">
            <v>242.46</v>
          </cell>
          <cell r="AA81">
            <v>29063.5</v>
          </cell>
          <cell r="AB81">
            <v>0</v>
          </cell>
          <cell r="AC81">
            <v>1268.49</v>
          </cell>
          <cell r="AD81">
            <v>0</v>
          </cell>
          <cell r="AE81">
            <v>0</v>
          </cell>
          <cell r="AF81">
            <v>0</v>
          </cell>
          <cell r="AG81">
            <v>551.28</v>
          </cell>
          <cell r="AH81">
            <v>596.47</v>
          </cell>
          <cell r="AI81">
            <v>16890.27</v>
          </cell>
          <cell r="AJ81">
            <v>57997.27</v>
          </cell>
          <cell r="AK81">
            <v>63438</v>
          </cell>
          <cell r="AL81">
            <v>0</v>
          </cell>
          <cell r="AM81">
            <v>743.1</v>
          </cell>
          <cell r="AN81">
            <v>64181.1</v>
          </cell>
          <cell r="AO81">
            <v>0</v>
          </cell>
          <cell r="AP81">
            <v>2625</v>
          </cell>
          <cell r="AQ81">
            <v>0</v>
          </cell>
          <cell r="AR81">
            <v>0</v>
          </cell>
          <cell r="AS81">
            <v>0</v>
          </cell>
          <cell r="AT81">
            <v>0</v>
          </cell>
          <cell r="AU81">
            <v>0</v>
          </cell>
          <cell r="AV81">
            <v>0</v>
          </cell>
          <cell r="AW81">
            <v>0</v>
          </cell>
          <cell r="AX81">
            <v>0</v>
          </cell>
          <cell r="AY81">
            <v>0</v>
          </cell>
          <cell r="AZ81">
            <v>15305.34</v>
          </cell>
          <cell r="BA81">
            <v>0</v>
          </cell>
          <cell r="BB81">
            <v>8815.25</v>
          </cell>
          <cell r="BC81">
            <v>0</v>
          </cell>
          <cell r="BD81">
            <v>0</v>
          </cell>
          <cell r="BE81">
            <v>30075.01</v>
          </cell>
          <cell r="BF81">
            <v>0</v>
          </cell>
          <cell r="BG81">
            <v>13334.57</v>
          </cell>
          <cell r="BH81">
            <v>67530.17</v>
          </cell>
          <cell r="BI81">
            <v>1500</v>
          </cell>
          <cell r="BJ81">
            <v>4242.8999999999996</v>
          </cell>
          <cell r="BK81">
            <v>47186</v>
          </cell>
          <cell r="BL81">
            <v>52928.9</v>
          </cell>
          <cell r="BM81">
            <v>0</v>
          </cell>
          <cell r="BN81">
            <v>0</v>
          </cell>
        </row>
        <row r="82">
          <cell r="A82" t="str">
            <v>Sole Purpose Productions</v>
          </cell>
          <cell r="B82" t="str">
            <v>2015-2016</v>
          </cell>
          <cell r="C82">
            <v>33247</v>
          </cell>
          <cell r="D82" t="str">
            <v>Lottery</v>
          </cell>
          <cell r="E82" t="str">
            <v>ACNI/12293</v>
          </cell>
          <cell r="F82" t="str">
            <v>Lizzie Devlin</v>
          </cell>
          <cell r="G82" t="str">
            <v>AFP - Core</v>
          </cell>
          <cell r="H82" t="str">
            <v>Awarded</v>
          </cell>
          <cell r="I82" t="str">
            <v>Small</v>
          </cell>
          <cell r="J82">
            <v>34498</v>
          </cell>
          <cell r="K82">
            <v>0</v>
          </cell>
          <cell r="L82">
            <v>39738</v>
          </cell>
          <cell r="M82">
            <v>110008</v>
          </cell>
          <cell r="N82" t="str">
            <v>Drama</v>
          </cell>
          <cell r="O82">
            <v>23020</v>
          </cell>
          <cell r="P82">
            <v>3450</v>
          </cell>
          <cell r="Q82">
            <v>0</v>
          </cell>
          <cell r="R82">
            <v>0</v>
          </cell>
          <cell r="S82">
            <v>762.66</v>
          </cell>
          <cell r="T82">
            <v>945.86</v>
          </cell>
          <cell r="U82">
            <v>1388.3</v>
          </cell>
          <cell r="V82">
            <v>0</v>
          </cell>
          <cell r="W82">
            <v>0</v>
          </cell>
          <cell r="X82">
            <v>1768.14</v>
          </cell>
          <cell r="Y82">
            <v>8314.9599999999991</v>
          </cell>
          <cell r="Z82">
            <v>3330.69</v>
          </cell>
          <cell r="AA82">
            <v>25348.799999999999</v>
          </cell>
          <cell r="AB82">
            <v>150</v>
          </cell>
          <cell r="AC82">
            <v>937.69</v>
          </cell>
          <cell r="AD82">
            <v>0</v>
          </cell>
          <cell r="AE82">
            <v>0</v>
          </cell>
          <cell r="AF82">
            <v>163.44999999999999</v>
          </cell>
          <cell r="AG82">
            <v>1790</v>
          </cell>
          <cell r="AH82">
            <v>1307.06</v>
          </cell>
          <cell r="AI82">
            <v>1359.98</v>
          </cell>
          <cell r="AJ82">
            <v>2053.75</v>
          </cell>
          <cell r="AK82">
            <v>34498</v>
          </cell>
          <cell r="AL82">
            <v>0</v>
          </cell>
          <cell r="AM82">
            <v>0</v>
          </cell>
          <cell r="AN82">
            <v>34498</v>
          </cell>
          <cell r="AO82">
            <v>0</v>
          </cell>
          <cell r="AP82">
            <v>0</v>
          </cell>
          <cell r="AQ82">
            <v>14109</v>
          </cell>
          <cell r="AR82">
            <v>0</v>
          </cell>
          <cell r="AS82">
            <v>0</v>
          </cell>
          <cell r="AT82">
            <v>0</v>
          </cell>
          <cell r="AU82">
            <v>0</v>
          </cell>
          <cell r="AV82">
            <v>0</v>
          </cell>
          <cell r="AW82">
            <v>167.58</v>
          </cell>
          <cell r="AX82">
            <v>9218.61</v>
          </cell>
          <cell r="AY82">
            <v>0</v>
          </cell>
          <cell r="AZ82">
            <v>0</v>
          </cell>
          <cell r="BA82">
            <v>0</v>
          </cell>
          <cell r="BB82">
            <v>0</v>
          </cell>
          <cell r="BC82">
            <v>0</v>
          </cell>
          <cell r="BD82">
            <v>0</v>
          </cell>
          <cell r="BE82">
            <v>0</v>
          </cell>
          <cell r="BF82">
            <v>0</v>
          </cell>
          <cell r="BG82">
            <v>2418.4299999999998</v>
          </cell>
          <cell r="BH82">
            <v>11804.62</v>
          </cell>
          <cell r="BI82">
            <v>0</v>
          </cell>
          <cell r="BJ82">
            <v>1024</v>
          </cell>
          <cell r="BK82">
            <v>4000</v>
          </cell>
          <cell r="BL82">
            <v>5024</v>
          </cell>
          <cell r="BM82">
            <v>0</v>
          </cell>
          <cell r="BN82">
            <v>0</v>
          </cell>
        </row>
        <row r="83">
          <cell r="A83" t="str">
            <v>Spanner in the Works</v>
          </cell>
          <cell r="B83" t="str">
            <v>2015-2016</v>
          </cell>
          <cell r="C83">
            <v>33244</v>
          </cell>
          <cell r="D83" t="str">
            <v>Lottery</v>
          </cell>
          <cell r="E83" t="str">
            <v>ACNI/12290</v>
          </cell>
          <cell r="F83" t="str">
            <v>Joan Dempster</v>
          </cell>
          <cell r="G83" t="str">
            <v>AFP - Core</v>
          </cell>
          <cell r="H83" t="str">
            <v>Awarded</v>
          </cell>
          <cell r="I83" t="str">
            <v>Small</v>
          </cell>
          <cell r="J83">
            <v>35798</v>
          </cell>
          <cell r="K83">
            <v>0</v>
          </cell>
          <cell r="L83">
            <v>46000</v>
          </cell>
          <cell r="M83">
            <v>97866</v>
          </cell>
          <cell r="N83" t="str">
            <v>Drama</v>
          </cell>
          <cell r="O83">
            <v>16640</v>
          </cell>
          <cell r="P83">
            <v>260</v>
          </cell>
          <cell r="Q83">
            <v>400</v>
          </cell>
          <cell r="R83">
            <v>200</v>
          </cell>
          <cell r="S83">
            <v>400</v>
          </cell>
          <cell r="T83">
            <v>430</v>
          </cell>
          <cell r="U83">
            <v>200</v>
          </cell>
          <cell r="V83">
            <v>0</v>
          </cell>
          <cell r="W83">
            <v>0</v>
          </cell>
          <cell r="X83">
            <v>741.98</v>
          </cell>
          <cell r="Y83">
            <v>2631.98</v>
          </cell>
          <cell r="Z83">
            <v>900</v>
          </cell>
          <cell r="AA83">
            <v>52258</v>
          </cell>
          <cell r="AB83">
            <v>328</v>
          </cell>
          <cell r="AC83">
            <v>1200</v>
          </cell>
          <cell r="AD83">
            <v>0</v>
          </cell>
          <cell r="AE83">
            <v>0</v>
          </cell>
          <cell r="AF83">
            <v>600</v>
          </cell>
          <cell r="AG83">
            <v>700</v>
          </cell>
          <cell r="AH83">
            <v>8162</v>
          </cell>
          <cell r="AI83">
            <v>1780</v>
          </cell>
          <cell r="AJ83">
            <v>0</v>
          </cell>
          <cell r="AK83">
            <v>35798</v>
          </cell>
          <cell r="AL83">
            <v>0</v>
          </cell>
          <cell r="AM83">
            <v>3915</v>
          </cell>
          <cell r="AN83">
            <v>39713</v>
          </cell>
          <cell r="AO83">
            <v>0</v>
          </cell>
          <cell r="AP83">
            <v>31799</v>
          </cell>
          <cell r="AQ83">
            <v>13165</v>
          </cell>
          <cell r="AR83">
            <v>0</v>
          </cell>
          <cell r="AS83">
            <v>0</v>
          </cell>
          <cell r="AT83">
            <v>0</v>
          </cell>
          <cell r="AU83">
            <v>0</v>
          </cell>
          <cell r="AV83">
            <v>0</v>
          </cell>
          <cell r="AW83">
            <v>594.88</v>
          </cell>
          <cell r="AX83">
            <v>0</v>
          </cell>
          <cell r="AY83">
            <v>0</v>
          </cell>
          <cell r="AZ83">
            <v>0</v>
          </cell>
          <cell r="BA83">
            <v>0</v>
          </cell>
          <cell r="BB83">
            <v>0</v>
          </cell>
          <cell r="BC83">
            <v>0</v>
          </cell>
          <cell r="BD83">
            <v>0</v>
          </cell>
          <cell r="BE83">
            <v>0</v>
          </cell>
          <cell r="BF83">
            <v>0</v>
          </cell>
          <cell r="BG83">
            <v>0</v>
          </cell>
          <cell r="BH83">
            <v>594.88</v>
          </cell>
          <cell r="BI83">
            <v>2950</v>
          </cell>
          <cell r="BJ83">
            <v>174.54</v>
          </cell>
          <cell r="BK83">
            <v>3208.5</v>
          </cell>
          <cell r="BL83">
            <v>6333.04</v>
          </cell>
          <cell r="BM83">
            <v>0</v>
          </cell>
          <cell r="BN83">
            <v>0</v>
          </cell>
        </row>
        <row r="84">
          <cell r="A84" t="str">
            <v>Sticky Fingers Arts</v>
          </cell>
          <cell r="B84" t="str">
            <v>2015-2016</v>
          </cell>
          <cell r="C84">
            <v>33224</v>
          </cell>
          <cell r="D84" t="str">
            <v>Exchequer</v>
          </cell>
          <cell r="E84" t="str">
            <v>ACNI/12270</v>
          </cell>
          <cell r="F84" t="str">
            <v>Fionnuala Walsh</v>
          </cell>
          <cell r="G84" t="str">
            <v>AFP - Core</v>
          </cell>
          <cell r="H84" t="str">
            <v>Awarded</v>
          </cell>
          <cell r="I84" t="str">
            <v>Medium</v>
          </cell>
          <cell r="J84">
            <v>107172</v>
          </cell>
          <cell r="K84">
            <v>0</v>
          </cell>
          <cell r="L84">
            <v>250000</v>
          </cell>
          <cell r="M84">
            <v>457170</v>
          </cell>
          <cell r="N84" t="str">
            <v>Combined</v>
          </cell>
          <cell r="O84">
            <v>104816.03</v>
          </cell>
          <cell r="P84">
            <v>14700</v>
          </cell>
          <cell r="Q84">
            <v>1862.53</v>
          </cell>
          <cell r="R84">
            <v>2186.2199999999998</v>
          </cell>
          <cell r="S84">
            <v>2185.41</v>
          </cell>
          <cell r="T84">
            <v>2789.73</v>
          </cell>
          <cell r="U84">
            <v>2141</v>
          </cell>
          <cell r="V84">
            <v>0</v>
          </cell>
          <cell r="W84">
            <v>0</v>
          </cell>
          <cell r="X84">
            <v>1868.48</v>
          </cell>
          <cell r="Y84">
            <v>27733.37</v>
          </cell>
          <cell r="Z84">
            <v>17052.810000000001</v>
          </cell>
          <cell r="AA84">
            <v>24590.02</v>
          </cell>
          <cell r="AB84">
            <v>3732.5</v>
          </cell>
          <cell r="AC84">
            <v>2273</v>
          </cell>
          <cell r="AD84">
            <v>0</v>
          </cell>
          <cell r="AE84">
            <v>0</v>
          </cell>
          <cell r="AF84">
            <v>0</v>
          </cell>
          <cell r="AG84">
            <v>1293.06</v>
          </cell>
          <cell r="AH84">
            <v>7413.5</v>
          </cell>
          <cell r="AI84">
            <v>3107.92</v>
          </cell>
          <cell r="AJ84">
            <v>9689.19</v>
          </cell>
          <cell r="AK84">
            <v>107172</v>
          </cell>
          <cell r="AL84">
            <v>0</v>
          </cell>
          <cell r="AM84">
            <v>0</v>
          </cell>
          <cell r="AN84">
            <v>107172</v>
          </cell>
          <cell r="AO84">
            <v>0</v>
          </cell>
          <cell r="AP84">
            <v>0</v>
          </cell>
          <cell r="AQ84">
            <v>0</v>
          </cell>
          <cell r="AR84">
            <v>0</v>
          </cell>
          <cell r="AS84">
            <v>30900</v>
          </cell>
          <cell r="AT84">
            <v>0</v>
          </cell>
          <cell r="AU84">
            <v>0</v>
          </cell>
          <cell r="AV84">
            <v>30900</v>
          </cell>
          <cell r="AW84">
            <v>79236.19</v>
          </cell>
          <cell r="AX84">
            <v>0</v>
          </cell>
          <cell r="AY84">
            <v>0</v>
          </cell>
          <cell r="AZ84">
            <v>0</v>
          </cell>
          <cell r="BA84">
            <v>114</v>
          </cell>
          <cell r="BB84">
            <v>0</v>
          </cell>
          <cell r="BC84">
            <v>8858.18</v>
          </cell>
          <cell r="BD84">
            <v>0</v>
          </cell>
          <cell r="BE84">
            <v>0</v>
          </cell>
          <cell r="BF84">
            <v>215</v>
          </cell>
          <cell r="BG84">
            <v>12031.67</v>
          </cell>
          <cell r="BH84">
            <v>100455.03999999999</v>
          </cell>
          <cell r="BI84">
            <v>0</v>
          </cell>
          <cell r="BJ84">
            <v>859.82</v>
          </cell>
          <cell r="BK84">
            <v>0</v>
          </cell>
          <cell r="BL84">
            <v>859.82</v>
          </cell>
          <cell r="BM84">
            <v>0</v>
          </cell>
          <cell r="BN84">
            <v>444309</v>
          </cell>
        </row>
        <row r="85">
          <cell r="A85" t="str">
            <v>Streetwise Community Circus Workshops</v>
          </cell>
          <cell r="B85" t="str">
            <v>2015-2016</v>
          </cell>
          <cell r="C85">
            <v>33227</v>
          </cell>
          <cell r="D85" t="str">
            <v>Lottery</v>
          </cell>
          <cell r="E85" t="str">
            <v>ACNI/12273</v>
          </cell>
          <cell r="F85" t="str">
            <v>Gavin O'Connor</v>
          </cell>
          <cell r="G85" t="str">
            <v>AFP - Core</v>
          </cell>
          <cell r="H85" t="str">
            <v>Awarded</v>
          </cell>
          <cell r="I85" t="str">
            <v>Medium</v>
          </cell>
          <cell r="J85">
            <v>75205</v>
          </cell>
          <cell r="K85">
            <v>0</v>
          </cell>
          <cell r="L85">
            <v>89935</v>
          </cell>
          <cell r="M85">
            <v>213110</v>
          </cell>
          <cell r="N85" t="str">
            <v>Combined</v>
          </cell>
          <cell r="O85">
            <v>34460</v>
          </cell>
          <cell r="P85">
            <v>1102</v>
          </cell>
          <cell r="Q85">
            <v>0</v>
          </cell>
          <cell r="R85">
            <v>0</v>
          </cell>
          <cell r="S85">
            <v>1377</v>
          </cell>
          <cell r="T85">
            <v>0</v>
          </cell>
          <cell r="U85">
            <v>1485</v>
          </cell>
          <cell r="V85">
            <v>0</v>
          </cell>
          <cell r="W85">
            <v>0</v>
          </cell>
          <cell r="X85">
            <v>2774</v>
          </cell>
          <cell r="Y85">
            <v>6738</v>
          </cell>
          <cell r="Z85">
            <v>8940</v>
          </cell>
          <cell r="AA85">
            <v>103691</v>
          </cell>
          <cell r="AB85">
            <v>0</v>
          </cell>
          <cell r="AC85">
            <v>2332</v>
          </cell>
          <cell r="AD85">
            <v>0</v>
          </cell>
          <cell r="AE85">
            <v>0</v>
          </cell>
          <cell r="AF85">
            <v>1850</v>
          </cell>
          <cell r="AG85">
            <v>8513</v>
          </cell>
          <cell r="AH85">
            <v>0</v>
          </cell>
          <cell r="AI85">
            <v>3859</v>
          </cell>
          <cell r="AJ85">
            <v>0</v>
          </cell>
          <cell r="AK85">
            <v>75204</v>
          </cell>
          <cell r="AL85">
            <v>0</v>
          </cell>
          <cell r="AM85">
            <v>4750</v>
          </cell>
          <cell r="AN85">
            <v>79954</v>
          </cell>
          <cell r="AO85">
            <v>7880</v>
          </cell>
          <cell r="AP85">
            <v>0</v>
          </cell>
          <cell r="AQ85">
            <v>14000</v>
          </cell>
          <cell r="AR85">
            <v>0</v>
          </cell>
          <cell r="AS85">
            <v>21111</v>
          </cell>
          <cell r="AT85">
            <v>0</v>
          </cell>
          <cell r="AU85">
            <v>0</v>
          </cell>
          <cell r="AV85">
            <v>28991</v>
          </cell>
          <cell r="AW85">
            <v>0</v>
          </cell>
          <cell r="AX85">
            <v>39303</v>
          </cell>
          <cell r="AY85">
            <v>0</v>
          </cell>
          <cell r="AZ85">
            <v>6449</v>
          </cell>
          <cell r="BA85">
            <v>0</v>
          </cell>
          <cell r="BB85">
            <v>0</v>
          </cell>
          <cell r="BC85">
            <v>0</v>
          </cell>
          <cell r="BD85">
            <v>0</v>
          </cell>
          <cell r="BE85">
            <v>0</v>
          </cell>
          <cell r="BF85">
            <v>0</v>
          </cell>
          <cell r="BG85">
            <v>0</v>
          </cell>
          <cell r="BH85">
            <v>45752</v>
          </cell>
          <cell r="BI85">
            <v>0</v>
          </cell>
          <cell r="BJ85">
            <v>0</v>
          </cell>
          <cell r="BK85">
            <v>0</v>
          </cell>
          <cell r="BL85">
            <v>0</v>
          </cell>
          <cell r="BM85">
            <v>0</v>
          </cell>
          <cell r="BN85">
            <v>0</v>
          </cell>
        </row>
        <row r="86">
          <cell r="A86" t="str">
            <v>Terra Nova Productions</v>
          </cell>
          <cell r="B86" t="str">
            <v>2015-2016</v>
          </cell>
          <cell r="C86">
            <v>33183</v>
          </cell>
          <cell r="D86" t="str">
            <v>Lottery</v>
          </cell>
          <cell r="E86" t="str">
            <v>ACNI/12229</v>
          </cell>
          <cell r="F86" t="str">
            <v>Gilly Campbell</v>
          </cell>
          <cell r="G86" t="str">
            <v>AFP - Core</v>
          </cell>
          <cell r="H86" t="str">
            <v>Awarded</v>
          </cell>
          <cell r="I86" t="str">
            <v>Small</v>
          </cell>
          <cell r="J86">
            <v>20633</v>
          </cell>
          <cell r="K86">
            <v>0</v>
          </cell>
          <cell r="L86">
            <v>35000</v>
          </cell>
          <cell r="M86">
            <v>76920</v>
          </cell>
          <cell r="N86" t="str">
            <v>Drama</v>
          </cell>
          <cell r="O86">
            <v>42619.839999999997</v>
          </cell>
          <cell r="P86">
            <v>0</v>
          </cell>
          <cell r="Q86">
            <v>0</v>
          </cell>
          <cell r="R86">
            <v>0</v>
          </cell>
          <cell r="S86">
            <v>240</v>
          </cell>
          <cell r="T86">
            <v>1429.68</v>
          </cell>
          <cell r="U86">
            <v>2282.04</v>
          </cell>
          <cell r="V86">
            <v>0</v>
          </cell>
          <cell r="W86">
            <v>0</v>
          </cell>
          <cell r="X86">
            <v>824.62</v>
          </cell>
          <cell r="Y86">
            <v>4776.34</v>
          </cell>
          <cell r="Z86">
            <v>360</v>
          </cell>
          <cell r="AA86">
            <v>19336.05</v>
          </cell>
          <cell r="AB86">
            <v>341.24</v>
          </cell>
          <cell r="AC86">
            <v>6510.46</v>
          </cell>
          <cell r="AD86">
            <v>0</v>
          </cell>
          <cell r="AE86">
            <v>80</v>
          </cell>
          <cell r="AF86">
            <v>1260</v>
          </cell>
          <cell r="AG86">
            <v>1732.36</v>
          </cell>
          <cell r="AH86">
            <v>2430.65</v>
          </cell>
          <cell r="AI86">
            <v>5909.55</v>
          </cell>
          <cell r="AJ86">
            <v>200</v>
          </cell>
          <cell r="AK86">
            <v>20633</v>
          </cell>
          <cell r="AL86">
            <v>0</v>
          </cell>
          <cell r="AM86">
            <v>0</v>
          </cell>
          <cell r="AN86">
            <v>20633</v>
          </cell>
          <cell r="AO86">
            <v>0</v>
          </cell>
          <cell r="AP86">
            <v>0</v>
          </cell>
          <cell r="AQ86">
            <v>57670.82</v>
          </cell>
          <cell r="AR86">
            <v>664.78</v>
          </cell>
          <cell r="AS86">
            <v>0</v>
          </cell>
          <cell r="AT86">
            <v>0</v>
          </cell>
          <cell r="AU86">
            <v>0</v>
          </cell>
          <cell r="AV86">
            <v>664.78</v>
          </cell>
          <cell r="AW86">
            <v>4090</v>
          </cell>
          <cell r="AX86">
            <v>0</v>
          </cell>
          <cell r="AY86">
            <v>0</v>
          </cell>
          <cell r="AZ86">
            <v>0</v>
          </cell>
          <cell r="BA86">
            <v>0</v>
          </cell>
          <cell r="BB86">
            <v>0</v>
          </cell>
          <cell r="BC86">
            <v>0</v>
          </cell>
          <cell r="BD86">
            <v>0</v>
          </cell>
          <cell r="BE86">
            <v>0</v>
          </cell>
          <cell r="BF86">
            <v>1362.13</v>
          </cell>
          <cell r="BG86">
            <v>750</v>
          </cell>
          <cell r="BH86">
            <v>6202.13</v>
          </cell>
          <cell r="BI86">
            <v>0</v>
          </cell>
          <cell r="BJ86">
            <v>0</v>
          </cell>
          <cell r="BK86">
            <v>440.5</v>
          </cell>
          <cell r="BL86">
            <v>440.5</v>
          </cell>
          <cell r="BM86">
            <v>0</v>
          </cell>
          <cell r="BN86">
            <v>0</v>
          </cell>
        </row>
        <row r="87">
          <cell r="A87" t="str">
            <v>The Black Box Trust</v>
          </cell>
          <cell r="B87" t="str">
            <v>2015-2016</v>
          </cell>
          <cell r="C87">
            <v>33184</v>
          </cell>
          <cell r="D87" t="str">
            <v>Lottery</v>
          </cell>
          <cell r="E87" t="str">
            <v>ACNI/12230</v>
          </cell>
          <cell r="F87" t="str">
            <v>Sonya Whitefield</v>
          </cell>
          <cell r="G87" t="str">
            <v>AFP - Core</v>
          </cell>
          <cell r="H87" t="str">
            <v>Awarded</v>
          </cell>
          <cell r="I87" t="str">
            <v>Small</v>
          </cell>
          <cell r="J87">
            <v>25000</v>
          </cell>
          <cell r="K87">
            <v>0</v>
          </cell>
          <cell r="L87">
            <v>25000</v>
          </cell>
          <cell r="M87">
            <v>0</v>
          </cell>
          <cell r="N87" t="str">
            <v>Combined</v>
          </cell>
          <cell r="O87">
            <v>220878.92</v>
          </cell>
          <cell r="P87">
            <v>79249.960000000006</v>
          </cell>
          <cell r="Q87">
            <v>15651.01</v>
          </cell>
          <cell r="R87">
            <v>18992.7</v>
          </cell>
          <cell r="S87">
            <v>1045.8699999999999</v>
          </cell>
          <cell r="T87">
            <v>3890.87</v>
          </cell>
          <cell r="U87">
            <v>6180.6</v>
          </cell>
          <cell r="V87">
            <v>0</v>
          </cell>
          <cell r="W87">
            <v>0</v>
          </cell>
          <cell r="X87">
            <v>3354.84</v>
          </cell>
          <cell r="Y87">
            <v>128365.84999999999</v>
          </cell>
          <cell r="Z87">
            <v>0</v>
          </cell>
          <cell r="AA87">
            <v>18385.169999999998</v>
          </cell>
          <cell r="AB87">
            <v>760</v>
          </cell>
          <cell r="AC87">
            <v>11802.27</v>
          </cell>
          <cell r="AD87">
            <v>0</v>
          </cell>
          <cell r="AE87">
            <v>143656.84</v>
          </cell>
          <cell r="AF87">
            <v>0</v>
          </cell>
          <cell r="AG87">
            <v>6005.41</v>
          </cell>
          <cell r="AH87">
            <v>8829.42</v>
          </cell>
          <cell r="AI87">
            <v>154.97</v>
          </cell>
          <cell r="AJ87">
            <v>76176.09</v>
          </cell>
          <cell r="AK87">
            <v>25000</v>
          </cell>
          <cell r="AL87">
            <v>0</v>
          </cell>
          <cell r="AM87">
            <v>0</v>
          </cell>
          <cell r="AN87">
            <v>25000</v>
          </cell>
          <cell r="AO87">
            <v>0</v>
          </cell>
          <cell r="AP87">
            <v>7400</v>
          </cell>
          <cell r="AQ87">
            <v>25000</v>
          </cell>
          <cell r="AR87">
            <v>0</v>
          </cell>
          <cell r="AS87">
            <v>3200</v>
          </cell>
          <cell r="AT87">
            <v>0</v>
          </cell>
          <cell r="AU87">
            <v>0</v>
          </cell>
          <cell r="AV87">
            <v>3200</v>
          </cell>
          <cell r="AW87">
            <v>94356.58</v>
          </cell>
          <cell r="AX87">
            <v>0</v>
          </cell>
          <cell r="AY87">
            <v>0</v>
          </cell>
          <cell r="AZ87">
            <v>75</v>
          </cell>
          <cell r="BA87">
            <v>0</v>
          </cell>
          <cell r="BB87">
            <v>0</v>
          </cell>
          <cell r="BC87">
            <v>347269.2</v>
          </cell>
          <cell r="BD87">
            <v>5400</v>
          </cell>
          <cell r="BE87">
            <v>1800</v>
          </cell>
          <cell r="BF87">
            <v>0</v>
          </cell>
          <cell r="BG87">
            <v>41718.699999999997</v>
          </cell>
          <cell r="BH87">
            <v>490619.48000000004</v>
          </cell>
          <cell r="BI87">
            <v>2000</v>
          </cell>
          <cell r="BJ87">
            <v>2377</v>
          </cell>
          <cell r="BK87">
            <v>59418.66</v>
          </cell>
          <cell r="BL87">
            <v>63795.66</v>
          </cell>
          <cell r="BM87">
            <v>0</v>
          </cell>
          <cell r="BN87">
            <v>0</v>
          </cell>
        </row>
        <row r="88">
          <cell r="A88" t="str">
            <v>The Contemporary Music Centre Ltd</v>
          </cell>
          <cell r="B88" t="str">
            <v>2015-2016</v>
          </cell>
          <cell r="C88">
            <v>33168</v>
          </cell>
          <cell r="D88" t="str">
            <v>Lottery</v>
          </cell>
          <cell r="E88" t="str">
            <v>ACNI/12214</v>
          </cell>
          <cell r="F88" t="str">
            <v>Ciaran Scullion</v>
          </cell>
          <cell r="G88" t="str">
            <v>AFP - Core</v>
          </cell>
          <cell r="H88" t="str">
            <v>Awarded</v>
          </cell>
          <cell r="I88" t="str">
            <v>Medium</v>
          </cell>
          <cell r="J88">
            <v>23557</v>
          </cell>
          <cell r="K88">
            <v>0</v>
          </cell>
          <cell r="L88">
            <v>38933</v>
          </cell>
          <cell r="M88">
            <v>353963</v>
          </cell>
          <cell r="N88" t="str">
            <v>Music</v>
          </cell>
          <cell r="O88">
            <v>150930</v>
          </cell>
          <cell r="P88">
            <v>11813</v>
          </cell>
          <cell r="Q88">
            <v>3123</v>
          </cell>
          <cell r="R88">
            <v>6312</v>
          </cell>
          <cell r="S88">
            <v>2077</v>
          </cell>
          <cell r="T88">
            <v>2729</v>
          </cell>
          <cell r="U88">
            <v>7742</v>
          </cell>
          <cell r="V88">
            <v>0</v>
          </cell>
          <cell r="W88">
            <v>0</v>
          </cell>
          <cell r="X88">
            <v>4022</v>
          </cell>
          <cell r="Y88">
            <v>37818</v>
          </cell>
          <cell r="Z88">
            <v>56728</v>
          </cell>
          <cell r="AA88">
            <v>19059</v>
          </cell>
          <cell r="AB88">
            <v>748</v>
          </cell>
          <cell r="AC88">
            <v>1717</v>
          </cell>
          <cell r="AD88">
            <v>0</v>
          </cell>
          <cell r="AE88">
            <v>0</v>
          </cell>
          <cell r="AF88">
            <v>0</v>
          </cell>
          <cell r="AG88">
            <v>0</v>
          </cell>
          <cell r="AH88">
            <v>4375</v>
          </cell>
          <cell r="AI88">
            <v>0</v>
          </cell>
          <cell r="AJ88">
            <v>4183</v>
          </cell>
          <cell r="AK88">
            <v>23557</v>
          </cell>
          <cell r="AL88">
            <v>0</v>
          </cell>
          <cell r="AM88">
            <v>0</v>
          </cell>
          <cell r="AN88">
            <v>23557</v>
          </cell>
          <cell r="AO88">
            <v>219450</v>
          </cell>
          <cell r="AP88">
            <v>0</v>
          </cell>
          <cell r="AQ88">
            <v>0</v>
          </cell>
          <cell r="AR88">
            <v>0</v>
          </cell>
          <cell r="AS88">
            <v>0</v>
          </cell>
          <cell r="AT88">
            <v>4529</v>
          </cell>
          <cell r="AU88">
            <v>0</v>
          </cell>
          <cell r="AV88">
            <v>223979</v>
          </cell>
          <cell r="AW88">
            <v>0</v>
          </cell>
          <cell r="AX88">
            <v>0</v>
          </cell>
          <cell r="AY88">
            <v>0</v>
          </cell>
          <cell r="AZ88">
            <v>0</v>
          </cell>
          <cell r="BA88">
            <v>0</v>
          </cell>
          <cell r="BB88">
            <v>0</v>
          </cell>
          <cell r="BC88">
            <v>0</v>
          </cell>
          <cell r="BD88">
            <v>0</v>
          </cell>
          <cell r="BE88">
            <v>0</v>
          </cell>
          <cell r="BF88">
            <v>0</v>
          </cell>
          <cell r="BG88">
            <v>17909</v>
          </cell>
          <cell r="BH88">
            <v>17909</v>
          </cell>
          <cell r="BI88">
            <v>0</v>
          </cell>
          <cell r="BJ88">
            <v>0</v>
          </cell>
          <cell r="BK88">
            <v>0</v>
          </cell>
          <cell r="BL88">
            <v>0</v>
          </cell>
          <cell r="BM88">
            <v>0</v>
          </cell>
          <cell r="BN88">
            <v>0</v>
          </cell>
        </row>
        <row r="89">
          <cell r="A89" t="str">
            <v>The Grand Opera House Trust</v>
          </cell>
          <cell r="B89" t="str">
            <v>2015-2016</v>
          </cell>
          <cell r="C89">
            <v>33253</v>
          </cell>
          <cell r="D89" t="str">
            <v>Exchequer</v>
          </cell>
          <cell r="E89" t="str">
            <v>ACNI/12299</v>
          </cell>
          <cell r="F89" t="str">
            <v>Sonya Whitefield</v>
          </cell>
          <cell r="G89" t="str">
            <v>AFP - Core</v>
          </cell>
          <cell r="H89" t="str">
            <v>Awarded</v>
          </cell>
          <cell r="I89" t="str">
            <v>Medium</v>
          </cell>
          <cell r="J89">
            <v>494610</v>
          </cell>
          <cell r="K89">
            <v>0</v>
          </cell>
          <cell r="L89">
            <v>515869</v>
          </cell>
          <cell r="M89">
            <v>5889732</v>
          </cell>
          <cell r="N89" t="str">
            <v>Combined</v>
          </cell>
          <cell r="O89">
            <v>1511339</v>
          </cell>
          <cell r="P89">
            <v>16851</v>
          </cell>
          <cell r="Q89">
            <v>88280</v>
          </cell>
          <cell r="R89">
            <v>133212</v>
          </cell>
          <cell r="S89">
            <v>18682</v>
          </cell>
          <cell r="T89">
            <v>28230</v>
          </cell>
          <cell r="U89">
            <v>102335</v>
          </cell>
          <cell r="V89">
            <v>0</v>
          </cell>
          <cell r="W89">
            <v>0</v>
          </cell>
          <cell r="X89">
            <v>65189</v>
          </cell>
          <cell r="Y89">
            <v>452779</v>
          </cell>
          <cell r="Z89">
            <v>609451</v>
          </cell>
          <cell r="AA89">
            <v>3377858</v>
          </cell>
          <cell r="AB89">
            <v>0</v>
          </cell>
          <cell r="AC89">
            <v>168833</v>
          </cell>
          <cell r="AD89">
            <v>7294</v>
          </cell>
          <cell r="AE89">
            <v>305904</v>
          </cell>
          <cell r="AF89">
            <v>0</v>
          </cell>
          <cell r="AG89">
            <v>14464</v>
          </cell>
          <cell r="AH89">
            <v>15150</v>
          </cell>
          <cell r="AI89">
            <v>840</v>
          </cell>
          <cell r="AJ89">
            <v>5072</v>
          </cell>
          <cell r="AK89">
            <v>494610</v>
          </cell>
          <cell r="AL89">
            <v>0</v>
          </cell>
          <cell r="AM89">
            <v>0</v>
          </cell>
          <cell r="AN89">
            <v>494610</v>
          </cell>
          <cell r="AO89">
            <v>0</v>
          </cell>
          <cell r="AP89">
            <v>0</v>
          </cell>
          <cell r="AQ89">
            <v>35000</v>
          </cell>
          <cell r="AR89">
            <v>0</v>
          </cell>
          <cell r="AS89">
            <v>0</v>
          </cell>
          <cell r="AT89">
            <v>0</v>
          </cell>
          <cell r="AU89">
            <v>0</v>
          </cell>
          <cell r="AV89">
            <v>0</v>
          </cell>
          <cell r="AW89">
            <v>4719850</v>
          </cell>
          <cell r="AX89">
            <v>0</v>
          </cell>
          <cell r="AY89">
            <v>0</v>
          </cell>
          <cell r="AZ89">
            <v>22671</v>
          </cell>
          <cell r="BA89">
            <v>0</v>
          </cell>
          <cell r="BB89">
            <v>0</v>
          </cell>
          <cell r="BC89">
            <v>806954</v>
          </cell>
          <cell r="BD89">
            <v>7200</v>
          </cell>
          <cell r="BE89">
            <v>0</v>
          </cell>
          <cell r="BF89">
            <v>0</v>
          </cell>
          <cell r="BG89">
            <v>257825</v>
          </cell>
          <cell r="BH89">
            <v>5814500</v>
          </cell>
          <cell r="BI89">
            <v>80406</v>
          </cell>
          <cell r="BJ89">
            <v>10050</v>
          </cell>
          <cell r="BK89">
            <v>0</v>
          </cell>
          <cell r="BL89">
            <v>90456</v>
          </cell>
          <cell r="BM89">
            <v>0</v>
          </cell>
          <cell r="BN89">
            <v>0</v>
          </cell>
        </row>
        <row r="90">
          <cell r="A90" t="str">
            <v>The John Hewitt Society</v>
          </cell>
          <cell r="B90" t="str">
            <v>2015-2016</v>
          </cell>
          <cell r="C90">
            <v>33169</v>
          </cell>
          <cell r="D90" t="str">
            <v>Lottery</v>
          </cell>
          <cell r="E90" t="str">
            <v>ACNI/12215</v>
          </cell>
          <cell r="F90" t="str">
            <v>Damian Smyth</v>
          </cell>
          <cell r="G90" t="str">
            <v>AFP - Core</v>
          </cell>
          <cell r="H90" t="str">
            <v>Awarded</v>
          </cell>
          <cell r="I90" t="str">
            <v>Small</v>
          </cell>
          <cell r="J90">
            <v>30754</v>
          </cell>
          <cell r="K90">
            <v>0</v>
          </cell>
          <cell r="L90">
            <v>30754</v>
          </cell>
          <cell r="M90">
            <v>105808</v>
          </cell>
          <cell r="N90" t="str">
            <v>Literature</v>
          </cell>
          <cell r="O90">
            <v>29227.56</v>
          </cell>
          <cell r="P90">
            <v>4800</v>
          </cell>
          <cell r="Q90">
            <v>710.84</v>
          </cell>
          <cell r="R90">
            <v>0</v>
          </cell>
          <cell r="S90">
            <v>477.84</v>
          </cell>
          <cell r="T90">
            <v>527.30999999999995</v>
          </cell>
          <cell r="U90">
            <v>2853</v>
          </cell>
          <cell r="V90">
            <v>0</v>
          </cell>
          <cell r="W90">
            <v>0</v>
          </cell>
          <cell r="X90">
            <v>588.23</v>
          </cell>
          <cell r="Y90">
            <v>9957.2199999999993</v>
          </cell>
          <cell r="Z90">
            <v>1045.78</v>
          </cell>
          <cell r="AA90">
            <v>22587.49</v>
          </cell>
          <cell r="AB90">
            <v>555.1</v>
          </cell>
          <cell r="AC90">
            <v>9994.5400000000009</v>
          </cell>
          <cell r="AD90">
            <v>0</v>
          </cell>
          <cell r="AE90">
            <v>7238.53</v>
          </cell>
          <cell r="AF90">
            <v>4926.3599999999997</v>
          </cell>
          <cell r="AG90">
            <v>0</v>
          </cell>
          <cell r="AH90">
            <v>12684.22</v>
          </cell>
          <cell r="AI90">
            <v>0</v>
          </cell>
          <cell r="AJ90">
            <v>525</v>
          </cell>
          <cell r="AK90">
            <v>30754</v>
          </cell>
          <cell r="AL90">
            <v>0</v>
          </cell>
          <cell r="AM90">
            <v>0</v>
          </cell>
          <cell r="AN90">
            <v>30754</v>
          </cell>
          <cell r="AO90">
            <v>0</v>
          </cell>
          <cell r="AP90">
            <v>0</v>
          </cell>
          <cell r="AQ90">
            <v>12405</v>
          </cell>
          <cell r="AR90">
            <v>0</v>
          </cell>
          <cell r="AS90">
            <v>5000</v>
          </cell>
          <cell r="AT90">
            <v>3825.74</v>
          </cell>
          <cell r="AU90">
            <v>0</v>
          </cell>
          <cell r="AV90">
            <v>8825.74</v>
          </cell>
          <cell r="AW90">
            <v>17008.52</v>
          </cell>
          <cell r="AX90">
            <v>0</v>
          </cell>
          <cell r="AY90">
            <v>0</v>
          </cell>
          <cell r="AZ90">
            <v>0</v>
          </cell>
          <cell r="BA90">
            <v>0</v>
          </cell>
          <cell r="BB90">
            <v>0</v>
          </cell>
          <cell r="BC90">
            <v>0</v>
          </cell>
          <cell r="BD90">
            <v>0</v>
          </cell>
          <cell r="BE90">
            <v>0</v>
          </cell>
          <cell r="BF90">
            <v>0</v>
          </cell>
          <cell r="BG90">
            <v>2364.2800000000002</v>
          </cell>
          <cell r="BH90">
            <v>19372.8</v>
          </cell>
          <cell r="BI90">
            <v>7595.22</v>
          </cell>
          <cell r="BJ90">
            <v>1850</v>
          </cell>
          <cell r="BK90">
            <v>0</v>
          </cell>
          <cell r="BL90">
            <v>9445.2200000000012</v>
          </cell>
          <cell r="BM90">
            <v>0</v>
          </cell>
          <cell r="BN90">
            <v>0</v>
          </cell>
        </row>
        <row r="91">
          <cell r="A91" t="str">
            <v>The Lyric Theatre (NI)</v>
          </cell>
          <cell r="B91" t="str">
            <v>2015-2016</v>
          </cell>
          <cell r="C91">
            <v>33189</v>
          </cell>
          <cell r="D91" t="str">
            <v>Exchequer</v>
          </cell>
          <cell r="E91" t="str">
            <v>ACNI/12235</v>
          </cell>
          <cell r="F91" t="str">
            <v>Gilly Campbell</v>
          </cell>
          <cell r="G91" t="str">
            <v>AFP - Core</v>
          </cell>
          <cell r="H91" t="str">
            <v>Awarded</v>
          </cell>
          <cell r="I91" t="str">
            <v>Large</v>
          </cell>
          <cell r="J91">
            <v>968500</v>
          </cell>
          <cell r="K91">
            <v>0</v>
          </cell>
          <cell r="L91">
            <v>1050000</v>
          </cell>
          <cell r="M91">
            <v>2753990</v>
          </cell>
          <cell r="N91" t="str">
            <v>Drama</v>
          </cell>
          <cell r="O91">
            <v>1066410</v>
          </cell>
          <cell r="P91">
            <v>25935</v>
          </cell>
          <cell r="Q91">
            <v>62841</v>
          </cell>
          <cell r="R91">
            <v>120597</v>
          </cell>
          <cell r="S91">
            <v>9876</v>
          </cell>
          <cell r="T91">
            <v>16377</v>
          </cell>
          <cell r="U91">
            <v>29818</v>
          </cell>
          <cell r="V91">
            <v>0</v>
          </cell>
          <cell r="W91">
            <v>0</v>
          </cell>
          <cell r="X91">
            <v>37646</v>
          </cell>
          <cell r="Y91">
            <v>303090</v>
          </cell>
          <cell r="Z91">
            <v>120927</v>
          </cell>
          <cell r="AA91">
            <v>669961</v>
          </cell>
          <cell r="AB91">
            <v>0</v>
          </cell>
          <cell r="AC91">
            <v>51291</v>
          </cell>
          <cell r="AD91">
            <v>5482</v>
          </cell>
          <cell r="AE91">
            <v>0</v>
          </cell>
          <cell r="AF91">
            <v>0</v>
          </cell>
          <cell r="AG91">
            <v>11192</v>
          </cell>
          <cell r="AH91">
            <v>0</v>
          </cell>
          <cell r="AI91">
            <v>250313</v>
          </cell>
          <cell r="AJ91">
            <v>401094</v>
          </cell>
          <cell r="AK91">
            <v>968500</v>
          </cell>
          <cell r="AL91">
            <v>0</v>
          </cell>
          <cell r="AM91">
            <v>0</v>
          </cell>
          <cell r="AN91">
            <v>968500</v>
          </cell>
          <cell r="AO91">
            <v>0</v>
          </cell>
          <cell r="AP91">
            <v>0</v>
          </cell>
          <cell r="AQ91">
            <v>100000</v>
          </cell>
          <cell r="AR91">
            <v>0</v>
          </cell>
          <cell r="AS91">
            <v>0</v>
          </cell>
          <cell r="AT91">
            <v>0</v>
          </cell>
          <cell r="AU91">
            <v>0</v>
          </cell>
          <cell r="AV91">
            <v>0</v>
          </cell>
          <cell r="AW91">
            <v>1270893</v>
          </cell>
          <cell r="AX91">
            <v>2529</v>
          </cell>
          <cell r="AY91">
            <v>185251</v>
          </cell>
          <cell r="AZ91">
            <v>0</v>
          </cell>
          <cell r="BA91">
            <v>0</v>
          </cell>
          <cell r="BB91">
            <v>0</v>
          </cell>
          <cell r="BC91">
            <v>261454</v>
          </cell>
          <cell r="BD91">
            <v>26651</v>
          </cell>
          <cell r="BE91">
            <v>0</v>
          </cell>
          <cell r="BF91">
            <v>0</v>
          </cell>
          <cell r="BG91">
            <v>29000</v>
          </cell>
          <cell r="BH91">
            <v>1775778</v>
          </cell>
          <cell r="BI91">
            <v>115000</v>
          </cell>
          <cell r="BJ91">
            <v>8211</v>
          </cell>
          <cell r="BK91">
            <v>0</v>
          </cell>
          <cell r="BL91">
            <v>123211</v>
          </cell>
          <cell r="BM91">
            <v>0</v>
          </cell>
          <cell r="BN91">
            <v>0</v>
          </cell>
        </row>
        <row r="92">
          <cell r="A92" t="str">
            <v>The MAC</v>
          </cell>
          <cell r="B92" t="str">
            <v>2015-2016</v>
          </cell>
          <cell r="C92">
            <v>33260</v>
          </cell>
          <cell r="D92" t="str">
            <v>Exchequer</v>
          </cell>
          <cell r="E92" t="str">
            <v>ACNI/12306</v>
          </cell>
          <cell r="F92" t="str">
            <v>Sonya Whitefield</v>
          </cell>
          <cell r="G92" t="str">
            <v>AFP - Core</v>
          </cell>
          <cell r="H92" t="str">
            <v>Awarded</v>
          </cell>
          <cell r="I92" t="str">
            <v>Large</v>
          </cell>
          <cell r="J92">
            <v>950000</v>
          </cell>
          <cell r="K92">
            <v>0</v>
          </cell>
          <cell r="L92">
            <v>1250000</v>
          </cell>
          <cell r="M92">
            <v>2635200</v>
          </cell>
          <cell r="N92" t="str">
            <v>Combined</v>
          </cell>
          <cell r="O92">
            <v>279222</v>
          </cell>
          <cell r="P92">
            <v>0</v>
          </cell>
          <cell r="Q92">
            <v>97001</v>
          </cell>
          <cell r="R92">
            <v>175107</v>
          </cell>
          <cell r="S92">
            <v>13003</v>
          </cell>
          <cell r="T92">
            <v>10489</v>
          </cell>
          <cell r="U92">
            <v>31050</v>
          </cell>
          <cell r="V92">
            <v>0</v>
          </cell>
          <cell r="W92">
            <v>0</v>
          </cell>
          <cell r="X92">
            <v>29851</v>
          </cell>
          <cell r="Y92">
            <v>356501</v>
          </cell>
          <cell r="Z92">
            <v>451610</v>
          </cell>
          <cell r="AA92">
            <v>949023</v>
          </cell>
          <cell r="AB92">
            <v>3838</v>
          </cell>
          <cell r="AC92">
            <v>180805</v>
          </cell>
          <cell r="AD92">
            <v>3869</v>
          </cell>
          <cell r="AE92">
            <v>10914</v>
          </cell>
          <cell r="AF92">
            <v>0</v>
          </cell>
          <cell r="AG92">
            <v>56313</v>
          </cell>
          <cell r="AH92">
            <v>8249</v>
          </cell>
          <cell r="AI92">
            <v>58709</v>
          </cell>
          <cell r="AJ92">
            <v>60700</v>
          </cell>
          <cell r="AK92">
            <v>950000</v>
          </cell>
          <cell r="AL92">
            <v>0</v>
          </cell>
          <cell r="AM92">
            <v>98569</v>
          </cell>
          <cell r="AN92">
            <v>1048569</v>
          </cell>
          <cell r="AO92">
            <v>0</v>
          </cell>
          <cell r="AP92">
            <v>0</v>
          </cell>
          <cell r="AQ92">
            <v>79506</v>
          </cell>
          <cell r="AR92">
            <v>0</v>
          </cell>
          <cell r="AS92">
            <v>0</v>
          </cell>
          <cell r="AT92">
            <v>0</v>
          </cell>
          <cell r="AU92">
            <v>0</v>
          </cell>
          <cell r="AV92">
            <v>0</v>
          </cell>
          <cell r="AW92">
            <v>245696</v>
          </cell>
          <cell r="AX92">
            <v>0</v>
          </cell>
          <cell r="AY92">
            <v>0</v>
          </cell>
          <cell r="AZ92">
            <v>100</v>
          </cell>
          <cell r="BA92">
            <v>6128</v>
          </cell>
          <cell r="BB92">
            <v>0</v>
          </cell>
          <cell r="BC92">
            <v>61468</v>
          </cell>
          <cell r="BD92">
            <v>32953</v>
          </cell>
          <cell r="BE92">
            <v>242745</v>
          </cell>
          <cell r="BF92">
            <v>0</v>
          </cell>
          <cell r="BG92">
            <v>2321</v>
          </cell>
          <cell r="BH92">
            <v>591411</v>
          </cell>
          <cell r="BI92">
            <v>38000</v>
          </cell>
          <cell r="BJ92">
            <v>5152</v>
          </cell>
          <cell r="BK92">
            <v>88169</v>
          </cell>
          <cell r="BL92">
            <v>131321</v>
          </cell>
          <cell r="BM92">
            <v>0</v>
          </cell>
          <cell r="BN92">
            <v>0</v>
          </cell>
        </row>
        <row r="93">
          <cell r="A93" t="str">
            <v>The Nerve Centre</v>
          </cell>
          <cell r="B93" t="str">
            <v>2015-2016</v>
          </cell>
          <cell r="C93">
            <v>33265</v>
          </cell>
          <cell r="D93" t="str">
            <v>Lottery</v>
          </cell>
          <cell r="E93" t="str">
            <v>ACNI/12311</v>
          </cell>
          <cell r="F93" t="str">
            <v>Sonya Whitefield</v>
          </cell>
          <cell r="G93" t="str">
            <v>AFP - Core</v>
          </cell>
          <cell r="H93" t="str">
            <v>Awarded</v>
          </cell>
          <cell r="I93" t="str">
            <v>Large</v>
          </cell>
          <cell r="J93">
            <v>50255</v>
          </cell>
          <cell r="K93">
            <v>0</v>
          </cell>
          <cell r="L93">
            <v>239225</v>
          </cell>
          <cell r="M93">
            <v>2117325</v>
          </cell>
          <cell r="N93" t="str">
            <v>Music</v>
          </cell>
          <cell r="O93">
            <v>1127242</v>
          </cell>
          <cell r="P93">
            <v>38780</v>
          </cell>
          <cell r="Q93">
            <v>22870</v>
          </cell>
          <cell r="R93">
            <v>128077</v>
          </cell>
          <cell r="S93">
            <v>12699</v>
          </cell>
          <cell r="T93">
            <v>11974</v>
          </cell>
          <cell r="U93">
            <v>9864</v>
          </cell>
          <cell r="V93">
            <v>0</v>
          </cell>
          <cell r="W93">
            <v>0</v>
          </cell>
          <cell r="X93">
            <v>17217</v>
          </cell>
          <cell r="Y93">
            <v>241481</v>
          </cell>
          <cell r="Z93">
            <v>21993</v>
          </cell>
          <cell r="AA93">
            <v>25555</v>
          </cell>
          <cell r="AB93">
            <v>0</v>
          </cell>
          <cell r="AC93">
            <v>46755</v>
          </cell>
          <cell r="AD93">
            <v>0</v>
          </cell>
          <cell r="AE93">
            <v>14602</v>
          </cell>
          <cell r="AF93">
            <v>7237</v>
          </cell>
          <cell r="AG93">
            <v>9233</v>
          </cell>
          <cell r="AH93">
            <v>52830</v>
          </cell>
          <cell r="AI93">
            <v>474417</v>
          </cell>
          <cell r="AJ93">
            <v>341669</v>
          </cell>
          <cell r="AK93">
            <v>50255</v>
          </cell>
          <cell r="AL93">
            <v>0</v>
          </cell>
          <cell r="AM93">
            <v>25000</v>
          </cell>
          <cell r="AN93">
            <v>75255</v>
          </cell>
          <cell r="AO93">
            <v>0</v>
          </cell>
          <cell r="AP93">
            <v>829833</v>
          </cell>
          <cell r="AQ93">
            <v>83503</v>
          </cell>
          <cell r="AR93">
            <v>297963</v>
          </cell>
          <cell r="AS93">
            <v>2257</v>
          </cell>
          <cell r="AT93">
            <v>14070</v>
          </cell>
          <cell r="AU93">
            <v>0</v>
          </cell>
          <cell r="AV93">
            <v>314290</v>
          </cell>
          <cell r="AW93">
            <v>67304</v>
          </cell>
          <cell r="AX93">
            <v>0</v>
          </cell>
          <cell r="AY93">
            <v>0</v>
          </cell>
          <cell r="AZ93">
            <v>0</v>
          </cell>
          <cell r="BA93">
            <v>0</v>
          </cell>
          <cell r="BB93">
            <v>0</v>
          </cell>
          <cell r="BC93">
            <v>0</v>
          </cell>
          <cell r="BD93">
            <v>17675</v>
          </cell>
          <cell r="BE93">
            <v>428973</v>
          </cell>
          <cell r="BF93">
            <v>30240</v>
          </cell>
          <cell r="BG93">
            <v>7856</v>
          </cell>
          <cell r="BH93">
            <v>552048</v>
          </cell>
          <cell r="BI93">
            <v>2375</v>
          </cell>
          <cell r="BJ93">
            <v>0</v>
          </cell>
          <cell r="BK93">
            <v>0</v>
          </cell>
          <cell r="BL93">
            <v>2375</v>
          </cell>
          <cell r="BM93">
            <v>0</v>
          </cell>
          <cell r="BN93">
            <v>523650</v>
          </cell>
        </row>
        <row r="94">
          <cell r="A94" t="str">
            <v>The Royal Scottish Pipe Band Association</v>
          </cell>
          <cell r="B94" t="str">
            <v>2015-2016</v>
          </cell>
          <cell r="C94">
            <v>33200</v>
          </cell>
          <cell r="D94" t="str">
            <v>Lottery</v>
          </cell>
          <cell r="E94" t="str">
            <v>ACNI/12246</v>
          </cell>
          <cell r="F94" t="str">
            <v>Maria McAlister</v>
          </cell>
          <cell r="G94" t="str">
            <v>AFP - Core</v>
          </cell>
          <cell r="H94" t="str">
            <v>Awarded</v>
          </cell>
          <cell r="I94" t="str">
            <v>Medium</v>
          </cell>
          <cell r="J94">
            <v>35890</v>
          </cell>
          <cell r="K94">
            <v>0</v>
          </cell>
          <cell r="L94">
            <v>41257</v>
          </cell>
          <cell r="M94">
            <v>153637.32</v>
          </cell>
          <cell r="N94" t="str">
            <v>Traditional Arts</v>
          </cell>
          <cell r="O94">
            <v>25425.82</v>
          </cell>
          <cell r="P94">
            <v>3336</v>
          </cell>
          <cell r="Q94">
            <v>0</v>
          </cell>
          <cell r="R94">
            <v>0</v>
          </cell>
          <cell r="S94">
            <v>1443.9</v>
          </cell>
          <cell r="T94">
            <v>11128.94</v>
          </cell>
          <cell r="U94">
            <v>5630</v>
          </cell>
          <cell r="V94">
            <v>0</v>
          </cell>
          <cell r="W94">
            <v>0</v>
          </cell>
          <cell r="X94">
            <v>2811.58</v>
          </cell>
          <cell r="Y94">
            <v>24350.42</v>
          </cell>
          <cell r="Z94">
            <v>3411.77</v>
          </cell>
          <cell r="AA94">
            <v>43118.59</v>
          </cell>
          <cell r="AB94">
            <v>310.47000000000003</v>
          </cell>
          <cell r="AC94">
            <v>347</v>
          </cell>
          <cell r="AD94">
            <v>0</v>
          </cell>
          <cell r="AE94">
            <v>0</v>
          </cell>
          <cell r="AF94">
            <v>10881.12</v>
          </cell>
          <cell r="AG94">
            <v>0</v>
          </cell>
          <cell r="AH94">
            <v>8632.0400000000009</v>
          </cell>
          <cell r="AI94">
            <v>5500</v>
          </cell>
          <cell r="AJ94">
            <v>0</v>
          </cell>
          <cell r="AK94">
            <v>35890</v>
          </cell>
          <cell r="AL94">
            <v>0</v>
          </cell>
          <cell r="AM94">
            <v>0</v>
          </cell>
          <cell r="AN94">
            <v>35890</v>
          </cell>
          <cell r="AO94">
            <v>0</v>
          </cell>
          <cell r="AP94">
            <v>0</v>
          </cell>
          <cell r="AQ94">
            <v>84560</v>
          </cell>
          <cell r="AR94">
            <v>0</v>
          </cell>
          <cell r="AS94">
            <v>0</v>
          </cell>
          <cell r="AT94">
            <v>0</v>
          </cell>
          <cell r="AU94">
            <v>0</v>
          </cell>
          <cell r="AV94">
            <v>0</v>
          </cell>
          <cell r="AW94">
            <v>15000</v>
          </cell>
          <cell r="AX94">
            <v>0</v>
          </cell>
          <cell r="AY94">
            <v>0</v>
          </cell>
          <cell r="AZ94">
            <v>1200</v>
          </cell>
          <cell r="BA94">
            <v>10654.6</v>
          </cell>
          <cell r="BB94">
            <v>0</v>
          </cell>
          <cell r="BC94">
            <v>4840</v>
          </cell>
          <cell r="BD94">
            <v>0</v>
          </cell>
          <cell r="BE94">
            <v>0</v>
          </cell>
          <cell r="BF94">
            <v>0</v>
          </cell>
          <cell r="BG94">
            <v>6981.98</v>
          </cell>
          <cell r="BH94">
            <v>38676.58</v>
          </cell>
          <cell r="BI94">
            <v>0</v>
          </cell>
          <cell r="BJ94">
            <v>0</v>
          </cell>
          <cell r="BK94">
            <v>0</v>
          </cell>
          <cell r="BL94">
            <v>0</v>
          </cell>
          <cell r="BM94">
            <v>0</v>
          </cell>
          <cell r="BN94">
            <v>0</v>
          </cell>
        </row>
        <row r="95">
          <cell r="A95" t="str">
            <v>The Sculptors Society of Ireland T/A Visual Artists Ireland</v>
          </cell>
          <cell r="B95" t="str">
            <v>2015-2016</v>
          </cell>
          <cell r="C95">
            <v>33154</v>
          </cell>
          <cell r="D95" t="str">
            <v>Lottery</v>
          </cell>
          <cell r="E95" t="str">
            <v>ACNI/12200</v>
          </cell>
          <cell r="F95" t="str">
            <v>Deirdre Robb</v>
          </cell>
          <cell r="G95" t="str">
            <v>AFP - Core</v>
          </cell>
          <cell r="H95" t="str">
            <v>Awarded</v>
          </cell>
          <cell r="I95" t="str">
            <v>Medium</v>
          </cell>
          <cell r="J95">
            <v>66660</v>
          </cell>
          <cell r="K95">
            <v>0</v>
          </cell>
          <cell r="L95">
            <v>68097</v>
          </cell>
          <cell r="M95">
            <v>399873</v>
          </cell>
          <cell r="N95" t="str">
            <v>Visual Arts</v>
          </cell>
          <cell r="O95">
            <v>249737</v>
          </cell>
          <cell r="P95">
            <v>22666</v>
          </cell>
          <cell r="Q95">
            <v>7253</v>
          </cell>
          <cell r="R95">
            <v>1866</v>
          </cell>
          <cell r="S95">
            <v>5859</v>
          </cell>
          <cell r="T95">
            <v>20786</v>
          </cell>
          <cell r="U95">
            <v>5398</v>
          </cell>
          <cell r="V95">
            <v>0</v>
          </cell>
          <cell r="W95">
            <v>0</v>
          </cell>
          <cell r="X95">
            <v>9156</v>
          </cell>
          <cell r="Y95">
            <v>72984</v>
          </cell>
          <cell r="Z95">
            <v>25133</v>
          </cell>
          <cell r="AA95">
            <v>53494</v>
          </cell>
          <cell r="AB95">
            <v>0</v>
          </cell>
          <cell r="AC95">
            <v>13790</v>
          </cell>
          <cell r="AD95">
            <v>0</v>
          </cell>
          <cell r="AE95">
            <v>0</v>
          </cell>
          <cell r="AF95">
            <v>0</v>
          </cell>
          <cell r="AG95">
            <v>0</v>
          </cell>
          <cell r="AH95">
            <v>16001</v>
          </cell>
          <cell r="AI95">
            <v>11722</v>
          </cell>
          <cell r="AJ95">
            <v>21370</v>
          </cell>
          <cell r="AK95">
            <v>66660</v>
          </cell>
          <cell r="AL95">
            <v>0</v>
          </cell>
          <cell r="AM95">
            <v>0</v>
          </cell>
          <cell r="AN95">
            <v>66660</v>
          </cell>
          <cell r="AO95">
            <v>172174</v>
          </cell>
          <cell r="AP95">
            <v>22776</v>
          </cell>
          <cell r="AQ95">
            <v>8000</v>
          </cell>
          <cell r="AR95">
            <v>0</v>
          </cell>
          <cell r="AS95">
            <v>0</v>
          </cell>
          <cell r="AT95">
            <v>6251.13</v>
          </cell>
          <cell r="AU95">
            <v>0</v>
          </cell>
          <cell r="AV95">
            <v>178425.13</v>
          </cell>
          <cell r="AW95">
            <v>0</v>
          </cell>
          <cell r="AX95">
            <v>0</v>
          </cell>
          <cell r="AY95">
            <v>0</v>
          </cell>
          <cell r="AZ95">
            <v>40407.83</v>
          </cell>
          <cell r="BA95">
            <v>0</v>
          </cell>
          <cell r="BB95">
            <v>0</v>
          </cell>
          <cell r="BC95">
            <v>0</v>
          </cell>
          <cell r="BD95">
            <v>0</v>
          </cell>
          <cell r="BE95">
            <v>133839.28</v>
          </cell>
          <cell r="BF95">
            <v>3184.35</v>
          </cell>
          <cell r="BG95">
            <v>2</v>
          </cell>
          <cell r="BH95">
            <v>177433.46</v>
          </cell>
          <cell r="BI95">
            <v>0</v>
          </cell>
          <cell r="BJ95">
            <v>43</v>
          </cell>
          <cell r="BK95">
            <v>0</v>
          </cell>
          <cell r="BL95">
            <v>43</v>
          </cell>
          <cell r="BM95">
            <v>2198</v>
          </cell>
          <cell r="BN95">
            <v>8696</v>
          </cell>
        </row>
        <row r="96">
          <cell r="A96" t="str">
            <v>The Void Art Centre</v>
          </cell>
          <cell r="B96" t="str">
            <v>2015-2016</v>
          </cell>
          <cell r="C96">
            <v>33185</v>
          </cell>
          <cell r="D96" t="str">
            <v>Exchequer</v>
          </cell>
          <cell r="E96" t="str">
            <v>ACNI/12231</v>
          </cell>
          <cell r="F96" t="str">
            <v>Deirdre Robb</v>
          </cell>
          <cell r="G96" t="str">
            <v>AFP - Core</v>
          </cell>
          <cell r="H96" t="str">
            <v>Awarded</v>
          </cell>
          <cell r="I96" t="str">
            <v>Medium</v>
          </cell>
          <cell r="J96">
            <v>202768</v>
          </cell>
          <cell r="K96">
            <v>0</v>
          </cell>
          <cell r="L96">
            <v>317273</v>
          </cell>
          <cell r="M96">
            <v>421534</v>
          </cell>
          <cell r="N96" t="str">
            <v>Visual Arts</v>
          </cell>
          <cell r="O96">
            <v>100045</v>
          </cell>
          <cell r="P96">
            <v>60309</v>
          </cell>
          <cell r="Q96">
            <v>5935</v>
          </cell>
          <cell r="R96">
            <v>6046</v>
          </cell>
          <cell r="S96">
            <v>3059</v>
          </cell>
          <cell r="T96">
            <v>2061</v>
          </cell>
          <cell r="U96">
            <v>1151</v>
          </cell>
          <cell r="V96">
            <v>0</v>
          </cell>
          <cell r="W96">
            <v>0</v>
          </cell>
          <cell r="X96">
            <v>3862</v>
          </cell>
          <cell r="Y96">
            <v>82423</v>
          </cell>
          <cell r="Z96">
            <v>18362</v>
          </cell>
          <cell r="AA96">
            <v>18987</v>
          </cell>
          <cell r="AB96">
            <v>0</v>
          </cell>
          <cell r="AC96">
            <v>4796</v>
          </cell>
          <cell r="AD96">
            <v>0</v>
          </cell>
          <cell r="AE96">
            <v>497</v>
          </cell>
          <cell r="AF96">
            <v>0</v>
          </cell>
          <cell r="AG96">
            <v>10318</v>
          </cell>
          <cell r="AH96">
            <v>7692</v>
          </cell>
          <cell r="AI96">
            <v>13867</v>
          </cell>
          <cell r="AJ96">
            <v>21294</v>
          </cell>
          <cell r="AK96">
            <v>202768</v>
          </cell>
          <cell r="AL96">
            <v>0</v>
          </cell>
          <cell r="AM96">
            <v>5300</v>
          </cell>
          <cell r="AN96">
            <v>208068</v>
          </cell>
          <cell r="AO96">
            <v>0</v>
          </cell>
          <cell r="AP96">
            <v>3000</v>
          </cell>
          <cell r="AQ96">
            <v>47889</v>
          </cell>
          <cell r="AR96">
            <v>0</v>
          </cell>
          <cell r="AS96">
            <v>35000</v>
          </cell>
          <cell r="AT96">
            <v>0</v>
          </cell>
          <cell r="AU96">
            <v>0</v>
          </cell>
          <cell r="AV96">
            <v>35000</v>
          </cell>
          <cell r="AW96">
            <v>0</v>
          </cell>
          <cell r="AX96">
            <v>0</v>
          </cell>
          <cell r="AY96">
            <v>0</v>
          </cell>
          <cell r="AZ96">
            <v>0</v>
          </cell>
          <cell r="BA96">
            <v>0</v>
          </cell>
          <cell r="BB96">
            <v>0</v>
          </cell>
          <cell r="BC96">
            <v>0</v>
          </cell>
          <cell r="BD96">
            <v>0</v>
          </cell>
          <cell r="BE96">
            <v>1690</v>
          </cell>
          <cell r="BF96">
            <v>0</v>
          </cell>
          <cell r="BG96">
            <v>0</v>
          </cell>
          <cell r="BH96">
            <v>1690</v>
          </cell>
          <cell r="BI96">
            <v>0</v>
          </cell>
          <cell r="BJ96">
            <v>5272</v>
          </cell>
          <cell r="BK96">
            <v>0</v>
          </cell>
          <cell r="BL96">
            <v>5272</v>
          </cell>
          <cell r="BM96">
            <v>0</v>
          </cell>
          <cell r="BN96">
            <v>0</v>
          </cell>
        </row>
        <row r="97">
          <cell r="A97" t="str">
            <v>Tinderbox Theatre Company</v>
          </cell>
          <cell r="B97" t="str">
            <v>2015-2016</v>
          </cell>
          <cell r="C97">
            <v>33240</v>
          </cell>
          <cell r="D97" t="str">
            <v>Exchequer</v>
          </cell>
          <cell r="E97" t="str">
            <v>ACNI/12286</v>
          </cell>
          <cell r="F97" t="str">
            <v>Damian Smyth</v>
          </cell>
          <cell r="G97" t="str">
            <v>AFP - Core</v>
          </cell>
          <cell r="H97" t="str">
            <v>Awarded</v>
          </cell>
          <cell r="I97" t="str">
            <v>Medium</v>
          </cell>
          <cell r="J97">
            <v>118500</v>
          </cell>
          <cell r="K97">
            <v>0</v>
          </cell>
          <cell r="L97">
            <v>228000</v>
          </cell>
          <cell r="M97">
            <v>369702</v>
          </cell>
          <cell r="N97" t="str">
            <v>Drama</v>
          </cell>
          <cell r="O97">
            <v>92664</v>
          </cell>
          <cell r="P97">
            <v>8950</v>
          </cell>
          <cell r="Q97">
            <v>700</v>
          </cell>
          <cell r="R97">
            <v>2024</v>
          </cell>
          <cell r="S97">
            <v>1494</v>
          </cell>
          <cell r="T97">
            <v>722</v>
          </cell>
          <cell r="U97">
            <v>3419</v>
          </cell>
          <cell r="V97">
            <v>0</v>
          </cell>
          <cell r="W97">
            <v>0</v>
          </cell>
          <cell r="X97">
            <v>3893</v>
          </cell>
          <cell r="Y97">
            <v>21202</v>
          </cell>
          <cell r="Z97">
            <v>3540</v>
          </cell>
          <cell r="AA97">
            <v>125484</v>
          </cell>
          <cell r="AB97">
            <v>0</v>
          </cell>
          <cell r="AC97">
            <v>5124</v>
          </cell>
          <cell r="AD97">
            <v>440</v>
          </cell>
          <cell r="AE97">
            <v>0</v>
          </cell>
          <cell r="AF97">
            <v>2108</v>
          </cell>
          <cell r="AG97">
            <v>0</v>
          </cell>
          <cell r="AH97">
            <v>4669</v>
          </cell>
          <cell r="AI97">
            <v>17150</v>
          </cell>
          <cell r="AJ97">
            <v>11468</v>
          </cell>
          <cell r="AK97">
            <v>118500</v>
          </cell>
          <cell r="AL97">
            <v>0</v>
          </cell>
          <cell r="AM97">
            <v>0</v>
          </cell>
          <cell r="AN97">
            <v>118500</v>
          </cell>
          <cell r="AO97">
            <v>0</v>
          </cell>
          <cell r="AP97">
            <v>0</v>
          </cell>
          <cell r="AQ97">
            <v>28099</v>
          </cell>
          <cell r="AR97">
            <v>0</v>
          </cell>
          <cell r="AS97">
            <v>0</v>
          </cell>
          <cell r="AT97">
            <v>0</v>
          </cell>
          <cell r="AU97">
            <v>0</v>
          </cell>
          <cell r="AV97">
            <v>0</v>
          </cell>
          <cell r="AW97">
            <v>37294</v>
          </cell>
          <cell r="AX97">
            <v>0</v>
          </cell>
          <cell r="AY97">
            <v>0</v>
          </cell>
          <cell r="AZ97">
            <v>0</v>
          </cell>
          <cell r="BA97">
            <v>845</v>
          </cell>
          <cell r="BB97">
            <v>0</v>
          </cell>
          <cell r="BC97">
            <v>0</v>
          </cell>
          <cell r="BD97">
            <v>0</v>
          </cell>
          <cell r="BE97">
            <v>0</v>
          </cell>
          <cell r="BF97">
            <v>0</v>
          </cell>
          <cell r="BG97">
            <v>2211</v>
          </cell>
          <cell r="BH97">
            <v>40350</v>
          </cell>
          <cell r="BI97">
            <v>0</v>
          </cell>
          <cell r="BJ97">
            <v>0</v>
          </cell>
          <cell r="BK97">
            <v>49000</v>
          </cell>
          <cell r="BL97">
            <v>49000</v>
          </cell>
          <cell r="BM97">
            <v>0</v>
          </cell>
          <cell r="BN97">
            <v>0</v>
          </cell>
        </row>
        <row r="98">
          <cell r="A98" t="str">
            <v>Tyrone Guthrie Centre at Annaghmakerrig</v>
          </cell>
          <cell r="B98" t="str">
            <v>2015-2016</v>
          </cell>
          <cell r="C98">
            <v>33149</v>
          </cell>
          <cell r="D98" t="str">
            <v>Lottery</v>
          </cell>
          <cell r="E98" t="str">
            <v>ACNI/12195</v>
          </cell>
          <cell r="F98" t="str">
            <v>Suzanne Lyle</v>
          </cell>
          <cell r="G98" t="str">
            <v>AFP - Core</v>
          </cell>
          <cell r="H98" t="str">
            <v>Awarded</v>
          </cell>
          <cell r="I98" t="str">
            <v>Medium</v>
          </cell>
          <cell r="J98">
            <v>81674</v>
          </cell>
          <cell r="K98">
            <v>0</v>
          </cell>
          <cell r="L98">
            <v>81674</v>
          </cell>
          <cell r="M98">
            <v>447642</v>
          </cell>
          <cell r="N98" t="str">
            <v>Combined</v>
          </cell>
          <cell r="O98">
            <v>253208</v>
          </cell>
          <cell r="P98">
            <v>1506</v>
          </cell>
          <cell r="Q98">
            <v>38882</v>
          </cell>
          <cell r="R98">
            <v>26081</v>
          </cell>
          <cell r="S98">
            <v>5428</v>
          </cell>
          <cell r="T98">
            <v>7186</v>
          </cell>
          <cell r="U98">
            <v>15068</v>
          </cell>
          <cell r="V98">
            <v>0</v>
          </cell>
          <cell r="W98">
            <v>0</v>
          </cell>
          <cell r="X98">
            <v>3921</v>
          </cell>
          <cell r="Y98">
            <v>98072</v>
          </cell>
          <cell r="Z98">
            <v>0</v>
          </cell>
          <cell r="AA98">
            <v>71807</v>
          </cell>
          <cell r="AB98">
            <v>0</v>
          </cell>
          <cell r="AC98">
            <v>16045</v>
          </cell>
          <cell r="AD98">
            <v>0</v>
          </cell>
          <cell r="AE98">
            <v>0</v>
          </cell>
          <cell r="AF98">
            <v>0</v>
          </cell>
          <cell r="AG98">
            <v>0</v>
          </cell>
          <cell r="AH98">
            <v>5307</v>
          </cell>
          <cell r="AI98">
            <v>0</v>
          </cell>
          <cell r="AJ98">
            <v>10540</v>
          </cell>
          <cell r="AK98">
            <v>81674</v>
          </cell>
          <cell r="AL98">
            <v>0</v>
          </cell>
          <cell r="AM98">
            <v>0</v>
          </cell>
          <cell r="AN98">
            <v>81674</v>
          </cell>
          <cell r="AO98">
            <v>188314</v>
          </cell>
          <cell r="AP98">
            <v>0</v>
          </cell>
          <cell r="AQ98">
            <v>0</v>
          </cell>
          <cell r="AR98">
            <v>0</v>
          </cell>
          <cell r="AS98">
            <v>0</v>
          </cell>
          <cell r="AT98">
            <v>24349</v>
          </cell>
          <cell r="AU98">
            <v>0</v>
          </cell>
          <cell r="AV98">
            <v>212663</v>
          </cell>
          <cell r="AW98">
            <v>0</v>
          </cell>
          <cell r="AX98">
            <v>0</v>
          </cell>
          <cell r="AY98">
            <v>0</v>
          </cell>
          <cell r="AZ98">
            <v>0</v>
          </cell>
          <cell r="BA98">
            <v>0</v>
          </cell>
          <cell r="BB98">
            <v>0</v>
          </cell>
          <cell r="BC98">
            <v>0</v>
          </cell>
          <cell r="BD98">
            <v>154630</v>
          </cell>
          <cell r="BE98">
            <v>0</v>
          </cell>
          <cell r="BF98">
            <v>0</v>
          </cell>
          <cell r="BG98">
            <v>3494</v>
          </cell>
          <cell r="BH98">
            <v>158124</v>
          </cell>
          <cell r="BI98">
            <v>0</v>
          </cell>
          <cell r="BJ98">
            <v>0</v>
          </cell>
          <cell r="BK98">
            <v>0</v>
          </cell>
          <cell r="BL98">
            <v>0</v>
          </cell>
          <cell r="BM98">
            <v>0</v>
          </cell>
          <cell r="BN98">
            <v>0</v>
          </cell>
        </row>
        <row r="99">
          <cell r="A99" t="str">
            <v>Ulster Association of Youth Drama</v>
          </cell>
          <cell r="B99" t="str">
            <v>2015-2016</v>
          </cell>
          <cell r="C99">
            <v>33225</v>
          </cell>
          <cell r="D99" t="str">
            <v>Lottery</v>
          </cell>
          <cell r="E99" t="str">
            <v>ACNI/12271</v>
          </cell>
          <cell r="F99" t="str">
            <v>Gilly Campbell</v>
          </cell>
          <cell r="G99" t="str">
            <v>AFP - Core</v>
          </cell>
          <cell r="H99" t="str">
            <v>Awarded</v>
          </cell>
          <cell r="I99" t="str">
            <v>Medium</v>
          </cell>
          <cell r="J99">
            <v>75756</v>
          </cell>
          <cell r="K99">
            <v>0</v>
          </cell>
          <cell r="L99">
            <v>75756</v>
          </cell>
          <cell r="M99">
            <v>110747</v>
          </cell>
          <cell r="N99" t="str">
            <v>Drama</v>
          </cell>
          <cell r="O99">
            <v>71796.14</v>
          </cell>
          <cell r="P99">
            <v>1655.95</v>
          </cell>
          <cell r="Q99">
            <v>0</v>
          </cell>
          <cell r="R99">
            <v>0</v>
          </cell>
          <cell r="S99">
            <v>519.02</v>
          </cell>
          <cell r="T99">
            <v>425.06</v>
          </cell>
          <cell r="U99">
            <v>275.57</v>
          </cell>
          <cell r="V99">
            <v>0</v>
          </cell>
          <cell r="W99">
            <v>0</v>
          </cell>
          <cell r="X99">
            <v>984.9</v>
          </cell>
          <cell r="Y99">
            <v>3860.5000000000005</v>
          </cell>
          <cell r="Z99">
            <v>12681.1</v>
          </cell>
          <cell r="AA99">
            <v>12360</v>
          </cell>
          <cell r="AB99">
            <v>0</v>
          </cell>
          <cell r="AC99">
            <v>1264</v>
          </cell>
          <cell r="AD99">
            <v>647.54999999999995</v>
          </cell>
          <cell r="AE99">
            <v>815.59</v>
          </cell>
          <cell r="AF99">
            <v>987.2</v>
          </cell>
          <cell r="AG99">
            <v>0</v>
          </cell>
          <cell r="AH99">
            <v>2768.97</v>
          </cell>
          <cell r="AI99">
            <v>0</v>
          </cell>
          <cell r="AJ99">
            <v>30974.240000000002</v>
          </cell>
          <cell r="AK99">
            <v>75756</v>
          </cell>
          <cell r="AL99">
            <v>0</v>
          </cell>
          <cell r="AM99">
            <v>51000</v>
          </cell>
          <cell r="AN99">
            <v>126756</v>
          </cell>
          <cell r="AO99">
            <v>0</v>
          </cell>
          <cell r="AP99">
            <v>0</v>
          </cell>
          <cell r="AQ99">
            <v>0</v>
          </cell>
          <cell r="AR99">
            <v>0</v>
          </cell>
          <cell r="AS99">
            <v>0</v>
          </cell>
          <cell r="AT99">
            <v>0</v>
          </cell>
          <cell r="AU99">
            <v>0</v>
          </cell>
          <cell r="AV99">
            <v>0</v>
          </cell>
          <cell r="AW99">
            <v>0</v>
          </cell>
          <cell r="AX99">
            <v>0</v>
          </cell>
          <cell r="AY99">
            <v>0</v>
          </cell>
          <cell r="AZ99">
            <v>1117.5</v>
          </cell>
          <cell r="BA99">
            <v>0</v>
          </cell>
          <cell r="BB99">
            <v>0</v>
          </cell>
          <cell r="BC99">
            <v>0</v>
          </cell>
          <cell r="BD99">
            <v>0</v>
          </cell>
          <cell r="BE99">
            <v>0</v>
          </cell>
          <cell r="BF99">
            <v>600</v>
          </cell>
          <cell r="BG99">
            <v>0</v>
          </cell>
          <cell r="BH99">
            <v>1717.5</v>
          </cell>
          <cell r="BI99">
            <v>0</v>
          </cell>
          <cell r="BJ99">
            <v>0</v>
          </cell>
          <cell r="BK99">
            <v>0</v>
          </cell>
          <cell r="BL99">
            <v>0</v>
          </cell>
          <cell r="BM99">
            <v>0</v>
          </cell>
          <cell r="BN99">
            <v>0</v>
          </cell>
        </row>
        <row r="100">
          <cell r="A100" t="str">
            <v>Ulster Orchestra Society Ltd</v>
          </cell>
          <cell r="B100" t="str">
            <v>2015-2016</v>
          </cell>
          <cell r="C100">
            <v>33198</v>
          </cell>
          <cell r="D100" t="str">
            <v>Exchequer</v>
          </cell>
          <cell r="E100" t="str">
            <v>ACNI/12244</v>
          </cell>
          <cell r="F100" t="str">
            <v>Ciaran Scullion</v>
          </cell>
          <cell r="G100" t="str">
            <v>AFP - Core</v>
          </cell>
          <cell r="H100" t="str">
            <v>Awarded</v>
          </cell>
          <cell r="I100" t="str">
            <v>Large</v>
          </cell>
          <cell r="J100">
            <v>1779568</v>
          </cell>
          <cell r="K100">
            <v>0</v>
          </cell>
          <cell r="L100">
            <v>1804385</v>
          </cell>
          <cell r="M100">
            <v>4112427</v>
          </cell>
          <cell r="N100" t="str">
            <v>Music</v>
          </cell>
          <cell r="O100">
            <v>529244</v>
          </cell>
          <cell r="P100">
            <v>25550</v>
          </cell>
          <cell r="Q100">
            <v>0</v>
          </cell>
          <cell r="R100">
            <v>0</v>
          </cell>
          <cell r="S100">
            <v>5534</v>
          </cell>
          <cell r="T100">
            <v>16125</v>
          </cell>
          <cell r="U100">
            <v>0</v>
          </cell>
          <cell r="V100">
            <v>0</v>
          </cell>
          <cell r="W100">
            <v>0</v>
          </cell>
          <cell r="X100">
            <v>11835</v>
          </cell>
          <cell r="Y100">
            <v>59044</v>
          </cell>
          <cell r="Z100">
            <v>111530</v>
          </cell>
          <cell r="AA100">
            <v>2512801</v>
          </cell>
          <cell r="AB100">
            <v>0</v>
          </cell>
          <cell r="AC100">
            <v>125873</v>
          </cell>
          <cell r="AD100">
            <v>0</v>
          </cell>
          <cell r="AE100">
            <v>0</v>
          </cell>
          <cell r="AF100">
            <v>91657</v>
          </cell>
          <cell r="AG100">
            <v>24006</v>
          </cell>
          <cell r="AH100">
            <v>21196</v>
          </cell>
          <cell r="AI100">
            <v>31533</v>
          </cell>
          <cell r="AJ100">
            <v>287823</v>
          </cell>
          <cell r="AK100">
            <v>1779568</v>
          </cell>
          <cell r="AL100">
            <v>0</v>
          </cell>
          <cell r="AM100">
            <v>0</v>
          </cell>
          <cell r="AN100">
            <v>1779568</v>
          </cell>
          <cell r="AO100">
            <v>0</v>
          </cell>
          <cell r="AP100">
            <v>0</v>
          </cell>
          <cell r="AQ100">
            <v>299283</v>
          </cell>
          <cell r="AR100">
            <v>0</v>
          </cell>
          <cell r="AS100">
            <v>8744</v>
          </cell>
          <cell r="AT100">
            <v>0</v>
          </cell>
          <cell r="AU100">
            <v>0</v>
          </cell>
          <cell r="AV100">
            <v>8744</v>
          </cell>
          <cell r="AW100">
            <v>279808</v>
          </cell>
          <cell r="AX100">
            <v>18000</v>
          </cell>
          <cell r="AY100">
            <v>0</v>
          </cell>
          <cell r="AZ100">
            <v>0</v>
          </cell>
          <cell r="BA100">
            <v>0</v>
          </cell>
          <cell r="BB100">
            <v>0</v>
          </cell>
          <cell r="BC100">
            <v>0</v>
          </cell>
          <cell r="BD100">
            <v>0</v>
          </cell>
          <cell r="BE100">
            <v>837519</v>
          </cell>
          <cell r="BF100">
            <v>0</v>
          </cell>
          <cell r="BG100">
            <v>58619</v>
          </cell>
          <cell r="BH100">
            <v>1193946</v>
          </cell>
          <cell r="BI100">
            <v>181000</v>
          </cell>
          <cell r="BJ100">
            <v>124383</v>
          </cell>
          <cell r="BK100">
            <v>107289</v>
          </cell>
          <cell r="BL100">
            <v>412672</v>
          </cell>
          <cell r="BM100">
            <v>0</v>
          </cell>
          <cell r="BN100">
            <v>0</v>
          </cell>
        </row>
        <row r="101">
          <cell r="A101" t="str">
            <v>Ulster Youth Choir</v>
          </cell>
          <cell r="B101" t="str">
            <v>2015-2016</v>
          </cell>
          <cell r="C101">
            <v>33221</v>
          </cell>
          <cell r="D101" t="str">
            <v>Lottery</v>
          </cell>
          <cell r="E101" t="str">
            <v>ACNI/12267</v>
          </cell>
          <cell r="F101" t="str">
            <v>Maria McAlister</v>
          </cell>
          <cell r="G101" t="str">
            <v>AFP - Core</v>
          </cell>
          <cell r="H101" t="str">
            <v>Awarded</v>
          </cell>
          <cell r="I101" t="str">
            <v>Small</v>
          </cell>
          <cell r="J101">
            <v>44632</v>
          </cell>
          <cell r="K101">
            <v>0</v>
          </cell>
          <cell r="L101">
            <v>52676</v>
          </cell>
          <cell r="M101">
            <v>173142</v>
          </cell>
          <cell r="N101" t="str">
            <v>Music</v>
          </cell>
          <cell r="O101">
            <v>38640</v>
          </cell>
          <cell r="P101">
            <v>1200</v>
          </cell>
          <cell r="Q101">
            <v>0</v>
          </cell>
          <cell r="R101">
            <v>0</v>
          </cell>
          <cell r="S101">
            <v>0</v>
          </cell>
          <cell r="T101">
            <v>3225</v>
          </cell>
          <cell r="U101">
            <v>4326</v>
          </cell>
          <cell r="V101">
            <v>0</v>
          </cell>
          <cell r="W101">
            <v>0</v>
          </cell>
          <cell r="X101">
            <v>1310</v>
          </cell>
          <cell r="Y101">
            <v>10061</v>
          </cell>
          <cell r="Z101">
            <v>6326</v>
          </cell>
          <cell r="AA101">
            <v>28687</v>
          </cell>
          <cell r="AB101">
            <v>0</v>
          </cell>
          <cell r="AC101">
            <v>3038</v>
          </cell>
          <cell r="AD101">
            <v>0</v>
          </cell>
          <cell r="AE101">
            <v>11751</v>
          </cell>
          <cell r="AF101">
            <v>1740</v>
          </cell>
          <cell r="AG101">
            <v>4339</v>
          </cell>
          <cell r="AH101">
            <v>29826</v>
          </cell>
          <cell r="AI101">
            <v>1850</v>
          </cell>
          <cell r="AJ101">
            <v>16075</v>
          </cell>
          <cell r="AK101">
            <v>44632</v>
          </cell>
          <cell r="AL101">
            <v>0</v>
          </cell>
          <cell r="AM101">
            <v>0</v>
          </cell>
          <cell r="AN101">
            <v>44632</v>
          </cell>
          <cell r="AO101">
            <v>0</v>
          </cell>
          <cell r="AP101">
            <v>0</v>
          </cell>
          <cell r="AQ101">
            <v>500</v>
          </cell>
          <cell r="AR101">
            <v>0</v>
          </cell>
          <cell r="AS101">
            <v>0</v>
          </cell>
          <cell r="AT101">
            <v>0</v>
          </cell>
          <cell r="AU101">
            <v>0</v>
          </cell>
          <cell r="AV101">
            <v>0</v>
          </cell>
          <cell r="AW101">
            <v>6478</v>
          </cell>
          <cell r="AX101">
            <v>0</v>
          </cell>
          <cell r="AY101">
            <v>0</v>
          </cell>
          <cell r="AZ101">
            <v>82845</v>
          </cell>
          <cell r="BA101">
            <v>0</v>
          </cell>
          <cell r="BB101">
            <v>0</v>
          </cell>
          <cell r="BC101">
            <v>659</v>
          </cell>
          <cell r="BD101">
            <v>0</v>
          </cell>
          <cell r="BE101">
            <v>1000</v>
          </cell>
          <cell r="BF101">
            <v>0</v>
          </cell>
          <cell r="BG101">
            <v>865</v>
          </cell>
          <cell r="BH101">
            <v>91847</v>
          </cell>
          <cell r="BI101">
            <v>0</v>
          </cell>
          <cell r="BJ101">
            <v>651</v>
          </cell>
          <cell r="BK101">
            <v>9500</v>
          </cell>
          <cell r="BL101">
            <v>10151</v>
          </cell>
          <cell r="BM101">
            <v>44632</v>
          </cell>
          <cell r="BN101">
            <v>9500</v>
          </cell>
        </row>
        <row r="102">
          <cell r="A102" t="str">
            <v>Ulster Youth Orchestra</v>
          </cell>
          <cell r="B102" t="str">
            <v>2015-2016</v>
          </cell>
          <cell r="C102">
            <v>33208</v>
          </cell>
          <cell r="D102" t="str">
            <v>Lottery</v>
          </cell>
          <cell r="E102" t="str">
            <v>ACNI/12254</v>
          </cell>
          <cell r="F102" t="str">
            <v>Ciaran Scullion</v>
          </cell>
          <cell r="G102" t="str">
            <v>AFP - Core</v>
          </cell>
          <cell r="H102" t="str">
            <v>Awarded</v>
          </cell>
          <cell r="I102" t="str">
            <v>Small</v>
          </cell>
          <cell r="J102">
            <v>35206</v>
          </cell>
          <cell r="K102">
            <v>0</v>
          </cell>
          <cell r="L102">
            <v>35206</v>
          </cell>
          <cell r="M102">
            <v>133387.67000000001</v>
          </cell>
          <cell r="N102" t="str">
            <v>Music</v>
          </cell>
          <cell r="O102">
            <v>30226.04</v>
          </cell>
          <cell r="P102">
            <v>1350</v>
          </cell>
          <cell r="Q102">
            <v>0</v>
          </cell>
          <cell r="R102">
            <v>0</v>
          </cell>
          <cell r="S102">
            <v>1150.96</v>
          </cell>
          <cell r="T102">
            <v>1333.74</v>
          </cell>
          <cell r="U102">
            <v>2396.4299999999998</v>
          </cell>
          <cell r="V102">
            <v>0</v>
          </cell>
          <cell r="W102">
            <v>0</v>
          </cell>
          <cell r="X102">
            <v>595</v>
          </cell>
          <cell r="Y102">
            <v>6826.1299999999992</v>
          </cell>
          <cell r="Z102">
            <v>3419.61</v>
          </cell>
          <cell r="AA102">
            <v>23785.83</v>
          </cell>
          <cell r="AB102">
            <v>5870.58</v>
          </cell>
          <cell r="AC102">
            <v>3405.48</v>
          </cell>
          <cell r="AD102">
            <v>0</v>
          </cell>
          <cell r="AE102">
            <v>1666.43</v>
          </cell>
          <cell r="AF102">
            <v>2225.6</v>
          </cell>
          <cell r="AG102">
            <v>2040</v>
          </cell>
          <cell r="AH102">
            <v>41190.69</v>
          </cell>
          <cell r="AI102">
            <v>721.02</v>
          </cell>
          <cell r="AJ102">
            <v>7165.43</v>
          </cell>
          <cell r="AK102">
            <v>35206</v>
          </cell>
          <cell r="AL102">
            <v>0</v>
          </cell>
          <cell r="AM102">
            <v>573.77</v>
          </cell>
          <cell r="AN102">
            <v>35779.769999999997</v>
          </cell>
          <cell r="AO102">
            <v>0</v>
          </cell>
          <cell r="AP102">
            <v>0</v>
          </cell>
          <cell r="AQ102">
            <v>0</v>
          </cell>
          <cell r="AR102">
            <v>0</v>
          </cell>
          <cell r="AS102">
            <v>0</v>
          </cell>
          <cell r="AT102">
            <v>0</v>
          </cell>
          <cell r="AU102">
            <v>0</v>
          </cell>
          <cell r="AV102">
            <v>0</v>
          </cell>
          <cell r="AW102">
            <v>3777.77</v>
          </cell>
          <cell r="AX102">
            <v>0</v>
          </cell>
          <cell r="AY102">
            <v>0</v>
          </cell>
          <cell r="AZ102">
            <v>36692.370000000003</v>
          </cell>
          <cell r="BA102">
            <v>0</v>
          </cell>
          <cell r="BB102">
            <v>0</v>
          </cell>
          <cell r="BC102">
            <v>0</v>
          </cell>
          <cell r="BD102">
            <v>0</v>
          </cell>
          <cell r="BE102">
            <v>0</v>
          </cell>
          <cell r="BF102">
            <v>0</v>
          </cell>
          <cell r="BG102">
            <v>2888.3</v>
          </cell>
          <cell r="BH102">
            <v>43358.44</v>
          </cell>
          <cell r="BI102">
            <v>0</v>
          </cell>
          <cell r="BJ102">
            <v>7164.92</v>
          </cell>
          <cell r="BK102">
            <v>32965</v>
          </cell>
          <cell r="BL102">
            <v>40129.919999999998</v>
          </cell>
          <cell r="BM102">
            <v>0</v>
          </cell>
          <cell r="BN102">
            <v>0</v>
          </cell>
        </row>
        <row r="103">
          <cell r="A103" t="str">
            <v>Ulster-Scots Community Network</v>
          </cell>
          <cell r="B103" t="str">
            <v>2015-2016</v>
          </cell>
          <cell r="C103">
            <v>33255</v>
          </cell>
          <cell r="D103" t="str">
            <v>Lottery</v>
          </cell>
          <cell r="E103" t="str">
            <v>ACNI/12301</v>
          </cell>
          <cell r="F103" t="str">
            <v>Joan Dempster</v>
          </cell>
          <cell r="G103" t="str">
            <v>AFP - Core</v>
          </cell>
          <cell r="H103" t="str">
            <v>Awarded</v>
          </cell>
          <cell r="I103" t="str">
            <v>Medium</v>
          </cell>
          <cell r="J103">
            <v>33918</v>
          </cell>
          <cell r="K103">
            <v>0</v>
          </cell>
          <cell r="L103">
            <v>45000</v>
          </cell>
          <cell r="M103">
            <v>349589</v>
          </cell>
          <cell r="N103" t="str">
            <v>Traditional Arts</v>
          </cell>
          <cell r="O103">
            <v>223432</v>
          </cell>
          <cell r="P103">
            <v>36660</v>
          </cell>
          <cell r="Q103">
            <v>5252</v>
          </cell>
          <cell r="R103">
            <v>6807</v>
          </cell>
          <cell r="S103">
            <v>4930</v>
          </cell>
          <cell r="T103">
            <v>2422</v>
          </cell>
          <cell r="U103">
            <v>3647</v>
          </cell>
          <cell r="V103">
            <v>0</v>
          </cell>
          <cell r="W103">
            <v>0</v>
          </cell>
          <cell r="X103">
            <v>2014</v>
          </cell>
          <cell r="Y103">
            <v>61732</v>
          </cell>
          <cell r="Z103">
            <v>31041</v>
          </cell>
          <cell r="AA103">
            <v>10231</v>
          </cell>
          <cell r="AB103">
            <v>0</v>
          </cell>
          <cell r="AC103">
            <v>9700</v>
          </cell>
          <cell r="AD103">
            <v>0</v>
          </cell>
          <cell r="AE103">
            <v>1002</v>
          </cell>
          <cell r="AF103">
            <v>0</v>
          </cell>
          <cell r="AG103">
            <v>0</v>
          </cell>
          <cell r="AH103">
            <v>8881</v>
          </cell>
          <cell r="AI103">
            <v>0</v>
          </cell>
          <cell r="AJ103">
            <v>0</v>
          </cell>
          <cell r="AK103">
            <v>33918</v>
          </cell>
          <cell r="AL103">
            <v>0</v>
          </cell>
          <cell r="AM103">
            <v>0</v>
          </cell>
          <cell r="AN103">
            <v>33918</v>
          </cell>
          <cell r="AO103">
            <v>0</v>
          </cell>
          <cell r="AP103">
            <v>293587</v>
          </cell>
          <cell r="AQ103">
            <v>0</v>
          </cell>
          <cell r="AR103">
            <v>0</v>
          </cell>
          <cell r="AS103">
            <v>0</v>
          </cell>
          <cell r="AT103">
            <v>0</v>
          </cell>
          <cell r="AU103">
            <v>0</v>
          </cell>
          <cell r="AV103">
            <v>0</v>
          </cell>
          <cell r="AW103">
            <v>0</v>
          </cell>
          <cell r="AX103">
            <v>0</v>
          </cell>
          <cell r="AY103">
            <v>0</v>
          </cell>
          <cell r="AZ103">
            <v>0</v>
          </cell>
          <cell r="BA103">
            <v>2471</v>
          </cell>
          <cell r="BB103">
            <v>0</v>
          </cell>
          <cell r="BC103">
            <v>0</v>
          </cell>
          <cell r="BD103">
            <v>0</v>
          </cell>
          <cell r="BE103">
            <v>2440</v>
          </cell>
          <cell r="BF103">
            <v>0</v>
          </cell>
          <cell r="BG103">
            <v>0</v>
          </cell>
          <cell r="BH103">
            <v>4911</v>
          </cell>
          <cell r="BI103">
            <v>0</v>
          </cell>
          <cell r="BJ103">
            <v>0</v>
          </cell>
          <cell r="BK103">
            <v>0</v>
          </cell>
          <cell r="BL103">
            <v>0</v>
          </cell>
          <cell r="BM103">
            <v>0</v>
          </cell>
          <cell r="BN103">
            <v>8533</v>
          </cell>
        </row>
        <row r="104">
          <cell r="A104" t="str">
            <v>Verbal Arts Centre</v>
          </cell>
          <cell r="B104" t="str">
            <v>2015-2016</v>
          </cell>
          <cell r="C104">
            <v>33187</v>
          </cell>
          <cell r="D104" t="str">
            <v>Exchequer</v>
          </cell>
          <cell r="E104" t="str">
            <v>ACNI/12233</v>
          </cell>
          <cell r="F104" t="str">
            <v>Damian Smyth</v>
          </cell>
          <cell r="G104" t="str">
            <v>AFP - Core</v>
          </cell>
          <cell r="H104" t="str">
            <v>Awarded</v>
          </cell>
          <cell r="I104" t="str">
            <v>Medium</v>
          </cell>
          <cell r="J104">
            <v>225496</v>
          </cell>
          <cell r="K104">
            <v>0</v>
          </cell>
          <cell r="L104">
            <v>312475</v>
          </cell>
          <cell r="M104">
            <v>1334940</v>
          </cell>
          <cell r="N104" t="str">
            <v>Literature</v>
          </cell>
          <cell r="O104">
            <v>200824.02</v>
          </cell>
          <cell r="P104">
            <v>5642.92</v>
          </cell>
          <cell r="Q104">
            <v>15682.45</v>
          </cell>
          <cell r="R104">
            <v>6910.24</v>
          </cell>
          <cell r="S104">
            <v>6726.89</v>
          </cell>
          <cell r="T104">
            <v>7346.86</v>
          </cell>
          <cell r="U104">
            <v>19131.919999999998</v>
          </cell>
          <cell r="V104">
            <v>0</v>
          </cell>
          <cell r="W104">
            <v>0</v>
          </cell>
          <cell r="X104">
            <v>4258.78</v>
          </cell>
          <cell r="Y104">
            <v>65700.06</v>
          </cell>
          <cell r="Z104">
            <v>29714.240000000002</v>
          </cell>
          <cell r="AA104">
            <v>186427.71</v>
          </cell>
          <cell r="AB104">
            <v>1727.33</v>
          </cell>
          <cell r="AC104">
            <v>10745.5</v>
          </cell>
          <cell r="AD104">
            <v>0</v>
          </cell>
          <cell r="AE104">
            <v>4497.8</v>
          </cell>
          <cell r="AF104">
            <v>12324.8</v>
          </cell>
          <cell r="AG104">
            <v>1442.18</v>
          </cell>
          <cell r="AH104">
            <v>6405.53</v>
          </cell>
          <cell r="AI104">
            <v>28675.34</v>
          </cell>
          <cell r="AJ104">
            <v>28264.05</v>
          </cell>
          <cell r="AK104">
            <v>225496</v>
          </cell>
          <cell r="AL104">
            <v>0</v>
          </cell>
          <cell r="AM104">
            <v>0</v>
          </cell>
          <cell r="AN104">
            <v>225496</v>
          </cell>
          <cell r="AO104">
            <v>0</v>
          </cell>
          <cell r="AP104">
            <v>45379.55</v>
          </cell>
          <cell r="AQ104">
            <v>40563.5</v>
          </cell>
          <cell r="AR104">
            <v>13775</v>
          </cell>
          <cell r="AS104">
            <v>87920.18</v>
          </cell>
          <cell r="AT104">
            <v>0</v>
          </cell>
          <cell r="AU104">
            <v>0</v>
          </cell>
          <cell r="AV104">
            <v>101695.18</v>
          </cell>
          <cell r="AW104">
            <v>0</v>
          </cell>
          <cell r="AX104">
            <v>0</v>
          </cell>
          <cell r="AY104">
            <v>0</v>
          </cell>
          <cell r="AZ104">
            <v>0</v>
          </cell>
          <cell r="BA104">
            <v>4175.24</v>
          </cell>
          <cell r="BB104">
            <v>0</v>
          </cell>
          <cell r="BC104">
            <v>3913.2</v>
          </cell>
          <cell r="BD104">
            <v>-108.04</v>
          </cell>
          <cell r="BE104">
            <v>42787.78</v>
          </cell>
          <cell r="BF104">
            <v>43240.2</v>
          </cell>
          <cell r="BG104">
            <v>34945.5</v>
          </cell>
          <cell r="BH104">
            <v>128953.88</v>
          </cell>
          <cell r="BI104">
            <v>0</v>
          </cell>
          <cell r="BJ104">
            <v>6350</v>
          </cell>
          <cell r="BK104">
            <v>0</v>
          </cell>
          <cell r="BL104">
            <v>6350</v>
          </cell>
          <cell r="BM104">
            <v>0</v>
          </cell>
          <cell r="BN104">
            <v>0</v>
          </cell>
        </row>
        <row r="105">
          <cell r="A105" t="str">
            <v>Voluntary Arts Network (for Voluntary Arts Ireland)</v>
          </cell>
          <cell r="B105" t="str">
            <v>2015-2016</v>
          </cell>
          <cell r="C105">
            <v>33172</v>
          </cell>
          <cell r="D105" t="str">
            <v>Lottery</v>
          </cell>
          <cell r="E105" t="str">
            <v>ACNI/12218</v>
          </cell>
          <cell r="F105" t="str">
            <v>Fionnuala Walsh</v>
          </cell>
          <cell r="G105" t="str">
            <v>AFP - Core</v>
          </cell>
          <cell r="H105" t="str">
            <v>Awarded</v>
          </cell>
          <cell r="I105" t="str">
            <v>Small</v>
          </cell>
          <cell r="J105">
            <v>57380</v>
          </cell>
          <cell r="K105">
            <v>0</v>
          </cell>
          <cell r="L105">
            <v>155712</v>
          </cell>
          <cell r="M105">
            <v>329399</v>
          </cell>
          <cell r="N105" t="str">
            <v>Combined</v>
          </cell>
          <cell r="O105">
            <v>63701</v>
          </cell>
          <cell r="P105">
            <v>2664</v>
          </cell>
          <cell r="Q105">
            <v>0</v>
          </cell>
          <cell r="R105">
            <v>0</v>
          </cell>
          <cell r="S105">
            <v>2749</v>
          </cell>
          <cell r="T105">
            <v>406</v>
          </cell>
          <cell r="U105">
            <v>1000</v>
          </cell>
          <cell r="V105">
            <v>0</v>
          </cell>
          <cell r="W105">
            <v>0</v>
          </cell>
          <cell r="X105">
            <v>1000</v>
          </cell>
          <cell r="Y105">
            <v>7819</v>
          </cell>
          <cell r="Z105">
            <v>15927</v>
          </cell>
          <cell r="AA105">
            <v>6800</v>
          </cell>
          <cell r="AB105">
            <v>4874</v>
          </cell>
          <cell r="AC105">
            <v>7000</v>
          </cell>
          <cell r="AD105">
            <v>0</v>
          </cell>
          <cell r="AE105">
            <v>0</v>
          </cell>
          <cell r="AF105">
            <v>1200</v>
          </cell>
          <cell r="AG105">
            <v>0</v>
          </cell>
          <cell r="AH105">
            <v>4040</v>
          </cell>
          <cell r="AI105">
            <v>5410</v>
          </cell>
          <cell r="AJ105">
            <v>0</v>
          </cell>
          <cell r="AK105">
            <v>57380</v>
          </cell>
          <cell r="AL105">
            <v>0</v>
          </cell>
          <cell r="AM105">
            <v>0</v>
          </cell>
          <cell r="AN105">
            <v>57380</v>
          </cell>
          <cell r="AO105">
            <v>0</v>
          </cell>
          <cell r="AP105">
            <v>0</v>
          </cell>
          <cell r="AQ105">
            <v>13575</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5829</v>
          </cell>
          <cell r="BK105">
            <v>39987</v>
          </cell>
          <cell r="BL105">
            <v>45816</v>
          </cell>
          <cell r="BM105">
            <v>0</v>
          </cell>
          <cell r="BN105">
            <v>0</v>
          </cell>
        </row>
        <row r="106">
          <cell r="A106" t="str">
            <v>Walled City Music Trust</v>
          </cell>
          <cell r="B106" t="str">
            <v>2015-2016</v>
          </cell>
          <cell r="C106">
            <v>33163</v>
          </cell>
          <cell r="D106" t="str">
            <v>Exchequer</v>
          </cell>
          <cell r="E106" t="str">
            <v>ACNI/12209</v>
          </cell>
          <cell r="F106" t="str">
            <v>Ciaran Scullion</v>
          </cell>
          <cell r="G106" t="str">
            <v>AFP - Core</v>
          </cell>
          <cell r="H106" t="str">
            <v>Awarded</v>
          </cell>
          <cell r="I106" t="str">
            <v>Medium</v>
          </cell>
          <cell r="J106">
            <v>115000</v>
          </cell>
          <cell r="K106">
            <v>0</v>
          </cell>
          <cell r="L106">
            <v>175000</v>
          </cell>
          <cell r="M106">
            <v>461970</v>
          </cell>
          <cell r="N106" t="str">
            <v>Music</v>
          </cell>
          <cell r="O106">
            <v>79602</v>
          </cell>
          <cell r="P106">
            <v>2520</v>
          </cell>
          <cell r="Q106">
            <v>0</v>
          </cell>
          <cell r="R106">
            <v>0</v>
          </cell>
          <cell r="S106">
            <v>1849</v>
          </cell>
          <cell r="T106">
            <v>849</v>
          </cell>
          <cell r="U106">
            <v>5826</v>
          </cell>
          <cell r="V106">
            <v>0</v>
          </cell>
          <cell r="W106">
            <v>0</v>
          </cell>
          <cell r="X106">
            <v>556</v>
          </cell>
          <cell r="Y106">
            <v>11600</v>
          </cell>
          <cell r="Z106">
            <v>674</v>
          </cell>
          <cell r="AA106">
            <v>118259</v>
          </cell>
          <cell r="AB106">
            <v>698</v>
          </cell>
          <cell r="AC106">
            <v>12400</v>
          </cell>
          <cell r="AD106">
            <v>0</v>
          </cell>
          <cell r="AE106">
            <v>1863</v>
          </cell>
          <cell r="AF106">
            <v>7840</v>
          </cell>
          <cell r="AG106">
            <v>1318</v>
          </cell>
          <cell r="AH106">
            <v>39939</v>
          </cell>
          <cell r="AI106">
            <v>14709</v>
          </cell>
          <cell r="AJ106">
            <v>7704</v>
          </cell>
          <cell r="AK106">
            <v>115000</v>
          </cell>
          <cell r="AL106">
            <v>0</v>
          </cell>
          <cell r="AM106">
            <v>50398</v>
          </cell>
          <cell r="AN106">
            <v>165398</v>
          </cell>
          <cell r="AO106">
            <v>0</v>
          </cell>
          <cell r="AP106">
            <v>0</v>
          </cell>
          <cell r="AQ106">
            <v>44700</v>
          </cell>
          <cell r="AR106">
            <v>0</v>
          </cell>
          <cell r="AS106">
            <v>2900</v>
          </cell>
          <cell r="AT106">
            <v>0</v>
          </cell>
          <cell r="AU106">
            <v>0</v>
          </cell>
          <cell r="AV106">
            <v>2900</v>
          </cell>
          <cell r="AW106">
            <v>16144</v>
          </cell>
          <cell r="AX106">
            <v>374</v>
          </cell>
          <cell r="AY106">
            <v>2000</v>
          </cell>
          <cell r="AZ106">
            <v>0</v>
          </cell>
          <cell r="BA106">
            <v>0</v>
          </cell>
          <cell r="BB106">
            <v>0</v>
          </cell>
          <cell r="BC106">
            <v>175</v>
          </cell>
          <cell r="BD106">
            <v>0</v>
          </cell>
          <cell r="BE106">
            <v>7037</v>
          </cell>
          <cell r="BF106">
            <v>0</v>
          </cell>
          <cell r="BG106">
            <v>0</v>
          </cell>
          <cell r="BH106">
            <v>25730</v>
          </cell>
          <cell r="BI106">
            <v>6000</v>
          </cell>
          <cell r="BJ106">
            <v>2350</v>
          </cell>
          <cell r="BK106">
            <v>47000</v>
          </cell>
          <cell r="BL106">
            <v>55350</v>
          </cell>
          <cell r="BM106">
            <v>0</v>
          </cell>
          <cell r="BN106">
            <v>0</v>
          </cell>
        </row>
        <row r="107">
          <cell r="A107" t="str">
            <v>Waterside Theatre Company Ltd</v>
          </cell>
          <cell r="B107" t="str">
            <v>2015-2016</v>
          </cell>
          <cell r="C107">
            <v>33237</v>
          </cell>
          <cell r="D107" t="str">
            <v>Exchequer</v>
          </cell>
          <cell r="E107" t="str">
            <v>ACNI/12283</v>
          </cell>
          <cell r="F107" t="str">
            <v>Gavin O'Connor</v>
          </cell>
          <cell r="G107" t="str">
            <v>AFP - Core</v>
          </cell>
          <cell r="H107" t="str">
            <v>Awarded</v>
          </cell>
          <cell r="I107" t="str">
            <v>Medium</v>
          </cell>
          <cell r="J107">
            <v>130930</v>
          </cell>
          <cell r="K107">
            <v>0</v>
          </cell>
          <cell r="L107">
            <v>177453</v>
          </cell>
          <cell r="M107">
            <v>450901</v>
          </cell>
          <cell r="N107" t="str">
            <v>Combined</v>
          </cell>
          <cell r="O107">
            <v>134032</v>
          </cell>
          <cell r="P107">
            <v>31444</v>
          </cell>
          <cell r="Q107">
            <v>6494</v>
          </cell>
          <cell r="R107">
            <v>3173</v>
          </cell>
          <cell r="S107">
            <v>269</v>
          </cell>
          <cell r="T107">
            <v>4076</v>
          </cell>
          <cell r="U107">
            <v>2017</v>
          </cell>
          <cell r="V107">
            <v>0</v>
          </cell>
          <cell r="W107">
            <v>0</v>
          </cell>
          <cell r="X107">
            <v>2098</v>
          </cell>
          <cell r="Y107">
            <v>49571</v>
          </cell>
          <cell r="Z107">
            <v>30871</v>
          </cell>
          <cell r="AA107">
            <v>40151</v>
          </cell>
          <cell r="AB107">
            <v>6</v>
          </cell>
          <cell r="AC107">
            <v>4329</v>
          </cell>
          <cell r="AD107">
            <v>0</v>
          </cell>
          <cell r="AE107">
            <v>0</v>
          </cell>
          <cell r="AF107">
            <v>0</v>
          </cell>
          <cell r="AG107">
            <v>0</v>
          </cell>
          <cell r="AH107">
            <v>545</v>
          </cell>
          <cell r="AI107">
            <v>0</v>
          </cell>
          <cell r="AJ107">
            <v>19860</v>
          </cell>
          <cell r="AK107">
            <v>130930</v>
          </cell>
          <cell r="AL107">
            <v>0</v>
          </cell>
          <cell r="AM107">
            <v>3249</v>
          </cell>
          <cell r="AN107">
            <v>134179</v>
          </cell>
          <cell r="AO107">
            <v>0</v>
          </cell>
          <cell r="AP107">
            <v>9976</v>
          </cell>
          <cell r="AQ107">
            <v>27625</v>
          </cell>
          <cell r="AR107">
            <v>0</v>
          </cell>
          <cell r="AS107">
            <v>6220</v>
          </cell>
          <cell r="AT107">
            <v>0</v>
          </cell>
          <cell r="AU107">
            <v>0</v>
          </cell>
          <cell r="AV107">
            <v>6220</v>
          </cell>
          <cell r="AW107">
            <v>69111</v>
          </cell>
          <cell r="AX107">
            <v>0</v>
          </cell>
          <cell r="AY107">
            <v>0</v>
          </cell>
          <cell r="AZ107">
            <v>0</v>
          </cell>
          <cell r="BA107">
            <v>0</v>
          </cell>
          <cell r="BB107">
            <v>35</v>
          </cell>
          <cell r="BC107">
            <v>4523</v>
          </cell>
          <cell r="BD107">
            <v>0</v>
          </cell>
          <cell r="BE107">
            <v>35</v>
          </cell>
          <cell r="BF107">
            <v>0</v>
          </cell>
          <cell r="BG107">
            <v>3894</v>
          </cell>
          <cell r="BH107">
            <v>77598</v>
          </cell>
          <cell r="BI107">
            <v>2500</v>
          </cell>
          <cell r="BJ107">
            <v>0</v>
          </cell>
          <cell r="BK107">
            <v>0</v>
          </cell>
          <cell r="BL107">
            <v>2500</v>
          </cell>
          <cell r="BM107">
            <v>0</v>
          </cell>
          <cell r="BN107">
            <v>14000</v>
          </cell>
        </row>
        <row r="108">
          <cell r="A108" t="str">
            <v>Wheelworks</v>
          </cell>
          <cell r="B108" t="str">
            <v>2015-2016</v>
          </cell>
          <cell r="C108">
            <v>33193</v>
          </cell>
          <cell r="D108" t="str">
            <v>Lottery</v>
          </cell>
          <cell r="E108" t="str">
            <v>ACNI/12239</v>
          </cell>
          <cell r="F108" t="str">
            <v>Gavin O'Connor</v>
          </cell>
          <cell r="G108" t="str">
            <v>AFP - Core</v>
          </cell>
          <cell r="H108" t="str">
            <v>Awarded</v>
          </cell>
          <cell r="I108" t="str">
            <v>Medium</v>
          </cell>
          <cell r="J108">
            <v>82450</v>
          </cell>
          <cell r="K108">
            <v>0</v>
          </cell>
          <cell r="L108">
            <v>86000</v>
          </cell>
          <cell r="M108">
            <v>197566</v>
          </cell>
          <cell r="N108" t="str">
            <v>Combined</v>
          </cell>
          <cell r="O108">
            <v>95911.09</v>
          </cell>
          <cell r="P108">
            <v>5893.2</v>
          </cell>
          <cell r="Q108">
            <v>0</v>
          </cell>
          <cell r="R108">
            <v>484.54</v>
          </cell>
          <cell r="S108">
            <v>1019.96</v>
          </cell>
          <cell r="T108">
            <v>355.68</v>
          </cell>
          <cell r="U108">
            <v>7644.5</v>
          </cell>
          <cell r="V108">
            <v>0</v>
          </cell>
          <cell r="W108">
            <v>0</v>
          </cell>
          <cell r="X108">
            <v>4314.53</v>
          </cell>
          <cell r="Y108">
            <v>19712.41</v>
          </cell>
          <cell r="Z108">
            <v>17179.02</v>
          </cell>
          <cell r="AA108">
            <v>34409.47</v>
          </cell>
          <cell r="AB108">
            <v>0</v>
          </cell>
          <cell r="AC108">
            <v>2340</v>
          </cell>
          <cell r="AD108">
            <v>0</v>
          </cell>
          <cell r="AE108">
            <v>435</v>
          </cell>
          <cell r="AF108">
            <v>0</v>
          </cell>
          <cell r="AG108">
            <v>5835.57</v>
          </cell>
          <cell r="AH108">
            <v>3968.63</v>
          </cell>
          <cell r="AI108">
            <v>4561.49</v>
          </cell>
          <cell r="AJ108">
            <v>4001.19</v>
          </cell>
          <cell r="AK108">
            <v>82450</v>
          </cell>
          <cell r="AL108">
            <v>0</v>
          </cell>
          <cell r="AM108">
            <v>3150</v>
          </cell>
          <cell r="AN108">
            <v>85600</v>
          </cell>
          <cell r="AO108">
            <v>0</v>
          </cell>
          <cell r="AP108">
            <v>11420</v>
          </cell>
          <cell r="AQ108">
            <v>11811.6</v>
          </cell>
          <cell r="AR108">
            <v>0</v>
          </cell>
          <cell r="AS108">
            <v>20738</v>
          </cell>
          <cell r="AT108">
            <v>0</v>
          </cell>
          <cell r="AU108">
            <v>0</v>
          </cell>
          <cell r="AV108">
            <v>20738</v>
          </cell>
          <cell r="AW108">
            <v>0</v>
          </cell>
          <cell r="AX108">
            <v>0</v>
          </cell>
          <cell r="AY108">
            <v>0</v>
          </cell>
          <cell r="AZ108">
            <v>0</v>
          </cell>
          <cell r="BA108">
            <v>0</v>
          </cell>
          <cell r="BB108">
            <v>0</v>
          </cell>
          <cell r="BC108">
            <v>0</v>
          </cell>
          <cell r="BD108">
            <v>0</v>
          </cell>
          <cell r="BE108">
            <v>9058</v>
          </cell>
          <cell r="BF108">
            <v>0</v>
          </cell>
          <cell r="BG108">
            <v>234</v>
          </cell>
          <cell r="BH108">
            <v>9292</v>
          </cell>
          <cell r="BI108">
            <v>2000</v>
          </cell>
          <cell r="BJ108">
            <v>6287.67</v>
          </cell>
          <cell r="BK108">
            <v>28642.05</v>
          </cell>
          <cell r="BL108">
            <v>36929.72</v>
          </cell>
          <cell r="BM108">
            <v>0</v>
          </cell>
          <cell r="BN108">
            <v>0</v>
          </cell>
        </row>
        <row r="109">
          <cell r="A109" t="str">
            <v>Young at Art</v>
          </cell>
          <cell r="B109" t="str">
            <v>2015-2016</v>
          </cell>
          <cell r="C109">
            <v>33217</v>
          </cell>
          <cell r="D109" t="str">
            <v>Exchequer</v>
          </cell>
          <cell r="E109" t="str">
            <v>ACNI/12263</v>
          </cell>
          <cell r="F109" t="str">
            <v>Gavin O'Connor</v>
          </cell>
          <cell r="G109" t="str">
            <v>AFP - Core</v>
          </cell>
          <cell r="H109" t="str">
            <v>Awarded</v>
          </cell>
          <cell r="I109" t="str">
            <v>Medium</v>
          </cell>
          <cell r="J109">
            <v>167416</v>
          </cell>
          <cell r="K109">
            <v>0</v>
          </cell>
          <cell r="L109">
            <v>273425</v>
          </cell>
          <cell r="M109">
            <v>768748</v>
          </cell>
          <cell r="N109" t="str">
            <v>Combined</v>
          </cell>
          <cell r="O109">
            <v>151127</v>
          </cell>
          <cell r="P109">
            <v>18621</v>
          </cell>
          <cell r="Q109">
            <v>2422</v>
          </cell>
          <cell r="R109">
            <v>2510</v>
          </cell>
          <cell r="S109">
            <v>3680</v>
          </cell>
          <cell r="T109">
            <v>3186</v>
          </cell>
          <cell r="U109">
            <v>5600</v>
          </cell>
          <cell r="V109">
            <v>0</v>
          </cell>
          <cell r="W109">
            <v>0</v>
          </cell>
          <cell r="X109">
            <v>2280</v>
          </cell>
          <cell r="Y109">
            <v>38299</v>
          </cell>
          <cell r="Z109">
            <v>7820</v>
          </cell>
          <cell r="AA109">
            <v>44884.14</v>
          </cell>
          <cell r="AB109">
            <v>0</v>
          </cell>
          <cell r="AC109">
            <v>25405.71</v>
          </cell>
          <cell r="AD109">
            <v>0</v>
          </cell>
          <cell r="AE109">
            <v>3791.5</v>
          </cell>
          <cell r="AF109">
            <v>16277</v>
          </cell>
          <cell r="AG109">
            <v>6210</v>
          </cell>
          <cell r="AH109">
            <v>14267.03</v>
          </cell>
          <cell r="AI109">
            <v>16980.21</v>
          </cell>
          <cell r="AJ109">
            <v>67899.759999999995</v>
          </cell>
          <cell r="AK109">
            <v>167416</v>
          </cell>
          <cell r="AL109">
            <v>0</v>
          </cell>
          <cell r="AM109">
            <v>16667</v>
          </cell>
          <cell r="AN109">
            <v>184083</v>
          </cell>
          <cell r="AO109">
            <v>0</v>
          </cell>
          <cell r="AP109">
            <v>14800</v>
          </cell>
          <cell r="AQ109">
            <v>48200</v>
          </cell>
          <cell r="AR109">
            <v>0</v>
          </cell>
          <cell r="AS109">
            <v>0</v>
          </cell>
          <cell r="AT109">
            <v>0</v>
          </cell>
          <cell r="AU109">
            <v>0</v>
          </cell>
          <cell r="AV109">
            <v>0</v>
          </cell>
          <cell r="AW109">
            <v>19840</v>
          </cell>
          <cell r="AX109">
            <v>0</v>
          </cell>
          <cell r="AY109">
            <v>0</v>
          </cell>
          <cell r="AZ109">
            <v>0</v>
          </cell>
          <cell r="BA109">
            <v>0</v>
          </cell>
          <cell r="BB109">
            <v>0</v>
          </cell>
          <cell r="BC109">
            <v>0</v>
          </cell>
          <cell r="BD109">
            <v>0</v>
          </cell>
          <cell r="BE109">
            <v>0</v>
          </cell>
          <cell r="BF109">
            <v>1265</v>
          </cell>
          <cell r="BG109">
            <v>5500</v>
          </cell>
          <cell r="BH109">
            <v>26605</v>
          </cell>
          <cell r="BI109">
            <v>29000</v>
          </cell>
          <cell r="BJ109">
            <v>7000</v>
          </cell>
          <cell r="BK109">
            <v>83578.14</v>
          </cell>
          <cell r="BL109">
            <v>119578.14</v>
          </cell>
          <cell r="BM109">
            <v>0</v>
          </cell>
          <cell r="BN109">
            <v>0</v>
          </cell>
        </row>
        <row r="110">
          <cell r="A110" t="str">
            <v>Youth Action Northern Ireland</v>
          </cell>
          <cell r="B110" t="str">
            <v>2015-2016</v>
          </cell>
          <cell r="C110">
            <v>33259</v>
          </cell>
          <cell r="D110" t="str">
            <v>Lottery</v>
          </cell>
          <cell r="E110" t="str">
            <v>ACNI/12305</v>
          </cell>
          <cell r="F110" t="str">
            <v>Gavin O'Connor</v>
          </cell>
          <cell r="G110" t="str">
            <v>AFP - Core</v>
          </cell>
          <cell r="H110" t="str">
            <v>Awarded</v>
          </cell>
          <cell r="I110" t="str">
            <v>Medium</v>
          </cell>
          <cell r="J110">
            <v>50000</v>
          </cell>
          <cell r="K110">
            <v>0</v>
          </cell>
          <cell r="L110">
            <v>70000</v>
          </cell>
          <cell r="M110">
            <v>491261</v>
          </cell>
          <cell r="N110" t="str">
            <v>Drama</v>
          </cell>
          <cell r="O110">
            <v>176031</v>
          </cell>
          <cell r="P110">
            <v>6367</v>
          </cell>
          <cell r="Q110">
            <v>22465</v>
          </cell>
          <cell r="R110">
            <v>14968</v>
          </cell>
          <cell r="S110">
            <v>0</v>
          </cell>
          <cell r="T110">
            <v>6277</v>
          </cell>
          <cell r="U110">
            <v>799</v>
          </cell>
          <cell r="V110">
            <v>0</v>
          </cell>
          <cell r="W110">
            <v>0</v>
          </cell>
          <cell r="X110">
            <v>196</v>
          </cell>
          <cell r="Y110">
            <v>51072</v>
          </cell>
          <cell r="Z110">
            <v>30000</v>
          </cell>
          <cell r="AA110">
            <v>43451</v>
          </cell>
          <cell r="AB110">
            <v>750</v>
          </cell>
          <cell r="AC110">
            <v>728</v>
          </cell>
          <cell r="AD110">
            <v>12164</v>
          </cell>
          <cell r="AE110">
            <v>0</v>
          </cell>
          <cell r="AF110">
            <v>0</v>
          </cell>
          <cell r="AG110">
            <v>2370</v>
          </cell>
          <cell r="AH110">
            <v>1362</v>
          </cell>
          <cell r="AI110">
            <v>8598</v>
          </cell>
          <cell r="AJ110">
            <v>5480</v>
          </cell>
          <cell r="AK110">
            <v>50000</v>
          </cell>
          <cell r="AL110">
            <v>0</v>
          </cell>
          <cell r="AM110">
            <v>0</v>
          </cell>
          <cell r="AN110">
            <v>50000</v>
          </cell>
          <cell r="AO110">
            <v>0</v>
          </cell>
          <cell r="AP110">
            <v>0</v>
          </cell>
          <cell r="AQ110">
            <v>32000</v>
          </cell>
          <cell r="AR110">
            <v>14144</v>
          </cell>
          <cell r="AS110">
            <v>75225</v>
          </cell>
          <cell r="AT110">
            <v>0</v>
          </cell>
          <cell r="AU110">
            <v>0</v>
          </cell>
          <cell r="AV110">
            <v>89369</v>
          </cell>
          <cell r="AW110">
            <v>16955</v>
          </cell>
          <cell r="AX110">
            <v>0</v>
          </cell>
          <cell r="AY110">
            <v>0</v>
          </cell>
          <cell r="AZ110">
            <v>33645</v>
          </cell>
          <cell r="BA110">
            <v>0</v>
          </cell>
          <cell r="BB110">
            <v>0</v>
          </cell>
          <cell r="BC110">
            <v>0</v>
          </cell>
          <cell r="BD110">
            <v>0</v>
          </cell>
          <cell r="BE110">
            <v>0</v>
          </cell>
          <cell r="BF110">
            <v>0</v>
          </cell>
          <cell r="BG110">
            <v>14968</v>
          </cell>
          <cell r="BH110">
            <v>65568</v>
          </cell>
          <cell r="BI110">
            <v>10750</v>
          </cell>
          <cell r="BJ110">
            <v>0</v>
          </cell>
          <cell r="BK110">
            <v>55142</v>
          </cell>
          <cell r="BL110">
            <v>65892</v>
          </cell>
          <cell r="BM110">
            <v>0</v>
          </cell>
          <cell r="BN110">
            <v>0</v>
          </cell>
        </row>
        <row r="111">
          <cell r="A111" t="str">
            <v>All organisations</v>
          </cell>
          <cell r="B111">
            <v>109</v>
          </cell>
          <cell r="C111">
            <v>0</v>
          </cell>
          <cell r="D111">
            <v>0</v>
          </cell>
          <cell r="E111">
            <v>0</v>
          </cell>
          <cell r="F111">
            <v>0</v>
          </cell>
          <cell r="G111">
            <v>0</v>
          </cell>
          <cell r="H111">
            <v>0</v>
          </cell>
          <cell r="I111">
            <v>0</v>
          </cell>
          <cell r="J111">
            <v>13541192</v>
          </cell>
          <cell r="K111">
            <v>0</v>
          </cell>
          <cell r="L111">
            <v>0</v>
          </cell>
          <cell r="M111">
            <v>0</v>
          </cell>
          <cell r="N111">
            <v>0</v>
          </cell>
          <cell r="O111">
            <v>14834944.859999999</v>
          </cell>
          <cell r="P111">
            <v>1342170.9499999997</v>
          </cell>
          <cell r="Q111">
            <v>772928.25999999978</v>
          </cell>
          <cell r="R111">
            <v>1055806.8799999999</v>
          </cell>
          <cell r="S111">
            <v>272649.98</v>
          </cell>
          <cell r="T111">
            <v>404155.18999999994</v>
          </cell>
          <cell r="U111">
            <v>582694.40000000002</v>
          </cell>
          <cell r="V111">
            <v>0</v>
          </cell>
          <cell r="W111">
            <v>0</v>
          </cell>
          <cell r="X111">
            <v>451413.2300000001</v>
          </cell>
          <cell r="Y111">
            <v>4881818.8899999997</v>
          </cell>
          <cell r="Z111">
            <v>2538566.0900000008</v>
          </cell>
          <cell r="AA111">
            <v>15723667.340000002</v>
          </cell>
          <cell r="AB111">
            <v>69677.290000000008</v>
          </cell>
          <cell r="AC111">
            <v>1736561.58</v>
          </cell>
          <cell r="AD111">
            <v>45855.97</v>
          </cell>
          <cell r="AE111">
            <v>880892.09000000008</v>
          </cell>
          <cell r="AF111">
            <v>563117.29</v>
          </cell>
          <cell r="AG111">
            <v>310441.26</v>
          </cell>
          <cell r="AH111">
            <v>1164838.3600000001</v>
          </cell>
          <cell r="AI111">
            <v>1927700.6500000001</v>
          </cell>
          <cell r="AJ111">
            <v>2907006.21</v>
          </cell>
          <cell r="AK111">
            <v>13463294.91</v>
          </cell>
          <cell r="AL111">
            <v>0</v>
          </cell>
          <cell r="AM111">
            <v>922281.5</v>
          </cell>
          <cell r="AN111">
            <v>14262142.509999998</v>
          </cell>
          <cell r="AO111">
            <v>1261510.6499999999</v>
          </cell>
          <cell r="AP111">
            <v>3649375.1599999997</v>
          </cell>
          <cell r="AQ111">
            <v>3449274.1799999997</v>
          </cell>
          <cell r="AR111">
            <v>394319.89</v>
          </cell>
          <cell r="AS111">
            <v>767274.98</v>
          </cell>
          <cell r="AT111">
            <v>453530.98</v>
          </cell>
          <cell r="AU111">
            <v>0</v>
          </cell>
          <cell r="AV111">
            <v>2876636.5</v>
          </cell>
          <cell r="AW111">
            <v>10418187.779999999</v>
          </cell>
          <cell r="AX111">
            <v>326810.95</v>
          </cell>
          <cell r="AY111">
            <v>266989.7</v>
          </cell>
          <cell r="AZ111">
            <v>502790.81000000006</v>
          </cell>
          <cell r="BA111">
            <v>85764.77</v>
          </cell>
          <cell r="BB111">
            <v>77703.25</v>
          </cell>
          <cell r="BC111">
            <v>2375307.6900000004</v>
          </cell>
          <cell r="BD111">
            <v>763586.28</v>
          </cell>
          <cell r="BE111">
            <v>2485895.6</v>
          </cell>
          <cell r="BF111">
            <v>205115.03999999998</v>
          </cell>
          <cell r="BG111">
            <v>1413843.08</v>
          </cell>
          <cell r="BH111">
            <v>18921994.949999999</v>
          </cell>
          <cell r="BI111">
            <v>1272808.08</v>
          </cell>
          <cell r="BJ111">
            <v>431978.50999999989</v>
          </cell>
          <cell r="BK111">
            <v>1894834.2099999997</v>
          </cell>
          <cell r="BL111">
            <v>3599620.8</v>
          </cell>
          <cell r="BM111">
            <v>260734.51</v>
          </cell>
          <cell r="BN111">
            <v>1368042.62</v>
          </cell>
        </row>
        <row r="112">
          <cell r="A112" t="str">
            <v>Small</v>
          </cell>
          <cell r="B112">
            <v>40</v>
          </cell>
          <cell r="C112">
            <v>0</v>
          </cell>
          <cell r="D112">
            <v>0</v>
          </cell>
          <cell r="E112">
            <v>0</v>
          </cell>
          <cell r="F112">
            <v>0</v>
          </cell>
          <cell r="G112">
            <v>0</v>
          </cell>
          <cell r="H112">
            <v>0</v>
          </cell>
          <cell r="I112">
            <v>0</v>
          </cell>
          <cell r="J112">
            <v>1675194</v>
          </cell>
          <cell r="K112">
            <v>0</v>
          </cell>
          <cell r="L112">
            <v>0</v>
          </cell>
          <cell r="M112">
            <v>0</v>
          </cell>
          <cell r="N112">
            <v>0</v>
          </cell>
          <cell r="O112">
            <v>1440431.22</v>
          </cell>
          <cell r="P112">
            <v>475462.47000000003</v>
          </cell>
          <cell r="Q112">
            <v>83018.509999999995</v>
          </cell>
          <cell r="R112">
            <v>63868.069999999992</v>
          </cell>
          <cell r="S112">
            <v>35484.739999999991</v>
          </cell>
          <cell r="T112">
            <v>74045.290000000008</v>
          </cell>
          <cell r="U112">
            <v>77959.259999999995</v>
          </cell>
          <cell r="V112">
            <v>0</v>
          </cell>
          <cell r="W112">
            <v>0</v>
          </cell>
          <cell r="X112">
            <v>75400.849999999991</v>
          </cell>
          <cell r="Y112">
            <v>885239.18999999983</v>
          </cell>
          <cell r="Z112">
            <v>180206.3</v>
          </cell>
          <cell r="AA112">
            <v>1115399.0100000002</v>
          </cell>
          <cell r="AB112">
            <v>31061.699999999997</v>
          </cell>
          <cell r="AC112">
            <v>167232.31000000003</v>
          </cell>
          <cell r="AD112">
            <v>2061</v>
          </cell>
          <cell r="AE112">
            <v>186514.52</v>
          </cell>
          <cell r="AF112">
            <v>100417.72</v>
          </cell>
          <cell r="AG112">
            <v>33245.630000000005</v>
          </cell>
          <cell r="AH112">
            <v>258610.79000000004</v>
          </cell>
          <cell r="AI112">
            <v>170661.64999999997</v>
          </cell>
          <cell r="AJ112">
            <v>302093.48</v>
          </cell>
          <cell r="AK112">
            <v>1666903.5</v>
          </cell>
          <cell r="AL112">
            <v>0</v>
          </cell>
          <cell r="AM112">
            <v>102961.87000000001</v>
          </cell>
          <cell r="AN112">
            <v>1646865.37</v>
          </cell>
          <cell r="AO112">
            <v>20744.650000000001</v>
          </cell>
          <cell r="AP112">
            <v>80361</v>
          </cell>
          <cell r="AQ112">
            <v>352798</v>
          </cell>
          <cell r="AR112">
            <v>664.78</v>
          </cell>
          <cell r="AS112">
            <v>33652</v>
          </cell>
          <cell r="AT112">
            <v>7845.16</v>
          </cell>
          <cell r="AU112">
            <v>0</v>
          </cell>
          <cell r="AV112">
            <v>62906.59</v>
          </cell>
          <cell r="AW112">
            <v>282357.48000000004</v>
          </cell>
          <cell r="AX112">
            <v>44488.61</v>
          </cell>
          <cell r="AY112">
            <v>19801.810000000001</v>
          </cell>
          <cell r="AZ112">
            <v>221472.87</v>
          </cell>
          <cell r="BA112">
            <v>33070.17</v>
          </cell>
          <cell r="BB112">
            <v>72603.25</v>
          </cell>
          <cell r="BC112">
            <v>396568.7</v>
          </cell>
          <cell r="BD112">
            <v>141363.79</v>
          </cell>
          <cell r="BE112">
            <v>348486.95</v>
          </cell>
          <cell r="BF112">
            <v>9026.89</v>
          </cell>
          <cell r="BG112">
            <v>195935.55999999997</v>
          </cell>
          <cell r="BH112">
            <v>1765176.0799999998</v>
          </cell>
          <cell r="BI112">
            <v>155829.22</v>
          </cell>
          <cell r="BJ112">
            <v>105806.11999999998</v>
          </cell>
          <cell r="BK112">
            <v>515557.85</v>
          </cell>
          <cell r="BL112">
            <v>777193.19000000006</v>
          </cell>
          <cell r="BM112">
            <v>246198</v>
          </cell>
          <cell r="BN112">
            <v>85878.68</v>
          </cell>
        </row>
        <row r="113">
          <cell r="A113" t="str">
            <v>Medium</v>
          </cell>
          <cell r="B113">
            <v>64</v>
          </cell>
          <cell r="C113">
            <v>0</v>
          </cell>
          <cell r="D113">
            <v>0</v>
          </cell>
          <cell r="E113">
            <v>0</v>
          </cell>
          <cell r="F113">
            <v>0</v>
          </cell>
          <cell r="G113">
            <v>0</v>
          </cell>
          <cell r="H113">
            <v>0</v>
          </cell>
          <cell r="I113">
            <v>0</v>
          </cell>
          <cell r="J113">
            <v>7900911</v>
          </cell>
          <cell r="K113">
            <v>0</v>
          </cell>
          <cell r="L113">
            <v>0</v>
          </cell>
          <cell r="M113">
            <v>0</v>
          </cell>
          <cell r="N113">
            <v>0</v>
          </cell>
          <cell r="O113">
            <v>9950837.0399999991</v>
          </cell>
          <cell r="P113">
            <v>776443.48</v>
          </cell>
          <cell r="Q113">
            <v>470994.85000000003</v>
          </cell>
          <cell r="R113">
            <v>534065.10999999987</v>
          </cell>
          <cell r="S113">
            <v>188100.74</v>
          </cell>
          <cell r="T113">
            <v>268429.69999999995</v>
          </cell>
          <cell r="U113">
            <v>387613.39</v>
          </cell>
          <cell r="V113">
            <v>0</v>
          </cell>
          <cell r="W113">
            <v>0</v>
          </cell>
          <cell r="X113">
            <v>279463.38000000006</v>
          </cell>
          <cell r="Y113">
            <v>2905110.65</v>
          </cell>
          <cell r="Z113">
            <v>1572336.0000000002</v>
          </cell>
          <cell r="AA113">
            <v>10346287.840000002</v>
          </cell>
          <cell r="AB113">
            <v>34777.589999999997</v>
          </cell>
          <cell r="AC113">
            <v>1136414.76</v>
          </cell>
          <cell r="AD113">
            <v>34443.97</v>
          </cell>
          <cell r="AE113">
            <v>668861.56999999995</v>
          </cell>
          <cell r="AF113">
            <v>334035.27999999997</v>
          </cell>
          <cell r="AG113">
            <v>176451.63</v>
          </cell>
          <cell r="AH113">
            <v>822795.25000000012</v>
          </cell>
          <cell r="AI113">
            <v>879345.33000000007</v>
          </cell>
          <cell r="AJ113">
            <v>1512725.34</v>
          </cell>
          <cell r="AK113">
            <v>7908533.4100000001</v>
          </cell>
          <cell r="AL113">
            <v>0</v>
          </cell>
          <cell r="AM113">
            <v>647030.48</v>
          </cell>
          <cell r="AN113">
            <v>8555579.9899999984</v>
          </cell>
          <cell r="AO113">
            <v>1240766</v>
          </cell>
          <cell r="AP113">
            <v>2196678.0699999998</v>
          </cell>
          <cell r="AQ113">
            <v>2507184.1800000002</v>
          </cell>
          <cell r="AR113">
            <v>95692.11</v>
          </cell>
          <cell r="AS113">
            <v>722621.98</v>
          </cell>
          <cell r="AT113">
            <v>295195.12</v>
          </cell>
          <cell r="AU113">
            <v>0</v>
          </cell>
          <cell r="AV113">
            <v>2354275.21</v>
          </cell>
          <cell r="AW113">
            <v>8230647.29</v>
          </cell>
          <cell r="AX113">
            <v>261793.34</v>
          </cell>
          <cell r="AY113">
            <v>61936.89</v>
          </cell>
          <cell r="AZ113">
            <v>281217.94</v>
          </cell>
          <cell r="BA113">
            <v>46566.6</v>
          </cell>
          <cell r="BB113">
            <v>5100</v>
          </cell>
          <cell r="BC113">
            <v>1493647.3800000001</v>
          </cell>
          <cell r="BD113">
            <v>531094.29</v>
          </cell>
          <cell r="BE113">
            <v>628171.65</v>
          </cell>
          <cell r="BF113">
            <v>165848.15000000002</v>
          </cell>
          <cell r="BG113">
            <v>1098601.32</v>
          </cell>
          <cell r="BH113">
            <v>12804624.850000001</v>
          </cell>
          <cell r="BI113">
            <v>780603.86</v>
          </cell>
          <cell r="BJ113">
            <v>185981.38999999998</v>
          </cell>
          <cell r="BK113">
            <v>1183818.3599999999</v>
          </cell>
          <cell r="BL113">
            <v>2150403.6100000003</v>
          </cell>
          <cell r="BM113">
            <v>14536.51</v>
          </cell>
          <cell r="BN113">
            <v>758513.94</v>
          </cell>
        </row>
        <row r="114">
          <cell r="A114" t="str">
            <v>Large</v>
          </cell>
          <cell r="B114">
            <v>5</v>
          </cell>
          <cell r="C114">
            <v>0</v>
          </cell>
          <cell r="D114">
            <v>0</v>
          </cell>
          <cell r="E114">
            <v>0</v>
          </cell>
          <cell r="F114">
            <v>0</v>
          </cell>
          <cell r="G114">
            <v>0</v>
          </cell>
          <cell r="H114">
            <v>0</v>
          </cell>
          <cell r="I114">
            <v>0</v>
          </cell>
          <cell r="J114">
            <v>3887858</v>
          </cell>
          <cell r="K114">
            <v>0</v>
          </cell>
          <cell r="L114">
            <v>0</v>
          </cell>
          <cell r="M114">
            <v>0</v>
          </cell>
          <cell r="N114">
            <v>0</v>
          </cell>
          <cell r="O114">
            <v>3443676.6</v>
          </cell>
          <cell r="P114">
            <v>90265</v>
          </cell>
          <cell r="Q114">
            <v>218914.9</v>
          </cell>
          <cell r="R114">
            <v>457873.7</v>
          </cell>
          <cell r="S114">
            <v>49064.5</v>
          </cell>
          <cell r="T114">
            <v>61680.2</v>
          </cell>
          <cell r="U114">
            <v>117121.75</v>
          </cell>
          <cell r="V114">
            <v>0</v>
          </cell>
          <cell r="W114">
            <v>0</v>
          </cell>
          <cell r="X114">
            <v>96549</v>
          </cell>
          <cell r="Y114">
            <v>1091469.05</v>
          </cell>
          <cell r="Z114">
            <v>786023.79</v>
          </cell>
          <cell r="AA114">
            <v>4261980.49</v>
          </cell>
          <cell r="AB114">
            <v>3838</v>
          </cell>
          <cell r="AC114">
            <v>432914.51</v>
          </cell>
          <cell r="AD114">
            <v>9351</v>
          </cell>
          <cell r="AE114">
            <v>25516</v>
          </cell>
          <cell r="AF114">
            <v>128664.29000000001</v>
          </cell>
          <cell r="AG114">
            <v>100744</v>
          </cell>
          <cell r="AH114">
            <v>83432.320000000007</v>
          </cell>
          <cell r="AI114">
            <v>877693.66999999993</v>
          </cell>
          <cell r="AJ114">
            <v>1092187.3900000001</v>
          </cell>
          <cell r="AK114">
            <v>3887858</v>
          </cell>
          <cell r="AL114">
            <v>0</v>
          </cell>
          <cell r="AM114">
            <v>172289.15</v>
          </cell>
          <cell r="AN114">
            <v>4059697.15</v>
          </cell>
          <cell r="AO114">
            <v>0</v>
          </cell>
          <cell r="AP114">
            <v>1372336.0899999999</v>
          </cell>
          <cell r="AQ114">
            <v>589292</v>
          </cell>
          <cell r="AR114">
            <v>297963</v>
          </cell>
          <cell r="AS114">
            <v>11001</v>
          </cell>
          <cell r="AT114">
            <v>150490.70000000001</v>
          </cell>
          <cell r="AU114">
            <v>0</v>
          </cell>
          <cell r="AV114">
            <v>459454.7</v>
          </cell>
          <cell r="AW114">
            <v>1905183.01</v>
          </cell>
          <cell r="AX114">
            <v>20529</v>
          </cell>
          <cell r="AY114">
            <v>185251</v>
          </cell>
          <cell r="AZ114">
            <v>100</v>
          </cell>
          <cell r="BA114">
            <v>6128</v>
          </cell>
          <cell r="BB114">
            <v>0</v>
          </cell>
          <cell r="BC114">
            <v>485091.61</v>
          </cell>
          <cell r="BD114">
            <v>91128.2</v>
          </cell>
          <cell r="BE114">
            <v>1509237</v>
          </cell>
          <cell r="BF114">
            <v>30240</v>
          </cell>
          <cell r="BG114">
            <v>119306.2</v>
          </cell>
          <cell r="BH114">
            <v>4352194.0199999996</v>
          </cell>
          <cell r="BI114">
            <v>336375</v>
          </cell>
          <cell r="BJ114">
            <v>140191</v>
          </cell>
          <cell r="BK114">
            <v>195458</v>
          </cell>
          <cell r="BL114">
            <v>672024</v>
          </cell>
          <cell r="BM114">
            <v>0</v>
          </cell>
          <cell r="BN114">
            <v>523650</v>
          </cell>
        </row>
        <row r="115">
          <cell r="A115" t="str">
            <v>Visual Arts</v>
          </cell>
          <cell r="B115">
            <v>21</v>
          </cell>
          <cell r="C115">
            <v>0</v>
          </cell>
          <cell r="D115">
            <v>0</v>
          </cell>
          <cell r="E115">
            <v>0</v>
          </cell>
          <cell r="F115">
            <v>0</v>
          </cell>
          <cell r="G115">
            <v>0</v>
          </cell>
          <cell r="H115">
            <v>0</v>
          </cell>
          <cell r="I115">
            <v>0</v>
          </cell>
          <cell r="J115">
            <v>1473138</v>
          </cell>
          <cell r="K115">
            <v>0</v>
          </cell>
          <cell r="L115">
            <v>0</v>
          </cell>
          <cell r="M115">
            <v>0</v>
          </cell>
          <cell r="N115">
            <v>0</v>
          </cell>
          <cell r="O115">
            <v>1564036.44</v>
          </cell>
          <cell r="P115">
            <v>413852.48</v>
          </cell>
          <cell r="Q115">
            <v>82443.58</v>
          </cell>
          <cell r="R115">
            <v>72470.880000000005</v>
          </cell>
          <cell r="S115">
            <v>39999.360000000001</v>
          </cell>
          <cell r="T115">
            <v>49139.759999999995</v>
          </cell>
          <cell r="U115">
            <v>48056.959999999999</v>
          </cell>
          <cell r="V115">
            <v>0</v>
          </cell>
          <cell r="W115">
            <v>0</v>
          </cell>
          <cell r="X115">
            <v>52702.689999999995</v>
          </cell>
          <cell r="Y115">
            <v>758665.71</v>
          </cell>
          <cell r="Z115">
            <v>137999.53000000003</v>
          </cell>
          <cell r="AA115">
            <v>331659.45</v>
          </cell>
          <cell r="AB115">
            <v>1671</v>
          </cell>
          <cell r="AC115">
            <v>96172.180000000008</v>
          </cell>
          <cell r="AD115">
            <v>0</v>
          </cell>
          <cell r="AE115">
            <v>14799.500000000002</v>
          </cell>
          <cell r="AF115">
            <v>10534.84</v>
          </cell>
          <cell r="AG115">
            <v>33229.85</v>
          </cell>
          <cell r="AH115">
            <v>56325.06</v>
          </cell>
          <cell r="AI115">
            <v>112848.92000000001</v>
          </cell>
          <cell r="AJ115">
            <v>207083.15</v>
          </cell>
          <cell r="AK115">
            <v>1467157.46</v>
          </cell>
          <cell r="AL115">
            <v>0</v>
          </cell>
          <cell r="AM115">
            <v>36625.949999999997</v>
          </cell>
          <cell r="AN115">
            <v>1503783.4100000001</v>
          </cell>
          <cell r="AO115">
            <v>185938</v>
          </cell>
          <cell r="AP115">
            <v>86401</v>
          </cell>
          <cell r="AQ115">
            <v>423976.19</v>
          </cell>
          <cell r="AR115">
            <v>0</v>
          </cell>
          <cell r="AS115">
            <v>44640</v>
          </cell>
          <cell r="AT115">
            <v>6251.13</v>
          </cell>
          <cell r="AU115">
            <v>0</v>
          </cell>
          <cell r="AV115">
            <v>236829.13</v>
          </cell>
          <cell r="AW115">
            <v>158</v>
          </cell>
          <cell r="AX115">
            <v>0</v>
          </cell>
          <cell r="AY115">
            <v>0</v>
          </cell>
          <cell r="AZ115">
            <v>170956.62</v>
          </cell>
          <cell r="BA115">
            <v>24423.5</v>
          </cell>
          <cell r="BB115">
            <v>75912.25</v>
          </cell>
          <cell r="BC115">
            <v>0</v>
          </cell>
          <cell r="BD115">
            <v>56963.790000000008</v>
          </cell>
          <cell r="BE115">
            <v>303828.51</v>
          </cell>
          <cell r="BF115">
            <v>71587.710000000006</v>
          </cell>
          <cell r="BG115">
            <v>122662.73000000001</v>
          </cell>
          <cell r="BH115">
            <v>826493.11</v>
          </cell>
          <cell r="BI115">
            <v>20854.46</v>
          </cell>
          <cell r="BJ115">
            <v>48213</v>
          </cell>
          <cell r="BK115">
            <v>108686.88</v>
          </cell>
          <cell r="BL115">
            <v>177754.34</v>
          </cell>
          <cell r="BM115">
            <v>75626.510000000009</v>
          </cell>
          <cell r="BN115">
            <v>24859</v>
          </cell>
        </row>
        <row r="116">
          <cell r="A116" t="str">
            <v>Combined</v>
          </cell>
          <cell r="B116">
            <v>34</v>
          </cell>
          <cell r="C116">
            <v>0</v>
          </cell>
          <cell r="D116">
            <v>0</v>
          </cell>
          <cell r="E116">
            <v>0</v>
          </cell>
          <cell r="F116">
            <v>0</v>
          </cell>
          <cell r="G116">
            <v>0</v>
          </cell>
          <cell r="H116">
            <v>0</v>
          </cell>
          <cell r="I116">
            <v>0</v>
          </cell>
          <cell r="J116">
            <v>5343634</v>
          </cell>
          <cell r="K116">
            <v>0</v>
          </cell>
          <cell r="L116">
            <v>0</v>
          </cell>
          <cell r="M116">
            <v>0</v>
          </cell>
          <cell r="N116">
            <v>0</v>
          </cell>
          <cell r="O116">
            <v>6666962.8099999996</v>
          </cell>
          <cell r="P116">
            <v>465857.85000000003</v>
          </cell>
          <cell r="Q116">
            <v>448397.45</v>
          </cell>
          <cell r="R116">
            <v>596849.12000000011</v>
          </cell>
          <cell r="S116">
            <v>129486.89</v>
          </cell>
          <cell r="T116">
            <v>176283.83999999997</v>
          </cell>
          <cell r="U116">
            <v>295841.37</v>
          </cell>
          <cell r="V116">
            <v>0</v>
          </cell>
          <cell r="W116">
            <v>0</v>
          </cell>
          <cell r="X116">
            <v>224927.91999999998</v>
          </cell>
          <cell r="Y116">
            <v>2337644.44</v>
          </cell>
          <cell r="Z116">
            <v>1640785.95</v>
          </cell>
          <cell r="AA116">
            <v>8639117.5099999998</v>
          </cell>
          <cell r="AB116">
            <v>30619.19</v>
          </cell>
          <cell r="AC116">
            <v>1031027.1799999999</v>
          </cell>
          <cell r="AD116">
            <v>24491.42</v>
          </cell>
          <cell r="AE116">
            <v>788180.09</v>
          </cell>
          <cell r="AF116">
            <v>236343.64</v>
          </cell>
          <cell r="AG116">
            <v>156052.46000000002</v>
          </cell>
          <cell r="AH116">
            <v>335921.04</v>
          </cell>
          <cell r="AI116">
            <v>489697.01999999996</v>
          </cell>
          <cell r="AJ116">
            <v>1275118.5899999999</v>
          </cell>
          <cell r="AK116">
            <v>5328616.45</v>
          </cell>
          <cell r="AL116">
            <v>0</v>
          </cell>
          <cell r="AM116">
            <v>527992.17999999993</v>
          </cell>
          <cell r="AN116">
            <v>5856610.6300000008</v>
          </cell>
          <cell r="AO116">
            <v>196194</v>
          </cell>
          <cell r="AP116">
            <v>1652212.52</v>
          </cell>
          <cell r="AQ116">
            <v>1775875.99</v>
          </cell>
          <cell r="AR116">
            <v>25408.989999999998</v>
          </cell>
          <cell r="AS116">
            <v>344274</v>
          </cell>
          <cell r="AT116">
            <v>99440.41</v>
          </cell>
          <cell r="AU116">
            <v>0</v>
          </cell>
          <cell r="AV116">
            <v>665317.39999999991</v>
          </cell>
          <cell r="AW116">
            <v>7976963.29</v>
          </cell>
          <cell r="AX116">
            <v>53323</v>
          </cell>
          <cell r="AY116">
            <v>0</v>
          </cell>
          <cell r="AZ116">
            <v>112505</v>
          </cell>
          <cell r="BA116">
            <v>6242</v>
          </cell>
          <cell r="BB116">
            <v>1791</v>
          </cell>
          <cell r="BC116">
            <v>1873451.3800000001</v>
          </cell>
          <cell r="BD116">
            <v>538370.76</v>
          </cell>
          <cell r="BE116">
            <v>582716.99</v>
          </cell>
          <cell r="BF116">
            <v>39203</v>
          </cell>
          <cell r="BG116">
            <v>772102.66</v>
          </cell>
          <cell r="BH116">
            <v>11956669.08</v>
          </cell>
          <cell r="BI116">
            <v>644407</v>
          </cell>
          <cell r="BJ116">
            <v>124990.91</v>
          </cell>
          <cell r="BK116">
            <v>829595.85000000009</v>
          </cell>
          <cell r="BL116">
            <v>1598993.7599999998</v>
          </cell>
          <cell r="BM116">
            <v>0</v>
          </cell>
          <cell r="BN116">
            <v>728039</v>
          </cell>
        </row>
        <row r="117">
          <cell r="A117" t="str">
            <v>Literature</v>
          </cell>
          <cell r="B117">
            <v>5</v>
          </cell>
          <cell r="C117">
            <v>0</v>
          </cell>
          <cell r="D117">
            <v>0</v>
          </cell>
          <cell r="E117">
            <v>0</v>
          </cell>
          <cell r="F117">
            <v>0</v>
          </cell>
          <cell r="G117">
            <v>0</v>
          </cell>
          <cell r="H117">
            <v>0</v>
          </cell>
          <cell r="I117">
            <v>0</v>
          </cell>
          <cell r="J117">
            <v>441749</v>
          </cell>
          <cell r="K117">
            <v>0</v>
          </cell>
          <cell r="L117">
            <v>0</v>
          </cell>
          <cell r="M117">
            <v>0</v>
          </cell>
          <cell r="N117">
            <v>0</v>
          </cell>
          <cell r="O117">
            <v>425946.74</v>
          </cell>
          <cell r="P117">
            <v>44146.04</v>
          </cell>
          <cell r="Q117">
            <v>19606.2</v>
          </cell>
          <cell r="R117">
            <v>7730.24</v>
          </cell>
          <cell r="S117">
            <v>13669.990000000002</v>
          </cell>
          <cell r="T117">
            <v>34071.870000000003</v>
          </cell>
          <cell r="U117">
            <v>28841.519999999997</v>
          </cell>
          <cell r="V117">
            <v>0</v>
          </cell>
          <cell r="W117">
            <v>0</v>
          </cell>
          <cell r="X117">
            <v>6077.01</v>
          </cell>
          <cell r="Y117">
            <v>154142.87</v>
          </cell>
          <cell r="Z117">
            <v>61656.61</v>
          </cell>
          <cell r="AA117">
            <v>366451.8</v>
          </cell>
          <cell r="AB117">
            <v>2528.4299999999998</v>
          </cell>
          <cell r="AC117">
            <v>33911.449999999997</v>
          </cell>
          <cell r="AD117">
            <v>0</v>
          </cell>
          <cell r="AE117">
            <v>11736.33</v>
          </cell>
          <cell r="AF117">
            <v>17251.16</v>
          </cell>
          <cell r="AG117">
            <v>1442.18</v>
          </cell>
          <cell r="AH117">
            <v>63257.42</v>
          </cell>
          <cell r="AI117">
            <v>28675.34</v>
          </cell>
          <cell r="AJ117">
            <v>29058.059999999998</v>
          </cell>
          <cell r="AK117">
            <v>441749</v>
          </cell>
          <cell r="AL117">
            <v>0</v>
          </cell>
          <cell r="AM117">
            <v>0</v>
          </cell>
          <cell r="AN117">
            <v>441749</v>
          </cell>
          <cell r="AO117">
            <v>256308.65</v>
          </cell>
          <cell r="AP117">
            <v>45379.55</v>
          </cell>
          <cell r="AQ117">
            <v>52968.5</v>
          </cell>
          <cell r="AR117">
            <v>13775</v>
          </cell>
          <cell r="AS117">
            <v>92920.18</v>
          </cell>
          <cell r="AT117">
            <v>22587.53</v>
          </cell>
          <cell r="AU117">
            <v>0</v>
          </cell>
          <cell r="AV117">
            <v>385591.36</v>
          </cell>
          <cell r="AW117">
            <v>19468.52</v>
          </cell>
          <cell r="AX117">
            <v>0</v>
          </cell>
          <cell r="AY117">
            <v>0</v>
          </cell>
          <cell r="AZ117">
            <v>0</v>
          </cell>
          <cell r="BA117">
            <v>31176.409999999996</v>
          </cell>
          <cell r="BB117">
            <v>0</v>
          </cell>
          <cell r="BC117">
            <v>3913.2</v>
          </cell>
          <cell r="BD117">
            <v>711.96</v>
          </cell>
          <cell r="BE117">
            <v>44427.78</v>
          </cell>
          <cell r="BF117">
            <v>43240.2</v>
          </cell>
          <cell r="BG117">
            <v>75859.81</v>
          </cell>
          <cell r="BH117">
            <v>218797.88</v>
          </cell>
          <cell r="BI117">
            <v>13335.220000000001</v>
          </cell>
          <cell r="BJ117">
            <v>33720</v>
          </cell>
          <cell r="BK117">
            <v>0</v>
          </cell>
          <cell r="BL117">
            <v>47055.22</v>
          </cell>
          <cell r="BM117">
            <v>0</v>
          </cell>
          <cell r="BN117">
            <v>0</v>
          </cell>
        </row>
        <row r="118">
          <cell r="A118" t="str">
            <v>Music</v>
          </cell>
          <cell r="B118">
            <v>15</v>
          </cell>
          <cell r="C118">
            <v>0</v>
          </cell>
          <cell r="D118">
            <v>0</v>
          </cell>
          <cell r="E118">
            <v>0</v>
          </cell>
          <cell r="F118">
            <v>0</v>
          </cell>
          <cell r="G118">
            <v>0</v>
          </cell>
          <cell r="H118">
            <v>0</v>
          </cell>
          <cell r="I118">
            <v>0</v>
          </cell>
          <cell r="J118">
            <v>3123660</v>
          </cell>
          <cell r="K118">
            <v>0</v>
          </cell>
          <cell r="L118">
            <v>0</v>
          </cell>
          <cell r="M118">
            <v>0</v>
          </cell>
          <cell r="N118">
            <v>0</v>
          </cell>
          <cell r="O118">
            <v>2479316.19</v>
          </cell>
          <cell r="P118">
            <v>180245.88</v>
          </cell>
          <cell r="Q118">
            <v>52846.33</v>
          </cell>
          <cell r="R118">
            <v>155511.72</v>
          </cell>
          <cell r="S118">
            <v>33326.78</v>
          </cell>
          <cell r="T118">
            <v>50524.28</v>
          </cell>
          <cell r="U118">
            <v>58201.78</v>
          </cell>
          <cell r="V118">
            <v>0</v>
          </cell>
          <cell r="W118">
            <v>0</v>
          </cell>
          <cell r="X118">
            <v>50436.03</v>
          </cell>
          <cell r="Y118">
            <v>581092.80000000005</v>
          </cell>
          <cell r="Z118">
            <v>284708.88</v>
          </cell>
          <cell r="AA118">
            <v>3440495.69</v>
          </cell>
          <cell r="AB118">
            <v>10856.58</v>
          </cell>
          <cell r="AC118">
            <v>292003.40999999997</v>
          </cell>
          <cell r="AD118">
            <v>2061</v>
          </cell>
          <cell r="AE118">
            <v>44500.57</v>
          </cell>
          <cell r="AF118">
            <v>180403.58000000002</v>
          </cell>
          <cell r="AG118">
            <v>76818.259999999995</v>
          </cell>
          <cell r="AH118">
            <v>413127</v>
          </cell>
          <cell r="AI118">
            <v>713291.3600000001</v>
          </cell>
          <cell r="AJ118">
            <v>737105.28</v>
          </cell>
          <cell r="AK118">
            <v>3069825.55</v>
          </cell>
          <cell r="AL118">
            <v>0</v>
          </cell>
          <cell r="AM118">
            <v>134435.77000000002</v>
          </cell>
          <cell r="AN118">
            <v>3204261.32</v>
          </cell>
          <cell r="AO118">
            <v>259506</v>
          </cell>
          <cell r="AP118">
            <v>859231</v>
          </cell>
          <cell r="AQ118">
            <v>476309</v>
          </cell>
          <cell r="AR118">
            <v>297963</v>
          </cell>
          <cell r="AS118">
            <v>37283.57</v>
          </cell>
          <cell r="AT118">
            <v>38440</v>
          </cell>
          <cell r="AU118">
            <v>0</v>
          </cell>
          <cell r="AV118">
            <v>633192.57000000007</v>
          </cell>
          <cell r="AW118">
            <v>520403.32</v>
          </cell>
          <cell r="AX118">
            <v>109560.59</v>
          </cell>
          <cell r="AY118">
            <v>50950</v>
          </cell>
          <cell r="AZ118">
            <v>119537.37</v>
          </cell>
          <cell r="BA118">
            <v>3696</v>
          </cell>
          <cell r="BB118">
            <v>0</v>
          </cell>
          <cell r="BC118">
            <v>49094</v>
          </cell>
          <cell r="BD118">
            <v>95675</v>
          </cell>
          <cell r="BE118">
            <v>1344428</v>
          </cell>
          <cell r="BF118">
            <v>37226</v>
          </cell>
          <cell r="BG118">
            <v>153887.00999999998</v>
          </cell>
          <cell r="BH118">
            <v>2484457.29</v>
          </cell>
          <cell r="BI118">
            <v>368935</v>
          </cell>
          <cell r="BJ118">
            <v>159250.92000000001</v>
          </cell>
          <cell r="BK118">
            <v>397532</v>
          </cell>
          <cell r="BL118">
            <v>925717.92</v>
          </cell>
          <cell r="BM118">
            <v>126632</v>
          </cell>
          <cell r="BN118">
            <v>587650</v>
          </cell>
        </row>
        <row r="119">
          <cell r="A119" t="str">
            <v>Traditional Arts</v>
          </cell>
          <cell r="B119">
            <v>13</v>
          </cell>
          <cell r="C119">
            <v>0</v>
          </cell>
          <cell r="D119">
            <v>0</v>
          </cell>
          <cell r="E119">
            <v>0</v>
          </cell>
          <cell r="F119">
            <v>0</v>
          </cell>
          <cell r="G119">
            <v>0</v>
          </cell>
          <cell r="H119">
            <v>0</v>
          </cell>
          <cell r="I119">
            <v>0</v>
          </cell>
          <cell r="J119">
            <v>281273</v>
          </cell>
          <cell r="K119">
            <v>0</v>
          </cell>
          <cell r="L119">
            <v>0</v>
          </cell>
          <cell r="M119">
            <v>0</v>
          </cell>
          <cell r="N119">
            <v>0</v>
          </cell>
          <cell r="O119">
            <v>1233571</v>
          </cell>
          <cell r="P119">
            <v>82952.53</v>
          </cell>
          <cell r="Q119">
            <v>71085.67</v>
          </cell>
          <cell r="R119">
            <v>78672.86</v>
          </cell>
          <cell r="S119">
            <v>26294.410000000003</v>
          </cell>
          <cell r="T119">
            <v>50360.89</v>
          </cell>
          <cell r="U119">
            <v>79934.989999999991</v>
          </cell>
          <cell r="V119">
            <v>0</v>
          </cell>
          <cell r="W119">
            <v>0</v>
          </cell>
          <cell r="X119">
            <v>44637.06</v>
          </cell>
          <cell r="Y119">
            <v>433938.41</v>
          </cell>
          <cell r="Z119">
            <v>191649.19999999998</v>
          </cell>
          <cell r="AA119">
            <v>1092344.74</v>
          </cell>
          <cell r="AB119">
            <v>16813.25</v>
          </cell>
          <cell r="AC119">
            <v>128713.59</v>
          </cell>
          <cell r="AD119">
            <v>0</v>
          </cell>
          <cell r="AE119">
            <v>18291.8</v>
          </cell>
          <cell r="AF119">
            <v>78780.41</v>
          </cell>
          <cell r="AG119">
            <v>6450</v>
          </cell>
          <cell r="AH119">
            <v>90086.290000000008</v>
          </cell>
          <cell r="AI119">
            <v>143220.90999999997</v>
          </cell>
          <cell r="AJ119">
            <v>112526.39</v>
          </cell>
          <cell r="AK119">
            <v>606293</v>
          </cell>
          <cell r="AL119">
            <v>0</v>
          </cell>
          <cell r="AM119">
            <v>68095.149999999994</v>
          </cell>
          <cell r="AN119">
            <v>673955.15</v>
          </cell>
          <cell r="AO119">
            <v>363564</v>
          </cell>
          <cell r="AP119">
            <v>919053.09</v>
          </cell>
          <cell r="AQ119">
            <v>254990</v>
          </cell>
          <cell r="AR119">
            <v>12364.119999999999</v>
          </cell>
          <cell r="AS119">
            <v>45500.2</v>
          </cell>
          <cell r="AT119">
            <v>279417.91000000003</v>
          </cell>
          <cell r="AU119">
            <v>0</v>
          </cell>
          <cell r="AV119">
            <v>700846.23</v>
          </cell>
          <cell r="AW119">
            <v>443171.19000000006</v>
          </cell>
          <cell r="AX119">
            <v>46603</v>
          </cell>
          <cell r="AY119">
            <v>9356.35</v>
          </cell>
          <cell r="AZ119">
            <v>63229.32</v>
          </cell>
          <cell r="BA119">
            <v>19345.599999999999</v>
          </cell>
          <cell r="BB119">
            <v>0</v>
          </cell>
          <cell r="BC119">
            <v>187395.11</v>
          </cell>
          <cell r="BD119">
            <v>38065.270000000004</v>
          </cell>
          <cell r="BE119">
            <v>93498.75</v>
          </cell>
          <cell r="BF119">
            <v>0</v>
          </cell>
          <cell r="BG119">
            <v>163450.40000000002</v>
          </cell>
          <cell r="BH119">
            <v>1064114.99</v>
          </cell>
          <cell r="BI119">
            <v>47561</v>
          </cell>
          <cell r="BJ119">
            <v>29383.65</v>
          </cell>
          <cell r="BK119">
            <v>21043</v>
          </cell>
          <cell r="BL119">
            <v>97987.65</v>
          </cell>
          <cell r="BM119">
            <v>0</v>
          </cell>
          <cell r="BN119">
            <v>8533</v>
          </cell>
        </row>
        <row r="120">
          <cell r="A120" t="str">
            <v>Dance</v>
          </cell>
          <cell r="B120">
            <v>5</v>
          </cell>
          <cell r="C120">
            <v>0</v>
          </cell>
          <cell r="D120">
            <v>0</v>
          </cell>
          <cell r="E120">
            <v>0</v>
          </cell>
          <cell r="F120">
            <v>0</v>
          </cell>
          <cell r="G120">
            <v>0</v>
          </cell>
          <cell r="H120">
            <v>0</v>
          </cell>
          <cell r="I120">
            <v>0</v>
          </cell>
          <cell r="J120">
            <v>341053</v>
          </cell>
          <cell r="K120">
            <v>0</v>
          </cell>
          <cell r="L120">
            <v>0</v>
          </cell>
          <cell r="M120">
            <v>0</v>
          </cell>
          <cell r="N120">
            <v>0</v>
          </cell>
          <cell r="O120">
            <v>259921.96000000002</v>
          </cell>
          <cell r="P120">
            <v>38136.839999999997</v>
          </cell>
          <cell r="Q120">
            <v>8716.11</v>
          </cell>
          <cell r="R120">
            <v>1997.19</v>
          </cell>
          <cell r="S120">
            <v>6014.6100000000006</v>
          </cell>
          <cell r="T120">
            <v>4484.2</v>
          </cell>
          <cell r="U120">
            <v>11409.41</v>
          </cell>
          <cell r="V120">
            <v>0</v>
          </cell>
          <cell r="W120">
            <v>0</v>
          </cell>
          <cell r="X120">
            <v>6933.9400000000005</v>
          </cell>
          <cell r="Y120">
            <v>77692.3</v>
          </cell>
          <cell r="Z120">
            <v>18989.660000000003</v>
          </cell>
          <cell r="AA120">
            <v>146102.99</v>
          </cell>
          <cell r="AB120">
            <v>1287</v>
          </cell>
          <cell r="AC120">
            <v>19596.27</v>
          </cell>
          <cell r="AD120">
            <v>570</v>
          </cell>
          <cell r="AE120">
            <v>1779.71</v>
          </cell>
          <cell r="AF120">
            <v>12273.99</v>
          </cell>
          <cell r="AG120">
            <v>1240.19</v>
          </cell>
          <cell r="AH120">
            <v>48384.47</v>
          </cell>
          <cell r="AI120">
            <v>9273.2099999999991</v>
          </cell>
          <cell r="AJ120">
            <v>24292.87</v>
          </cell>
          <cell r="AK120">
            <v>336479</v>
          </cell>
          <cell r="AL120">
            <v>0</v>
          </cell>
          <cell r="AM120">
            <v>50427</v>
          </cell>
          <cell r="AN120">
            <v>386906</v>
          </cell>
          <cell r="AO120">
            <v>0</v>
          </cell>
          <cell r="AP120">
            <v>4500</v>
          </cell>
          <cell r="AQ120">
            <v>65709.679999999993</v>
          </cell>
          <cell r="AR120">
            <v>0</v>
          </cell>
          <cell r="AS120">
            <v>8360</v>
          </cell>
          <cell r="AT120">
            <v>0</v>
          </cell>
          <cell r="AU120">
            <v>0</v>
          </cell>
          <cell r="AV120">
            <v>8360</v>
          </cell>
          <cell r="AW120">
            <v>10203.6</v>
          </cell>
          <cell r="AX120">
            <v>0</v>
          </cell>
          <cell r="AY120">
            <v>4801.8100000000004</v>
          </cell>
          <cell r="AZ120">
            <v>1800</v>
          </cell>
          <cell r="BA120">
            <v>0</v>
          </cell>
          <cell r="BB120">
            <v>0</v>
          </cell>
          <cell r="BC120">
            <v>0</v>
          </cell>
          <cell r="BD120">
            <v>7148.5</v>
          </cell>
          <cell r="BE120">
            <v>71162.12</v>
          </cell>
          <cell r="BF120">
            <v>0</v>
          </cell>
          <cell r="BG120">
            <v>19938.080000000002</v>
          </cell>
          <cell r="BH120">
            <v>115054.11</v>
          </cell>
          <cell r="BI120">
            <v>2000</v>
          </cell>
          <cell r="BJ120">
            <v>8897.369999999999</v>
          </cell>
          <cell r="BK120">
            <v>62094</v>
          </cell>
          <cell r="BL120">
            <v>72991.37</v>
          </cell>
          <cell r="BM120">
            <v>58476</v>
          </cell>
          <cell r="BN120">
            <v>18961.620000000003</v>
          </cell>
        </row>
        <row r="121">
          <cell r="A121" t="str">
            <v>Drama</v>
          </cell>
          <cell r="B121">
            <v>16</v>
          </cell>
          <cell r="C121">
            <v>0</v>
          </cell>
          <cell r="D121">
            <v>0</v>
          </cell>
          <cell r="E121">
            <v>0</v>
          </cell>
          <cell r="F121">
            <v>0</v>
          </cell>
          <cell r="G121">
            <v>0</v>
          </cell>
          <cell r="H121">
            <v>0</v>
          </cell>
          <cell r="I121">
            <v>0</v>
          </cell>
          <cell r="J121">
            <v>2134746</v>
          </cell>
          <cell r="K121">
            <v>0</v>
          </cell>
          <cell r="L121">
            <v>0</v>
          </cell>
          <cell r="M121">
            <v>0</v>
          </cell>
          <cell r="N121">
            <v>0</v>
          </cell>
          <cell r="O121">
            <v>2205189.7199999997</v>
          </cell>
          <cell r="P121">
            <v>116979.33</v>
          </cell>
          <cell r="Q121">
            <v>89832.92</v>
          </cell>
          <cell r="R121">
            <v>142574.87</v>
          </cell>
          <cell r="S121">
            <v>23857.94</v>
          </cell>
          <cell r="T121">
            <v>39290.35</v>
          </cell>
          <cell r="U121">
            <v>60408.37</v>
          </cell>
          <cell r="V121">
            <v>0</v>
          </cell>
          <cell r="W121">
            <v>0</v>
          </cell>
          <cell r="X121">
            <v>65698.579999999987</v>
          </cell>
          <cell r="Y121">
            <v>538642.36</v>
          </cell>
          <cell r="Z121">
            <v>202776.26</v>
          </cell>
          <cell r="AA121">
            <v>1707495.1600000001</v>
          </cell>
          <cell r="AB121">
            <v>5901.84</v>
          </cell>
          <cell r="AC121">
            <v>135137.5</v>
          </cell>
          <cell r="AD121">
            <v>18733.55</v>
          </cell>
          <cell r="AE121">
            <v>1604.0900000000001</v>
          </cell>
          <cell r="AF121">
            <v>27529.670000000002</v>
          </cell>
          <cell r="AG121">
            <v>35208.32</v>
          </cell>
          <cell r="AH121">
            <v>157737.07999999999</v>
          </cell>
          <cell r="AI121">
            <v>430693.89</v>
          </cell>
          <cell r="AJ121">
            <v>521821.87</v>
          </cell>
          <cell r="AK121">
            <v>2213174.4500000002</v>
          </cell>
          <cell r="AL121">
            <v>0</v>
          </cell>
          <cell r="AM121">
            <v>104705.45</v>
          </cell>
          <cell r="AN121">
            <v>2194877</v>
          </cell>
          <cell r="AO121">
            <v>0</v>
          </cell>
          <cell r="AP121">
            <v>82598</v>
          </cell>
          <cell r="AQ121">
            <v>399444.82</v>
          </cell>
          <cell r="AR121">
            <v>44808.78</v>
          </cell>
          <cell r="AS121">
            <v>194297.03</v>
          </cell>
          <cell r="AT121">
            <v>7394</v>
          </cell>
          <cell r="AU121">
            <v>0</v>
          </cell>
          <cell r="AV121">
            <v>246499.81</v>
          </cell>
          <cell r="AW121">
            <v>1447819.86</v>
          </cell>
          <cell r="AX121">
            <v>117324.36</v>
          </cell>
          <cell r="AY121">
            <v>201881.54</v>
          </cell>
          <cell r="AZ121">
            <v>34762.5</v>
          </cell>
          <cell r="BA121">
            <v>881.26</v>
          </cell>
          <cell r="BB121">
            <v>0</v>
          </cell>
          <cell r="BC121">
            <v>261454</v>
          </cell>
          <cell r="BD121">
            <v>26651</v>
          </cell>
          <cell r="BE121">
            <v>45833.45</v>
          </cell>
          <cell r="BF121">
            <v>13858.130000000001</v>
          </cell>
          <cell r="BG121">
            <v>105942.39000000001</v>
          </cell>
          <cell r="BH121">
            <v>2256408.4900000002</v>
          </cell>
          <cell r="BI121">
            <v>175715.4</v>
          </cell>
          <cell r="BJ121">
            <v>27522.66</v>
          </cell>
          <cell r="BK121">
            <v>475882.48</v>
          </cell>
          <cell r="BL121">
            <v>679120.54</v>
          </cell>
          <cell r="BM121">
            <v>0</v>
          </cell>
          <cell r="BN121">
            <v>0</v>
          </cell>
        </row>
      </sheetData>
      <sheetData sheetId="7"/>
      <sheetData sheetId="8"/>
      <sheetData sheetId="9"/>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E Data"/>
      <sheetName val="2015E Data"/>
      <sheetName val="2016E Data"/>
      <sheetName val="2017E Data"/>
      <sheetName val="2018E Data"/>
      <sheetName val="StratDB-E"/>
      <sheetName val="Headings"/>
      <sheetName val="2015-2016 StratDB-E"/>
      <sheetName val="Trend Data"/>
      <sheetName val="Sheet3"/>
    </sheetNames>
    <sheetDataSet>
      <sheetData sheetId="0">
        <row r="2">
          <cell r="A2" t="str">
            <v>Aisling Ghear Theatre Company</v>
          </cell>
          <cell r="B2" t="str">
            <v>2014-2015</v>
          </cell>
          <cell r="C2">
            <v>31748</v>
          </cell>
          <cell r="D2" t="str">
            <v>Lottery</v>
          </cell>
          <cell r="E2" t="str">
            <v>ACNI/10786</v>
          </cell>
          <cell r="F2" t="str">
            <v>Gilly Campbell</v>
          </cell>
          <cell r="G2" t="str">
            <v>xx AFP - Returning Applicant</v>
          </cell>
          <cell r="H2" t="str">
            <v>Awarded</v>
          </cell>
          <cell r="I2" t="str">
            <v>medium</v>
          </cell>
          <cell r="J2">
            <v>77229</v>
          </cell>
          <cell r="K2">
            <v>0</v>
          </cell>
          <cell r="L2">
            <v>0</v>
          </cell>
          <cell r="M2">
            <v>0</v>
          </cell>
          <cell r="N2" t="str">
            <v>Drama</v>
          </cell>
          <cell r="O2">
            <v>0</v>
          </cell>
          <cell r="P2">
            <v>0</v>
          </cell>
          <cell r="Q2">
            <v>0</v>
          </cell>
          <cell r="R2">
            <v>0</v>
          </cell>
          <cell r="S2">
            <v>0</v>
          </cell>
          <cell r="T2">
            <v>1</v>
          </cell>
          <cell r="U2">
            <v>0</v>
          </cell>
          <cell r="V2">
            <v>1</v>
          </cell>
          <cell r="W2">
            <v>0</v>
          </cell>
          <cell r="X2">
            <v>0</v>
          </cell>
          <cell r="Y2">
            <v>0</v>
          </cell>
          <cell r="Z2">
            <v>1</v>
          </cell>
          <cell r="AA2">
            <v>0</v>
          </cell>
          <cell r="AB2">
            <v>3</v>
          </cell>
          <cell r="AC2">
            <v>3</v>
          </cell>
          <cell r="AD2">
            <v>22</v>
          </cell>
          <cell r="AE2">
            <v>15</v>
          </cell>
          <cell r="AF2">
            <v>2</v>
          </cell>
          <cell r="AG2">
            <v>2</v>
          </cell>
          <cell r="AH2">
            <v>0</v>
          </cell>
          <cell r="AI2">
            <v>3</v>
          </cell>
          <cell r="AJ2">
            <v>24</v>
          </cell>
          <cell r="AK2">
            <v>20</v>
          </cell>
          <cell r="AL2">
            <v>44</v>
          </cell>
          <cell r="AM2">
            <v>1</v>
          </cell>
          <cell r="AN2">
            <v>2</v>
          </cell>
          <cell r="AO2">
            <v>3</v>
          </cell>
          <cell r="AP2">
            <v>26</v>
          </cell>
          <cell r="AQ2">
            <v>5</v>
          </cell>
          <cell r="AR2">
            <v>2</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0</v>
          </cell>
          <cell r="BQ2">
            <v>5</v>
          </cell>
          <cell r="BR2">
            <v>2</v>
          </cell>
          <cell r="BS2">
            <v>7</v>
          </cell>
          <cell r="BT2">
            <v>21</v>
          </cell>
          <cell r="BU2">
            <v>15</v>
          </cell>
          <cell r="BV2">
            <v>0</v>
          </cell>
          <cell r="BW2">
            <v>0</v>
          </cell>
          <cell r="BX2">
            <v>0</v>
          </cell>
          <cell r="BY2">
            <v>0</v>
          </cell>
          <cell r="BZ2">
            <v>1</v>
          </cell>
          <cell r="CA2">
            <v>0</v>
          </cell>
          <cell r="CB2">
            <v>0</v>
          </cell>
          <cell r="CC2">
            <v>0</v>
          </cell>
          <cell r="CD2">
            <v>0</v>
          </cell>
          <cell r="CE2">
            <v>0</v>
          </cell>
          <cell r="CF2">
            <v>0</v>
          </cell>
          <cell r="CG2">
            <v>0</v>
          </cell>
          <cell r="CH2">
            <v>0</v>
          </cell>
          <cell r="CI2">
            <v>0</v>
          </cell>
          <cell r="CJ2">
            <v>0</v>
          </cell>
          <cell r="CK2">
            <v>0</v>
          </cell>
          <cell r="CL2">
            <v>0</v>
          </cell>
          <cell r="CM2">
            <v>0</v>
          </cell>
          <cell r="CN2">
            <v>0</v>
          </cell>
          <cell r="CO2">
            <v>0</v>
          </cell>
          <cell r="CP2">
            <v>0</v>
          </cell>
          <cell r="CQ2">
            <v>0</v>
          </cell>
          <cell r="CR2">
            <v>0</v>
          </cell>
          <cell r="CS2">
            <v>0</v>
          </cell>
          <cell r="CT2">
            <v>22</v>
          </cell>
          <cell r="CU2">
            <v>15</v>
          </cell>
          <cell r="CV2">
            <v>37</v>
          </cell>
          <cell r="CW2">
            <v>2</v>
          </cell>
          <cell r="CX2">
            <v>2</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DU2">
            <v>0</v>
          </cell>
          <cell r="DV2">
            <v>0</v>
          </cell>
          <cell r="DW2">
            <v>2</v>
          </cell>
          <cell r="DX2">
            <v>2</v>
          </cell>
          <cell r="DY2">
            <v>4</v>
          </cell>
          <cell r="DZ2">
            <v>0</v>
          </cell>
          <cell r="EA2">
            <v>3</v>
          </cell>
          <cell r="EB2">
            <v>0</v>
          </cell>
          <cell r="EC2">
            <v>0</v>
          </cell>
          <cell r="ED2">
            <v>0</v>
          </cell>
          <cell r="EE2">
            <v>0</v>
          </cell>
          <cell r="EF2">
            <v>0</v>
          </cell>
          <cell r="EG2">
            <v>0</v>
          </cell>
          <cell r="EH2">
            <v>0</v>
          </cell>
          <cell r="EI2">
            <v>0</v>
          </cell>
          <cell r="EJ2">
            <v>0</v>
          </cell>
          <cell r="EK2">
            <v>0</v>
          </cell>
          <cell r="EL2">
            <v>0</v>
          </cell>
          <cell r="EM2">
            <v>0</v>
          </cell>
          <cell r="EN2">
            <v>0</v>
          </cell>
          <cell r="EO2">
            <v>0</v>
          </cell>
          <cell r="EP2">
            <v>0</v>
          </cell>
          <cell r="EQ2">
            <v>0</v>
          </cell>
          <cell r="ER2">
            <v>0</v>
          </cell>
          <cell r="ES2">
            <v>0</v>
          </cell>
          <cell r="ET2">
            <v>0</v>
          </cell>
          <cell r="EU2">
            <v>0</v>
          </cell>
          <cell r="EV2">
            <v>0</v>
          </cell>
          <cell r="EW2">
            <v>0</v>
          </cell>
          <cell r="EX2">
            <v>0</v>
          </cell>
          <cell r="EY2">
            <v>0</v>
          </cell>
          <cell r="EZ2">
            <v>0</v>
          </cell>
          <cell r="FA2">
            <v>3</v>
          </cell>
          <cell r="FB2">
            <v>3</v>
          </cell>
          <cell r="FC2">
            <v>2</v>
          </cell>
          <cell r="FD2">
            <v>0</v>
          </cell>
          <cell r="FE2">
            <v>0</v>
          </cell>
          <cell r="FF2">
            <v>0</v>
          </cell>
          <cell r="FG2">
            <v>0</v>
          </cell>
          <cell r="FH2">
            <v>0</v>
          </cell>
          <cell r="FI2">
            <v>0</v>
          </cell>
          <cell r="FJ2">
            <v>0</v>
          </cell>
          <cell r="FK2">
            <v>0</v>
          </cell>
          <cell r="FL2">
            <v>0</v>
          </cell>
          <cell r="FM2">
            <v>2</v>
          </cell>
          <cell r="FN2">
            <v>0</v>
          </cell>
          <cell r="FO2">
            <v>2</v>
          </cell>
          <cell r="FP2">
            <v>0</v>
          </cell>
          <cell r="FQ2">
            <v>0</v>
          </cell>
          <cell r="FR2">
            <v>0</v>
          </cell>
          <cell r="FS2">
            <v>0</v>
          </cell>
          <cell r="FT2">
            <v>3</v>
          </cell>
          <cell r="FU2">
            <v>0</v>
          </cell>
          <cell r="FV2">
            <v>1</v>
          </cell>
          <cell r="FW2">
            <v>2</v>
          </cell>
          <cell r="FX2">
            <v>2</v>
          </cell>
          <cell r="FY2">
            <v>0</v>
          </cell>
          <cell r="FZ2">
            <v>1</v>
          </cell>
          <cell r="GA2">
            <v>0</v>
          </cell>
          <cell r="GB2">
            <v>7</v>
          </cell>
          <cell r="GC2">
            <v>2</v>
          </cell>
          <cell r="GD2">
            <v>9</v>
          </cell>
          <cell r="GE2">
            <v>0</v>
          </cell>
          <cell r="GF2">
            <v>2</v>
          </cell>
          <cell r="GG2">
            <v>4</v>
          </cell>
          <cell r="GH2">
            <v>6</v>
          </cell>
          <cell r="GI2">
            <v>8</v>
          </cell>
          <cell r="GJ2">
            <v>4</v>
          </cell>
          <cell r="GK2">
            <v>6</v>
          </cell>
          <cell r="GL2">
            <v>1</v>
          </cell>
          <cell r="GM2">
            <v>2</v>
          </cell>
          <cell r="GN2">
            <v>2</v>
          </cell>
          <cell r="GO2">
            <v>0</v>
          </cell>
          <cell r="GP2">
            <v>0</v>
          </cell>
          <cell r="GQ2">
            <v>20</v>
          </cell>
          <cell r="GR2">
            <v>15</v>
          </cell>
          <cell r="GS2">
            <v>35</v>
          </cell>
          <cell r="GT2">
            <v>0</v>
          </cell>
          <cell r="GU2">
            <v>0</v>
          </cell>
          <cell r="GV2">
            <v>1</v>
          </cell>
          <cell r="GW2">
            <v>1</v>
          </cell>
          <cell r="GX2">
            <v>0</v>
          </cell>
          <cell r="GY2">
            <v>1</v>
          </cell>
          <cell r="GZ2">
            <v>1</v>
          </cell>
          <cell r="HA2">
            <v>0</v>
          </cell>
          <cell r="HB2">
            <v>0</v>
          </cell>
          <cell r="HC2">
            <v>0</v>
          </cell>
          <cell r="HD2">
            <v>0</v>
          </cell>
          <cell r="HE2">
            <v>0</v>
          </cell>
          <cell r="HF2">
            <v>2</v>
          </cell>
          <cell r="HG2">
            <v>2</v>
          </cell>
          <cell r="HH2">
            <v>4</v>
          </cell>
          <cell r="HI2">
            <v>0</v>
          </cell>
          <cell r="HJ2">
            <v>0</v>
          </cell>
          <cell r="HK2">
            <v>0</v>
          </cell>
          <cell r="HL2">
            <v>0</v>
          </cell>
          <cell r="HM2">
            <v>0</v>
          </cell>
          <cell r="HN2">
            <v>0</v>
          </cell>
          <cell r="HO2">
            <v>0</v>
          </cell>
          <cell r="HP2">
            <v>2</v>
          </cell>
          <cell r="HQ2">
            <v>0</v>
          </cell>
          <cell r="HR2">
            <v>1</v>
          </cell>
          <cell r="HS2">
            <v>0</v>
          </cell>
          <cell r="HT2">
            <v>0</v>
          </cell>
          <cell r="HU2">
            <v>0</v>
          </cell>
          <cell r="HV2">
            <v>3</v>
          </cell>
          <cell r="HW2">
            <v>3</v>
          </cell>
          <cell r="HX2">
            <v>0</v>
          </cell>
          <cell r="HY2">
            <v>1</v>
          </cell>
          <cell r="HZ2">
            <v>1</v>
          </cell>
          <cell r="IA2">
            <v>1</v>
          </cell>
          <cell r="IB2">
            <v>0</v>
          </cell>
          <cell r="IC2">
            <v>0</v>
          </cell>
          <cell r="ID2">
            <v>0</v>
          </cell>
          <cell r="IE2">
            <v>0</v>
          </cell>
          <cell r="IF2">
            <v>0</v>
          </cell>
          <cell r="IG2">
            <v>0</v>
          </cell>
          <cell r="IH2">
            <v>0</v>
          </cell>
          <cell r="II2">
            <v>0</v>
          </cell>
          <cell r="IJ2">
            <v>1</v>
          </cell>
          <cell r="IK2">
            <v>2</v>
          </cell>
          <cell r="IL2">
            <v>3</v>
          </cell>
          <cell r="IM2">
            <v>3</v>
          </cell>
          <cell r="IN2">
            <v>2</v>
          </cell>
          <cell r="IO2">
            <v>1</v>
          </cell>
          <cell r="IP2">
            <v>0</v>
          </cell>
          <cell r="IQ2">
            <v>0</v>
          </cell>
          <cell r="IR2">
            <v>0</v>
          </cell>
          <cell r="IS2">
            <v>0</v>
          </cell>
          <cell r="IT2">
            <v>0</v>
          </cell>
          <cell r="IU2">
            <v>1</v>
          </cell>
          <cell r="IV2">
            <v>0</v>
          </cell>
          <cell r="IW2">
            <v>5</v>
          </cell>
          <cell r="IX2">
            <v>2</v>
          </cell>
          <cell r="IY2">
            <v>7</v>
          </cell>
          <cell r="IZ2">
            <v>12</v>
          </cell>
          <cell r="JA2">
            <v>9</v>
          </cell>
          <cell r="JB2">
            <v>5</v>
          </cell>
          <cell r="JC2">
            <v>0</v>
          </cell>
          <cell r="JD2">
            <v>0</v>
          </cell>
          <cell r="JE2">
            <v>0</v>
          </cell>
          <cell r="JF2">
            <v>0</v>
          </cell>
          <cell r="JG2">
            <v>0</v>
          </cell>
          <cell r="JH2">
            <v>5</v>
          </cell>
          <cell r="JI2">
            <v>6</v>
          </cell>
          <cell r="JJ2">
            <v>22</v>
          </cell>
          <cell r="JK2">
            <v>15</v>
          </cell>
          <cell r="JL2">
            <v>37</v>
          </cell>
          <cell r="JM2">
            <v>1</v>
          </cell>
          <cell r="JN2">
            <v>0</v>
          </cell>
          <cell r="JO2">
            <v>1</v>
          </cell>
          <cell r="JP2">
            <v>1</v>
          </cell>
          <cell r="JQ2">
            <v>0</v>
          </cell>
          <cell r="JR2">
            <v>0</v>
          </cell>
          <cell r="JS2">
            <v>0</v>
          </cell>
          <cell r="JT2">
            <v>0</v>
          </cell>
          <cell r="JU2">
            <v>0</v>
          </cell>
          <cell r="JV2">
            <v>1</v>
          </cell>
          <cell r="JW2">
            <v>2</v>
          </cell>
          <cell r="JX2">
            <v>2</v>
          </cell>
          <cell r="JY2">
            <v>4</v>
          </cell>
          <cell r="JZ2">
            <v>0</v>
          </cell>
          <cell r="KA2">
            <v>3</v>
          </cell>
          <cell r="KB2">
            <v>0</v>
          </cell>
          <cell r="KC2">
            <v>0</v>
          </cell>
          <cell r="KD2">
            <v>0</v>
          </cell>
          <cell r="KE2">
            <v>0</v>
          </cell>
          <cell r="KF2">
            <v>0</v>
          </cell>
          <cell r="KG2">
            <v>0</v>
          </cell>
          <cell r="KH2">
            <v>0</v>
          </cell>
          <cell r="KI2">
            <v>0</v>
          </cell>
          <cell r="KJ2">
            <v>0</v>
          </cell>
          <cell r="KK2">
            <v>3</v>
          </cell>
          <cell r="KL2">
            <v>3</v>
          </cell>
          <cell r="KM2">
            <v>0</v>
          </cell>
          <cell r="KN2">
            <v>1</v>
          </cell>
          <cell r="KO2">
            <v>0</v>
          </cell>
          <cell r="KP2">
            <v>0</v>
          </cell>
          <cell r="KQ2">
            <v>0</v>
          </cell>
          <cell r="KR2">
            <v>0</v>
          </cell>
          <cell r="KS2">
            <v>0</v>
          </cell>
          <cell r="KT2">
            <v>0</v>
          </cell>
          <cell r="KU2">
            <v>0</v>
          </cell>
          <cell r="KV2">
            <v>0</v>
          </cell>
          <cell r="KW2">
            <v>0</v>
          </cell>
          <cell r="KX2">
            <v>0</v>
          </cell>
          <cell r="KY2">
            <v>0</v>
          </cell>
          <cell r="KZ2">
            <v>0</v>
          </cell>
          <cell r="LA2">
            <v>0</v>
          </cell>
          <cell r="LB2">
            <v>0</v>
          </cell>
          <cell r="LC2">
            <v>0</v>
          </cell>
          <cell r="LD2">
            <v>0</v>
          </cell>
        </row>
        <row r="3">
          <cell r="A3" t="str">
            <v>All Set Cross Cultural Project</v>
          </cell>
          <cell r="B3" t="str">
            <v>2014-2015</v>
          </cell>
          <cell r="C3">
            <v>31735</v>
          </cell>
          <cell r="D3" t="str">
            <v>Lottery</v>
          </cell>
          <cell r="E3" t="str">
            <v>ACNI/10773</v>
          </cell>
          <cell r="F3" t="str">
            <v>Jane Cassidy</v>
          </cell>
          <cell r="G3" t="str">
            <v>xx AFP - Returning Applicant</v>
          </cell>
          <cell r="H3" t="str">
            <v>Awarded - Completed</v>
          </cell>
          <cell r="I3" t="str">
            <v>Small</v>
          </cell>
          <cell r="J3">
            <v>27338</v>
          </cell>
          <cell r="K3">
            <v>0</v>
          </cell>
          <cell r="L3">
            <v>27338</v>
          </cell>
          <cell r="M3">
            <v>48502</v>
          </cell>
          <cell r="N3" t="str">
            <v>Traditional Arts</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4</v>
          </cell>
          <cell r="AE3">
            <v>11</v>
          </cell>
          <cell r="AF3">
            <v>0</v>
          </cell>
          <cell r="AG3">
            <v>0</v>
          </cell>
          <cell r="AH3">
            <v>0</v>
          </cell>
          <cell r="AI3">
            <v>0</v>
          </cell>
          <cell r="AJ3">
            <v>4</v>
          </cell>
          <cell r="AK3">
            <v>11</v>
          </cell>
          <cell r="AL3">
            <v>15</v>
          </cell>
          <cell r="AM3">
            <v>2</v>
          </cell>
          <cell r="AN3">
            <v>7</v>
          </cell>
          <cell r="AO3">
            <v>9</v>
          </cell>
          <cell r="AP3">
            <v>150</v>
          </cell>
          <cell r="AQ3">
            <v>4</v>
          </cell>
          <cell r="AR3">
            <v>5</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0</v>
          </cell>
          <cell r="BQ3">
            <v>4</v>
          </cell>
          <cell r="BR3">
            <v>5</v>
          </cell>
          <cell r="BS3">
            <v>9</v>
          </cell>
          <cell r="BT3">
            <v>6</v>
          </cell>
          <cell r="BU3">
            <v>11</v>
          </cell>
          <cell r="BV3">
            <v>0</v>
          </cell>
          <cell r="BW3">
            <v>0</v>
          </cell>
          <cell r="BX3">
            <v>0</v>
          </cell>
          <cell r="BY3">
            <v>0</v>
          </cell>
          <cell r="BZ3">
            <v>0</v>
          </cell>
          <cell r="CA3">
            <v>0</v>
          </cell>
          <cell r="CB3">
            <v>0</v>
          </cell>
          <cell r="CC3">
            <v>0</v>
          </cell>
          <cell r="CD3">
            <v>0</v>
          </cell>
          <cell r="CE3">
            <v>0</v>
          </cell>
          <cell r="CF3">
            <v>0</v>
          </cell>
          <cell r="CG3">
            <v>0</v>
          </cell>
          <cell r="CH3">
            <v>0</v>
          </cell>
          <cell r="CI3">
            <v>0</v>
          </cell>
          <cell r="CJ3">
            <v>0</v>
          </cell>
          <cell r="CK3">
            <v>0</v>
          </cell>
          <cell r="CL3">
            <v>0</v>
          </cell>
          <cell r="CM3">
            <v>0</v>
          </cell>
          <cell r="CN3">
            <v>0</v>
          </cell>
          <cell r="CO3">
            <v>0</v>
          </cell>
          <cell r="CP3">
            <v>0</v>
          </cell>
          <cell r="CQ3">
            <v>0</v>
          </cell>
          <cell r="CR3">
            <v>0</v>
          </cell>
          <cell r="CS3">
            <v>0</v>
          </cell>
          <cell r="CT3">
            <v>6</v>
          </cell>
          <cell r="CU3">
            <v>11</v>
          </cell>
          <cell r="CV3">
            <v>17</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cell r="FO3">
            <v>0</v>
          </cell>
          <cell r="FP3">
            <v>0</v>
          </cell>
          <cell r="FQ3">
            <v>0</v>
          </cell>
          <cell r="FR3">
            <v>0</v>
          </cell>
          <cell r="FS3">
            <v>0</v>
          </cell>
          <cell r="FT3">
            <v>1</v>
          </cell>
          <cell r="FU3">
            <v>3</v>
          </cell>
          <cell r="FV3">
            <v>2</v>
          </cell>
          <cell r="FW3">
            <v>1</v>
          </cell>
          <cell r="FX3">
            <v>1</v>
          </cell>
          <cell r="FY3">
            <v>1</v>
          </cell>
          <cell r="FZ3">
            <v>0</v>
          </cell>
          <cell r="GA3">
            <v>0</v>
          </cell>
          <cell r="GB3">
            <v>4</v>
          </cell>
          <cell r="GC3">
            <v>5</v>
          </cell>
          <cell r="GD3">
            <v>9</v>
          </cell>
          <cell r="GE3">
            <v>0</v>
          </cell>
          <cell r="GF3">
            <v>0</v>
          </cell>
          <cell r="GG3">
            <v>1</v>
          </cell>
          <cell r="GH3">
            <v>1</v>
          </cell>
          <cell r="GI3">
            <v>0</v>
          </cell>
          <cell r="GJ3">
            <v>2</v>
          </cell>
          <cell r="GK3">
            <v>4</v>
          </cell>
          <cell r="GL3">
            <v>8</v>
          </cell>
          <cell r="GM3">
            <v>1</v>
          </cell>
          <cell r="GN3">
            <v>0</v>
          </cell>
          <cell r="GO3">
            <v>0</v>
          </cell>
          <cell r="GP3">
            <v>0</v>
          </cell>
          <cell r="GQ3">
            <v>6</v>
          </cell>
          <cell r="GR3">
            <v>11</v>
          </cell>
          <cell r="GS3">
            <v>17</v>
          </cell>
          <cell r="GT3">
            <v>0</v>
          </cell>
          <cell r="GU3">
            <v>0</v>
          </cell>
          <cell r="GV3">
            <v>0</v>
          </cell>
          <cell r="GW3">
            <v>0</v>
          </cell>
          <cell r="GX3">
            <v>0</v>
          </cell>
          <cell r="GY3">
            <v>0</v>
          </cell>
          <cell r="GZ3">
            <v>0</v>
          </cell>
          <cell r="HA3">
            <v>0</v>
          </cell>
          <cell r="HB3">
            <v>0</v>
          </cell>
          <cell r="HC3">
            <v>0</v>
          </cell>
          <cell r="HD3">
            <v>0</v>
          </cell>
          <cell r="HE3">
            <v>0</v>
          </cell>
          <cell r="HF3">
            <v>0</v>
          </cell>
          <cell r="HG3">
            <v>0</v>
          </cell>
          <cell r="HH3">
            <v>0</v>
          </cell>
          <cell r="HI3">
            <v>0</v>
          </cell>
          <cell r="HJ3">
            <v>0</v>
          </cell>
          <cell r="HK3">
            <v>0</v>
          </cell>
          <cell r="HL3">
            <v>0</v>
          </cell>
          <cell r="HM3">
            <v>0</v>
          </cell>
          <cell r="HN3">
            <v>0</v>
          </cell>
          <cell r="HO3">
            <v>0</v>
          </cell>
          <cell r="HP3">
            <v>0</v>
          </cell>
          <cell r="HQ3">
            <v>0</v>
          </cell>
          <cell r="HR3">
            <v>0</v>
          </cell>
          <cell r="HS3">
            <v>0</v>
          </cell>
          <cell r="HT3">
            <v>0</v>
          </cell>
          <cell r="HU3">
            <v>0</v>
          </cell>
          <cell r="HV3">
            <v>0</v>
          </cell>
          <cell r="HW3">
            <v>0</v>
          </cell>
          <cell r="HX3">
            <v>0</v>
          </cell>
          <cell r="HY3">
            <v>0</v>
          </cell>
          <cell r="HZ3">
            <v>0</v>
          </cell>
          <cell r="IA3">
            <v>0</v>
          </cell>
          <cell r="IB3">
            <v>2</v>
          </cell>
          <cell r="IC3">
            <v>2</v>
          </cell>
          <cell r="ID3">
            <v>0</v>
          </cell>
          <cell r="IE3">
            <v>5</v>
          </cell>
          <cell r="IF3">
            <v>0</v>
          </cell>
          <cell r="IG3">
            <v>0</v>
          </cell>
          <cell r="IH3">
            <v>0</v>
          </cell>
          <cell r="II3">
            <v>0</v>
          </cell>
          <cell r="IJ3">
            <v>2</v>
          </cell>
          <cell r="IK3">
            <v>7</v>
          </cell>
          <cell r="IL3">
            <v>9</v>
          </cell>
          <cell r="IM3">
            <v>3</v>
          </cell>
          <cell r="IN3">
            <v>2</v>
          </cell>
          <cell r="IO3">
            <v>0</v>
          </cell>
          <cell r="IP3">
            <v>1</v>
          </cell>
          <cell r="IQ3">
            <v>0</v>
          </cell>
          <cell r="IR3">
            <v>0</v>
          </cell>
          <cell r="IS3">
            <v>1</v>
          </cell>
          <cell r="IT3">
            <v>0</v>
          </cell>
          <cell r="IU3">
            <v>0</v>
          </cell>
          <cell r="IV3">
            <v>2</v>
          </cell>
          <cell r="IW3">
            <v>4</v>
          </cell>
          <cell r="IX3">
            <v>5</v>
          </cell>
          <cell r="IY3">
            <v>9</v>
          </cell>
          <cell r="IZ3">
            <v>2</v>
          </cell>
          <cell r="JA3">
            <v>7</v>
          </cell>
          <cell r="JB3">
            <v>2</v>
          </cell>
          <cell r="JC3">
            <v>2</v>
          </cell>
          <cell r="JD3">
            <v>0</v>
          </cell>
          <cell r="JE3">
            <v>0</v>
          </cell>
          <cell r="JF3">
            <v>1</v>
          </cell>
          <cell r="JG3">
            <v>0</v>
          </cell>
          <cell r="JH3">
            <v>1</v>
          </cell>
          <cell r="JI3">
            <v>2</v>
          </cell>
          <cell r="JJ3">
            <v>6</v>
          </cell>
          <cell r="JK3">
            <v>11</v>
          </cell>
          <cell r="JL3">
            <v>17</v>
          </cell>
          <cell r="JM3">
            <v>0</v>
          </cell>
          <cell r="JN3">
            <v>0</v>
          </cell>
          <cell r="JO3">
            <v>0</v>
          </cell>
          <cell r="JP3">
            <v>0</v>
          </cell>
          <cell r="JQ3">
            <v>0</v>
          </cell>
          <cell r="JR3">
            <v>0</v>
          </cell>
          <cell r="JS3">
            <v>0</v>
          </cell>
          <cell r="JT3">
            <v>0</v>
          </cell>
          <cell r="JU3">
            <v>0</v>
          </cell>
          <cell r="JV3">
            <v>0</v>
          </cell>
          <cell r="JW3">
            <v>0</v>
          </cell>
          <cell r="JX3">
            <v>0</v>
          </cell>
          <cell r="JY3">
            <v>0</v>
          </cell>
          <cell r="JZ3">
            <v>0</v>
          </cell>
          <cell r="KA3">
            <v>0</v>
          </cell>
          <cell r="KB3">
            <v>0</v>
          </cell>
          <cell r="KC3">
            <v>0</v>
          </cell>
          <cell r="KD3">
            <v>0</v>
          </cell>
          <cell r="KE3">
            <v>0</v>
          </cell>
          <cell r="KF3">
            <v>0</v>
          </cell>
          <cell r="KG3">
            <v>0</v>
          </cell>
          <cell r="KH3">
            <v>0</v>
          </cell>
          <cell r="KI3">
            <v>0</v>
          </cell>
          <cell r="KJ3">
            <v>0</v>
          </cell>
          <cell r="KK3">
            <v>0</v>
          </cell>
          <cell r="KL3">
            <v>0</v>
          </cell>
          <cell r="KM3">
            <v>1</v>
          </cell>
          <cell r="KN3">
            <v>0</v>
          </cell>
          <cell r="KO3">
            <v>1</v>
          </cell>
          <cell r="KP3">
            <v>0</v>
          </cell>
          <cell r="KQ3">
            <v>5</v>
          </cell>
          <cell r="KR3">
            <v>2</v>
          </cell>
          <cell r="KS3">
            <v>0</v>
          </cell>
          <cell r="KT3">
            <v>3</v>
          </cell>
          <cell r="KU3">
            <v>10</v>
          </cell>
          <cell r="KV3">
            <v>7</v>
          </cell>
          <cell r="KW3">
            <v>15</v>
          </cell>
          <cell r="KX3">
            <v>0</v>
          </cell>
          <cell r="KY3">
            <v>42</v>
          </cell>
          <cell r="KZ3">
            <v>0</v>
          </cell>
          <cell r="LA3">
            <v>0</v>
          </cell>
          <cell r="LB3">
            <v>0</v>
          </cell>
          <cell r="LC3">
            <v>1</v>
          </cell>
          <cell r="LD3">
            <v>1</v>
          </cell>
        </row>
        <row r="4">
          <cell r="A4" t="str">
            <v>An Droichead</v>
          </cell>
          <cell r="B4" t="str">
            <v>2014-2015</v>
          </cell>
          <cell r="C4">
            <v>31749</v>
          </cell>
          <cell r="D4" t="str">
            <v>Lottery</v>
          </cell>
          <cell r="E4" t="str">
            <v>ACNI/10787</v>
          </cell>
          <cell r="F4" t="str">
            <v>Jane Cassidy</v>
          </cell>
          <cell r="G4" t="str">
            <v>xx AFP - Returning Applicant</v>
          </cell>
          <cell r="H4" t="str">
            <v>Awarded - Completed</v>
          </cell>
          <cell r="I4" t="str">
            <v>Medium</v>
          </cell>
          <cell r="J4">
            <v>47637</v>
          </cell>
          <cell r="K4">
            <v>0</v>
          </cell>
          <cell r="L4">
            <v>47637</v>
          </cell>
          <cell r="M4">
            <v>0</v>
          </cell>
          <cell r="N4" t="str">
            <v>Traditional Arts</v>
          </cell>
          <cell r="O4">
            <v>0</v>
          </cell>
          <cell r="P4">
            <v>0</v>
          </cell>
          <cell r="Q4">
            <v>0</v>
          </cell>
          <cell r="R4">
            <v>0</v>
          </cell>
          <cell r="S4">
            <v>0</v>
          </cell>
          <cell r="T4">
            <v>2</v>
          </cell>
          <cell r="U4">
            <v>0</v>
          </cell>
          <cell r="V4">
            <v>0</v>
          </cell>
          <cell r="W4">
            <v>0</v>
          </cell>
          <cell r="X4">
            <v>3</v>
          </cell>
          <cell r="Y4">
            <v>0</v>
          </cell>
          <cell r="Z4">
            <v>20</v>
          </cell>
          <cell r="AA4">
            <v>0</v>
          </cell>
          <cell r="AB4">
            <v>25</v>
          </cell>
          <cell r="AC4">
            <v>25</v>
          </cell>
          <cell r="AD4">
            <v>51</v>
          </cell>
          <cell r="AE4">
            <v>17</v>
          </cell>
          <cell r="AF4">
            <v>0</v>
          </cell>
          <cell r="AG4">
            <v>0</v>
          </cell>
          <cell r="AH4">
            <v>0</v>
          </cell>
          <cell r="AI4">
            <v>0</v>
          </cell>
          <cell r="AJ4">
            <v>51</v>
          </cell>
          <cell r="AK4">
            <v>17</v>
          </cell>
          <cell r="AL4">
            <v>68</v>
          </cell>
          <cell r="AM4">
            <v>10</v>
          </cell>
          <cell r="AN4">
            <v>13</v>
          </cell>
          <cell r="AO4">
            <v>23</v>
          </cell>
          <cell r="AP4">
            <v>200</v>
          </cell>
          <cell r="AQ4">
            <v>3</v>
          </cell>
          <cell r="AR4">
            <v>3</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3</v>
          </cell>
          <cell r="BR4">
            <v>3</v>
          </cell>
          <cell r="BS4">
            <v>6</v>
          </cell>
          <cell r="BT4">
            <v>51</v>
          </cell>
          <cell r="BU4">
            <v>17</v>
          </cell>
          <cell r="BV4">
            <v>0</v>
          </cell>
          <cell r="BW4">
            <v>0</v>
          </cell>
          <cell r="BX4">
            <v>0</v>
          </cell>
          <cell r="BY4">
            <v>0</v>
          </cell>
          <cell r="BZ4">
            <v>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0</v>
          </cell>
          <cell r="CR4">
            <v>0</v>
          </cell>
          <cell r="CS4">
            <v>0</v>
          </cell>
          <cell r="CT4">
            <v>51</v>
          </cell>
          <cell r="CU4">
            <v>17</v>
          </cell>
          <cell r="CV4">
            <v>68</v>
          </cell>
          <cell r="CW4">
            <v>1</v>
          </cell>
          <cell r="CX4">
            <v>1</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1</v>
          </cell>
          <cell r="DX4">
            <v>1</v>
          </cell>
          <cell r="DY4">
            <v>2</v>
          </cell>
          <cell r="DZ4">
            <v>3</v>
          </cell>
          <cell r="EA4">
            <v>20</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3</v>
          </cell>
          <cell r="FA4">
            <v>20</v>
          </cell>
          <cell r="FB4">
            <v>23</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3</v>
          </cell>
          <cell r="FV4">
            <v>3</v>
          </cell>
          <cell r="FW4">
            <v>0</v>
          </cell>
          <cell r="FX4">
            <v>0</v>
          </cell>
          <cell r="FY4">
            <v>0</v>
          </cell>
          <cell r="FZ4">
            <v>0</v>
          </cell>
          <cell r="GA4">
            <v>0</v>
          </cell>
          <cell r="GB4">
            <v>3</v>
          </cell>
          <cell r="GC4">
            <v>3</v>
          </cell>
          <cell r="GD4">
            <v>6</v>
          </cell>
          <cell r="GE4">
            <v>14</v>
          </cell>
          <cell r="GF4">
            <v>3</v>
          </cell>
          <cell r="GG4">
            <v>13</v>
          </cell>
          <cell r="GH4">
            <v>4</v>
          </cell>
          <cell r="GI4">
            <v>17</v>
          </cell>
          <cell r="GJ4">
            <v>0</v>
          </cell>
          <cell r="GK4">
            <v>14</v>
          </cell>
          <cell r="GL4">
            <v>3</v>
          </cell>
          <cell r="GM4">
            <v>0</v>
          </cell>
          <cell r="GN4">
            <v>0</v>
          </cell>
          <cell r="GO4">
            <v>0</v>
          </cell>
          <cell r="GP4">
            <v>0</v>
          </cell>
          <cell r="GQ4">
            <v>58</v>
          </cell>
          <cell r="GR4">
            <v>10</v>
          </cell>
          <cell r="GS4">
            <v>68</v>
          </cell>
          <cell r="GT4">
            <v>0</v>
          </cell>
          <cell r="GU4">
            <v>0</v>
          </cell>
          <cell r="GV4">
            <v>0</v>
          </cell>
          <cell r="GW4">
            <v>1</v>
          </cell>
          <cell r="GX4">
            <v>1</v>
          </cell>
          <cell r="GY4">
            <v>0</v>
          </cell>
          <cell r="GZ4">
            <v>0</v>
          </cell>
          <cell r="HA4">
            <v>0</v>
          </cell>
          <cell r="HB4">
            <v>0</v>
          </cell>
          <cell r="HC4">
            <v>0</v>
          </cell>
          <cell r="HD4">
            <v>0</v>
          </cell>
          <cell r="HE4">
            <v>0</v>
          </cell>
          <cell r="HF4">
            <v>1</v>
          </cell>
          <cell r="HG4">
            <v>1</v>
          </cell>
          <cell r="HH4">
            <v>2</v>
          </cell>
          <cell r="HI4">
            <v>2</v>
          </cell>
          <cell r="HJ4">
            <v>5</v>
          </cell>
          <cell r="HK4">
            <v>1</v>
          </cell>
          <cell r="HL4">
            <v>8</v>
          </cell>
          <cell r="HM4">
            <v>0</v>
          </cell>
          <cell r="HN4">
            <v>5</v>
          </cell>
          <cell r="HO4">
            <v>0</v>
          </cell>
          <cell r="HP4">
            <v>2</v>
          </cell>
          <cell r="HQ4">
            <v>0</v>
          </cell>
          <cell r="HR4">
            <v>0</v>
          </cell>
          <cell r="HS4">
            <v>0</v>
          </cell>
          <cell r="HT4">
            <v>0</v>
          </cell>
          <cell r="HU4">
            <v>3</v>
          </cell>
          <cell r="HV4">
            <v>20</v>
          </cell>
          <cell r="HW4">
            <v>23</v>
          </cell>
          <cell r="HX4">
            <v>0</v>
          </cell>
          <cell r="HY4">
            <v>3</v>
          </cell>
          <cell r="HZ4">
            <v>0</v>
          </cell>
          <cell r="IA4">
            <v>0</v>
          </cell>
          <cell r="IB4">
            <v>0</v>
          </cell>
          <cell r="IC4">
            <v>0</v>
          </cell>
          <cell r="ID4">
            <v>0</v>
          </cell>
          <cell r="IE4">
            <v>0</v>
          </cell>
          <cell r="IF4">
            <v>1</v>
          </cell>
          <cell r="IG4">
            <v>0</v>
          </cell>
          <cell r="IH4">
            <v>0</v>
          </cell>
          <cell r="II4">
            <v>0</v>
          </cell>
          <cell r="IJ4">
            <v>1</v>
          </cell>
          <cell r="IK4">
            <v>3</v>
          </cell>
          <cell r="IL4">
            <v>4</v>
          </cell>
          <cell r="IM4">
            <v>0</v>
          </cell>
          <cell r="IN4">
            <v>0</v>
          </cell>
          <cell r="IO4">
            <v>0</v>
          </cell>
          <cell r="IP4">
            <v>0</v>
          </cell>
          <cell r="IQ4">
            <v>0</v>
          </cell>
          <cell r="IR4">
            <v>0</v>
          </cell>
          <cell r="IS4">
            <v>0</v>
          </cell>
          <cell r="IT4">
            <v>0</v>
          </cell>
          <cell r="IU4">
            <v>3</v>
          </cell>
          <cell r="IV4">
            <v>3</v>
          </cell>
          <cell r="IW4">
            <v>3</v>
          </cell>
          <cell r="IX4">
            <v>3</v>
          </cell>
          <cell r="IY4">
            <v>6</v>
          </cell>
          <cell r="IZ4">
            <v>0</v>
          </cell>
          <cell r="JA4">
            <v>0</v>
          </cell>
          <cell r="JB4">
            <v>0</v>
          </cell>
          <cell r="JC4">
            <v>0</v>
          </cell>
          <cell r="JD4">
            <v>0</v>
          </cell>
          <cell r="JE4">
            <v>0</v>
          </cell>
          <cell r="JF4">
            <v>0</v>
          </cell>
          <cell r="JG4">
            <v>0</v>
          </cell>
          <cell r="JH4">
            <v>51</v>
          </cell>
          <cell r="JI4">
            <v>17</v>
          </cell>
          <cell r="JJ4">
            <v>51</v>
          </cell>
          <cell r="JK4">
            <v>17</v>
          </cell>
          <cell r="JL4">
            <v>68</v>
          </cell>
          <cell r="JM4">
            <v>0</v>
          </cell>
          <cell r="JN4">
            <v>0</v>
          </cell>
          <cell r="JO4">
            <v>0</v>
          </cell>
          <cell r="JP4">
            <v>0</v>
          </cell>
          <cell r="JQ4">
            <v>0</v>
          </cell>
          <cell r="JR4">
            <v>0</v>
          </cell>
          <cell r="JS4">
            <v>0</v>
          </cell>
          <cell r="JT4">
            <v>0</v>
          </cell>
          <cell r="JU4">
            <v>1</v>
          </cell>
          <cell r="JV4">
            <v>1</v>
          </cell>
          <cell r="JW4">
            <v>1</v>
          </cell>
          <cell r="JX4">
            <v>1</v>
          </cell>
          <cell r="JY4">
            <v>2</v>
          </cell>
          <cell r="JZ4">
            <v>0</v>
          </cell>
          <cell r="KA4">
            <v>0</v>
          </cell>
          <cell r="KB4">
            <v>0</v>
          </cell>
          <cell r="KC4">
            <v>0</v>
          </cell>
          <cell r="KD4">
            <v>0</v>
          </cell>
          <cell r="KE4">
            <v>0</v>
          </cell>
          <cell r="KF4">
            <v>0</v>
          </cell>
          <cell r="KG4">
            <v>0</v>
          </cell>
          <cell r="KH4">
            <v>3</v>
          </cell>
          <cell r="KI4">
            <v>20</v>
          </cell>
          <cell r="KJ4">
            <v>3</v>
          </cell>
          <cell r="KK4">
            <v>20</v>
          </cell>
          <cell r="KL4">
            <v>23</v>
          </cell>
          <cell r="KM4">
            <v>1</v>
          </cell>
          <cell r="KN4">
            <v>0</v>
          </cell>
          <cell r="KO4">
            <v>1</v>
          </cell>
          <cell r="KP4">
            <v>0</v>
          </cell>
          <cell r="KQ4">
            <v>1</v>
          </cell>
          <cell r="KR4">
            <v>3</v>
          </cell>
          <cell r="KS4">
            <v>0</v>
          </cell>
          <cell r="KT4">
            <v>0</v>
          </cell>
          <cell r="KU4">
            <v>6</v>
          </cell>
          <cell r="KV4">
            <v>0</v>
          </cell>
          <cell r="KW4">
            <v>2</v>
          </cell>
          <cell r="KX4">
            <v>4</v>
          </cell>
          <cell r="KY4">
            <v>16</v>
          </cell>
          <cell r="KZ4">
            <v>0</v>
          </cell>
          <cell r="LA4">
            <v>0</v>
          </cell>
          <cell r="LB4">
            <v>1</v>
          </cell>
          <cell r="LC4">
            <v>3</v>
          </cell>
          <cell r="LD4">
            <v>4</v>
          </cell>
        </row>
        <row r="5">
          <cell r="A5" t="str">
            <v>An Gaelaras Ltd</v>
          </cell>
          <cell r="B5" t="str">
            <v>2014-2015</v>
          </cell>
          <cell r="C5">
            <v>31790</v>
          </cell>
          <cell r="D5" t="str">
            <v>Exchequer</v>
          </cell>
          <cell r="E5" t="str">
            <v>ACNI/10828</v>
          </cell>
          <cell r="F5" t="str">
            <v>Joan Dempster</v>
          </cell>
          <cell r="G5" t="str">
            <v>xx AFP - Returning Applicant</v>
          </cell>
          <cell r="H5" t="str">
            <v>Awarded - Completed</v>
          </cell>
          <cell r="I5" t="str">
            <v>Large</v>
          </cell>
          <cell r="J5">
            <v>139535</v>
          </cell>
          <cell r="K5">
            <v>0</v>
          </cell>
          <cell r="L5">
            <v>139535</v>
          </cell>
          <cell r="M5">
            <v>465573</v>
          </cell>
          <cell r="N5" t="str">
            <v>Traditional Arts</v>
          </cell>
          <cell r="O5">
            <v>0</v>
          </cell>
          <cell r="P5">
            <v>0</v>
          </cell>
          <cell r="Q5">
            <v>0</v>
          </cell>
          <cell r="R5">
            <v>0</v>
          </cell>
          <cell r="S5">
            <v>1</v>
          </cell>
          <cell r="T5">
            <v>1</v>
          </cell>
          <cell r="U5">
            <v>0</v>
          </cell>
          <cell r="V5">
            <v>0</v>
          </cell>
          <cell r="W5">
            <v>6</v>
          </cell>
          <cell r="X5">
            <v>7</v>
          </cell>
          <cell r="Y5">
            <v>3</v>
          </cell>
          <cell r="Z5">
            <v>5</v>
          </cell>
          <cell r="AA5">
            <v>10</v>
          </cell>
          <cell r="AB5">
            <v>13</v>
          </cell>
          <cell r="AC5">
            <v>23</v>
          </cell>
          <cell r="AD5">
            <v>0</v>
          </cell>
          <cell r="AE5">
            <v>0</v>
          </cell>
          <cell r="AF5">
            <v>0</v>
          </cell>
          <cell r="AG5">
            <v>0</v>
          </cell>
          <cell r="AH5">
            <v>0</v>
          </cell>
          <cell r="AI5">
            <v>0</v>
          </cell>
          <cell r="AJ5">
            <v>0</v>
          </cell>
          <cell r="AK5">
            <v>0</v>
          </cell>
          <cell r="AL5">
            <v>0</v>
          </cell>
          <cell r="AM5">
            <v>8</v>
          </cell>
          <cell r="AN5">
            <v>12</v>
          </cell>
          <cell r="AO5">
            <v>20</v>
          </cell>
          <cell r="AP5">
            <v>1100</v>
          </cell>
          <cell r="AQ5">
            <v>3</v>
          </cell>
          <cell r="AR5">
            <v>4</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3</v>
          </cell>
          <cell r="BR5">
            <v>4</v>
          </cell>
          <cell r="BS5">
            <v>7</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1</v>
          </cell>
          <cell r="CX5">
            <v>1</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1</v>
          </cell>
          <cell r="DX5">
            <v>1</v>
          </cell>
          <cell r="DY5">
            <v>2</v>
          </cell>
          <cell r="DZ5">
            <v>10</v>
          </cell>
          <cell r="EA5">
            <v>12</v>
          </cell>
          <cell r="EB5">
            <v>0</v>
          </cell>
          <cell r="EC5">
            <v>0</v>
          </cell>
          <cell r="ED5">
            <v>0</v>
          </cell>
          <cell r="EE5">
            <v>0</v>
          </cell>
          <cell r="EF5">
            <v>0</v>
          </cell>
          <cell r="EG5">
            <v>0</v>
          </cell>
          <cell r="EH5">
            <v>0</v>
          </cell>
          <cell r="EI5">
            <v>0</v>
          </cell>
          <cell r="EJ5">
            <v>0</v>
          </cell>
          <cell r="EK5">
            <v>0</v>
          </cell>
          <cell r="EL5">
            <v>0</v>
          </cell>
          <cell r="EM5">
            <v>0</v>
          </cell>
          <cell r="EN5">
            <v>0</v>
          </cell>
          <cell r="EO5">
            <v>1</v>
          </cell>
          <cell r="EP5">
            <v>0</v>
          </cell>
          <cell r="EQ5">
            <v>0</v>
          </cell>
          <cell r="ER5">
            <v>0</v>
          </cell>
          <cell r="ES5">
            <v>0</v>
          </cell>
          <cell r="ET5">
            <v>0</v>
          </cell>
          <cell r="EU5">
            <v>0</v>
          </cell>
          <cell r="EV5">
            <v>0</v>
          </cell>
          <cell r="EW5">
            <v>0</v>
          </cell>
          <cell r="EX5">
            <v>0</v>
          </cell>
          <cell r="EY5">
            <v>0</v>
          </cell>
          <cell r="EZ5">
            <v>10</v>
          </cell>
          <cell r="FA5">
            <v>13</v>
          </cell>
          <cell r="FB5">
            <v>23</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1</v>
          </cell>
          <cell r="FU5">
            <v>1</v>
          </cell>
          <cell r="FV5">
            <v>1</v>
          </cell>
          <cell r="FW5">
            <v>2</v>
          </cell>
          <cell r="FX5">
            <v>1</v>
          </cell>
          <cell r="FY5">
            <v>1</v>
          </cell>
          <cell r="FZ5">
            <v>0</v>
          </cell>
          <cell r="GA5">
            <v>0</v>
          </cell>
          <cell r="GB5">
            <v>3</v>
          </cell>
          <cell r="GC5">
            <v>4</v>
          </cell>
          <cell r="GD5">
            <v>7</v>
          </cell>
          <cell r="GE5">
            <v>0</v>
          </cell>
          <cell r="GF5">
            <v>0</v>
          </cell>
          <cell r="GG5">
            <v>0</v>
          </cell>
          <cell r="GH5">
            <v>0</v>
          </cell>
          <cell r="GI5">
            <v>0</v>
          </cell>
          <cell r="GJ5">
            <v>0</v>
          </cell>
          <cell r="GK5">
            <v>0</v>
          </cell>
          <cell r="GL5">
            <v>0</v>
          </cell>
          <cell r="GM5">
            <v>0</v>
          </cell>
          <cell r="GN5">
            <v>0</v>
          </cell>
          <cell r="GO5">
            <v>0</v>
          </cell>
          <cell r="GP5">
            <v>0</v>
          </cell>
          <cell r="GQ5">
            <v>0</v>
          </cell>
          <cell r="GR5">
            <v>0</v>
          </cell>
          <cell r="GS5">
            <v>0</v>
          </cell>
          <cell r="GT5">
            <v>0</v>
          </cell>
          <cell r="GU5">
            <v>0</v>
          </cell>
          <cell r="GV5">
            <v>0</v>
          </cell>
          <cell r="GW5">
            <v>0</v>
          </cell>
          <cell r="GX5">
            <v>0</v>
          </cell>
          <cell r="GY5">
            <v>0</v>
          </cell>
          <cell r="GZ5">
            <v>0</v>
          </cell>
          <cell r="HA5">
            <v>0</v>
          </cell>
          <cell r="HB5">
            <v>1</v>
          </cell>
          <cell r="HC5">
            <v>1</v>
          </cell>
          <cell r="HD5">
            <v>0</v>
          </cell>
          <cell r="HE5">
            <v>0</v>
          </cell>
          <cell r="HF5">
            <v>1</v>
          </cell>
          <cell r="HG5">
            <v>1</v>
          </cell>
          <cell r="HH5">
            <v>2</v>
          </cell>
          <cell r="HI5">
            <v>0</v>
          </cell>
          <cell r="HJ5">
            <v>3</v>
          </cell>
          <cell r="HK5">
            <v>6</v>
          </cell>
          <cell r="HL5">
            <v>6</v>
          </cell>
          <cell r="HM5">
            <v>0</v>
          </cell>
          <cell r="HN5">
            <v>1</v>
          </cell>
          <cell r="HO5">
            <v>0</v>
          </cell>
          <cell r="HP5">
            <v>3</v>
          </cell>
          <cell r="HQ5">
            <v>2</v>
          </cell>
          <cell r="HR5">
            <v>0</v>
          </cell>
          <cell r="HS5">
            <v>0</v>
          </cell>
          <cell r="HT5">
            <v>0</v>
          </cell>
          <cell r="HU5">
            <v>8</v>
          </cell>
          <cell r="HV5">
            <v>13</v>
          </cell>
          <cell r="HW5">
            <v>21</v>
          </cell>
          <cell r="HX5">
            <v>2</v>
          </cell>
          <cell r="HY5">
            <v>3</v>
          </cell>
          <cell r="HZ5">
            <v>1</v>
          </cell>
          <cell r="IA5">
            <v>2</v>
          </cell>
          <cell r="IB5">
            <v>4</v>
          </cell>
          <cell r="IC5">
            <v>2</v>
          </cell>
          <cell r="ID5">
            <v>2</v>
          </cell>
          <cell r="IE5">
            <v>1</v>
          </cell>
          <cell r="IF5">
            <v>2</v>
          </cell>
          <cell r="IG5">
            <v>1</v>
          </cell>
          <cell r="IH5">
            <v>0</v>
          </cell>
          <cell r="II5">
            <v>0</v>
          </cell>
          <cell r="IJ5">
            <v>11</v>
          </cell>
          <cell r="IK5">
            <v>9</v>
          </cell>
          <cell r="IL5">
            <v>20</v>
          </cell>
          <cell r="IM5">
            <v>3</v>
          </cell>
          <cell r="IN5">
            <v>4</v>
          </cell>
          <cell r="IO5">
            <v>0</v>
          </cell>
          <cell r="IP5">
            <v>0</v>
          </cell>
          <cell r="IQ5">
            <v>0</v>
          </cell>
          <cell r="IR5">
            <v>0</v>
          </cell>
          <cell r="IS5">
            <v>0</v>
          </cell>
          <cell r="IT5">
            <v>0</v>
          </cell>
          <cell r="IU5">
            <v>0</v>
          </cell>
          <cell r="IV5">
            <v>0</v>
          </cell>
          <cell r="IW5">
            <v>3</v>
          </cell>
          <cell r="IX5">
            <v>4</v>
          </cell>
          <cell r="IY5">
            <v>7</v>
          </cell>
          <cell r="IZ5">
            <v>0</v>
          </cell>
          <cell r="JA5">
            <v>0</v>
          </cell>
          <cell r="JB5">
            <v>0</v>
          </cell>
          <cell r="JC5">
            <v>0</v>
          </cell>
          <cell r="JD5">
            <v>0</v>
          </cell>
          <cell r="JE5">
            <v>0</v>
          </cell>
          <cell r="JF5">
            <v>0</v>
          </cell>
          <cell r="JG5">
            <v>0</v>
          </cell>
          <cell r="JH5">
            <v>0</v>
          </cell>
          <cell r="JI5">
            <v>0</v>
          </cell>
          <cell r="JJ5">
            <v>0</v>
          </cell>
          <cell r="JK5">
            <v>0</v>
          </cell>
          <cell r="JL5">
            <v>0</v>
          </cell>
          <cell r="JM5">
            <v>1</v>
          </cell>
          <cell r="JN5">
            <v>1</v>
          </cell>
          <cell r="JO5">
            <v>0</v>
          </cell>
          <cell r="JP5">
            <v>0</v>
          </cell>
          <cell r="JQ5">
            <v>0</v>
          </cell>
          <cell r="JR5">
            <v>0</v>
          </cell>
          <cell r="JS5">
            <v>0</v>
          </cell>
          <cell r="JT5">
            <v>0</v>
          </cell>
          <cell r="JU5">
            <v>0</v>
          </cell>
          <cell r="JV5">
            <v>0</v>
          </cell>
          <cell r="JW5">
            <v>1</v>
          </cell>
          <cell r="JX5">
            <v>1</v>
          </cell>
          <cell r="JY5">
            <v>2</v>
          </cell>
          <cell r="JZ5">
            <v>8</v>
          </cell>
          <cell r="KA5">
            <v>10</v>
          </cell>
          <cell r="KB5">
            <v>0</v>
          </cell>
          <cell r="KC5">
            <v>0</v>
          </cell>
          <cell r="KD5">
            <v>0</v>
          </cell>
          <cell r="KE5">
            <v>1</v>
          </cell>
          <cell r="KF5">
            <v>0</v>
          </cell>
          <cell r="KG5">
            <v>0</v>
          </cell>
          <cell r="KH5">
            <v>0</v>
          </cell>
          <cell r="KI5">
            <v>2</v>
          </cell>
          <cell r="KJ5">
            <v>8</v>
          </cell>
          <cell r="KK5">
            <v>13</v>
          </cell>
          <cell r="KL5">
            <v>21</v>
          </cell>
          <cell r="KM5">
            <v>1</v>
          </cell>
          <cell r="KN5">
            <v>0</v>
          </cell>
          <cell r="KO5">
            <v>1</v>
          </cell>
          <cell r="KP5">
            <v>0</v>
          </cell>
          <cell r="KQ5">
            <v>2</v>
          </cell>
          <cell r="KR5">
            <v>0</v>
          </cell>
          <cell r="KS5">
            <v>0</v>
          </cell>
          <cell r="KT5">
            <v>0</v>
          </cell>
          <cell r="KU5">
            <v>1</v>
          </cell>
          <cell r="KV5">
            <v>0</v>
          </cell>
          <cell r="KW5">
            <v>0</v>
          </cell>
          <cell r="KX5">
            <v>5</v>
          </cell>
          <cell r="KY5">
            <v>8</v>
          </cell>
          <cell r="KZ5">
            <v>2</v>
          </cell>
          <cell r="LA5">
            <v>0</v>
          </cell>
          <cell r="LB5">
            <v>0</v>
          </cell>
          <cell r="LC5">
            <v>6</v>
          </cell>
          <cell r="LD5">
            <v>8</v>
          </cell>
        </row>
        <row r="6">
          <cell r="A6" t="str">
            <v>Andersonstown Traditional &amp; Contemporary Music School</v>
          </cell>
          <cell r="B6" t="str">
            <v>2014-2015</v>
          </cell>
          <cell r="C6">
            <v>31738</v>
          </cell>
          <cell r="D6" t="str">
            <v>Lottery</v>
          </cell>
          <cell r="E6" t="str">
            <v>ACNI/10776</v>
          </cell>
          <cell r="F6" t="str">
            <v>Jane Cassidy</v>
          </cell>
          <cell r="G6" t="str">
            <v>xx AFP - Returning Applicant</v>
          </cell>
          <cell r="H6" t="str">
            <v>Awarded - Completed</v>
          </cell>
          <cell r="I6" t="str">
            <v>Small</v>
          </cell>
          <cell r="J6">
            <v>56454</v>
          </cell>
          <cell r="K6">
            <v>0</v>
          </cell>
          <cell r="L6">
            <v>56454</v>
          </cell>
          <cell r="M6">
            <v>173614</v>
          </cell>
          <cell r="N6" t="str">
            <v>Traditional Arts</v>
          </cell>
          <cell r="O6">
            <v>0</v>
          </cell>
          <cell r="P6">
            <v>0</v>
          </cell>
          <cell r="Q6">
            <v>0</v>
          </cell>
          <cell r="R6">
            <v>0</v>
          </cell>
          <cell r="S6">
            <v>1</v>
          </cell>
          <cell r="T6">
            <v>0</v>
          </cell>
          <cell r="U6">
            <v>0</v>
          </cell>
          <cell r="V6">
            <v>0</v>
          </cell>
          <cell r="W6">
            <v>0</v>
          </cell>
          <cell r="X6">
            <v>2</v>
          </cell>
          <cell r="Y6">
            <v>0</v>
          </cell>
          <cell r="Z6">
            <v>0</v>
          </cell>
          <cell r="AA6">
            <v>1</v>
          </cell>
          <cell r="AB6">
            <v>2</v>
          </cell>
          <cell r="AC6">
            <v>3</v>
          </cell>
          <cell r="AD6">
            <v>43</v>
          </cell>
          <cell r="AE6">
            <v>24</v>
          </cell>
          <cell r="AF6">
            <v>0</v>
          </cell>
          <cell r="AG6">
            <v>0</v>
          </cell>
          <cell r="AH6">
            <v>0</v>
          </cell>
          <cell r="AI6">
            <v>1</v>
          </cell>
          <cell r="AJ6">
            <v>43</v>
          </cell>
          <cell r="AK6">
            <v>25</v>
          </cell>
          <cell r="AL6">
            <v>68</v>
          </cell>
          <cell r="AM6">
            <v>0</v>
          </cell>
          <cell r="AN6">
            <v>0</v>
          </cell>
          <cell r="AO6">
            <v>0</v>
          </cell>
          <cell r="AP6">
            <v>0</v>
          </cell>
          <cell r="AQ6">
            <v>1</v>
          </cell>
          <cell r="AR6">
            <v>4</v>
          </cell>
          <cell r="AS6">
            <v>0</v>
          </cell>
          <cell r="AT6">
            <v>0</v>
          </cell>
          <cell r="AU6">
            <v>0</v>
          </cell>
          <cell r="AV6">
            <v>0</v>
          </cell>
          <cell r="AW6">
            <v>0</v>
          </cell>
          <cell r="AX6">
            <v>1</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1</v>
          </cell>
          <cell r="BR6">
            <v>5</v>
          </cell>
          <cell r="BS6">
            <v>6</v>
          </cell>
          <cell r="BT6">
            <v>43</v>
          </cell>
          <cell r="BU6">
            <v>24</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43</v>
          </cell>
          <cell r="CU6">
            <v>24</v>
          </cell>
          <cell r="CV6">
            <v>67</v>
          </cell>
          <cell r="CW6">
            <v>1</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1</v>
          </cell>
          <cell r="DX6">
            <v>0</v>
          </cell>
          <cell r="DY6">
            <v>1</v>
          </cell>
          <cell r="DZ6">
            <v>0</v>
          </cell>
          <cell r="EA6">
            <v>3</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3</v>
          </cell>
          <cell r="FB6">
            <v>3</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1</v>
          </cell>
          <cell r="FT6">
            <v>0</v>
          </cell>
          <cell r="FU6">
            <v>1</v>
          </cell>
          <cell r="FV6">
            <v>0</v>
          </cell>
          <cell r="FW6">
            <v>2</v>
          </cell>
          <cell r="FX6">
            <v>1</v>
          </cell>
          <cell r="FY6">
            <v>1</v>
          </cell>
          <cell r="FZ6">
            <v>0</v>
          </cell>
          <cell r="GA6">
            <v>0</v>
          </cell>
          <cell r="GB6">
            <v>1</v>
          </cell>
          <cell r="GC6">
            <v>5</v>
          </cell>
          <cell r="GD6">
            <v>6</v>
          </cell>
          <cell r="GE6">
            <v>6</v>
          </cell>
          <cell r="GF6">
            <v>3</v>
          </cell>
          <cell r="GG6">
            <v>19</v>
          </cell>
          <cell r="GH6">
            <v>13</v>
          </cell>
          <cell r="GI6">
            <v>4</v>
          </cell>
          <cell r="GJ6">
            <v>6</v>
          </cell>
          <cell r="GK6">
            <v>11</v>
          </cell>
          <cell r="GL6">
            <v>2</v>
          </cell>
          <cell r="GM6">
            <v>3</v>
          </cell>
          <cell r="GN6">
            <v>0</v>
          </cell>
          <cell r="GO6">
            <v>0</v>
          </cell>
          <cell r="GP6">
            <v>0</v>
          </cell>
          <cell r="GQ6">
            <v>43</v>
          </cell>
          <cell r="GR6">
            <v>24</v>
          </cell>
          <cell r="GS6">
            <v>67</v>
          </cell>
          <cell r="GT6">
            <v>0</v>
          </cell>
          <cell r="GU6">
            <v>0</v>
          </cell>
          <cell r="GV6">
            <v>0</v>
          </cell>
          <cell r="GW6">
            <v>0</v>
          </cell>
          <cell r="GX6">
            <v>0</v>
          </cell>
          <cell r="GY6">
            <v>0</v>
          </cell>
          <cell r="GZ6">
            <v>0</v>
          </cell>
          <cell r="HA6">
            <v>0</v>
          </cell>
          <cell r="HB6">
            <v>1</v>
          </cell>
          <cell r="HC6">
            <v>0</v>
          </cell>
          <cell r="HD6">
            <v>0</v>
          </cell>
          <cell r="HE6">
            <v>0</v>
          </cell>
          <cell r="HF6">
            <v>1</v>
          </cell>
          <cell r="HG6">
            <v>0</v>
          </cell>
          <cell r="HH6">
            <v>1</v>
          </cell>
          <cell r="HI6">
            <v>0</v>
          </cell>
          <cell r="HJ6">
            <v>0</v>
          </cell>
          <cell r="HK6">
            <v>0</v>
          </cell>
          <cell r="HL6">
            <v>2</v>
          </cell>
          <cell r="HM6">
            <v>0</v>
          </cell>
          <cell r="HN6">
            <v>1</v>
          </cell>
          <cell r="HO6">
            <v>0</v>
          </cell>
          <cell r="HP6">
            <v>0</v>
          </cell>
          <cell r="HQ6">
            <v>0</v>
          </cell>
          <cell r="HR6">
            <v>0</v>
          </cell>
          <cell r="HS6">
            <v>0</v>
          </cell>
          <cell r="HT6">
            <v>0</v>
          </cell>
          <cell r="HU6">
            <v>0</v>
          </cell>
          <cell r="HV6">
            <v>3</v>
          </cell>
          <cell r="HW6">
            <v>3</v>
          </cell>
          <cell r="HX6">
            <v>0</v>
          </cell>
          <cell r="HY6">
            <v>0</v>
          </cell>
          <cell r="HZ6">
            <v>0</v>
          </cell>
          <cell r="IA6">
            <v>0</v>
          </cell>
          <cell r="IB6">
            <v>0</v>
          </cell>
          <cell r="IC6">
            <v>0</v>
          </cell>
          <cell r="ID6">
            <v>0</v>
          </cell>
          <cell r="IE6">
            <v>0</v>
          </cell>
          <cell r="IF6">
            <v>0</v>
          </cell>
          <cell r="IG6">
            <v>0</v>
          </cell>
          <cell r="IH6">
            <v>0</v>
          </cell>
          <cell r="II6">
            <v>0</v>
          </cell>
          <cell r="IJ6">
            <v>0</v>
          </cell>
          <cell r="IK6">
            <v>0</v>
          </cell>
          <cell r="IL6">
            <v>0</v>
          </cell>
          <cell r="IM6">
            <v>1</v>
          </cell>
          <cell r="IN6">
            <v>2</v>
          </cell>
          <cell r="IO6">
            <v>0</v>
          </cell>
          <cell r="IP6">
            <v>0</v>
          </cell>
          <cell r="IQ6">
            <v>0</v>
          </cell>
          <cell r="IR6">
            <v>1</v>
          </cell>
          <cell r="IS6">
            <v>0</v>
          </cell>
          <cell r="IT6">
            <v>2</v>
          </cell>
          <cell r="IU6">
            <v>0</v>
          </cell>
          <cell r="IV6">
            <v>0</v>
          </cell>
          <cell r="IW6">
            <v>1</v>
          </cell>
          <cell r="IX6">
            <v>5</v>
          </cell>
          <cell r="IY6">
            <v>6</v>
          </cell>
          <cell r="IZ6">
            <v>29</v>
          </cell>
          <cell r="JA6">
            <v>22</v>
          </cell>
          <cell r="JB6">
            <v>1</v>
          </cell>
          <cell r="JC6">
            <v>0</v>
          </cell>
          <cell r="JD6">
            <v>0</v>
          </cell>
          <cell r="JE6">
            <v>0</v>
          </cell>
          <cell r="JF6">
            <v>5</v>
          </cell>
          <cell r="JG6">
            <v>0</v>
          </cell>
          <cell r="JH6">
            <v>8</v>
          </cell>
          <cell r="JI6">
            <v>2</v>
          </cell>
          <cell r="JJ6">
            <v>43</v>
          </cell>
          <cell r="JK6">
            <v>24</v>
          </cell>
          <cell r="JL6">
            <v>67</v>
          </cell>
          <cell r="JM6">
            <v>0</v>
          </cell>
          <cell r="JN6">
            <v>0</v>
          </cell>
          <cell r="JO6">
            <v>0</v>
          </cell>
          <cell r="JP6">
            <v>0</v>
          </cell>
          <cell r="JQ6">
            <v>0</v>
          </cell>
          <cell r="JR6">
            <v>0</v>
          </cell>
          <cell r="JS6">
            <v>1</v>
          </cell>
          <cell r="JT6">
            <v>0</v>
          </cell>
          <cell r="JU6">
            <v>0</v>
          </cell>
          <cell r="JV6">
            <v>0</v>
          </cell>
          <cell r="JW6">
            <v>1</v>
          </cell>
          <cell r="JX6">
            <v>0</v>
          </cell>
          <cell r="JY6">
            <v>1</v>
          </cell>
          <cell r="JZ6">
            <v>0</v>
          </cell>
          <cell r="KA6">
            <v>2</v>
          </cell>
          <cell r="KB6">
            <v>0</v>
          </cell>
          <cell r="KC6">
            <v>0</v>
          </cell>
          <cell r="KD6">
            <v>0</v>
          </cell>
          <cell r="KE6">
            <v>0</v>
          </cell>
          <cell r="KF6">
            <v>0</v>
          </cell>
          <cell r="KG6">
            <v>1</v>
          </cell>
          <cell r="KH6">
            <v>0</v>
          </cell>
          <cell r="KI6">
            <v>0</v>
          </cell>
          <cell r="KJ6">
            <v>0</v>
          </cell>
          <cell r="KK6">
            <v>3</v>
          </cell>
          <cell r="KL6">
            <v>3</v>
          </cell>
          <cell r="KM6">
            <v>1</v>
          </cell>
          <cell r="KN6">
            <v>0</v>
          </cell>
          <cell r="KO6">
            <v>1</v>
          </cell>
          <cell r="KP6">
            <v>0</v>
          </cell>
          <cell r="KQ6">
            <v>1</v>
          </cell>
          <cell r="KR6">
            <v>0</v>
          </cell>
          <cell r="KS6">
            <v>0</v>
          </cell>
          <cell r="KT6">
            <v>0</v>
          </cell>
          <cell r="KU6">
            <v>0</v>
          </cell>
          <cell r="KV6">
            <v>6</v>
          </cell>
          <cell r="KW6">
            <v>0</v>
          </cell>
          <cell r="KX6">
            <v>12</v>
          </cell>
          <cell r="KY6">
            <v>19</v>
          </cell>
          <cell r="KZ6">
            <v>0</v>
          </cell>
          <cell r="LA6">
            <v>0</v>
          </cell>
          <cell r="LB6">
            <v>0</v>
          </cell>
          <cell r="LC6">
            <v>0</v>
          </cell>
          <cell r="LD6">
            <v>0</v>
          </cell>
        </row>
        <row r="7">
          <cell r="A7" t="str">
            <v>Array Studios</v>
          </cell>
          <cell r="B7" t="str">
            <v>2014-2015</v>
          </cell>
          <cell r="C7">
            <v>31809</v>
          </cell>
          <cell r="D7" t="str">
            <v>Exchequer</v>
          </cell>
          <cell r="E7" t="str">
            <v>ACNI/10847</v>
          </cell>
          <cell r="F7" t="str">
            <v>Joanna Johnston</v>
          </cell>
          <cell r="G7" t="str">
            <v>xx AFP - Studio Groups</v>
          </cell>
          <cell r="H7" t="str">
            <v>Awarded - Completed</v>
          </cell>
          <cell r="I7" t="str">
            <v>Small</v>
          </cell>
          <cell r="J7">
            <v>7945</v>
          </cell>
          <cell r="K7">
            <v>0</v>
          </cell>
          <cell r="L7">
            <v>7945</v>
          </cell>
          <cell r="M7">
            <v>10845</v>
          </cell>
          <cell r="N7" t="str">
            <v>Visual Arts</v>
          </cell>
          <cell r="O7">
            <v>1</v>
          </cell>
          <cell r="P7">
            <v>0</v>
          </cell>
          <cell r="Q7">
            <v>0</v>
          </cell>
          <cell r="R7">
            <v>0</v>
          </cell>
          <cell r="S7">
            <v>0</v>
          </cell>
          <cell r="T7">
            <v>0</v>
          </cell>
          <cell r="U7">
            <v>0</v>
          </cell>
          <cell r="V7">
            <v>0</v>
          </cell>
          <cell r="W7">
            <v>0</v>
          </cell>
          <cell r="X7">
            <v>0</v>
          </cell>
          <cell r="Y7">
            <v>0</v>
          </cell>
          <cell r="Z7">
            <v>1</v>
          </cell>
          <cell r="AA7">
            <v>1</v>
          </cell>
          <cell r="AB7">
            <v>1</v>
          </cell>
          <cell r="AC7">
            <v>2</v>
          </cell>
          <cell r="AD7">
            <v>5</v>
          </cell>
          <cell r="AE7">
            <v>4</v>
          </cell>
          <cell r="AF7">
            <v>0</v>
          </cell>
          <cell r="AG7">
            <v>0</v>
          </cell>
          <cell r="AH7">
            <v>0</v>
          </cell>
          <cell r="AI7">
            <v>0</v>
          </cell>
          <cell r="AJ7">
            <v>5</v>
          </cell>
          <cell r="AK7">
            <v>4</v>
          </cell>
          <cell r="AL7">
            <v>9</v>
          </cell>
          <cell r="AM7">
            <v>2</v>
          </cell>
          <cell r="AN7">
            <v>3</v>
          </cell>
          <cell r="AO7">
            <v>5</v>
          </cell>
          <cell r="AP7">
            <v>40</v>
          </cell>
          <cell r="AQ7">
            <v>1</v>
          </cell>
          <cell r="AR7">
            <v>3</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1</v>
          </cell>
          <cell r="BR7">
            <v>3</v>
          </cell>
          <cell r="BS7">
            <v>4</v>
          </cell>
          <cell r="BT7">
            <v>1</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1</v>
          </cell>
          <cell r="CU7">
            <v>0</v>
          </cell>
          <cell r="CV7">
            <v>1</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5</v>
          </cell>
          <cell r="EA7">
            <v>5</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5</v>
          </cell>
          <cell r="FA7">
            <v>5</v>
          </cell>
          <cell r="FB7">
            <v>10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1</v>
          </cell>
          <cell r="FZ7">
            <v>1</v>
          </cell>
          <cell r="GA7">
            <v>2</v>
          </cell>
          <cell r="GB7">
            <v>1</v>
          </cell>
          <cell r="GC7">
            <v>3</v>
          </cell>
          <cell r="GD7">
            <v>4</v>
          </cell>
          <cell r="GE7">
            <v>0</v>
          </cell>
          <cell r="GF7">
            <v>0</v>
          </cell>
          <cell r="GG7">
            <v>0</v>
          </cell>
          <cell r="GH7">
            <v>3</v>
          </cell>
          <cell r="GI7">
            <v>4</v>
          </cell>
          <cell r="GJ7">
            <v>0</v>
          </cell>
          <cell r="GK7">
            <v>1</v>
          </cell>
          <cell r="GL7">
            <v>1</v>
          </cell>
          <cell r="GM7">
            <v>0</v>
          </cell>
          <cell r="GN7">
            <v>0</v>
          </cell>
          <cell r="GO7">
            <v>1</v>
          </cell>
          <cell r="GP7">
            <v>0</v>
          </cell>
          <cell r="GQ7">
            <v>6</v>
          </cell>
          <cell r="GR7">
            <v>4</v>
          </cell>
          <cell r="GS7">
            <v>10</v>
          </cell>
          <cell r="GT7">
            <v>0</v>
          </cell>
          <cell r="GU7">
            <v>0</v>
          </cell>
          <cell r="GV7">
            <v>0</v>
          </cell>
          <cell r="GW7">
            <v>0</v>
          </cell>
          <cell r="GX7">
            <v>0</v>
          </cell>
          <cell r="GY7">
            <v>0</v>
          </cell>
          <cell r="GZ7">
            <v>0</v>
          </cell>
          <cell r="HA7">
            <v>0</v>
          </cell>
          <cell r="HB7">
            <v>0</v>
          </cell>
          <cell r="HC7">
            <v>0</v>
          </cell>
          <cell r="HD7">
            <v>1</v>
          </cell>
          <cell r="HE7">
            <v>0</v>
          </cell>
          <cell r="HF7">
            <v>1</v>
          </cell>
          <cell r="HG7">
            <v>0</v>
          </cell>
          <cell r="HH7">
            <v>1</v>
          </cell>
          <cell r="HI7">
            <v>0</v>
          </cell>
          <cell r="HJ7">
            <v>0</v>
          </cell>
          <cell r="HK7">
            <v>0</v>
          </cell>
          <cell r="HL7">
            <v>0</v>
          </cell>
          <cell r="HM7">
            <v>0</v>
          </cell>
          <cell r="HN7">
            <v>0</v>
          </cell>
          <cell r="HO7">
            <v>0</v>
          </cell>
          <cell r="HP7">
            <v>1</v>
          </cell>
          <cell r="HQ7">
            <v>0</v>
          </cell>
          <cell r="HR7">
            <v>0</v>
          </cell>
          <cell r="HS7">
            <v>0</v>
          </cell>
          <cell r="HT7">
            <v>0</v>
          </cell>
          <cell r="HU7">
            <v>0</v>
          </cell>
          <cell r="HV7">
            <v>1</v>
          </cell>
          <cell r="HW7">
            <v>1</v>
          </cell>
          <cell r="HX7">
            <v>0</v>
          </cell>
          <cell r="HY7">
            <v>0</v>
          </cell>
          <cell r="HZ7">
            <v>0</v>
          </cell>
          <cell r="IA7">
            <v>0</v>
          </cell>
          <cell r="IB7">
            <v>0</v>
          </cell>
          <cell r="IC7">
            <v>0</v>
          </cell>
          <cell r="ID7">
            <v>0</v>
          </cell>
          <cell r="IE7">
            <v>0</v>
          </cell>
          <cell r="IF7">
            <v>0</v>
          </cell>
          <cell r="IG7">
            <v>1</v>
          </cell>
          <cell r="IH7">
            <v>2</v>
          </cell>
          <cell r="II7">
            <v>2</v>
          </cell>
          <cell r="IJ7">
            <v>2</v>
          </cell>
          <cell r="IK7">
            <v>3</v>
          </cell>
          <cell r="IL7">
            <v>5</v>
          </cell>
          <cell r="IM7">
            <v>1</v>
          </cell>
          <cell r="IN7">
            <v>3</v>
          </cell>
          <cell r="IO7">
            <v>0</v>
          </cell>
          <cell r="IP7">
            <v>0</v>
          </cell>
          <cell r="IQ7">
            <v>0</v>
          </cell>
          <cell r="IR7">
            <v>0</v>
          </cell>
          <cell r="IS7">
            <v>0</v>
          </cell>
          <cell r="IT7">
            <v>0</v>
          </cell>
          <cell r="IU7">
            <v>0</v>
          </cell>
          <cell r="IV7">
            <v>0</v>
          </cell>
          <cell r="IW7">
            <v>1</v>
          </cell>
          <cell r="IX7">
            <v>3</v>
          </cell>
          <cell r="IY7">
            <v>4</v>
          </cell>
          <cell r="IZ7">
            <v>6</v>
          </cell>
          <cell r="JA7">
            <v>4</v>
          </cell>
          <cell r="JB7">
            <v>0</v>
          </cell>
          <cell r="JC7">
            <v>0</v>
          </cell>
          <cell r="JD7">
            <v>0</v>
          </cell>
          <cell r="JE7">
            <v>0</v>
          </cell>
          <cell r="JF7">
            <v>0</v>
          </cell>
          <cell r="JG7">
            <v>0</v>
          </cell>
          <cell r="JH7">
            <v>0</v>
          </cell>
          <cell r="JI7">
            <v>0</v>
          </cell>
          <cell r="JJ7">
            <v>6</v>
          </cell>
          <cell r="JK7">
            <v>4</v>
          </cell>
          <cell r="JL7">
            <v>10</v>
          </cell>
          <cell r="JM7">
            <v>0</v>
          </cell>
          <cell r="JN7">
            <v>0</v>
          </cell>
          <cell r="JO7">
            <v>0</v>
          </cell>
          <cell r="JP7">
            <v>0</v>
          </cell>
          <cell r="JQ7">
            <v>0</v>
          </cell>
          <cell r="JR7">
            <v>0</v>
          </cell>
          <cell r="JS7">
            <v>0</v>
          </cell>
          <cell r="JT7">
            <v>0</v>
          </cell>
          <cell r="JU7">
            <v>0</v>
          </cell>
          <cell r="JV7">
            <v>0</v>
          </cell>
          <cell r="JW7">
            <v>0</v>
          </cell>
          <cell r="JX7">
            <v>0</v>
          </cell>
          <cell r="JY7">
            <v>0</v>
          </cell>
          <cell r="JZ7">
            <v>0</v>
          </cell>
          <cell r="KA7">
            <v>1</v>
          </cell>
          <cell r="KB7">
            <v>0</v>
          </cell>
          <cell r="KC7">
            <v>0</v>
          </cell>
          <cell r="KD7">
            <v>0</v>
          </cell>
          <cell r="KE7">
            <v>0</v>
          </cell>
          <cell r="KF7">
            <v>0</v>
          </cell>
          <cell r="KG7">
            <v>0</v>
          </cell>
          <cell r="KH7">
            <v>0</v>
          </cell>
          <cell r="KI7">
            <v>0</v>
          </cell>
          <cell r="KJ7">
            <v>0</v>
          </cell>
          <cell r="KK7">
            <v>1</v>
          </cell>
          <cell r="KL7">
            <v>1</v>
          </cell>
          <cell r="KM7">
            <v>1</v>
          </cell>
          <cell r="KN7">
            <v>0</v>
          </cell>
          <cell r="KO7">
            <v>1</v>
          </cell>
          <cell r="KP7">
            <v>0</v>
          </cell>
          <cell r="KQ7">
            <v>8</v>
          </cell>
          <cell r="KR7">
            <v>9</v>
          </cell>
          <cell r="KS7">
            <v>8</v>
          </cell>
          <cell r="KT7">
            <v>9</v>
          </cell>
          <cell r="KU7">
            <v>8</v>
          </cell>
          <cell r="KV7">
            <v>9</v>
          </cell>
          <cell r="KW7">
            <v>8</v>
          </cell>
          <cell r="KX7">
            <v>0</v>
          </cell>
          <cell r="KY7">
            <v>59</v>
          </cell>
          <cell r="KZ7">
            <v>0</v>
          </cell>
          <cell r="LA7">
            <v>0</v>
          </cell>
          <cell r="LB7">
            <v>0</v>
          </cell>
          <cell r="LC7">
            <v>0</v>
          </cell>
          <cell r="LD7">
            <v>0</v>
          </cell>
        </row>
        <row r="8">
          <cell r="A8" t="str">
            <v>Arts &amp; Business Northern Ireland</v>
          </cell>
          <cell r="B8" t="str">
            <v>2014-2015</v>
          </cell>
          <cell r="C8">
            <v>32710</v>
          </cell>
          <cell r="D8" t="str">
            <v>Exchequer</v>
          </cell>
          <cell r="E8" t="str">
            <v>ACNI/11756</v>
          </cell>
          <cell r="F8" t="str">
            <v>Ashleigh Lilley</v>
          </cell>
          <cell r="G8" t="str">
            <v>AFP - Core</v>
          </cell>
          <cell r="H8" t="str">
            <v>Awarded - Completed</v>
          </cell>
          <cell r="I8" t="str">
            <v>Medium</v>
          </cell>
          <cell r="J8">
            <v>463418</v>
          </cell>
          <cell r="K8">
            <v>0</v>
          </cell>
          <cell r="L8">
            <v>463418</v>
          </cell>
          <cell r="M8">
            <v>463418</v>
          </cell>
          <cell r="N8" t="str">
            <v>Combined</v>
          </cell>
          <cell r="O8">
            <v>0</v>
          </cell>
          <cell r="P8">
            <v>0</v>
          </cell>
          <cell r="Q8">
            <v>0</v>
          </cell>
          <cell r="R8">
            <v>0</v>
          </cell>
          <cell r="S8">
            <v>0</v>
          </cell>
          <cell r="T8">
            <v>0</v>
          </cell>
          <cell r="U8">
            <v>1</v>
          </cell>
          <cell r="V8">
            <v>1</v>
          </cell>
          <cell r="W8">
            <v>0</v>
          </cell>
          <cell r="X8">
            <v>0</v>
          </cell>
          <cell r="Y8">
            <v>0</v>
          </cell>
          <cell r="Z8">
            <v>0</v>
          </cell>
          <cell r="AA8">
            <v>1</v>
          </cell>
          <cell r="AB8">
            <v>1</v>
          </cell>
          <cell r="AC8">
            <v>2</v>
          </cell>
          <cell r="AD8">
            <v>0</v>
          </cell>
          <cell r="AE8">
            <v>0</v>
          </cell>
          <cell r="AF8">
            <v>0</v>
          </cell>
          <cell r="AG8">
            <v>0</v>
          </cell>
          <cell r="AH8">
            <v>0</v>
          </cell>
          <cell r="AI8">
            <v>0</v>
          </cell>
          <cell r="AJ8">
            <v>0</v>
          </cell>
          <cell r="AK8">
            <v>0</v>
          </cell>
          <cell r="AL8">
            <v>0</v>
          </cell>
          <cell r="AM8">
            <v>1</v>
          </cell>
          <cell r="AN8">
            <v>3</v>
          </cell>
          <cell r="AO8">
            <v>4</v>
          </cell>
          <cell r="AP8">
            <v>208</v>
          </cell>
          <cell r="AQ8">
            <v>2</v>
          </cell>
          <cell r="AR8">
            <v>6</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2</v>
          </cell>
          <cell r="BR8">
            <v>6</v>
          </cell>
          <cell r="BS8">
            <v>8</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1</v>
          </cell>
          <cell r="CX8">
            <v>1</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1</v>
          </cell>
          <cell r="DX8">
            <v>1</v>
          </cell>
          <cell r="DY8">
            <v>2</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cell r="FQ8">
            <v>0</v>
          </cell>
          <cell r="FR8">
            <v>2</v>
          </cell>
          <cell r="FS8">
            <v>5</v>
          </cell>
          <cell r="FT8">
            <v>0</v>
          </cell>
          <cell r="FU8">
            <v>0</v>
          </cell>
          <cell r="FV8">
            <v>0</v>
          </cell>
          <cell r="FW8">
            <v>1</v>
          </cell>
          <cell r="FX8">
            <v>0</v>
          </cell>
          <cell r="FY8">
            <v>0</v>
          </cell>
          <cell r="FZ8">
            <v>0</v>
          </cell>
          <cell r="GA8">
            <v>0</v>
          </cell>
          <cell r="GB8">
            <v>2</v>
          </cell>
          <cell r="GC8">
            <v>6</v>
          </cell>
          <cell r="GD8">
            <v>8</v>
          </cell>
          <cell r="GE8">
            <v>0</v>
          </cell>
          <cell r="GF8">
            <v>0</v>
          </cell>
          <cell r="GG8">
            <v>0</v>
          </cell>
          <cell r="GH8">
            <v>0</v>
          </cell>
          <cell r="GI8">
            <v>0</v>
          </cell>
          <cell r="GJ8">
            <v>0</v>
          </cell>
          <cell r="GK8">
            <v>0</v>
          </cell>
          <cell r="GL8">
            <v>0</v>
          </cell>
          <cell r="GM8">
            <v>0</v>
          </cell>
          <cell r="GN8">
            <v>0</v>
          </cell>
          <cell r="GO8">
            <v>0</v>
          </cell>
          <cell r="GP8">
            <v>0</v>
          </cell>
          <cell r="GQ8">
            <v>0</v>
          </cell>
          <cell r="GR8">
            <v>0</v>
          </cell>
          <cell r="GS8">
            <v>0</v>
          </cell>
          <cell r="GT8">
            <v>0</v>
          </cell>
          <cell r="GU8">
            <v>0</v>
          </cell>
          <cell r="GV8">
            <v>1</v>
          </cell>
          <cell r="GW8">
            <v>1</v>
          </cell>
          <cell r="GX8">
            <v>0</v>
          </cell>
          <cell r="GY8">
            <v>0</v>
          </cell>
          <cell r="GZ8">
            <v>0</v>
          </cell>
          <cell r="HA8">
            <v>0</v>
          </cell>
          <cell r="HB8">
            <v>0</v>
          </cell>
          <cell r="HC8">
            <v>0</v>
          </cell>
          <cell r="HD8">
            <v>0</v>
          </cell>
          <cell r="HE8">
            <v>0</v>
          </cell>
          <cell r="HF8">
            <v>1</v>
          </cell>
          <cell r="HG8">
            <v>1</v>
          </cell>
          <cell r="HH8">
            <v>2</v>
          </cell>
          <cell r="HI8">
            <v>0</v>
          </cell>
          <cell r="HJ8">
            <v>0</v>
          </cell>
          <cell r="HK8">
            <v>0</v>
          </cell>
          <cell r="HL8">
            <v>0</v>
          </cell>
          <cell r="HM8">
            <v>0</v>
          </cell>
          <cell r="HN8">
            <v>0</v>
          </cell>
          <cell r="HO8">
            <v>0</v>
          </cell>
          <cell r="HP8">
            <v>0</v>
          </cell>
          <cell r="HQ8">
            <v>0</v>
          </cell>
          <cell r="HR8">
            <v>0</v>
          </cell>
          <cell r="HS8">
            <v>0</v>
          </cell>
          <cell r="HT8">
            <v>0</v>
          </cell>
          <cell r="HU8">
            <v>0</v>
          </cell>
          <cell r="HV8">
            <v>0</v>
          </cell>
          <cell r="HW8">
            <v>0</v>
          </cell>
          <cell r="HX8">
            <v>0</v>
          </cell>
          <cell r="HY8">
            <v>0</v>
          </cell>
          <cell r="HZ8">
            <v>0</v>
          </cell>
          <cell r="IA8">
            <v>0</v>
          </cell>
          <cell r="IB8">
            <v>0</v>
          </cell>
          <cell r="IC8">
            <v>0</v>
          </cell>
          <cell r="ID8">
            <v>0</v>
          </cell>
          <cell r="IE8">
            <v>0</v>
          </cell>
          <cell r="IF8">
            <v>0</v>
          </cell>
          <cell r="IG8">
            <v>0</v>
          </cell>
          <cell r="IH8">
            <v>0</v>
          </cell>
          <cell r="II8">
            <v>0</v>
          </cell>
          <cell r="IJ8">
            <v>0</v>
          </cell>
          <cell r="IK8">
            <v>0</v>
          </cell>
          <cell r="IL8">
            <v>0</v>
          </cell>
          <cell r="IM8">
            <v>0</v>
          </cell>
          <cell r="IN8">
            <v>0</v>
          </cell>
          <cell r="IO8">
            <v>0</v>
          </cell>
          <cell r="IP8">
            <v>0</v>
          </cell>
          <cell r="IQ8">
            <v>0</v>
          </cell>
          <cell r="IR8">
            <v>0</v>
          </cell>
          <cell r="IS8">
            <v>2</v>
          </cell>
          <cell r="IT8">
            <v>6</v>
          </cell>
          <cell r="IU8">
            <v>0</v>
          </cell>
          <cell r="IV8">
            <v>0</v>
          </cell>
          <cell r="IW8">
            <v>2</v>
          </cell>
          <cell r="IX8">
            <v>6</v>
          </cell>
          <cell r="IY8">
            <v>8</v>
          </cell>
          <cell r="IZ8">
            <v>0</v>
          </cell>
          <cell r="JA8">
            <v>0</v>
          </cell>
          <cell r="JB8">
            <v>0</v>
          </cell>
          <cell r="JC8">
            <v>0</v>
          </cell>
          <cell r="JD8">
            <v>0</v>
          </cell>
          <cell r="JE8">
            <v>0</v>
          </cell>
          <cell r="JF8">
            <v>0</v>
          </cell>
          <cell r="JG8">
            <v>0</v>
          </cell>
          <cell r="JH8">
            <v>0</v>
          </cell>
          <cell r="JI8">
            <v>0</v>
          </cell>
          <cell r="JJ8">
            <v>0</v>
          </cell>
          <cell r="JK8">
            <v>0</v>
          </cell>
          <cell r="JL8">
            <v>0</v>
          </cell>
          <cell r="JM8">
            <v>0</v>
          </cell>
          <cell r="JN8">
            <v>0</v>
          </cell>
          <cell r="JO8">
            <v>0</v>
          </cell>
          <cell r="JP8">
            <v>0</v>
          </cell>
          <cell r="JQ8">
            <v>0</v>
          </cell>
          <cell r="JR8">
            <v>0</v>
          </cell>
          <cell r="JS8">
            <v>1</v>
          </cell>
          <cell r="JT8">
            <v>1</v>
          </cell>
          <cell r="JU8">
            <v>0</v>
          </cell>
          <cell r="JV8">
            <v>0</v>
          </cell>
          <cell r="JW8">
            <v>1</v>
          </cell>
          <cell r="JX8">
            <v>1</v>
          </cell>
          <cell r="JY8">
            <v>2</v>
          </cell>
          <cell r="JZ8">
            <v>0</v>
          </cell>
          <cell r="KA8">
            <v>0</v>
          </cell>
          <cell r="KB8">
            <v>0</v>
          </cell>
          <cell r="KC8">
            <v>0</v>
          </cell>
          <cell r="KD8">
            <v>0</v>
          </cell>
          <cell r="KE8">
            <v>0</v>
          </cell>
          <cell r="KF8">
            <v>0</v>
          </cell>
          <cell r="KG8">
            <v>0</v>
          </cell>
          <cell r="KH8">
            <v>0</v>
          </cell>
          <cell r="KI8">
            <v>0</v>
          </cell>
          <cell r="KJ8">
            <v>0</v>
          </cell>
          <cell r="KK8">
            <v>0</v>
          </cell>
          <cell r="KL8">
            <v>0</v>
          </cell>
          <cell r="KM8">
            <v>1</v>
          </cell>
          <cell r="KN8">
            <v>0</v>
          </cell>
          <cell r="KO8">
            <v>1</v>
          </cell>
          <cell r="KP8">
            <v>0</v>
          </cell>
          <cell r="KQ8">
            <v>1</v>
          </cell>
          <cell r="KR8">
            <v>0</v>
          </cell>
          <cell r="KS8">
            <v>0</v>
          </cell>
          <cell r="KT8">
            <v>0</v>
          </cell>
          <cell r="KU8">
            <v>0</v>
          </cell>
          <cell r="KV8">
            <v>0</v>
          </cell>
          <cell r="KW8">
            <v>10</v>
          </cell>
          <cell r="KX8">
            <v>2</v>
          </cell>
          <cell r="KY8">
            <v>13</v>
          </cell>
          <cell r="KZ8">
            <v>0</v>
          </cell>
          <cell r="LA8">
            <v>0</v>
          </cell>
          <cell r="LB8">
            <v>0</v>
          </cell>
          <cell r="LC8">
            <v>4</v>
          </cell>
          <cell r="LD8">
            <v>4</v>
          </cell>
        </row>
        <row r="9">
          <cell r="A9" t="str">
            <v>Arts and Disability Forum</v>
          </cell>
          <cell r="B9" t="str">
            <v>2014-2015</v>
          </cell>
          <cell r="C9">
            <v>31830</v>
          </cell>
          <cell r="D9" t="str">
            <v>Lottery</v>
          </cell>
          <cell r="E9" t="str">
            <v>ACNI/10868</v>
          </cell>
          <cell r="F9" t="str">
            <v>Fionnuala Walsh</v>
          </cell>
          <cell r="G9" t="str">
            <v>AFP - Core</v>
          </cell>
          <cell r="H9" t="str">
            <v>Awarded - Completed</v>
          </cell>
          <cell r="I9" t="str">
            <v>Medium</v>
          </cell>
          <cell r="J9">
            <v>92946</v>
          </cell>
          <cell r="K9">
            <v>0</v>
          </cell>
          <cell r="L9">
            <v>92946</v>
          </cell>
          <cell r="M9">
            <v>226503</v>
          </cell>
          <cell r="N9" t="str">
            <v>Combined</v>
          </cell>
          <cell r="O9">
            <v>0</v>
          </cell>
          <cell r="P9">
            <v>0</v>
          </cell>
          <cell r="Q9">
            <v>0</v>
          </cell>
          <cell r="R9">
            <v>0</v>
          </cell>
          <cell r="S9">
            <v>0</v>
          </cell>
          <cell r="T9">
            <v>1</v>
          </cell>
          <cell r="U9">
            <v>0</v>
          </cell>
          <cell r="V9">
            <v>1</v>
          </cell>
          <cell r="W9">
            <v>1</v>
          </cell>
          <cell r="X9">
            <v>0</v>
          </cell>
          <cell r="Y9">
            <v>1</v>
          </cell>
          <cell r="Z9">
            <v>0</v>
          </cell>
          <cell r="AA9">
            <v>2</v>
          </cell>
          <cell r="AB9">
            <v>2</v>
          </cell>
          <cell r="AC9">
            <v>4</v>
          </cell>
          <cell r="AD9">
            <v>0</v>
          </cell>
          <cell r="AE9">
            <v>0</v>
          </cell>
          <cell r="AF9">
            <v>0</v>
          </cell>
          <cell r="AG9">
            <v>0</v>
          </cell>
          <cell r="AH9">
            <v>3</v>
          </cell>
          <cell r="AI9">
            <v>3</v>
          </cell>
          <cell r="AJ9">
            <v>3</v>
          </cell>
          <cell r="AK9">
            <v>3</v>
          </cell>
          <cell r="AL9">
            <v>6</v>
          </cell>
          <cell r="AM9">
            <v>18</v>
          </cell>
          <cell r="AN9">
            <v>19</v>
          </cell>
          <cell r="AO9">
            <v>37</v>
          </cell>
          <cell r="AP9">
            <v>443</v>
          </cell>
          <cell r="AQ9">
            <v>2</v>
          </cell>
          <cell r="AR9">
            <v>3</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2</v>
          </cell>
          <cell r="BR9">
            <v>3</v>
          </cell>
          <cell r="BS9">
            <v>5</v>
          </cell>
          <cell r="BT9">
            <v>1</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1</v>
          </cell>
          <cell r="CU9">
            <v>0</v>
          </cell>
          <cell r="CV9">
            <v>1</v>
          </cell>
          <cell r="CW9">
            <v>1</v>
          </cell>
          <cell r="CX9">
            <v>2</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0</v>
          </cell>
          <cell r="DP9">
            <v>0</v>
          </cell>
          <cell r="DQ9">
            <v>0</v>
          </cell>
          <cell r="DR9">
            <v>0</v>
          </cell>
          <cell r="DS9">
            <v>0</v>
          </cell>
          <cell r="DT9">
            <v>0</v>
          </cell>
          <cell r="DU9">
            <v>0</v>
          </cell>
          <cell r="DV9">
            <v>0</v>
          </cell>
          <cell r="DW9">
            <v>1</v>
          </cell>
          <cell r="DX9">
            <v>2</v>
          </cell>
          <cell r="DY9">
            <v>3</v>
          </cell>
          <cell r="DZ9">
            <v>3</v>
          </cell>
          <cell r="EA9">
            <v>3</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0</v>
          </cell>
          <cell r="EW9">
            <v>0</v>
          </cell>
          <cell r="EX9">
            <v>0</v>
          </cell>
          <cell r="EY9">
            <v>0</v>
          </cell>
          <cell r="EZ9">
            <v>3</v>
          </cell>
          <cell r="FA9">
            <v>3</v>
          </cell>
          <cell r="FB9">
            <v>6</v>
          </cell>
          <cell r="FC9">
            <v>2</v>
          </cell>
          <cell r="FD9">
            <v>3</v>
          </cell>
          <cell r="FE9">
            <v>1</v>
          </cell>
          <cell r="FF9">
            <v>0</v>
          </cell>
          <cell r="FG9">
            <v>0</v>
          </cell>
          <cell r="FH9">
            <v>1</v>
          </cell>
          <cell r="FI9">
            <v>3</v>
          </cell>
          <cell r="FJ9">
            <v>2</v>
          </cell>
          <cell r="FK9">
            <v>3</v>
          </cell>
          <cell r="FL9">
            <v>2</v>
          </cell>
          <cell r="FM9">
            <v>9</v>
          </cell>
          <cell r="FN9">
            <v>8</v>
          </cell>
          <cell r="FO9">
            <v>17</v>
          </cell>
          <cell r="FP9">
            <v>0</v>
          </cell>
          <cell r="FQ9">
            <v>0</v>
          </cell>
          <cell r="FR9">
            <v>1</v>
          </cell>
          <cell r="FS9">
            <v>0</v>
          </cell>
          <cell r="FT9">
            <v>1</v>
          </cell>
          <cell r="FU9">
            <v>2</v>
          </cell>
          <cell r="FV9">
            <v>0</v>
          </cell>
          <cell r="FW9">
            <v>2</v>
          </cell>
          <cell r="FX9">
            <v>0</v>
          </cell>
          <cell r="FY9">
            <v>0</v>
          </cell>
          <cell r="FZ9">
            <v>0</v>
          </cell>
          <cell r="GA9">
            <v>0</v>
          </cell>
          <cell r="GB9">
            <v>2</v>
          </cell>
          <cell r="GC9">
            <v>4</v>
          </cell>
          <cell r="GD9">
            <v>6</v>
          </cell>
          <cell r="GE9">
            <v>0</v>
          </cell>
          <cell r="GF9">
            <v>0</v>
          </cell>
          <cell r="GG9">
            <v>0</v>
          </cell>
          <cell r="GH9">
            <v>0</v>
          </cell>
          <cell r="GI9">
            <v>0</v>
          </cell>
          <cell r="GJ9">
            <v>0</v>
          </cell>
          <cell r="GK9">
            <v>0</v>
          </cell>
          <cell r="GL9">
            <v>0</v>
          </cell>
          <cell r="GM9">
            <v>0</v>
          </cell>
          <cell r="GN9">
            <v>0</v>
          </cell>
          <cell r="GO9">
            <v>0</v>
          </cell>
          <cell r="GP9">
            <v>0</v>
          </cell>
          <cell r="GQ9">
            <v>0</v>
          </cell>
          <cell r="GR9">
            <v>0</v>
          </cell>
          <cell r="GS9">
            <v>0</v>
          </cell>
          <cell r="GT9">
            <v>0</v>
          </cell>
          <cell r="GU9">
            <v>0</v>
          </cell>
          <cell r="GV9">
            <v>1</v>
          </cell>
          <cell r="GW9">
            <v>0</v>
          </cell>
          <cell r="GX9">
            <v>1</v>
          </cell>
          <cell r="GY9">
            <v>0</v>
          </cell>
          <cell r="GZ9">
            <v>0</v>
          </cell>
          <cell r="HA9">
            <v>2</v>
          </cell>
          <cell r="HB9">
            <v>0</v>
          </cell>
          <cell r="HC9">
            <v>0</v>
          </cell>
          <cell r="HD9">
            <v>0</v>
          </cell>
          <cell r="HE9">
            <v>0</v>
          </cell>
          <cell r="HF9">
            <v>2</v>
          </cell>
          <cell r="HG9">
            <v>2</v>
          </cell>
          <cell r="HH9">
            <v>4</v>
          </cell>
          <cell r="HI9">
            <v>0</v>
          </cell>
          <cell r="HJ9">
            <v>0</v>
          </cell>
          <cell r="HK9">
            <v>2</v>
          </cell>
          <cell r="HL9">
            <v>2</v>
          </cell>
          <cell r="HM9">
            <v>1</v>
          </cell>
          <cell r="HN9">
            <v>1</v>
          </cell>
          <cell r="HO9">
            <v>0</v>
          </cell>
          <cell r="HP9">
            <v>0</v>
          </cell>
          <cell r="HQ9">
            <v>0</v>
          </cell>
          <cell r="HR9">
            <v>0</v>
          </cell>
          <cell r="HS9">
            <v>0</v>
          </cell>
          <cell r="HT9">
            <v>0</v>
          </cell>
          <cell r="HU9">
            <v>3</v>
          </cell>
          <cell r="HV9">
            <v>3</v>
          </cell>
          <cell r="HW9">
            <v>6</v>
          </cell>
          <cell r="HX9">
            <v>0</v>
          </cell>
          <cell r="HY9">
            <v>0</v>
          </cell>
          <cell r="HZ9">
            <v>0</v>
          </cell>
          <cell r="IA9">
            <v>0</v>
          </cell>
          <cell r="IB9">
            <v>0</v>
          </cell>
          <cell r="IC9">
            <v>0</v>
          </cell>
          <cell r="ID9">
            <v>0</v>
          </cell>
          <cell r="IE9">
            <v>0</v>
          </cell>
          <cell r="IF9">
            <v>0</v>
          </cell>
          <cell r="IG9">
            <v>0</v>
          </cell>
          <cell r="IH9">
            <v>0</v>
          </cell>
          <cell r="II9">
            <v>0</v>
          </cell>
          <cell r="IJ9">
            <v>0</v>
          </cell>
          <cell r="IK9">
            <v>0</v>
          </cell>
          <cell r="IL9">
            <v>0</v>
          </cell>
          <cell r="IM9">
            <v>0</v>
          </cell>
          <cell r="IN9">
            <v>2</v>
          </cell>
          <cell r="IO9">
            <v>1</v>
          </cell>
          <cell r="IP9">
            <v>0</v>
          </cell>
          <cell r="IQ9">
            <v>0</v>
          </cell>
          <cell r="IR9">
            <v>0</v>
          </cell>
          <cell r="IS9">
            <v>1</v>
          </cell>
          <cell r="IT9">
            <v>1</v>
          </cell>
          <cell r="IU9">
            <v>0</v>
          </cell>
          <cell r="IV9">
            <v>0</v>
          </cell>
          <cell r="IW9">
            <v>2</v>
          </cell>
          <cell r="IX9">
            <v>3</v>
          </cell>
          <cell r="IY9">
            <v>5</v>
          </cell>
          <cell r="IZ9">
            <v>0</v>
          </cell>
          <cell r="JA9">
            <v>0</v>
          </cell>
          <cell r="JB9">
            <v>0</v>
          </cell>
          <cell r="JC9">
            <v>0</v>
          </cell>
          <cell r="JD9">
            <v>0</v>
          </cell>
          <cell r="JE9">
            <v>0</v>
          </cell>
          <cell r="JF9">
            <v>1</v>
          </cell>
          <cell r="JG9">
            <v>0</v>
          </cell>
          <cell r="JH9">
            <v>0</v>
          </cell>
          <cell r="JI9">
            <v>0</v>
          </cell>
          <cell r="JJ9">
            <v>1</v>
          </cell>
          <cell r="JK9">
            <v>0</v>
          </cell>
          <cell r="JL9">
            <v>1</v>
          </cell>
          <cell r="JM9">
            <v>0</v>
          </cell>
          <cell r="JN9">
            <v>0</v>
          </cell>
          <cell r="JO9">
            <v>0</v>
          </cell>
          <cell r="JP9">
            <v>0</v>
          </cell>
          <cell r="JQ9">
            <v>0</v>
          </cell>
          <cell r="JR9">
            <v>0</v>
          </cell>
          <cell r="JS9">
            <v>0</v>
          </cell>
          <cell r="JT9">
            <v>2</v>
          </cell>
          <cell r="JU9">
            <v>0</v>
          </cell>
          <cell r="JV9">
            <v>0</v>
          </cell>
          <cell r="JW9">
            <v>0</v>
          </cell>
          <cell r="JX9">
            <v>2</v>
          </cell>
          <cell r="JY9">
            <v>2</v>
          </cell>
          <cell r="JZ9">
            <v>0</v>
          </cell>
          <cell r="KA9">
            <v>0</v>
          </cell>
          <cell r="KB9">
            <v>0</v>
          </cell>
          <cell r="KC9">
            <v>0</v>
          </cell>
          <cell r="KD9">
            <v>0</v>
          </cell>
          <cell r="KE9">
            <v>0</v>
          </cell>
          <cell r="KF9">
            <v>1</v>
          </cell>
          <cell r="KG9">
            <v>0</v>
          </cell>
          <cell r="KH9">
            <v>3</v>
          </cell>
          <cell r="KI9">
            <v>3</v>
          </cell>
          <cell r="KJ9">
            <v>4</v>
          </cell>
          <cell r="KK9">
            <v>3</v>
          </cell>
          <cell r="KL9">
            <v>7</v>
          </cell>
          <cell r="KM9">
            <v>1</v>
          </cell>
          <cell r="KN9">
            <v>0</v>
          </cell>
          <cell r="KO9">
            <v>0</v>
          </cell>
          <cell r="KP9">
            <v>0</v>
          </cell>
          <cell r="KQ9">
            <v>1</v>
          </cell>
          <cell r="KR9">
            <v>0</v>
          </cell>
          <cell r="KS9">
            <v>0</v>
          </cell>
          <cell r="KT9">
            <v>0</v>
          </cell>
          <cell r="KU9">
            <v>0</v>
          </cell>
          <cell r="KV9">
            <v>0</v>
          </cell>
          <cell r="KW9">
            <v>1</v>
          </cell>
          <cell r="KX9">
            <v>2</v>
          </cell>
          <cell r="KY9">
            <v>4</v>
          </cell>
          <cell r="KZ9">
            <v>2</v>
          </cell>
          <cell r="LA9">
            <v>0</v>
          </cell>
          <cell r="LB9">
            <v>0</v>
          </cell>
          <cell r="LC9">
            <v>1</v>
          </cell>
          <cell r="LD9">
            <v>3</v>
          </cell>
        </row>
        <row r="10">
          <cell r="A10" t="str">
            <v>Arts Care</v>
          </cell>
          <cell r="B10" t="str">
            <v>2014-2015</v>
          </cell>
          <cell r="C10">
            <v>31770</v>
          </cell>
          <cell r="D10" t="str">
            <v>Lottery</v>
          </cell>
          <cell r="E10" t="str">
            <v>ACNI/10808</v>
          </cell>
          <cell r="F10" t="str">
            <v>Lizzie Devlin</v>
          </cell>
          <cell r="G10" t="str">
            <v>xx AFP - Returning Applicant</v>
          </cell>
          <cell r="H10" t="str">
            <v>Awarded</v>
          </cell>
          <cell r="I10" t="str">
            <v>Medium</v>
          </cell>
          <cell r="J10">
            <v>87876</v>
          </cell>
          <cell r="K10">
            <v>0</v>
          </cell>
          <cell r="L10">
            <v>87876</v>
          </cell>
          <cell r="M10">
            <v>637351.19999999995</v>
          </cell>
          <cell r="N10" t="str">
            <v>Combined</v>
          </cell>
          <cell r="O10">
            <v>0</v>
          </cell>
          <cell r="P10">
            <v>0</v>
          </cell>
          <cell r="Q10">
            <v>0</v>
          </cell>
          <cell r="R10">
            <v>0</v>
          </cell>
          <cell r="S10">
            <v>0</v>
          </cell>
          <cell r="T10">
            <v>2</v>
          </cell>
          <cell r="U10">
            <v>0</v>
          </cell>
          <cell r="V10">
            <v>0</v>
          </cell>
          <cell r="W10">
            <v>0</v>
          </cell>
          <cell r="X10">
            <v>1</v>
          </cell>
          <cell r="Y10">
            <v>1</v>
          </cell>
          <cell r="Z10">
            <v>0</v>
          </cell>
          <cell r="AA10">
            <v>1</v>
          </cell>
          <cell r="AB10">
            <v>3</v>
          </cell>
          <cell r="AC10">
            <v>4</v>
          </cell>
          <cell r="AD10">
            <v>10</v>
          </cell>
          <cell r="AE10">
            <v>20</v>
          </cell>
          <cell r="AF10">
            <v>0</v>
          </cell>
          <cell r="AG10">
            <v>0</v>
          </cell>
          <cell r="AH10">
            <v>0</v>
          </cell>
          <cell r="AI10">
            <v>2</v>
          </cell>
          <cell r="AJ10">
            <v>10</v>
          </cell>
          <cell r="AK10">
            <v>22</v>
          </cell>
          <cell r="AL10">
            <v>32</v>
          </cell>
          <cell r="AM10">
            <v>77</v>
          </cell>
          <cell r="AN10">
            <v>83</v>
          </cell>
          <cell r="AO10">
            <v>160</v>
          </cell>
          <cell r="AP10">
            <v>3300</v>
          </cell>
          <cell r="AQ10">
            <v>7</v>
          </cell>
          <cell r="AR10">
            <v>3</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7</v>
          </cell>
          <cell r="BR10">
            <v>3</v>
          </cell>
          <cell r="BS10">
            <v>10</v>
          </cell>
          <cell r="BT10">
            <v>10</v>
          </cell>
          <cell r="BU10">
            <v>20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10</v>
          </cell>
          <cell r="CU10">
            <v>20</v>
          </cell>
          <cell r="CV10">
            <v>30</v>
          </cell>
          <cell r="CW10">
            <v>0</v>
          </cell>
          <cell r="CX10">
            <v>2</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0</v>
          </cell>
          <cell r="DX10">
            <v>2</v>
          </cell>
          <cell r="DY10">
            <v>2</v>
          </cell>
          <cell r="DZ10">
            <v>1</v>
          </cell>
          <cell r="EA10">
            <v>1</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0</v>
          </cell>
          <cell r="EW10">
            <v>0</v>
          </cell>
          <cell r="EX10">
            <v>0</v>
          </cell>
          <cell r="EY10">
            <v>0</v>
          </cell>
          <cell r="EZ10">
            <v>1</v>
          </cell>
          <cell r="FA10">
            <v>1</v>
          </cell>
          <cell r="FB10">
            <v>2</v>
          </cell>
          <cell r="FC10">
            <v>0</v>
          </cell>
          <cell r="FD10">
            <v>1</v>
          </cell>
          <cell r="FE10">
            <v>0</v>
          </cell>
          <cell r="FF10">
            <v>0</v>
          </cell>
          <cell r="FG10">
            <v>0</v>
          </cell>
          <cell r="FH10">
            <v>0</v>
          </cell>
          <cell r="FI10">
            <v>0</v>
          </cell>
          <cell r="FJ10">
            <v>0</v>
          </cell>
          <cell r="FK10">
            <v>2</v>
          </cell>
          <cell r="FL10">
            <v>0</v>
          </cell>
          <cell r="FM10">
            <v>2</v>
          </cell>
          <cell r="FN10">
            <v>1</v>
          </cell>
          <cell r="FO10">
            <v>3</v>
          </cell>
          <cell r="FP10">
            <v>0</v>
          </cell>
          <cell r="FQ10">
            <v>0</v>
          </cell>
          <cell r="FR10">
            <v>0</v>
          </cell>
          <cell r="FS10">
            <v>0</v>
          </cell>
          <cell r="FT10">
            <v>1</v>
          </cell>
          <cell r="FU10">
            <v>0</v>
          </cell>
          <cell r="FV10">
            <v>0</v>
          </cell>
          <cell r="FW10">
            <v>0</v>
          </cell>
          <cell r="FX10">
            <v>5</v>
          </cell>
          <cell r="FY10">
            <v>3</v>
          </cell>
          <cell r="FZ10">
            <v>2</v>
          </cell>
          <cell r="GA10">
            <v>0</v>
          </cell>
          <cell r="GB10">
            <v>8</v>
          </cell>
          <cell r="GC10">
            <v>3</v>
          </cell>
          <cell r="GD10">
            <v>11</v>
          </cell>
          <cell r="GE10">
            <v>0</v>
          </cell>
          <cell r="GF10">
            <v>0</v>
          </cell>
          <cell r="GG10">
            <v>0</v>
          </cell>
          <cell r="GH10">
            <v>0</v>
          </cell>
          <cell r="GI10">
            <v>6</v>
          </cell>
          <cell r="GJ10">
            <v>15</v>
          </cell>
          <cell r="GK10">
            <v>2</v>
          </cell>
          <cell r="GL10">
            <v>5</v>
          </cell>
          <cell r="GM10">
            <v>2</v>
          </cell>
          <cell r="GN10">
            <v>0</v>
          </cell>
          <cell r="GO10">
            <v>0</v>
          </cell>
          <cell r="GP10">
            <v>0</v>
          </cell>
          <cell r="GQ10">
            <v>10</v>
          </cell>
          <cell r="GR10">
            <v>20</v>
          </cell>
          <cell r="GS10">
            <v>30</v>
          </cell>
          <cell r="GT10">
            <v>0</v>
          </cell>
          <cell r="GU10">
            <v>0</v>
          </cell>
          <cell r="GV10">
            <v>0</v>
          </cell>
          <cell r="GW10">
            <v>0</v>
          </cell>
          <cell r="GX10">
            <v>0</v>
          </cell>
          <cell r="GY10">
            <v>1</v>
          </cell>
          <cell r="GZ10">
            <v>0</v>
          </cell>
          <cell r="HA10">
            <v>0</v>
          </cell>
          <cell r="HB10">
            <v>0</v>
          </cell>
          <cell r="HC10">
            <v>1</v>
          </cell>
          <cell r="HD10">
            <v>0</v>
          </cell>
          <cell r="HE10">
            <v>0</v>
          </cell>
          <cell r="HF10">
            <v>0</v>
          </cell>
          <cell r="HG10">
            <v>2</v>
          </cell>
          <cell r="HH10">
            <v>2</v>
          </cell>
          <cell r="HI10">
            <v>0</v>
          </cell>
          <cell r="HJ10">
            <v>0</v>
          </cell>
          <cell r="HK10">
            <v>0</v>
          </cell>
          <cell r="HL10">
            <v>0</v>
          </cell>
          <cell r="HM10">
            <v>1</v>
          </cell>
          <cell r="HN10">
            <v>3</v>
          </cell>
          <cell r="HO10">
            <v>0</v>
          </cell>
          <cell r="HP10">
            <v>0</v>
          </cell>
          <cell r="HQ10">
            <v>0</v>
          </cell>
          <cell r="HR10">
            <v>0</v>
          </cell>
          <cell r="HS10">
            <v>0</v>
          </cell>
          <cell r="HT10">
            <v>0</v>
          </cell>
          <cell r="HU10">
            <v>1</v>
          </cell>
          <cell r="HV10">
            <v>3</v>
          </cell>
          <cell r="HW10">
            <v>4</v>
          </cell>
          <cell r="HX10">
            <v>0</v>
          </cell>
          <cell r="HY10">
            <v>3</v>
          </cell>
          <cell r="HZ10">
            <v>3</v>
          </cell>
          <cell r="IA10">
            <v>25</v>
          </cell>
          <cell r="IB10">
            <v>20</v>
          </cell>
          <cell r="IC10">
            <v>23</v>
          </cell>
          <cell r="ID10">
            <v>20</v>
          </cell>
          <cell r="IE10">
            <v>17</v>
          </cell>
          <cell r="IF10">
            <v>27</v>
          </cell>
          <cell r="IG10">
            <v>12</v>
          </cell>
          <cell r="IH10">
            <v>0</v>
          </cell>
          <cell r="II10">
            <v>0</v>
          </cell>
          <cell r="IJ10">
            <v>70</v>
          </cell>
          <cell r="IK10">
            <v>80</v>
          </cell>
          <cell r="IL10">
            <v>150</v>
          </cell>
          <cell r="IM10">
            <v>0</v>
          </cell>
          <cell r="IN10">
            <v>0</v>
          </cell>
          <cell r="IO10">
            <v>0</v>
          </cell>
          <cell r="IP10">
            <v>0</v>
          </cell>
          <cell r="IQ10">
            <v>0</v>
          </cell>
          <cell r="IR10">
            <v>0</v>
          </cell>
          <cell r="IS10">
            <v>0</v>
          </cell>
          <cell r="IT10">
            <v>0</v>
          </cell>
          <cell r="IU10">
            <v>7</v>
          </cell>
          <cell r="IV10">
            <v>3</v>
          </cell>
          <cell r="IW10">
            <v>7</v>
          </cell>
          <cell r="IX10">
            <v>3</v>
          </cell>
          <cell r="IY10">
            <v>10</v>
          </cell>
          <cell r="IZ10">
            <v>0</v>
          </cell>
          <cell r="JA10">
            <v>0</v>
          </cell>
          <cell r="JB10">
            <v>0</v>
          </cell>
          <cell r="JC10">
            <v>0</v>
          </cell>
          <cell r="JD10">
            <v>0</v>
          </cell>
          <cell r="JE10">
            <v>0</v>
          </cell>
          <cell r="JF10">
            <v>0</v>
          </cell>
          <cell r="JG10">
            <v>0</v>
          </cell>
          <cell r="JH10">
            <v>10</v>
          </cell>
          <cell r="JI10">
            <v>20</v>
          </cell>
          <cell r="JJ10">
            <v>10</v>
          </cell>
          <cell r="JK10">
            <v>20</v>
          </cell>
          <cell r="JL10">
            <v>30</v>
          </cell>
          <cell r="JM10">
            <v>0</v>
          </cell>
          <cell r="JN10">
            <v>1</v>
          </cell>
          <cell r="JO10">
            <v>0</v>
          </cell>
          <cell r="JP10">
            <v>1</v>
          </cell>
          <cell r="JQ10">
            <v>0</v>
          </cell>
          <cell r="JR10">
            <v>0</v>
          </cell>
          <cell r="JS10">
            <v>0</v>
          </cell>
          <cell r="JT10">
            <v>0</v>
          </cell>
          <cell r="JU10">
            <v>0</v>
          </cell>
          <cell r="JV10">
            <v>0</v>
          </cell>
          <cell r="JW10">
            <v>0</v>
          </cell>
          <cell r="JX10">
            <v>2</v>
          </cell>
          <cell r="JY10">
            <v>2</v>
          </cell>
          <cell r="JZ10">
            <v>0</v>
          </cell>
          <cell r="KA10">
            <v>1</v>
          </cell>
          <cell r="KB10">
            <v>1</v>
          </cell>
          <cell r="KC10">
            <v>1</v>
          </cell>
          <cell r="KD10">
            <v>0</v>
          </cell>
          <cell r="KE10">
            <v>0</v>
          </cell>
          <cell r="KF10">
            <v>0</v>
          </cell>
          <cell r="KG10">
            <v>1</v>
          </cell>
          <cell r="KH10">
            <v>0</v>
          </cell>
          <cell r="KI10">
            <v>0</v>
          </cell>
          <cell r="KJ10">
            <v>1</v>
          </cell>
          <cell r="KK10">
            <v>3</v>
          </cell>
          <cell r="KL10">
            <v>4</v>
          </cell>
          <cell r="KM10">
            <v>1</v>
          </cell>
          <cell r="KN10">
            <v>0</v>
          </cell>
          <cell r="KO10">
            <v>1</v>
          </cell>
          <cell r="KP10">
            <v>0</v>
          </cell>
          <cell r="KQ10">
            <v>2</v>
          </cell>
          <cell r="KR10">
            <v>0</v>
          </cell>
          <cell r="KS10">
            <v>0</v>
          </cell>
          <cell r="KT10">
            <v>0</v>
          </cell>
          <cell r="KU10">
            <v>1</v>
          </cell>
          <cell r="KV10">
            <v>0</v>
          </cell>
          <cell r="KW10">
            <v>0</v>
          </cell>
          <cell r="KX10">
            <v>0</v>
          </cell>
          <cell r="KY10">
            <v>3</v>
          </cell>
          <cell r="KZ10">
            <v>0</v>
          </cell>
          <cell r="LA10">
            <v>0</v>
          </cell>
          <cell r="LB10">
            <v>0</v>
          </cell>
          <cell r="LC10">
            <v>23</v>
          </cell>
          <cell r="LD10">
            <v>23</v>
          </cell>
        </row>
        <row r="11">
          <cell r="A11" t="str">
            <v>Arts for All</v>
          </cell>
          <cell r="B11" t="str">
            <v>2014-2015</v>
          </cell>
          <cell r="C11">
            <v>31836</v>
          </cell>
          <cell r="D11" t="str">
            <v>Lottery</v>
          </cell>
          <cell r="E11" t="str">
            <v>ACNI/10874</v>
          </cell>
          <cell r="F11" t="str">
            <v>Joan Dempster</v>
          </cell>
          <cell r="G11" t="str">
            <v>AFP - Core</v>
          </cell>
          <cell r="H11" t="str">
            <v>Awarded - Completed</v>
          </cell>
          <cell r="I11" t="str">
            <v>Medium</v>
          </cell>
          <cell r="J11">
            <v>56758</v>
          </cell>
          <cell r="K11">
            <v>0</v>
          </cell>
          <cell r="L11">
            <v>56758</v>
          </cell>
          <cell r="M11">
            <v>120000</v>
          </cell>
          <cell r="N11" t="str">
            <v>Combined</v>
          </cell>
          <cell r="O11">
            <v>0</v>
          </cell>
          <cell r="P11">
            <v>0</v>
          </cell>
          <cell r="Q11">
            <v>0</v>
          </cell>
          <cell r="R11">
            <v>0</v>
          </cell>
          <cell r="S11">
            <v>0</v>
          </cell>
          <cell r="T11">
            <v>2</v>
          </cell>
          <cell r="U11">
            <v>0</v>
          </cell>
          <cell r="V11">
            <v>0</v>
          </cell>
          <cell r="W11">
            <v>0</v>
          </cell>
          <cell r="X11">
            <v>0</v>
          </cell>
          <cell r="Y11">
            <v>0</v>
          </cell>
          <cell r="Z11">
            <v>0</v>
          </cell>
          <cell r="AA11">
            <v>0</v>
          </cell>
          <cell r="AB11">
            <v>2</v>
          </cell>
          <cell r="AC11">
            <v>2</v>
          </cell>
          <cell r="AD11">
            <v>27</v>
          </cell>
          <cell r="AE11">
            <v>56</v>
          </cell>
          <cell r="AF11">
            <v>1</v>
          </cell>
          <cell r="AG11">
            <v>0</v>
          </cell>
          <cell r="AH11">
            <v>0</v>
          </cell>
          <cell r="AI11">
            <v>0</v>
          </cell>
          <cell r="AJ11">
            <v>28</v>
          </cell>
          <cell r="AK11">
            <v>56</v>
          </cell>
          <cell r="AL11">
            <v>84</v>
          </cell>
          <cell r="AM11">
            <v>3</v>
          </cell>
          <cell r="AN11">
            <v>36</v>
          </cell>
          <cell r="AO11">
            <v>39</v>
          </cell>
          <cell r="AP11">
            <v>894</v>
          </cell>
          <cell r="AQ11">
            <v>1</v>
          </cell>
          <cell r="AR11">
            <v>6</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1</v>
          </cell>
          <cell r="BR11">
            <v>6</v>
          </cell>
          <cell r="BS11">
            <v>7</v>
          </cell>
          <cell r="BT11">
            <v>23</v>
          </cell>
          <cell r="BU11">
            <v>47</v>
          </cell>
          <cell r="BV11">
            <v>0</v>
          </cell>
          <cell r="BW11">
            <v>0</v>
          </cell>
          <cell r="BX11">
            <v>0</v>
          </cell>
          <cell r="BY11">
            <v>0</v>
          </cell>
          <cell r="BZ11">
            <v>0</v>
          </cell>
          <cell r="CA11">
            <v>2</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4</v>
          </cell>
          <cell r="CQ11">
            <v>7</v>
          </cell>
          <cell r="CR11">
            <v>0</v>
          </cell>
          <cell r="CS11">
            <v>0</v>
          </cell>
          <cell r="CT11">
            <v>27</v>
          </cell>
          <cell r="CU11">
            <v>56</v>
          </cell>
          <cell r="CV11">
            <v>83</v>
          </cell>
          <cell r="CW11">
            <v>1</v>
          </cell>
          <cell r="CX11">
            <v>2</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1</v>
          </cell>
          <cell r="DX11">
            <v>2</v>
          </cell>
          <cell r="DY11">
            <v>3</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2</v>
          </cell>
          <cell r="FE11">
            <v>0</v>
          </cell>
          <cell r="FF11">
            <v>0</v>
          </cell>
          <cell r="FG11">
            <v>0</v>
          </cell>
          <cell r="FH11">
            <v>0</v>
          </cell>
          <cell r="FI11">
            <v>0</v>
          </cell>
          <cell r="FJ11">
            <v>0</v>
          </cell>
          <cell r="FK11">
            <v>0</v>
          </cell>
          <cell r="FL11">
            <v>0</v>
          </cell>
          <cell r="FM11">
            <v>0</v>
          </cell>
          <cell r="FN11">
            <v>2</v>
          </cell>
          <cell r="FO11">
            <v>2</v>
          </cell>
          <cell r="FP11">
            <v>0</v>
          </cell>
          <cell r="FQ11">
            <v>0</v>
          </cell>
          <cell r="FR11">
            <v>0</v>
          </cell>
          <cell r="FS11">
            <v>0</v>
          </cell>
          <cell r="FT11">
            <v>0</v>
          </cell>
          <cell r="FU11">
            <v>1</v>
          </cell>
          <cell r="FV11">
            <v>0</v>
          </cell>
          <cell r="FW11">
            <v>6</v>
          </cell>
          <cell r="FX11">
            <v>0</v>
          </cell>
          <cell r="FY11">
            <v>0</v>
          </cell>
          <cell r="FZ11">
            <v>0</v>
          </cell>
          <cell r="GA11">
            <v>0</v>
          </cell>
          <cell r="GB11">
            <v>0</v>
          </cell>
          <cell r="GC11">
            <v>7</v>
          </cell>
          <cell r="GD11">
            <v>7</v>
          </cell>
          <cell r="GE11">
            <v>0</v>
          </cell>
          <cell r="GF11">
            <v>4</v>
          </cell>
          <cell r="GG11">
            <v>3</v>
          </cell>
          <cell r="GH11">
            <v>13</v>
          </cell>
          <cell r="GI11">
            <v>9</v>
          </cell>
          <cell r="GJ11">
            <v>16</v>
          </cell>
          <cell r="GK11">
            <v>5</v>
          </cell>
          <cell r="GL11">
            <v>26</v>
          </cell>
          <cell r="GM11">
            <v>1</v>
          </cell>
          <cell r="GN11">
            <v>4</v>
          </cell>
          <cell r="GO11">
            <v>0</v>
          </cell>
          <cell r="GP11">
            <v>2</v>
          </cell>
          <cell r="GQ11">
            <v>18</v>
          </cell>
          <cell r="GR11">
            <v>65</v>
          </cell>
          <cell r="GS11">
            <v>83</v>
          </cell>
          <cell r="GT11">
            <v>0</v>
          </cell>
          <cell r="GU11">
            <v>0</v>
          </cell>
          <cell r="GV11">
            <v>0</v>
          </cell>
          <cell r="GW11">
            <v>0</v>
          </cell>
          <cell r="GX11">
            <v>0</v>
          </cell>
          <cell r="GY11">
            <v>1</v>
          </cell>
          <cell r="GZ11">
            <v>1</v>
          </cell>
          <cell r="HA11">
            <v>1</v>
          </cell>
          <cell r="HB11">
            <v>0</v>
          </cell>
          <cell r="HC11">
            <v>0</v>
          </cell>
          <cell r="HD11">
            <v>0</v>
          </cell>
          <cell r="HE11">
            <v>0</v>
          </cell>
          <cell r="HF11">
            <v>1</v>
          </cell>
          <cell r="HG11">
            <v>2</v>
          </cell>
          <cell r="HH11">
            <v>3</v>
          </cell>
          <cell r="HI11">
            <v>0</v>
          </cell>
          <cell r="HJ11">
            <v>0</v>
          </cell>
          <cell r="HK11">
            <v>0</v>
          </cell>
          <cell r="HL11">
            <v>0</v>
          </cell>
          <cell r="HM11">
            <v>0</v>
          </cell>
          <cell r="HN11">
            <v>0</v>
          </cell>
          <cell r="HO11">
            <v>0</v>
          </cell>
          <cell r="HP11">
            <v>0</v>
          </cell>
          <cell r="HQ11">
            <v>0</v>
          </cell>
          <cell r="HR11">
            <v>0</v>
          </cell>
          <cell r="HS11">
            <v>0</v>
          </cell>
          <cell r="HT11">
            <v>0</v>
          </cell>
          <cell r="HU11">
            <v>0</v>
          </cell>
          <cell r="HV11">
            <v>0</v>
          </cell>
          <cell r="HW11">
            <v>0</v>
          </cell>
          <cell r="HX11">
            <v>0</v>
          </cell>
          <cell r="HY11">
            <v>13</v>
          </cell>
          <cell r="HZ11">
            <v>0</v>
          </cell>
          <cell r="IA11">
            <v>5</v>
          </cell>
          <cell r="IB11">
            <v>1</v>
          </cell>
          <cell r="IC11">
            <v>8</v>
          </cell>
          <cell r="ID11">
            <v>2</v>
          </cell>
          <cell r="IE11">
            <v>6</v>
          </cell>
          <cell r="IF11">
            <v>1</v>
          </cell>
          <cell r="IG11">
            <v>0</v>
          </cell>
          <cell r="IH11">
            <v>1</v>
          </cell>
          <cell r="II11">
            <v>2</v>
          </cell>
          <cell r="IJ11">
            <v>5</v>
          </cell>
          <cell r="IK11">
            <v>34</v>
          </cell>
          <cell r="IL11">
            <v>39</v>
          </cell>
          <cell r="IM11">
            <v>0</v>
          </cell>
          <cell r="IN11">
            <v>2</v>
          </cell>
          <cell r="IO11">
            <v>1</v>
          </cell>
          <cell r="IP11">
            <v>4</v>
          </cell>
          <cell r="IQ11">
            <v>0</v>
          </cell>
          <cell r="IR11">
            <v>0</v>
          </cell>
          <cell r="IS11">
            <v>0</v>
          </cell>
          <cell r="IT11">
            <v>0</v>
          </cell>
          <cell r="IU11">
            <v>0</v>
          </cell>
          <cell r="IV11">
            <v>0</v>
          </cell>
          <cell r="IW11">
            <v>1</v>
          </cell>
          <cell r="IX11">
            <v>6</v>
          </cell>
          <cell r="IY11">
            <v>7</v>
          </cell>
          <cell r="IZ11">
            <v>10</v>
          </cell>
          <cell r="JA11">
            <v>23</v>
          </cell>
          <cell r="JB11">
            <v>10</v>
          </cell>
          <cell r="JC11">
            <v>22</v>
          </cell>
          <cell r="JD11">
            <v>1</v>
          </cell>
          <cell r="JE11">
            <v>4</v>
          </cell>
          <cell r="JF11">
            <v>2</v>
          </cell>
          <cell r="JG11">
            <v>4</v>
          </cell>
          <cell r="JH11">
            <v>4</v>
          </cell>
          <cell r="JI11">
            <v>3</v>
          </cell>
          <cell r="JJ11">
            <v>27</v>
          </cell>
          <cell r="JK11">
            <v>56</v>
          </cell>
          <cell r="JL11">
            <v>83</v>
          </cell>
          <cell r="JM11">
            <v>0</v>
          </cell>
          <cell r="JN11">
            <v>0</v>
          </cell>
          <cell r="JO11">
            <v>0</v>
          </cell>
          <cell r="JP11">
            <v>1</v>
          </cell>
          <cell r="JQ11">
            <v>0</v>
          </cell>
          <cell r="JR11">
            <v>0</v>
          </cell>
          <cell r="JS11">
            <v>0</v>
          </cell>
          <cell r="JT11">
            <v>1</v>
          </cell>
          <cell r="JU11">
            <v>0</v>
          </cell>
          <cell r="JV11">
            <v>0</v>
          </cell>
          <cell r="JW11">
            <v>0</v>
          </cell>
          <cell r="JX11">
            <v>2</v>
          </cell>
          <cell r="JY11">
            <v>2</v>
          </cell>
          <cell r="JZ11">
            <v>0</v>
          </cell>
          <cell r="KA11">
            <v>0</v>
          </cell>
          <cell r="KB11">
            <v>0</v>
          </cell>
          <cell r="KC11">
            <v>0</v>
          </cell>
          <cell r="KD11">
            <v>0</v>
          </cell>
          <cell r="KE11">
            <v>0</v>
          </cell>
          <cell r="KF11">
            <v>0</v>
          </cell>
          <cell r="KG11">
            <v>0</v>
          </cell>
          <cell r="KH11">
            <v>0</v>
          </cell>
          <cell r="KI11">
            <v>0</v>
          </cell>
          <cell r="KJ11">
            <v>0</v>
          </cell>
          <cell r="KK11">
            <v>0</v>
          </cell>
          <cell r="KL11">
            <v>0</v>
          </cell>
          <cell r="KM11">
            <v>1</v>
          </cell>
          <cell r="KN11">
            <v>0</v>
          </cell>
          <cell r="KO11">
            <v>1</v>
          </cell>
          <cell r="KP11">
            <v>0</v>
          </cell>
          <cell r="KQ11">
            <v>0</v>
          </cell>
          <cell r="KR11">
            <v>0</v>
          </cell>
          <cell r="KS11">
            <v>0</v>
          </cell>
          <cell r="KT11">
            <v>0</v>
          </cell>
          <cell r="KU11">
            <v>0</v>
          </cell>
          <cell r="KV11">
            <v>2</v>
          </cell>
          <cell r="KW11">
            <v>0</v>
          </cell>
          <cell r="KX11">
            <v>0</v>
          </cell>
          <cell r="KY11">
            <v>2</v>
          </cell>
          <cell r="KZ11">
            <v>0</v>
          </cell>
          <cell r="LA11">
            <v>0</v>
          </cell>
          <cell r="LB11">
            <v>0</v>
          </cell>
          <cell r="LC11">
            <v>2</v>
          </cell>
          <cell r="LD11">
            <v>2</v>
          </cell>
        </row>
        <row r="12">
          <cell r="A12" t="str">
            <v>ArtsEkta</v>
          </cell>
          <cell r="B12" t="str">
            <v>2014-2015</v>
          </cell>
          <cell r="C12">
            <v>31841</v>
          </cell>
          <cell r="D12" t="str">
            <v>Lottery</v>
          </cell>
          <cell r="E12" t="str">
            <v>ACNI/10879</v>
          </cell>
          <cell r="F12" t="str">
            <v>Lizzie Devlin</v>
          </cell>
          <cell r="G12" t="str">
            <v>AFP - Core</v>
          </cell>
          <cell r="H12" t="str">
            <v>Awarded - Completed</v>
          </cell>
          <cell r="I12" t="str">
            <v>Medium</v>
          </cell>
          <cell r="J12">
            <v>55844</v>
          </cell>
          <cell r="K12">
            <v>0</v>
          </cell>
          <cell r="L12">
            <v>80000</v>
          </cell>
          <cell r="M12">
            <v>103495</v>
          </cell>
          <cell r="N12" t="str">
            <v>Combined</v>
          </cell>
          <cell r="O12">
            <v>0</v>
          </cell>
          <cell r="P12">
            <v>0</v>
          </cell>
          <cell r="Q12">
            <v>0</v>
          </cell>
          <cell r="R12">
            <v>0</v>
          </cell>
          <cell r="S12">
            <v>0</v>
          </cell>
          <cell r="T12">
            <v>1</v>
          </cell>
          <cell r="U12">
            <v>0</v>
          </cell>
          <cell r="V12">
            <v>0</v>
          </cell>
          <cell r="W12">
            <v>0</v>
          </cell>
          <cell r="X12">
            <v>4</v>
          </cell>
          <cell r="Y12">
            <v>0</v>
          </cell>
          <cell r="Z12">
            <v>0</v>
          </cell>
          <cell r="AA12">
            <v>0</v>
          </cell>
          <cell r="AB12">
            <v>5</v>
          </cell>
          <cell r="AC12">
            <v>5</v>
          </cell>
          <cell r="AD12">
            <v>10</v>
          </cell>
          <cell r="AE12">
            <v>35</v>
          </cell>
          <cell r="AF12">
            <v>1</v>
          </cell>
          <cell r="AG12">
            <v>0</v>
          </cell>
          <cell r="AH12">
            <v>1</v>
          </cell>
          <cell r="AI12">
            <v>0</v>
          </cell>
          <cell r="AJ12">
            <v>12</v>
          </cell>
          <cell r="AK12">
            <v>35</v>
          </cell>
          <cell r="AL12">
            <v>47</v>
          </cell>
          <cell r="AM12">
            <v>34</v>
          </cell>
          <cell r="AN12">
            <v>47</v>
          </cell>
          <cell r="AO12">
            <v>81</v>
          </cell>
          <cell r="AP12">
            <v>408</v>
          </cell>
          <cell r="AQ12">
            <v>3</v>
          </cell>
          <cell r="AR12">
            <v>1</v>
          </cell>
          <cell r="AS12">
            <v>0</v>
          </cell>
          <cell r="AT12">
            <v>0</v>
          </cell>
          <cell r="AU12">
            <v>0</v>
          </cell>
          <cell r="AV12">
            <v>0</v>
          </cell>
          <cell r="AW12">
            <v>2</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5</v>
          </cell>
          <cell r="BR12">
            <v>1</v>
          </cell>
          <cell r="BS12">
            <v>6</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1</v>
          </cell>
          <cell r="DD12">
            <v>1</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1</v>
          </cell>
          <cell r="DX12">
            <v>1</v>
          </cell>
          <cell r="DY12">
            <v>2</v>
          </cell>
          <cell r="DZ12">
            <v>0</v>
          </cell>
          <cell r="EA12">
            <v>5</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5</v>
          </cell>
          <cell r="FB12">
            <v>5</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4</v>
          </cell>
          <cell r="FW12">
            <v>1</v>
          </cell>
          <cell r="FX12">
            <v>1</v>
          </cell>
          <cell r="FY12">
            <v>0</v>
          </cell>
          <cell r="FZ12">
            <v>0</v>
          </cell>
          <cell r="GA12">
            <v>0</v>
          </cell>
          <cell r="GB12">
            <v>5</v>
          </cell>
          <cell r="GC12">
            <v>1</v>
          </cell>
          <cell r="GD12">
            <v>6</v>
          </cell>
          <cell r="GE12">
            <v>1</v>
          </cell>
          <cell r="GF12">
            <v>6</v>
          </cell>
          <cell r="GG12">
            <v>7</v>
          </cell>
          <cell r="GH12">
            <v>22</v>
          </cell>
          <cell r="GI12">
            <v>2</v>
          </cell>
          <cell r="GJ12">
            <v>17</v>
          </cell>
          <cell r="GK12">
            <v>0</v>
          </cell>
          <cell r="GL12">
            <v>0</v>
          </cell>
          <cell r="GM12">
            <v>0</v>
          </cell>
          <cell r="GN12">
            <v>1</v>
          </cell>
          <cell r="GO12">
            <v>0</v>
          </cell>
          <cell r="GP12">
            <v>0</v>
          </cell>
          <cell r="GQ12">
            <v>10</v>
          </cell>
          <cell r="GR12">
            <v>46</v>
          </cell>
          <cell r="GS12">
            <v>56</v>
          </cell>
          <cell r="GT12">
            <v>0</v>
          </cell>
          <cell r="GU12">
            <v>0</v>
          </cell>
          <cell r="GV12">
            <v>0</v>
          </cell>
          <cell r="GW12">
            <v>0</v>
          </cell>
          <cell r="GX12">
            <v>0</v>
          </cell>
          <cell r="GY12">
            <v>0</v>
          </cell>
          <cell r="GZ12">
            <v>0</v>
          </cell>
          <cell r="HA12">
            <v>0</v>
          </cell>
          <cell r="HB12">
            <v>0</v>
          </cell>
          <cell r="HC12">
            <v>1</v>
          </cell>
          <cell r="HD12">
            <v>0</v>
          </cell>
          <cell r="HE12">
            <v>0</v>
          </cell>
          <cell r="HF12">
            <v>0</v>
          </cell>
          <cell r="HG12">
            <v>1</v>
          </cell>
          <cell r="HH12">
            <v>1</v>
          </cell>
          <cell r="HI12">
            <v>0</v>
          </cell>
          <cell r="HJ12">
            <v>1</v>
          </cell>
          <cell r="HK12">
            <v>1</v>
          </cell>
          <cell r="HL12">
            <v>2</v>
          </cell>
          <cell r="HM12">
            <v>0</v>
          </cell>
          <cell r="HN12">
            <v>1</v>
          </cell>
          <cell r="HO12">
            <v>0</v>
          </cell>
          <cell r="HP12">
            <v>1</v>
          </cell>
          <cell r="HQ12">
            <v>0</v>
          </cell>
          <cell r="HR12">
            <v>0</v>
          </cell>
          <cell r="HS12">
            <v>0</v>
          </cell>
          <cell r="HT12">
            <v>0</v>
          </cell>
          <cell r="HU12">
            <v>1</v>
          </cell>
          <cell r="HV12">
            <v>5</v>
          </cell>
          <cell r="HW12">
            <v>6</v>
          </cell>
          <cell r="HX12">
            <v>0</v>
          </cell>
          <cell r="HY12">
            <v>0</v>
          </cell>
          <cell r="HZ12">
            <v>0</v>
          </cell>
          <cell r="IA12">
            <v>0</v>
          </cell>
          <cell r="IB12">
            <v>0</v>
          </cell>
          <cell r="IC12">
            <v>0</v>
          </cell>
          <cell r="ID12">
            <v>0</v>
          </cell>
          <cell r="IE12">
            <v>0</v>
          </cell>
          <cell r="IF12">
            <v>0</v>
          </cell>
          <cell r="IG12">
            <v>0</v>
          </cell>
          <cell r="IH12">
            <v>0</v>
          </cell>
          <cell r="II12">
            <v>0</v>
          </cell>
          <cell r="IJ12">
            <v>0</v>
          </cell>
          <cell r="IK12">
            <v>0</v>
          </cell>
          <cell r="IL12">
            <v>0</v>
          </cell>
          <cell r="IM12">
            <v>1</v>
          </cell>
          <cell r="IN12">
            <v>1</v>
          </cell>
          <cell r="IO12">
            <v>2</v>
          </cell>
          <cell r="IP12">
            <v>0</v>
          </cell>
          <cell r="IQ12">
            <v>0</v>
          </cell>
          <cell r="IR12">
            <v>2</v>
          </cell>
          <cell r="IS12">
            <v>0</v>
          </cell>
          <cell r="IT12">
            <v>0</v>
          </cell>
          <cell r="IU12">
            <v>0</v>
          </cell>
          <cell r="IV12">
            <v>0</v>
          </cell>
          <cell r="IW12">
            <v>3</v>
          </cell>
          <cell r="IX12">
            <v>3</v>
          </cell>
          <cell r="IY12">
            <v>6</v>
          </cell>
          <cell r="IZ12">
            <v>0</v>
          </cell>
          <cell r="JA12">
            <v>0</v>
          </cell>
          <cell r="JB12">
            <v>0</v>
          </cell>
          <cell r="JC12">
            <v>0</v>
          </cell>
          <cell r="JD12">
            <v>0</v>
          </cell>
          <cell r="JE12">
            <v>0</v>
          </cell>
          <cell r="JF12">
            <v>0</v>
          </cell>
          <cell r="JG12">
            <v>0</v>
          </cell>
          <cell r="JH12">
            <v>10</v>
          </cell>
          <cell r="JI12">
            <v>35</v>
          </cell>
          <cell r="JJ12">
            <v>10</v>
          </cell>
          <cell r="JK12">
            <v>35</v>
          </cell>
          <cell r="JL12">
            <v>45</v>
          </cell>
          <cell r="JM12">
            <v>0</v>
          </cell>
          <cell r="JN12">
            <v>0</v>
          </cell>
          <cell r="JO12">
            <v>0</v>
          </cell>
          <cell r="JP12">
            <v>0</v>
          </cell>
          <cell r="JQ12">
            <v>1</v>
          </cell>
          <cell r="JR12">
            <v>1</v>
          </cell>
          <cell r="JS12">
            <v>0</v>
          </cell>
          <cell r="JT12">
            <v>0</v>
          </cell>
          <cell r="JU12">
            <v>0</v>
          </cell>
          <cell r="JV12">
            <v>0</v>
          </cell>
          <cell r="JW12">
            <v>1</v>
          </cell>
          <cell r="JX12">
            <v>1</v>
          </cell>
          <cell r="JY12">
            <v>2</v>
          </cell>
          <cell r="JZ12">
            <v>0</v>
          </cell>
          <cell r="KA12">
            <v>2</v>
          </cell>
          <cell r="KB12">
            <v>0</v>
          </cell>
          <cell r="KC12">
            <v>3</v>
          </cell>
          <cell r="KD12">
            <v>0</v>
          </cell>
          <cell r="KE12">
            <v>0</v>
          </cell>
          <cell r="KF12">
            <v>0</v>
          </cell>
          <cell r="KG12">
            <v>0</v>
          </cell>
          <cell r="KH12">
            <v>0</v>
          </cell>
          <cell r="KI12">
            <v>0</v>
          </cell>
          <cell r="KJ12">
            <v>0</v>
          </cell>
          <cell r="KK12">
            <v>5</v>
          </cell>
          <cell r="KL12">
            <v>5</v>
          </cell>
          <cell r="KM12">
            <v>1</v>
          </cell>
          <cell r="KN12">
            <v>0</v>
          </cell>
          <cell r="KO12">
            <v>1</v>
          </cell>
          <cell r="KP12">
            <v>0</v>
          </cell>
          <cell r="KQ12">
            <v>2</v>
          </cell>
          <cell r="KR12">
            <v>0</v>
          </cell>
          <cell r="KS12">
            <v>0</v>
          </cell>
          <cell r="KT12">
            <v>0</v>
          </cell>
          <cell r="KU12">
            <v>2</v>
          </cell>
          <cell r="KV12">
            <v>0</v>
          </cell>
          <cell r="KW12">
            <v>76</v>
          </cell>
          <cell r="KX12">
            <v>0</v>
          </cell>
          <cell r="KY12">
            <v>80</v>
          </cell>
          <cell r="KZ12">
            <v>0</v>
          </cell>
          <cell r="LA12">
            <v>0</v>
          </cell>
          <cell r="LB12">
            <v>0</v>
          </cell>
          <cell r="LC12">
            <v>2</v>
          </cell>
          <cell r="LD12">
            <v>2</v>
          </cell>
        </row>
        <row r="13">
          <cell r="A13" t="str">
            <v>Audiences (NI) Services Ltd</v>
          </cell>
          <cell r="B13" t="str">
            <v>2014-2015</v>
          </cell>
          <cell r="C13">
            <v>32470</v>
          </cell>
          <cell r="D13" t="str">
            <v>Exchequer</v>
          </cell>
          <cell r="E13" t="str">
            <v>ACNI/11512</v>
          </cell>
          <cell r="F13" t="str">
            <v>Ashleigh Lilley</v>
          </cell>
          <cell r="G13" t="str">
            <v>AFP - Core</v>
          </cell>
          <cell r="H13" t="str">
            <v>Awarded - Completed</v>
          </cell>
          <cell r="I13" t="str">
            <v>Medium</v>
          </cell>
          <cell r="J13">
            <v>239202</v>
          </cell>
          <cell r="K13">
            <v>0</v>
          </cell>
          <cell r="L13">
            <v>239202</v>
          </cell>
          <cell r="M13">
            <v>239202</v>
          </cell>
          <cell r="N13" t="str">
            <v>Combined</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cell r="FZ13">
            <v>0</v>
          </cell>
          <cell r="GA13">
            <v>0</v>
          </cell>
          <cell r="GB13">
            <v>0</v>
          </cell>
          <cell r="GC13">
            <v>0</v>
          </cell>
          <cell r="GD13">
            <v>0</v>
          </cell>
          <cell r="GE13">
            <v>0</v>
          </cell>
          <cell r="GF13">
            <v>0</v>
          </cell>
          <cell r="GG13">
            <v>0</v>
          </cell>
          <cell r="GH13">
            <v>0</v>
          </cell>
          <cell r="GI13">
            <v>0</v>
          </cell>
          <cell r="GJ13">
            <v>0</v>
          </cell>
          <cell r="GK13">
            <v>0</v>
          </cell>
          <cell r="GL13">
            <v>0</v>
          </cell>
          <cell r="GM13">
            <v>0</v>
          </cell>
          <cell r="GN13">
            <v>0</v>
          </cell>
          <cell r="GO13">
            <v>0</v>
          </cell>
          <cell r="GP13">
            <v>0</v>
          </cell>
          <cell r="GQ13">
            <v>0</v>
          </cell>
          <cell r="GR13">
            <v>0</v>
          </cell>
          <cell r="GS13">
            <v>0</v>
          </cell>
          <cell r="GT13">
            <v>0</v>
          </cell>
          <cell r="GU13">
            <v>0</v>
          </cell>
          <cell r="GV13">
            <v>0</v>
          </cell>
          <cell r="GW13">
            <v>0</v>
          </cell>
          <cell r="GX13">
            <v>0</v>
          </cell>
          <cell r="GY13">
            <v>0</v>
          </cell>
          <cell r="GZ13">
            <v>0</v>
          </cell>
          <cell r="HA13">
            <v>0</v>
          </cell>
          <cell r="HB13">
            <v>0</v>
          </cell>
          <cell r="HC13">
            <v>0</v>
          </cell>
          <cell r="HD13">
            <v>0</v>
          </cell>
          <cell r="HE13">
            <v>0</v>
          </cell>
          <cell r="HF13">
            <v>0</v>
          </cell>
          <cell r="HG13">
            <v>0</v>
          </cell>
          <cell r="HH13">
            <v>0</v>
          </cell>
          <cell r="HI13">
            <v>0</v>
          </cell>
          <cell r="HJ13">
            <v>0</v>
          </cell>
          <cell r="HK13">
            <v>0</v>
          </cell>
          <cell r="HL13">
            <v>0</v>
          </cell>
          <cell r="HM13">
            <v>0</v>
          </cell>
          <cell r="HN13">
            <v>0</v>
          </cell>
          <cell r="HO13">
            <v>0</v>
          </cell>
          <cell r="HP13">
            <v>0</v>
          </cell>
          <cell r="HQ13">
            <v>0</v>
          </cell>
          <cell r="HR13">
            <v>0</v>
          </cell>
          <cell r="HS13">
            <v>0</v>
          </cell>
          <cell r="HT13">
            <v>0</v>
          </cell>
          <cell r="HU13">
            <v>0</v>
          </cell>
          <cell r="HV13">
            <v>0</v>
          </cell>
          <cell r="HW13">
            <v>0</v>
          </cell>
          <cell r="HX13">
            <v>0</v>
          </cell>
          <cell r="HY13">
            <v>0</v>
          </cell>
          <cell r="HZ13">
            <v>0</v>
          </cell>
          <cell r="IA13">
            <v>0</v>
          </cell>
          <cell r="IB13">
            <v>0</v>
          </cell>
          <cell r="IC13">
            <v>0</v>
          </cell>
          <cell r="ID13">
            <v>0</v>
          </cell>
          <cell r="IE13">
            <v>0</v>
          </cell>
          <cell r="IF13">
            <v>0</v>
          </cell>
          <cell r="IG13">
            <v>0</v>
          </cell>
          <cell r="IH13">
            <v>0</v>
          </cell>
          <cell r="II13">
            <v>0</v>
          </cell>
          <cell r="IJ13">
            <v>0</v>
          </cell>
          <cell r="IK13">
            <v>0</v>
          </cell>
          <cell r="IL13">
            <v>0</v>
          </cell>
          <cell r="IM13">
            <v>0</v>
          </cell>
          <cell r="IN13">
            <v>0</v>
          </cell>
          <cell r="IO13">
            <v>0</v>
          </cell>
          <cell r="IP13">
            <v>0</v>
          </cell>
          <cell r="IQ13">
            <v>0</v>
          </cell>
          <cell r="IR13">
            <v>0</v>
          </cell>
          <cell r="IS13">
            <v>0</v>
          </cell>
          <cell r="IT13">
            <v>0</v>
          </cell>
          <cell r="IU13">
            <v>0</v>
          </cell>
          <cell r="IV13">
            <v>0</v>
          </cell>
          <cell r="IW13">
            <v>0</v>
          </cell>
          <cell r="IX13">
            <v>0</v>
          </cell>
          <cell r="IY13">
            <v>0</v>
          </cell>
          <cell r="IZ13">
            <v>0</v>
          </cell>
          <cell r="JA13">
            <v>0</v>
          </cell>
          <cell r="JB13">
            <v>0</v>
          </cell>
          <cell r="JC13">
            <v>0</v>
          </cell>
          <cell r="JD13">
            <v>0</v>
          </cell>
          <cell r="JE13">
            <v>0</v>
          </cell>
          <cell r="JF13">
            <v>0</v>
          </cell>
          <cell r="JG13">
            <v>0</v>
          </cell>
          <cell r="JH13">
            <v>0</v>
          </cell>
          <cell r="JI13">
            <v>0</v>
          </cell>
          <cell r="JJ13">
            <v>0</v>
          </cell>
          <cell r="JK13">
            <v>0</v>
          </cell>
          <cell r="JL13">
            <v>0</v>
          </cell>
          <cell r="JM13">
            <v>0</v>
          </cell>
          <cell r="JN13">
            <v>0</v>
          </cell>
          <cell r="JO13">
            <v>0</v>
          </cell>
          <cell r="JP13">
            <v>0</v>
          </cell>
          <cell r="JQ13">
            <v>0</v>
          </cell>
          <cell r="JR13">
            <v>0</v>
          </cell>
          <cell r="JS13">
            <v>0</v>
          </cell>
          <cell r="JT13">
            <v>0</v>
          </cell>
          <cell r="JU13">
            <v>0</v>
          </cell>
          <cell r="JV13">
            <v>0</v>
          </cell>
          <cell r="JW13">
            <v>0</v>
          </cell>
          <cell r="JX13">
            <v>0</v>
          </cell>
          <cell r="JY13">
            <v>0</v>
          </cell>
          <cell r="JZ13">
            <v>0</v>
          </cell>
          <cell r="KA13">
            <v>0</v>
          </cell>
          <cell r="KB13">
            <v>0</v>
          </cell>
          <cell r="KC13">
            <v>0</v>
          </cell>
          <cell r="KD13">
            <v>0</v>
          </cell>
          <cell r="KE13">
            <v>0</v>
          </cell>
          <cell r="KF13">
            <v>0</v>
          </cell>
          <cell r="KG13">
            <v>0</v>
          </cell>
          <cell r="KH13">
            <v>0</v>
          </cell>
          <cell r="KI13">
            <v>0</v>
          </cell>
          <cell r="KJ13">
            <v>0</v>
          </cell>
          <cell r="KK13">
            <v>0</v>
          </cell>
          <cell r="KL13">
            <v>0</v>
          </cell>
          <cell r="KM13">
            <v>0</v>
          </cell>
          <cell r="KN13">
            <v>0</v>
          </cell>
          <cell r="KO13">
            <v>0</v>
          </cell>
          <cell r="KP13">
            <v>0</v>
          </cell>
          <cell r="KQ13">
            <v>0</v>
          </cell>
          <cell r="KR13">
            <v>0</v>
          </cell>
          <cell r="KS13">
            <v>0</v>
          </cell>
          <cell r="KT13">
            <v>0</v>
          </cell>
          <cell r="KU13">
            <v>0</v>
          </cell>
          <cell r="KV13">
            <v>0</v>
          </cell>
          <cell r="KW13">
            <v>0</v>
          </cell>
          <cell r="KX13">
            <v>0</v>
          </cell>
          <cell r="KY13">
            <v>0</v>
          </cell>
          <cell r="KZ13">
            <v>0</v>
          </cell>
          <cell r="LA13">
            <v>0</v>
          </cell>
          <cell r="LB13">
            <v>0</v>
          </cell>
          <cell r="LC13">
            <v>0</v>
          </cell>
          <cell r="LD13">
            <v>0</v>
          </cell>
        </row>
        <row r="14">
          <cell r="A14" t="str">
            <v>Belfast Community Circus School</v>
          </cell>
          <cell r="B14" t="str">
            <v>2014-2015</v>
          </cell>
          <cell r="C14">
            <v>31773</v>
          </cell>
          <cell r="D14" t="str">
            <v>Exchequer</v>
          </cell>
          <cell r="E14" t="str">
            <v>ACNI/10811</v>
          </cell>
          <cell r="F14" t="str">
            <v>Gavin O'Connor</v>
          </cell>
          <cell r="G14" t="str">
            <v>xx AFP - Returning Applicant</v>
          </cell>
          <cell r="H14" t="str">
            <v>Awarded - Completed</v>
          </cell>
          <cell r="I14" t="str">
            <v>Medium</v>
          </cell>
          <cell r="J14">
            <v>163299</v>
          </cell>
          <cell r="K14">
            <v>0</v>
          </cell>
          <cell r="L14">
            <v>163299</v>
          </cell>
          <cell r="M14">
            <v>561499</v>
          </cell>
          <cell r="N14" t="str">
            <v>Combined</v>
          </cell>
          <cell r="O14">
            <v>1</v>
          </cell>
          <cell r="P14">
            <v>0</v>
          </cell>
          <cell r="Q14">
            <v>0</v>
          </cell>
          <cell r="R14">
            <v>0</v>
          </cell>
          <cell r="S14">
            <v>1</v>
          </cell>
          <cell r="T14">
            <v>0</v>
          </cell>
          <cell r="U14">
            <v>0</v>
          </cell>
          <cell r="V14">
            <v>0</v>
          </cell>
          <cell r="W14">
            <v>1</v>
          </cell>
          <cell r="X14">
            <v>3</v>
          </cell>
          <cell r="Y14">
            <v>0</v>
          </cell>
          <cell r="Z14">
            <v>0</v>
          </cell>
          <cell r="AA14">
            <v>3</v>
          </cell>
          <cell r="AB14">
            <v>3</v>
          </cell>
          <cell r="AC14">
            <v>6</v>
          </cell>
          <cell r="AD14">
            <v>17</v>
          </cell>
          <cell r="AE14">
            <v>14</v>
          </cell>
          <cell r="AF14">
            <v>0</v>
          </cell>
          <cell r="AG14">
            <v>0</v>
          </cell>
          <cell r="AH14">
            <v>0</v>
          </cell>
          <cell r="AI14">
            <v>0</v>
          </cell>
          <cell r="AJ14">
            <v>17</v>
          </cell>
          <cell r="AK14">
            <v>14</v>
          </cell>
          <cell r="AL14">
            <v>31</v>
          </cell>
          <cell r="AM14">
            <v>27</v>
          </cell>
          <cell r="AN14">
            <v>43</v>
          </cell>
          <cell r="AO14">
            <v>70</v>
          </cell>
          <cell r="AP14">
            <v>240</v>
          </cell>
          <cell r="AQ14">
            <v>2</v>
          </cell>
          <cell r="AR14">
            <v>2</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2</v>
          </cell>
          <cell r="BR14">
            <v>2</v>
          </cell>
          <cell r="BS14">
            <v>4</v>
          </cell>
          <cell r="BT14">
            <v>1</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1</v>
          </cell>
          <cell r="CU14">
            <v>0</v>
          </cell>
          <cell r="CV14">
            <v>1</v>
          </cell>
          <cell r="CW14">
            <v>1</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1</v>
          </cell>
          <cell r="DX14">
            <v>0</v>
          </cell>
          <cell r="DY14">
            <v>1</v>
          </cell>
          <cell r="DZ14">
            <v>1</v>
          </cell>
          <cell r="EA14">
            <v>3</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0</v>
          </cell>
          <cell r="EW14">
            <v>0</v>
          </cell>
          <cell r="EX14">
            <v>0</v>
          </cell>
          <cell r="EY14">
            <v>0</v>
          </cell>
          <cell r="EZ14">
            <v>1</v>
          </cell>
          <cell r="FA14">
            <v>3</v>
          </cell>
          <cell r="FB14">
            <v>4</v>
          </cell>
          <cell r="FC14">
            <v>0</v>
          </cell>
          <cell r="FD14">
            <v>0</v>
          </cell>
          <cell r="FE14">
            <v>0</v>
          </cell>
          <cell r="FF14">
            <v>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1</v>
          </cell>
          <cell r="FU14">
            <v>0</v>
          </cell>
          <cell r="FV14">
            <v>1</v>
          </cell>
          <cell r="FW14">
            <v>2</v>
          </cell>
          <cell r="FX14">
            <v>0</v>
          </cell>
          <cell r="FY14">
            <v>0</v>
          </cell>
          <cell r="FZ14">
            <v>0</v>
          </cell>
          <cell r="GA14">
            <v>0</v>
          </cell>
          <cell r="GB14">
            <v>2</v>
          </cell>
          <cell r="GC14">
            <v>2</v>
          </cell>
          <cell r="GD14">
            <v>4</v>
          </cell>
          <cell r="GE14">
            <v>0</v>
          </cell>
          <cell r="GF14">
            <v>0</v>
          </cell>
          <cell r="GG14">
            <v>0</v>
          </cell>
          <cell r="GH14">
            <v>0</v>
          </cell>
          <cell r="GI14">
            <v>1</v>
          </cell>
          <cell r="GJ14">
            <v>0</v>
          </cell>
          <cell r="GK14">
            <v>0</v>
          </cell>
          <cell r="GL14">
            <v>0</v>
          </cell>
          <cell r="GM14">
            <v>0</v>
          </cell>
          <cell r="GN14">
            <v>0</v>
          </cell>
          <cell r="GO14">
            <v>0</v>
          </cell>
          <cell r="GP14">
            <v>0</v>
          </cell>
          <cell r="GQ14">
            <v>1</v>
          </cell>
          <cell r="GR14">
            <v>0</v>
          </cell>
          <cell r="GS14">
            <v>1</v>
          </cell>
          <cell r="GT14">
            <v>0</v>
          </cell>
          <cell r="GU14">
            <v>0</v>
          </cell>
          <cell r="GV14">
            <v>0</v>
          </cell>
          <cell r="GW14">
            <v>0</v>
          </cell>
          <cell r="GX14">
            <v>0</v>
          </cell>
          <cell r="GY14">
            <v>0</v>
          </cell>
          <cell r="GZ14">
            <v>1</v>
          </cell>
          <cell r="HA14">
            <v>0</v>
          </cell>
          <cell r="HB14">
            <v>0</v>
          </cell>
          <cell r="HC14">
            <v>0</v>
          </cell>
          <cell r="HD14">
            <v>0</v>
          </cell>
          <cell r="HE14">
            <v>0</v>
          </cell>
          <cell r="HF14">
            <v>1</v>
          </cell>
          <cell r="HG14">
            <v>0</v>
          </cell>
          <cell r="HH14">
            <v>1</v>
          </cell>
          <cell r="HI14">
            <v>0</v>
          </cell>
          <cell r="HJ14">
            <v>0</v>
          </cell>
          <cell r="HK14">
            <v>1</v>
          </cell>
          <cell r="HL14">
            <v>1</v>
          </cell>
          <cell r="HM14">
            <v>0</v>
          </cell>
          <cell r="HN14">
            <v>1</v>
          </cell>
          <cell r="HO14">
            <v>0</v>
          </cell>
          <cell r="HP14">
            <v>1</v>
          </cell>
          <cell r="HQ14">
            <v>0</v>
          </cell>
          <cell r="HR14">
            <v>0</v>
          </cell>
          <cell r="HS14">
            <v>0</v>
          </cell>
          <cell r="HT14">
            <v>0</v>
          </cell>
          <cell r="HU14">
            <v>1</v>
          </cell>
          <cell r="HV14">
            <v>3</v>
          </cell>
          <cell r="HW14">
            <v>4</v>
          </cell>
          <cell r="HX14">
            <v>7</v>
          </cell>
          <cell r="HY14">
            <v>15</v>
          </cell>
          <cell r="HZ14">
            <v>8</v>
          </cell>
          <cell r="IA14">
            <v>9</v>
          </cell>
          <cell r="IB14">
            <v>7</v>
          </cell>
          <cell r="IC14">
            <v>11</v>
          </cell>
          <cell r="ID14">
            <v>5</v>
          </cell>
          <cell r="IE14">
            <v>8</v>
          </cell>
          <cell r="IF14">
            <v>0</v>
          </cell>
          <cell r="IG14">
            <v>0</v>
          </cell>
          <cell r="IH14">
            <v>0</v>
          </cell>
          <cell r="II14">
            <v>0</v>
          </cell>
          <cell r="IJ14">
            <v>27</v>
          </cell>
          <cell r="IK14">
            <v>43</v>
          </cell>
          <cell r="IL14">
            <v>70</v>
          </cell>
          <cell r="IM14">
            <v>0</v>
          </cell>
          <cell r="IN14">
            <v>0</v>
          </cell>
          <cell r="IO14">
            <v>0</v>
          </cell>
          <cell r="IP14">
            <v>0</v>
          </cell>
          <cell r="IQ14">
            <v>0</v>
          </cell>
          <cell r="IR14">
            <v>0</v>
          </cell>
          <cell r="IS14">
            <v>0</v>
          </cell>
          <cell r="IT14">
            <v>0</v>
          </cell>
          <cell r="IU14">
            <v>2</v>
          </cell>
          <cell r="IV14">
            <v>2</v>
          </cell>
          <cell r="IW14">
            <v>2</v>
          </cell>
          <cell r="IX14">
            <v>2</v>
          </cell>
          <cell r="IY14">
            <v>4</v>
          </cell>
          <cell r="IZ14">
            <v>0</v>
          </cell>
          <cell r="JA14">
            <v>0</v>
          </cell>
          <cell r="JB14">
            <v>0</v>
          </cell>
          <cell r="JC14">
            <v>0</v>
          </cell>
          <cell r="JD14">
            <v>0</v>
          </cell>
          <cell r="JE14">
            <v>0</v>
          </cell>
          <cell r="JF14">
            <v>0</v>
          </cell>
          <cell r="JG14">
            <v>0</v>
          </cell>
          <cell r="JH14">
            <v>1</v>
          </cell>
          <cell r="JI14">
            <v>0</v>
          </cell>
          <cell r="JJ14">
            <v>1</v>
          </cell>
          <cell r="JK14">
            <v>0</v>
          </cell>
          <cell r="JL14">
            <v>1</v>
          </cell>
          <cell r="JM14">
            <v>0</v>
          </cell>
          <cell r="JN14">
            <v>0</v>
          </cell>
          <cell r="JO14">
            <v>0</v>
          </cell>
          <cell r="JP14">
            <v>0</v>
          </cell>
          <cell r="JQ14">
            <v>0</v>
          </cell>
          <cell r="JR14">
            <v>0</v>
          </cell>
          <cell r="JS14">
            <v>0</v>
          </cell>
          <cell r="JT14">
            <v>0</v>
          </cell>
          <cell r="JU14">
            <v>1</v>
          </cell>
          <cell r="JV14">
            <v>0</v>
          </cell>
          <cell r="JW14">
            <v>1</v>
          </cell>
          <cell r="JX14">
            <v>0</v>
          </cell>
          <cell r="JY14">
            <v>1</v>
          </cell>
          <cell r="JZ14">
            <v>0</v>
          </cell>
          <cell r="KA14">
            <v>0</v>
          </cell>
          <cell r="KB14">
            <v>0</v>
          </cell>
          <cell r="KC14">
            <v>0</v>
          </cell>
          <cell r="KD14">
            <v>0</v>
          </cell>
          <cell r="KE14">
            <v>0</v>
          </cell>
          <cell r="KF14">
            <v>0</v>
          </cell>
          <cell r="KG14">
            <v>0</v>
          </cell>
          <cell r="KH14">
            <v>1</v>
          </cell>
          <cell r="KI14">
            <v>3</v>
          </cell>
          <cell r="KJ14">
            <v>1</v>
          </cell>
          <cell r="KK14">
            <v>3</v>
          </cell>
          <cell r="KL14">
            <v>4</v>
          </cell>
          <cell r="KM14">
            <v>1</v>
          </cell>
          <cell r="KN14">
            <v>0</v>
          </cell>
          <cell r="KO14">
            <v>1</v>
          </cell>
          <cell r="KP14">
            <v>0</v>
          </cell>
          <cell r="KQ14">
            <v>0</v>
          </cell>
          <cell r="KR14">
            <v>0</v>
          </cell>
          <cell r="KS14">
            <v>0</v>
          </cell>
          <cell r="KT14">
            <v>0</v>
          </cell>
          <cell r="KU14">
            <v>4</v>
          </cell>
          <cell r="KV14">
            <v>0</v>
          </cell>
          <cell r="KW14">
            <v>25</v>
          </cell>
          <cell r="KX14">
            <v>5</v>
          </cell>
          <cell r="KY14">
            <v>34</v>
          </cell>
          <cell r="KZ14">
            <v>0</v>
          </cell>
          <cell r="LA14">
            <v>0</v>
          </cell>
          <cell r="LB14">
            <v>0</v>
          </cell>
          <cell r="LC14">
            <v>0</v>
          </cell>
          <cell r="LD14">
            <v>0</v>
          </cell>
        </row>
        <row r="15">
          <cell r="A15" t="str">
            <v>Belfast Exposed Photography</v>
          </cell>
          <cell r="B15" t="str">
            <v>2014-2015</v>
          </cell>
          <cell r="C15">
            <v>31751</v>
          </cell>
          <cell r="D15" t="str">
            <v>Exchequer</v>
          </cell>
          <cell r="E15" t="str">
            <v>ACNI/10789</v>
          </cell>
          <cell r="F15" t="str">
            <v>Deirdre Robb</v>
          </cell>
          <cell r="G15" t="str">
            <v>xx AFP - Returning Applicant</v>
          </cell>
          <cell r="H15" t="str">
            <v>Awarded - Completed</v>
          </cell>
          <cell r="I15" t="str">
            <v>Medium</v>
          </cell>
          <cell r="J15">
            <v>147479</v>
          </cell>
          <cell r="K15">
            <v>0</v>
          </cell>
          <cell r="L15">
            <v>147479</v>
          </cell>
          <cell r="M15">
            <v>0</v>
          </cell>
          <cell r="N15" t="str">
            <v>Visual Arts</v>
          </cell>
          <cell r="O15">
            <v>0</v>
          </cell>
          <cell r="P15">
            <v>0</v>
          </cell>
          <cell r="Q15">
            <v>0</v>
          </cell>
          <cell r="R15">
            <v>0</v>
          </cell>
          <cell r="S15">
            <v>0</v>
          </cell>
          <cell r="T15">
            <v>1</v>
          </cell>
          <cell r="U15">
            <v>0</v>
          </cell>
          <cell r="V15">
            <v>1</v>
          </cell>
          <cell r="W15">
            <v>1</v>
          </cell>
          <cell r="X15">
            <v>1</v>
          </cell>
          <cell r="Y15">
            <v>1</v>
          </cell>
          <cell r="Z15">
            <v>0</v>
          </cell>
          <cell r="AA15">
            <v>2</v>
          </cell>
          <cell r="AB15">
            <v>3</v>
          </cell>
          <cell r="AC15">
            <v>5</v>
          </cell>
          <cell r="AD15">
            <v>0</v>
          </cell>
          <cell r="AE15">
            <v>1</v>
          </cell>
          <cell r="AF15">
            <v>0</v>
          </cell>
          <cell r="AG15">
            <v>0</v>
          </cell>
          <cell r="AH15">
            <v>1</v>
          </cell>
          <cell r="AI15">
            <v>1</v>
          </cell>
          <cell r="AJ15">
            <v>1</v>
          </cell>
          <cell r="AK15">
            <v>2</v>
          </cell>
          <cell r="AL15">
            <v>3</v>
          </cell>
          <cell r="AM15">
            <v>6</v>
          </cell>
          <cell r="AN15">
            <v>14</v>
          </cell>
          <cell r="AO15">
            <v>20</v>
          </cell>
          <cell r="AP15">
            <v>550</v>
          </cell>
          <cell r="AQ15">
            <v>5</v>
          </cell>
          <cell r="AR15">
            <v>4</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5</v>
          </cell>
          <cell r="BR15">
            <v>4</v>
          </cell>
          <cell r="BS15">
            <v>9</v>
          </cell>
          <cell r="BT15">
            <v>0</v>
          </cell>
          <cell r="BU15">
            <v>1</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1</v>
          </cell>
          <cell r="CV15">
            <v>1</v>
          </cell>
          <cell r="CW15">
            <v>0</v>
          </cell>
          <cell r="CX15">
            <v>2</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2</v>
          </cell>
          <cell r="DY15">
            <v>2</v>
          </cell>
          <cell r="DZ15">
            <v>2</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1</v>
          </cell>
          <cell r="EV15">
            <v>0</v>
          </cell>
          <cell r="EW15">
            <v>0</v>
          </cell>
          <cell r="EX15">
            <v>0</v>
          </cell>
          <cell r="EY15">
            <v>0</v>
          </cell>
          <cell r="EZ15">
            <v>2</v>
          </cell>
          <cell r="FA15">
            <v>1</v>
          </cell>
          <cell r="FB15">
            <v>3</v>
          </cell>
          <cell r="FC15">
            <v>0</v>
          </cell>
          <cell r="FD15">
            <v>0</v>
          </cell>
          <cell r="FE15">
            <v>0</v>
          </cell>
          <cell r="FF15">
            <v>0</v>
          </cell>
          <cell r="FG15">
            <v>0</v>
          </cell>
          <cell r="FH15">
            <v>0</v>
          </cell>
          <cell r="FI15">
            <v>0</v>
          </cell>
          <cell r="FJ15">
            <v>0</v>
          </cell>
          <cell r="FK15">
            <v>0</v>
          </cell>
          <cell r="FL15">
            <v>1</v>
          </cell>
          <cell r="FM15">
            <v>0</v>
          </cell>
          <cell r="FN15">
            <v>1</v>
          </cell>
          <cell r="FO15">
            <v>1</v>
          </cell>
          <cell r="FP15">
            <v>0</v>
          </cell>
          <cell r="FQ15">
            <v>0</v>
          </cell>
          <cell r="FR15">
            <v>0</v>
          </cell>
          <cell r="FS15">
            <v>2</v>
          </cell>
          <cell r="FT15">
            <v>1</v>
          </cell>
          <cell r="FU15">
            <v>2</v>
          </cell>
          <cell r="FV15">
            <v>3</v>
          </cell>
          <cell r="FW15">
            <v>0</v>
          </cell>
          <cell r="FX15">
            <v>1</v>
          </cell>
          <cell r="FY15">
            <v>0</v>
          </cell>
          <cell r="FZ15">
            <v>0</v>
          </cell>
          <cell r="GA15">
            <v>0</v>
          </cell>
          <cell r="GB15">
            <v>5</v>
          </cell>
          <cell r="GC15">
            <v>4</v>
          </cell>
          <cell r="GD15">
            <v>9</v>
          </cell>
          <cell r="GE15">
            <v>0</v>
          </cell>
          <cell r="GF15">
            <v>0</v>
          </cell>
          <cell r="GG15">
            <v>0</v>
          </cell>
          <cell r="GH15">
            <v>0</v>
          </cell>
          <cell r="GI15">
            <v>0</v>
          </cell>
          <cell r="GJ15">
            <v>0</v>
          </cell>
          <cell r="GK15">
            <v>0</v>
          </cell>
          <cell r="GL15">
            <v>0</v>
          </cell>
          <cell r="GM15">
            <v>0</v>
          </cell>
          <cell r="GN15">
            <v>0</v>
          </cell>
          <cell r="GO15">
            <v>0</v>
          </cell>
          <cell r="GP15">
            <v>0</v>
          </cell>
          <cell r="GQ15">
            <v>0</v>
          </cell>
          <cell r="GR15">
            <v>0</v>
          </cell>
          <cell r="GS15">
            <v>0</v>
          </cell>
          <cell r="GT15">
            <v>0</v>
          </cell>
          <cell r="GU15">
            <v>0</v>
          </cell>
          <cell r="GV15">
            <v>0</v>
          </cell>
          <cell r="GW15">
            <v>0</v>
          </cell>
          <cell r="GX15">
            <v>0</v>
          </cell>
          <cell r="GY15">
            <v>1</v>
          </cell>
          <cell r="GZ15">
            <v>0</v>
          </cell>
          <cell r="HA15">
            <v>1</v>
          </cell>
          <cell r="HB15">
            <v>0</v>
          </cell>
          <cell r="HC15">
            <v>0</v>
          </cell>
          <cell r="HD15">
            <v>0</v>
          </cell>
          <cell r="HE15">
            <v>0</v>
          </cell>
          <cell r="HF15">
            <v>0</v>
          </cell>
          <cell r="HG15">
            <v>2</v>
          </cell>
          <cell r="HH15">
            <v>2</v>
          </cell>
          <cell r="HI15">
            <v>0</v>
          </cell>
          <cell r="HJ15">
            <v>1</v>
          </cell>
          <cell r="HK15">
            <v>0</v>
          </cell>
          <cell r="HL15">
            <v>1</v>
          </cell>
          <cell r="HM15">
            <v>1</v>
          </cell>
          <cell r="HN15">
            <v>0</v>
          </cell>
          <cell r="HO15">
            <v>1</v>
          </cell>
          <cell r="HP15">
            <v>0</v>
          </cell>
          <cell r="HQ15">
            <v>0</v>
          </cell>
          <cell r="HR15">
            <v>0</v>
          </cell>
          <cell r="HS15">
            <v>0</v>
          </cell>
          <cell r="HT15">
            <v>0</v>
          </cell>
          <cell r="HU15">
            <v>2</v>
          </cell>
          <cell r="HV15">
            <v>2</v>
          </cell>
          <cell r="HW15">
            <v>4</v>
          </cell>
          <cell r="HX15">
            <v>1</v>
          </cell>
          <cell r="HY15">
            <v>0</v>
          </cell>
          <cell r="HZ15">
            <v>2</v>
          </cell>
          <cell r="IA15">
            <v>5</v>
          </cell>
          <cell r="IB15">
            <v>2</v>
          </cell>
          <cell r="IC15">
            <v>5</v>
          </cell>
          <cell r="ID15">
            <v>1</v>
          </cell>
          <cell r="IE15">
            <v>2</v>
          </cell>
          <cell r="IF15">
            <v>0</v>
          </cell>
          <cell r="IG15">
            <v>2</v>
          </cell>
          <cell r="IH15">
            <v>0</v>
          </cell>
          <cell r="II15">
            <v>0</v>
          </cell>
          <cell r="IJ15">
            <v>6</v>
          </cell>
          <cell r="IK15">
            <v>14</v>
          </cell>
          <cell r="IL15">
            <v>20</v>
          </cell>
          <cell r="IM15">
            <v>0</v>
          </cell>
          <cell r="IN15">
            <v>0</v>
          </cell>
          <cell r="IO15">
            <v>0</v>
          </cell>
          <cell r="IP15">
            <v>0</v>
          </cell>
          <cell r="IQ15">
            <v>0</v>
          </cell>
          <cell r="IR15">
            <v>0</v>
          </cell>
          <cell r="IS15">
            <v>0</v>
          </cell>
          <cell r="IT15">
            <v>0</v>
          </cell>
          <cell r="IU15">
            <v>4</v>
          </cell>
          <cell r="IV15">
            <v>5</v>
          </cell>
          <cell r="IW15">
            <v>4</v>
          </cell>
          <cell r="IX15">
            <v>5</v>
          </cell>
          <cell r="IY15">
            <v>9</v>
          </cell>
          <cell r="IZ15">
            <v>0</v>
          </cell>
          <cell r="JA15">
            <v>0</v>
          </cell>
          <cell r="JB15">
            <v>0</v>
          </cell>
          <cell r="JC15">
            <v>0</v>
          </cell>
          <cell r="JD15">
            <v>0</v>
          </cell>
          <cell r="JE15">
            <v>0</v>
          </cell>
          <cell r="JF15">
            <v>0</v>
          </cell>
          <cell r="JG15">
            <v>0</v>
          </cell>
          <cell r="JH15">
            <v>0</v>
          </cell>
          <cell r="JI15">
            <v>0</v>
          </cell>
          <cell r="JJ15">
            <v>0</v>
          </cell>
          <cell r="JK15">
            <v>0</v>
          </cell>
          <cell r="JL15">
            <v>0</v>
          </cell>
          <cell r="JM15">
            <v>0</v>
          </cell>
          <cell r="JN15">
            <v>1</v>
          </cell>
          <cell r="JO15">
            <v>0</v>
          </cell>
          <cell r="JP15">
            <v>0</v>
          </cell>
          <cell r="JQ15">
            <v>0</v>
          </cell>
          <cell r="JR15">
            <v>0</v>
          </cell>
          <cell r="JS15">
            <v>0</v>
          </cell>
          <cell r="JT15">
            <v>1</v>
          </cell>
          <cell r="JU15">
            <v>0</v>
          </cell>
          <cell r="JV15">
            <v>0</v>
          </cell>
          <cell r="JW15">
            <v>0</v>
          </cell>
          <cell r="JX15">
            <v>2</v>
          </cell>
          <cell r="JY15">
            <v>2</v>
          </cell>
          <cell r="JZ15">
            <v>1</v>
          </cell>
          <cell r="KA15">
            <v>1</v>
          </cell>
          <cell r="KB15">
            <v>1</v>
          </cell>
          <cell r="KC15">
            <v>0</v>
          </cell>
          <cell r="KD15">
            <v>0</v>
          </cell>
          <cell r="KE15">
            <v>0</v>
          </cell>
          <cell r="KF15">
            <v>0</v>
          </cell>
          <cell r="KG15">
            <v>0</v>
          </cell>
          <cell r="KH15">
            <v>0</v>
          </cell>
          <cell r="KI15">
            <v>0</v>
          </cell>
          <cell r="KJ15">
            <v>2</v>
          </cell>
          <cell r="KK15">
            <v>1</v>
          </cell>
          <cell r="KL15">
            <v>3</v>
          </cell>
          <cell r="KM15">
            <v>1</v>
          </cell>
          <cell r="KN15">
            <v>0</v>
          </cell>
          <cell r="KO15">
            <v>1</v>
          </cell>
          <cell r="KP15">
            <v>0</v>
          </cell>
          <cell r="KQ15">
            <v>1</v>
          </cell>
          <cell r="KR15">
            <v>0</v>
          </cell>
          <cell r="KS15">
            <v>5</v>
          </cell>
          <cell r="KT15">
            <v>1</v>
          </cell>
          <cell r="KU15">
            <v>2</v>
          </cell>
          <cell r="KV15">
            <v>1</v>
          </cell>
          <cell r="KW15">
            <v>0</v>
          </cell>
          <cell r="KX15">
            <v>0</v>
          </cell>
          <cell r="KY15">
            <v>10</v>
          </cell>
          <cell r="KZ15">
            <v>2</v>
          </cell>
          <cell r="LA15">
            <v>0</v>
          </cell>
          <cell r="LB15">
            <v>0</v>
          </cell>
          <cell r="LC15">
            <v>4</v>
          </cell>
          <cell r="LD15">
            <v>6</v>
          </cell>
        </row>
        <row r="16">
          <cell r="A16" t="str">
            <v>Belfast Festival at Queen's</v>
          </cell>
          <cell r="B16" t="str">
            <v>2014-2015</v>
          </cell>
          <cell r="C16">
            <v>31832</v>
          </cell>
          <cell r="D16" t="str">
            <v>Exchequer</v>
          </cell>
          <cell r="E16" t="str">
            <v>ACNI/10870</v>
          </cell>
          <cell r="F16" t="str">
            <v>Sonya Whitefield</v>
          </cell>
          <cell r="G16" t="str">
            <v>xx AFP - Returning Applicant</v>
          </cell>
          <cell r="H16" t="str">
            <v>Awarded - Completed</v>
          </cell>
          <cell r="I16" t="str">
            <v>Medium</v>
          </cell>
          <cell r="J16">
            <v>189150</v>
          </cell>
          <cell r="K16">
            <v>0</v>
          </cell>
          <cell r="L16">
            <v>189150</v>
          </cell>
          <cell r="M16">
            <v>666015</v>
          </cell>
          <cell r="N16" t="str">
            <v>Combined</v>
          </cell>
          <cell r="O16">
            <v>1</v>
          </cell>
          <cell r="P16">
            <v>0</v>
          </cell>
          <cell r="Q16">
            <v>0</v>
          </cell>
          <cell r="R16">
            <v>0</v>
          </cell>
          <cell r="S16">
            <v>0</v>
          </cell>
          <cell r="T16">
            <v>2</v>
          </cell>
          <cell r="U16">
            <v>0</v>
          </cell>
          <cell r="V16">
            <v>0</v>
          </cell>
          <cell r="W16">
            <v>0</v>
          </cell>
          <cell r="X16">
            <v>1</v>
          </cell>
          <cell r="Y16">
            <v>0</v>
          </cell>
          <cell r="Z16">
            <v>1</v>
          </cell>
          <cell r="AA16">
            <v>1</v>
          </cell>
          <cell r="AB16">
            <v>4</v>
          </cell>
          <cell r="AC16">
            <v>5</v>
          </cell>
          <cell r="AD16">
            <v>0</v>
          </cell>
          <cell r="AE16">
            <v>0</v>
          </cell>
          <cell r="AF16">
            <v>1</v>
          </cell>
          <cell r="AG16">
            <v>2</v>
          </cell>
          <cell r="AH16">
            <v>0</v>
          </cell>
          <cell r="AI16">
            <v>5</v>
          </cell>
          <cell r="AJ16">
            <v>1</v>
          </cell>
          <cell r="AK16">
            <v>7</v>
          </cell>
          <cell r="AL16">
            <v>8</v>
          </cell>
          <cell r="AM16">
            <v>34</v>
          </cell>
          <cell r="AN16">
            <v>50</v>
          </cell>
          <cell r="AO16">
            <v>84</v>
          </cell>
          <cell r="AP16">
            <v>1000</v>
          </cell>
          <cell r="AQ16">
            <v>8</v>
          </cell>
          <cell r="AR16">
            <v>9</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8</v>
          </cell>
          <cell r="BR16">
            <v>9</v>
          </cell>
          <cell r="BS16">
            <v>17</v>
          </cell>
          <cell r="BT16">
            <v>1</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1</v>
          </cell>
          <cell r="CU16">
            <v>0</v>
          </cell>
          <cell r="CV16">
            <v>1</v>
          </cell>
          <cell r="CW16">
            <v>0</v>
          </cell>
          <cell r="CX16">
            <v>2</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2</v>
          </cell>
          <cell r="DY16">
            <v>2</v>
          </cell>
          <cell r="DZ16">
            <v>0</v>
          </cell>
          <cell r="EA16">
            <v>3</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3</v>
          </cell>
          <cell r="FB16">
            <v>3</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cell r="FZ16">
            <v>0</v>
          </cell>
          <cell r="GA16">
            <v>0</v>
          </cell>
          <cell r="GB16">
            <v>0</v>
          </cell>
          <cell r="GC16">
            <v>0</v>
          </cell>
          <cell r="GD16">
            <v>0</v>
          </cell>
          <cell r="GE16">
            <v>0</v>
          </cell>
          <cell r="GF16">
            <v>0</v>
          </cell>
          <cell r="GG16">
            <v>0</v>
          </cell>
          <cell r="GH16">
            <v>0</v>
          </cell>
          <cell r="GI16">
            <v>0</v>
          </cell>
          <cell r="GJ16">
            <v>0</v>
          </cell>
          <cell r="GK16">
            <v>1</v>
          </cell>
          <cell r="GL16">
            <v>0</v>
          </cell>
          <cell r="GM16">
            <v>0</v>
          </cell>
          <cell r="GN16">
            <v>0</v>
          </cell>
          <cell r="GO16">
            <v>0</v>
          </cell>
          <cell r="GP16">
            <v>0</v>
          </cell>
          <cell r="GQ16">
            <v>1</v>
          </cell>
          <cell r="GR16">
            <v>0</v>
          </cell>
          <cell r="GS16">
            <v>1</v>
          </cell>
          <cell r="GT16">
            <v>0</v>
          </cell>
          <cell r="GU16">
            <v>0</v>
          </cell>
          <cell r="GV16">
            <v>0</v>
          </cell>
          <cell r="GW16">
            <v>2</v>
          </cell>
          <cell r="GX16">
            <v>0</v>
          </cell>
          <cell r="GY16">
            <v>0</v>
          </cell>
          <cell r="GZ16">
            <v>0</v>
          </cell>
          <cell r="HA16">
            <v>0</v>
          </cell>
          <cell r="HB16">
            <v>0</v>
          </cell>
          <cell r="HC16">
            <v>0</v>
          </cell>
          <cell r="HD16">
            <v>0</v>
          </cell>
          <cell r="HE16">
            <v>0</v>
          </cell>
          <cell r="HF16">
            <v>0</v>
          </cell>
          <cell r="HG16">
            <v>2</v>
          </cell>
          <cell r="HH16">
            <v>2</v>
          </cell>
          <cell r="HI16">
            <v>0</v>
          </cell>
          <cell r="HJ16">
            <v>0</v>
          </cell>
          <cell r="HK16">
            <v>0</v>
          </cell>
          <cell r="HL16">
            <v>3</v>
          </cell>
          <cell r="HM16">
            <v>0</v>
          </cell>
          <cell r="HN16">
            <v>0</v>
          </cell>
          <cell r="HO16">
            <v>0</v>
          </cell>
          <cell r="HP16">
            <v>0</v>
          </cell>
          <cell r="HQ16">
            <v>0</v>
          </cell>
          <cell r="HR16">
            <v>0</v>
          </cell>
          <cell r="HS16">
            <v>0</v>
          </cell>
          <cell r="HT16">
            <v>0</v>
          </cell>
          <cell r="HU16">
            <v>0</v>
          </cell>
          <cell r="HV16">
            <v>3</v>
          </cell>
          <cell r="HW16">
            <v>3</v>
          </cell>
          <cell r="HX16">
            <v>0</v>
          </cell>
          <cell r="HY16">
            <v>0</v>
          </cell>
          <cell r="HZ16">
            <v>0</v>
          </cell>
          <cell r="IA16">
            <v>0</v>
          </cell>
          <cell r="IB16">
            <v>0</v>
          </cell>
          <cell r="IC16">
            <v>0</v>
          </cell>
          <cell r="ID16">
            <v>0</v>
          </cell>
          <cell r="IE16">
            <v>0</v>
          </cell>
          <cell r="IF16">
            <v>0</v>
          </cell>
          <cell r="IG16">
            <v>0</v>
          </cell>
          <cell r="IH16">
            <v>0</v>
          </cell>
          <cell r="II16">
            <v>0</v>
          </cell>
          <cell r="IJ16">
            <v>0</v>
          </cell>
          <cell r="IK16">
            <v>0</v>
          </cell>
          <cell r="IL16">
            <v>0</v>
          </cell>
          <cell r="IM16">
            <v>0</v>
          </cell>
          <cell r="IN16">
            <v>0</v>
          </cell>
          <cell r="IO16">
            <v>0</v>
          </cell>
          <cell r="IP16">
            <v>0</v>
          </cell>
          <cell r="IQ16">
            <v>0</v>
          </cell>
          <cell r="IR16">
            <v>0</v>
          </cell>
          <cell r="IS16">
            <v>0</v>
          </cell>
          <cell r="IT16">
            <v>0</v>
          </cell>
          <cell r="IU16">
            <v>8</v>
          </cell>
          <cell r="IV16">
            <v>9</v>
          </cell>
          <cell r="IW16">
            <v>8</v>
          </cell>
          <cell r="IX16">
            <v>9</v>
          </cell>
          <cell r="IY16">
            <v>17</v>
          </cell>
          <cell r="IZ16">
            <v>0</v>
          </cell>
          <cell r="JA16">
            <v>0</v>
          </cell>
          <cell r="JB16">
            <v>0</v>
          </cell>
          <cell r="JC16">
            <v>0</v>
          </cell>
          <cell r="JD16">
            <v>0</v>
          </cell>
          <cell r="JE16">
            <v>0</v>
          </cell>
          <cell r="JF16">
            <v>1</v>
          </cell>
          <cell r="JG16">
            <v>0</v>
          </cell>
          <cell r="JH16">
            <v>0</v>
          </cell>
          <cell r="JI16">
            <v>0</v>
          </cell>
          <cell r="JJ16">
            <v>1</v>
          </cell>
          <cell r="JK16">
            <v>0</v>
          </cell>
          <cell r="JL16">
            <v>1</v>
          </cell>
          <cell r="JM16">
            <v>0</v>
          </cell>
          <cell r="JN16">
            <v>0</v>
          </cell>
          <cell r="JO16">
            <v>0</v>
          </cell>
          <cell r="JP16">
            <v>0</v>
          </cell>
          <cell r="JQ16">
            <v>0</v>
          </cell>
          <cell r="JR16">
            <v>0</v>
          </cell>
          <cell r="JS16">
            <v>0</v>
          </cell>
          <cell r="JT16">
            <v>0</v>
          </cell>
          <cell r="JU16">
            <v>0</v>
          </cell>
          <cell r="JV16">
            <v>2</v>
          </cell>
          <cell r="JW16">
            <v>0</v>
          </cell>
          <cell r="JX16">
            <v>2</v>
          </cell>
          <cell r="JY16">
            <v>2</v>
          </cell>
          <cell r="JZ16">
            <v>0</v>
          </cell>
          <cell r="KA16">
            <v>0</v>
          </cell>
          <cell r="KB16">
            <v>0</v>
          </cell>
          <cell r="KC16">
            <v>0</v>
          </cell>
          <cell r="KD16">
            <v>0</v>
          </cell>
          <cell r="KE16">
            <v>0</v>
          </cell>
          <cell r="KF16">
            <v>0</v>
          </cell>
          <cell r="KG16">
            <v>0</v>
          </cell>
          <cell r="KH16">
            <v>0</v>
          </cell>
          <cell r="KI16">
            <v>3</v>
          </cell>
          <cell r="KJ16">
            <v>0</v>
          </cell>
          <cell r="KK16">
            <v>3</v>
          </cell>
          <cell r="KL16">
            <v>3</v>
          </cell>
          <cell r="KM16">
            <v>1</v>
          </cell>
          <cell r="KN16">
            <v>0</v>
          </cell>
          <cell r="KO16">
            <v>1</v>
          </cell>
          <cell r="KP16">
            <v>0</v>
          </cell>
          <cell r="KQ16">
            <v>0</v>
          </cell>
          <cell r="KR16">
            <v>0</v>
          </cell>
          <cell r="KS16">
            <v>0</v>
          </cell>
          <cell r="KT16">
            <v>0</v>
          </cell>
          <cell r="KU16">
            <v>0</v>
          </cell>
          <cell r="KV16">
            <v>0</v>
          </cell>
          <cell r="KW16">
            <v>0</v>
          </cell>
          <cell r="KX16">
            <v>0</v>
          </cell>
          <cell r="KY16">
            <v>0</v>
          </cell>
          <cell r="KZ16">
            <v>0</v>
          </cell>
          <cell r="LA16">
            <v>0</v>
          </cell>
          <cell r="LB16">
            <v>0</v>
          </cell>
          <cell r="LC16">
            <v>12</v>
          </cell>
          <cell r="LD16">
            <v>12</v>
          </cell>
        </row>
        <row r="17">
          <cell r="A17" t="str">
            <v>Belfast Music Society</v>
          </cell>
          <cell r="B17" t="str">
            <v>2014-2015</v>
          </cell>
          <cell r="C17">
            <v>31736</v>
          </cell>
          <cell r="D17" t="str">
            <v>Lottery</v>
          </cell>
          <cell r="E17" t="str">
            <v>ACNI/10774</v>
          </cell>
          <cell r="F17" t="str">
            <v>Ciaran Scullion</v>
          </cell>
          <cell r="G17" t="str">
            <v>xx AFP - Returning Applicant</v>
          </cell>
          <cell r="H17" t="str">
            <v>Awarded - Completed</v>
          </cell>
          <cell r="I17" t="str">
            <v>Small</v>
          </cell>
          <cell r="J17">
            <v>42583</v>
          </cell>
          <cell r="K17">
            <v>0</v>
          </cell>
          <cell r="L17">
            <v>42583</v>
          </cell>
          <cell r="M17">
            <v>83360</v>
          </cell>
          <cell r="N17" t="str">
            <v>Music</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21</v>
          </cell>
          <cell r="AE17">
            <v>20</v>
          </cell>
          <cell r="AF17">
            <v>0</v>
          </cell>
          <cell r="AG17">
            <v>1</v>
          </cell>
          <cell r="AH17">
            <v>0</v>
          </cell>
          <cell r="AI17">
            <v>0</v>
          </cell>
          <cell r="AJ17">
            <v>21</v>
          </cell>
          <cell r="AK17">
            <v>21</v>
          </cell>
          <cell r="AL17">
            <v>42</v>
          </cell>
          <cell r="AM17">
            <v>0</v>
          </cell>
          <cell r="AN17">
            <v>3</v>
          </cell>
          <cell r="AO17">
            <v>3</v>
          </cell>
          <cell r="AP17">
            <v>10</v>
          </cell>
          <cell r="AQ17">
            <v>3</v>
          </cell>
          <cell r="AR17">
            <v>2</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3</v>
          </cell>
          <cell r="BR17">
            <v>2</v>
          </cell>
          <cell r="BS17">
            <v>5</v>
          </cell>
          <cell r="BT17">
            <v>20</v>
          </cell>
          <cell r="BU17">
            <v>19</v>
          </cell>
          <cell r="BV17">
            <v>0</v>
          </cell>
          <cell r="BW17">
            <v>0</v>
          </cell>
          <cell r="BX17">
            <v>1</v>
          </cell>
          <cell r="BY17">
            <v>1</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21</v>
          </cell>
          <cell r="CU17">
            <v>20</v>
          </cell>
          <cell r="CV17">
            <v>41</v>
          </cell>
          <cell r="CW17">
            <v>0</v>
          </cell>
          <cell r="CX17">
            <v>1</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1</v>
          </cell>
          <cell r="DY17">
            <v>1</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1</v>
          </cell>
          <cell r="FR17">
            <v>1</v>
          </cell>
          <cell r="FS17">
            <v>1</v>
          </cell>
          <cell r="FT17">
            <v>0</v>
          </cell>
          <cell r="FU17">
            <v>0</v>
          </cell>
          <cell r="FV17">
            <v>0</v>
          </cell>
          <cell r="FW17">
            <v>0</v>
          </cell>
          <cell r="FX17">
            <v>2</v>
          </cell>
          <cell r="FY17">
            <v>0</v>
          </cell>
          <cell r="FZ17">
            <v>0</v>
          </cell>
          <cell r="GA17">
            <v>0</v>
          </cell>
          <cell r="GB17">
            <v>3</v>
          </cell>
          <cell r="GC17">
            <v>2</v>
          </cell>
          <cell r="GD17">
            <v>5</v>
          </cell>
          <cell r="GE17">
            <v>0</v>
          </cell>
          <cell r="GF17">
            <v>0</v>
          </cell>
          <cell r="GG17">
            <v>9</v>
          </cell>
          <cell r="GH17">
            <v>11</v>
          </cell>
          <cell r="GI17">
            <v>10</v>
          </cell>
          <cell r="GJ17">
            <v>9</v>
          </cell>
          <cell r="GK17">
            <v>1</v>
          </cell>
          <cell r="GL17">
            <v>0</v>
          </cell>
          <cell r="GM17">
            <v>1</v>
          </cell>
          <cell r="GN17">
            <v>0</v>
          </cell>
          <cell r="GO17">
            <v>0</v>
          </cell>
          <cell r="GP17">
            <v>0</v>
          </cell>
          <cell r="GQ17">
            <v>21</v>
          </cell>
          <cell r="GR17">
            <v>20</v>
          </cell>
          <cell r="GS17">
            <v>41</v>
          </cell>
          <cell r="GT17">
            <v>0</v>
          </cell>
          <cell r="GU17">
            <v>0</v>
          </cell>
          <cell r="GV17">
            <v>0</v>
          </cell>
          <cell r="GW17">
            <v>0</v>
          </cell>
          <cell r="GX17">
            <v>0</v>
          </cell>
          <cell r="GY17">
            <v>0</v>
          </cell>
          <cell r="GZ17">
            <v>0</v>
          </cell>
          <cell r="HA17">
            <v>1</v>
          </cell>
          <cell r="HB17">
            <v>0</v>
          </cell>
          <cell r="HC17">
            <v>0</v>
          </cell>
          <cell r="HD17">
            <v>0</v>
          </cell>
          <cell r="HE17">
            <v>0</v>
          </cell>
          <cell r="HF17">
            <v>0</v>
          </cell>
          <cell r="HG17">
            <v>1</v>
          </cell>
          <cell r="HH17">
            <v>1</v>
          </cell>
          <cell r="HI17">
            <v>0</v>
          </cell>
          <cell r="HJ17">
            <v>0</v>
          </cell>
          <cell r="HK17">
            <v>0</v>
          </cell>
          <cell r="HL17">
            <v>0</v>
          </cell>
          <cell r="HM17">
            <v>0</v>
          </cell>
          <cell r="HN17">
            <v>0</v>
          </cell>
          <cell r="HO17">
            <v>0</v>
          </cell>
          <cell r="HP17">
            <v>0</v>
          </cell>
          <cell r="HQ17">
            <v>0</v>
          </cell>
          <cell r="HR17">
            <v>0</v>
          </cell>
          <cell r="HS17">
            <v>0</v>
          </cell>
          <cell r="HT17">
            <v>0</v>
          </cell>
          <cell r="HU17">
            <v>0</v>
          </cell>
          <cell r="HV17">
            <v>0</v>
          </cell>
          <cell r="HW17">
            <v>0</v>
          </cell>
          <cell r="HX17">
            <v>0</v>
          </cell>
          <cell r="HY17">
            <v>3</v>
          </cell>
          <cell r="HZ17">
            <v>0</v>
          </cell>
          <cell r="IA17">
            <v>0</v>
          </cell>
          <cell r="IB17">
            <v>0</v>
          </cell>
          <cell r="IC17">
            <v>0</v>
          </cell>
          <cell r="ID17">
            <v>0</v>
          </cell>
          <cell r="IE17">
            <v>0</v>
          </cell>
          <cell r="IF17">
            <v>0</v>
          </cell>
          <cell r="IG17">
            <v>0</v>
          </cell>
          <cell r="IH17">
            <v>0</v>
          </cell>
          <cell r="II17">
            <v>0</v>
          </cell>
          <cell r="IJ17">
            <v>0</v>
          </cell>
          <cell r="IK17">
            <v>3</v>
          </cell>
          <cell r="IL17">
            <v>3</v>
          </cell>
          <cell r="IM17">
            <v>0</v>
          </cell>
          <cell r="IN17">
            <v>0</v>
          </cell>
          <cell r="IO17">
            <v>0</v>
          </cell>
          <cell r="IP17">
            <v>0</v>
          </cell>
          <cell r="IQ17">
            <v>0</v>
          </cell>
          <cell r="IR17">
            <v>0</v>
          </cell>
          <cell r="IS17">
            <v>0</v>
          </cell>
          <cell r="IT17">
            <v>0</v>
          </cell>
          <cell r="IU17">
            <v>3</v>
          </cell>
          <cell r="IV17">
            <v>2</v>
          </cell>
          <cell r="IW17">
            <v>3</v>
          </cell>
          <cell r="IX17">
            <v>2</v>
          </cell>
          <cell r="IY17">
            <v>5</v>
          </cell>
          <cell r="IZ17">
            <v>0</v>
          </cell>
          <cell r="JA17">
            <v>0</v>
          </cell>
          <cell r="JB17">
            <v>0</v>
          </cell>
          <cell r="JC17">
            <v>0</v>
          </cell>
          <cell r="JD17">
            <v>0</v>
          </cell>
          <cell r="JE17">
            <v>0</v>
          </cell>
          <cell r="JF17">
            <v>0</v>
          </cell>
          <cell r="JG17">
            <v>0</v>
          </cell>
          <cell r="JH17">
            <v>21</v>
          </cell>
          <cell r="JI17">
            <v>20</v>
          </cell>
          <cell r="JJ17">
            <v>21</v>
          </cell>
          <cell r="JK17">
            <v>20</v>
          </cell>
          <cell r="JL17">
            <v>41</v>
          </cell>
          <cell r="JM17">
            <v>0</v>
          </cell>
          <cell r="JN17">
            <v>0</v>
          </cell>
          <cell r="JO17">
            <v>0</v>
          </cell>
          <cell r="JP17">
            <v>0</v>
          </cell>
          <cell r="JQ17">
            <v>0</v>
          </cell>
          <cell r="JR17">
            <v>0</v>
          </cell>
          <cell r="JS17">
            <v>0</v>
          </cell>
          <cell r="JT17">
            <v>0</v>
          </cell>
          <cell r="JU17">
            <v>0</v>
          </cell>
          <cell r="JV17">
            <v>1</v>
          </cell>
          <cell r="JW17">
            <v>0</v>
          </cell>
          <cell r="JX17">
            <v>1</v>
          </cell>
          <cell r="JY17">
            <v>1</v>
          </cell>
          <cell r="JZ17">
            <v>0</v>
          </cell>
          <cell r="KA17">
            <v>0</v>
          </cell>
          <cell r="KB17">
            <v>0</v>
          </cell>
          <cell r="KC17">
            <v>0</v>
          </cell>
          <cell r="KD17">
            <v>0</v>
          </cell>
          <cell r="KE17">
            <v>0</v>
          </cell>
          <cell r="KF17">
            <v>0</v>
          </cell>
          <cell r="KG17">
            <v>0</v>
          </cell>
          <cell r="KH17">
            <v>0</v>
          </cell>
          <cell r="KI17">
            <v>0</v>
          </cell>
          <cell r="KJ17">
            <v>0</v>
          </cell>
          <cell r="KK17">
            <v>0</v>
          </cell>
          <cell r="KL17">
            <v>0</v>
          </cell>
          <cell r="KM17">
            <v>0</v>
          </cell>
          <cell r="KN17">
            <v>1</v>
          </cell>
          <cell r="KO17">
            <v>0</v>
          </cell>
          <cell r="KP17">
            <v>0</v>
          </cell>
          <cell r="KQ17">
            <v>0</v>
          </cell>
          <cell r="KR17">
            <v>0</v>
          </cell>
          <cell r="KS17">
            <v>0</v>
          </cell>
          <cell r="KT17">
            <v>0</v>
          </cell>
          <cell r="KU17">
            <v>0</v>
          </cell>
          <cell r="KV17">
            <v>0</v>
          </cell>
          <cell r="KW17">
            <v>0</v>
          </cell>
          <cell r="KX17">
            <v>0</v>
          </cell>
          <cell r="KY17">
            <v>0</v>
          </cell>
          <cell r="KZ17">
            <v>0</v>
          </cell>
          <cell r="LA17">
            <v>0</v>
          </cell>
          <cell r="LB17">
            <v>0</v>
          </cell>
          <cell r="LC17">
            <v>1</v>
          </cell>
          <cell r="LD17">
            <v>1</v>
          </cell>
        </row>
        <row r="18">
          <cell r="A18" t="str">
            <v>Belfast Print Workshop</v>
          </cell>
          <cell r="B18" t="str">
            <v>2014-2015</v>
          </cell>
          <cell r="C18">
            <v>31752</v>
          </cell>
          <cell r="D18" t="str">
            <v>Lottery</v>
          </cell>
          <cell r="E18" t="str">
            <v>ACNI/10790</v>
          </cell>
          <cell r="F18" t="str">
            <v>Suzanne Lyle</v>
          </cell>
          <cell r="G18" t="str">
            <v>xx AFP - Returning Applicant</v>
          </cell>
          <cell r="H18" t="str">
            <v>Awarded - Completed</v>
          </cell>
          <cell r="I18" t="str">
            <v>Medium</v>
          </cell>
          <cell r="J18">
            <v>89000</v>
          </cell>
          <cell r="K18">
            <v>0</v>
          </cell>
          <cell r="L18">
            <v>89000</v>
          </cell>
          <cell r="M18">
            <v>176319</v>
          </cell>
          <cell r="N18" t="str">
            <v>Visual Arts</v>
          </cell>
          <cell r="O18">
            <v>0</v>
          </cell>
          <cell r="P18">
            <v>0</v>
          </cell>
          <cell r="Q18">
            <v>0</v>
          </cell>
          <cell r="R18">
            <v>0</v>
          </cell>
          <cell r="S18">
            <v>2</v>
          </cell>
          <cell r="T18">
            <v>1</v>
          </cell>
          <cell r="U18">
            <v>0</v>
          </cell>
          <cell r="V18">
            <v>0</v>
          </cell>
          <cell r="W18">
            <v>0</v>
          </cell>
          <cell r="X18">
            <v>0</v>
          </cell>
          <cell r="Y18">
            <v>0</v>
          </cell>
          <cell r="Z18">
            <v>0</v>
          </cell>
          <cell r="AA18">
            <v>2</v>
          </cell>
          <cell r="AB18">
            <v>1</v>
          </cell>
          <cell r="AC18">
            <v>3</v>
          </cell>
          <cell r="AD18">
            <v>3</v>
          </cell>
          <cell r="AE18">
            <v>4</v>
          </cell>
          <cell r="AF18">
            <v>0</v>
          </cell>
          <cell r="AG18">
            <v>0</v>
          </cell>
          <cell r="AH18">
            <v>0</v>
          </cell>
          <cell r="AI18">
            <v>0</v>
          </cell>
          <cell r="AJ18">
            <v>3</v>
          </cell>
          <cell r="AK18">
            <v>4</v>
          </cell>
          <cell r="AL18">
            <v>7</v>
          </cell>
          <cell r="AM18">
            <v>2</v>
          </cell>
          <cell r="AN18">
            <v>3</v>
          </cell>
          <cell r="AO18">
            <v>5</v>
          </cell>
          <cell r="AP18">
            <v>996</v>
          </cell>
          <cell r="AQ18">
            <v>2</v>
          </cell>
          <cell r="AR18">
            <v>4</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2</v>
          </cell>
          <cell r="BR18">
            <v>4</v>
          </cell>
          <cell r="BS18">
            <v>6</v>
          </cell>
          <cell r="BT18">
            <v>3</v>
          </cell>
          <cell r="BU18">
            <v>4</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3</v>
          </cell>
          <cell r="CU18">
            <v>4</v>
          </cell>
          <cell r="CV18">
            <v>7</v>
          </cell>
          <cell r="CW18">
            <v>2</v>
          </cell>
          <cell r="CX18">
            <v>1</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2</v>
          </cell>
          <cell r="DX18">
            <v>1</v>
          </cell>
          <cell r="DY18">
            <v>3</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1</v>
          </cell>
          <cell r="FI18">
            <v>0</v>
          </cell>
          <cell r="FJ18">
            <v>0</v>
          </cell>
          <cell r="FK18">
            <v>0</v>
          </cell>
          <cell r="FL18">
            <v>0</v>
          </cell>
          <cell r="FM18">
            <v>0</v>
          </cell>
          <cell r="FN18">
            <v>1</v>
          </cell>
          <cell r="FO18">
            <v>1</v>
          </cell>
          <cell r="FP18">
            <v>0</v>
          </cell>
          <cell r="FQ18">
            <v>0</v>
          </cell>
          <cell r="FR18">
            <v>0</v>
          </cell>
          <cell r="FS18">
            <v>0</v>
          </cell>
          <cell r="FT18">
            <v>0</v>
          </cell>
          <cell r="FU18">
            <v>0</v>
          </cell>
          <cell r="FV18">
            <v>0</v>
          </cell>
          <cell r="FW18">
            <v>0</v>
          </cell>
          <cell r="FX18">
            <v>0</v>
          </cell>
          <cell r="FY18">
            <v>0</v>
          </cell>
          <cell r="FZ18">
            <v>0</v>
          </cell>
          <cell r="GA18">
            <v>0</v>
          </cell>
          <cell r="GB18">
            <v>0</v>
          </cell>
          <cell r="GC18">
            <v>0</v>
          </cell>
          <cell r="GD18">
            <v>0</v>
          </cell>
          <cell r="GE18">
            <v>0</v>
          </cell>
          <cell r="GF18">
            <v>2</v>
          </cell>
          <cell r="GG18">
            <v>1</v>
          </cell>
          <cell r="GH18">
            <v>2</v>
          </cell>
          <cell r="GI18">
            <v>1</v>
          </cell>
          <cell r="GJ18">
            <v>0</v>
          </cell>
          <cell r="GK18">
            <v>0</v>
          </cell>
          <cell r="GL18">
            <v>0</v>
          </cell>
          <cell r="GM18">
            <v>0</v>
          </cell>
          <cell r="GN18">
            <v>0</v>
          </cell>
          <cell r="GO18">
            <v>0</v>
          </cell>
          <cell r="GP18">
            <v>0</v>
          </cell>
          <cell r="GQ18">
            <v>2</v>
          </cell>
          <cell r="GR18">
            <v>4</v>
          </cell>
          <cell r="GS18">
            <v>6</v>
          </cell>
          <cell r="GT18">
            <v>0</v>
          </cell>
          <cell r="GU18">
            <v>0</v>
          </cell>
          <cell r="GV18">
            <v>2</v>
          </cell>
          <cell r="GW18">
            <v>0</v>
          </cell>
          <cell r="GX18">
            <v>0</v>
          </cell>
          <cell r="GY18">
            <v>1</v>
          </cell>
          <cell r="GZ18">
            <v>0</v>
          </cell>
          <cell r="HA18">
            <v>0</v>
          </cell>
          <cell r="HB18">
            <v>0</v>
          </cell>
          <cell r="HC18">
            <v>0</v>
          </cell>
          <cell r="HD18">
            <v>0</v>
          </cell>
          <cell r="HE18">
            <v>0</v>
          </cell>
          <cell r="HF18">
            <v>2</v>
          </cell>
          <cell r="HG18">
            <v>1</v>
          </cell>
          <cell r="HH18">
            <v>3</v>
          </cell>
          <cell r="HI18">
            <v>0</v>
          </cell>
          <cell r="HJ18">
            <v>0</v>
          </cell>
          <cell r="HK18">
            <v>0</v>
          </cell>
          <cell r="HL18">
            <v>0</v>
          </cell>
          <cell r="HM18">
            <v>0</v>
          </cell>
          <cell r="HN18">
            <v>0</v>
          </cell>
          <cell r="HO18">
            <v>0</v>
          </cell>
          <cell r="HP18">
            <v>0</v>
          </cell>
          <cell r="HQ18">
            <v>0</v>
          </cell>
          <cell r="HR18">
            <v>0</v>
          </cell>
          <cell r="HS18">
            <v>0</v>
          </cell>
          <cell r="HT18">
            <v>0</v>
          </cell>
          <cell r="HU18">
            <v>0</v>
          </cell>
          <cell r="HV18">
            <v>0</v>
          </cell>
          <cell r="HW18">
            <v>0</v>
          </cell>
          <cell r="HX18">
            <v>2</v>
          </cell>
          <cell r="HY18">
            <v>2</v>
          </cell>
          <cell r="HZ18">
            <v>0</v>
          </cell>
          <cell r="IA18">
            <v>1</v>
          </cell>
          <cell r="IB18">
            <v>0</v>
          </cell>
          <cell r="IC18">
            <v>0</v>
          </cell>
          <cell r="ID18">
            <v>0</v>
          </cell>
          <cell r="IE18">
            <v>0</v>
          </cell>
          <cell r="IF18">
            <v>0</v>
          </cell>
          <cell r="IG18">
            <v>0</v>
          </cell>
          <cell r="IH18">
            <v>0</v>
          </cell>
          <cell r="II18">
            <v>0</v>
          </cell>
          <cell r="IJ18">
            <v>2</v>
          </cell>
          <cell r="IK18">
            <v>3</v>
          </cell>
          <cell r="IL18">
            <v>5</v>
          </cell>
          <cell r="IM18">
            <v>0</v>
          </cell>
          <cell r="IN18">
            <v>0</v>
          </cell>
          <cell r="IO18">
            <v>0</v>
          </cell>
          <cell r="IP18">
            <v>0</v>
          </cell>
          <cell r="IQ18">
            <v>0</v>
          </cell>
          <cell r="IR18">
            <v>0</v>
          </cell>
          <cell r="IS18">
            <v>0</v>
          </cell>
          <cell r="IT18">
            <v>0</v>
          </cell>
          <cell r="IU18">
            <v>2</v>
          </cell>
          <cell r="IV18">
            <v>4</v>
          </cell>
          <cell r="IW18">
            <v>2</v>
          </cell>
          <cell r="IX18">
            <v>4</v>
          </cell>
          <cell r="IY18">
            <v>6</v>
          </cell>
          <cell r="IZ18">
            <v>0</v>
          </cell>
          <cell r="JA18">
            <v>0</v>
          </cell>
          <cell r="JB18">
            <v>0</v>
          </cell>
          <cell r="JC18">
            <v>0</v>
          </cell>
          <cell r="JD18">
            <v>0</v>
          </cell>
          <cell r="JE18">
            <v>0</v>
          </cell>
          <cell r="JF18">
            <v>0</v>
          </cell>
          <cell r="JG18">
            <v>0</v>
          </cell>
          <cell r="JH18">
            <v>3</v>
          </cell>
          <cell r="JI18">
            <v>4</v>
          </cell>
          <cell r="JJ18">
            <v>3</v>
          </cell>
          <cell r="JK18">
            <v>4</v>
          </cell>
          <cell r="JL18">
            <v>7</v>
          </cell>
          <cell r="JM18">
            <v>0</v>
          </cell>
          <cell r="JN18">
            <v>0</v>
          </cell>
          <cell r="JO18">
            <v>0</v>
          </cell>
          <cell r="JP18">
            <v>0</v>
          </cell>
          <cell r="JQ18">
            <v>0</v>
          </cell>
          <cell r="JR18">
            <v>0</v>
          </cell>
          <cell r="JS18">
            <v>0</v>
          </cell>
          <cell r="JT18">
            <v>0</v>
          </cell>
          <cell r="JU18">
            <v>2</v>
          </cell>
          <cell r="JV18">
            <v>1</v>
          </cell>
          <cell r="JW18">
            <v>2</v>
          </cell>
          <cell r="JX18">
            <v>1</v>
          </cell>
          <cell r="JY18">
            <v>3</v>
          </cell>
          <cell r="JZ18">
            <v>0</v>
          </cell>
          <cell r="KA18">
            <v>0</v>
          </cell>
          <cell r="KB18">
            <v>0</v>
          </cell>
          <cell r="KC18">
            <v>0</v>
          </cell>
          <cell r="KD18">
            <v>0</v>
          </cell>
          <cell r="KE18">
            <v>0</v>
          </cell>
          <cell r="KF18">
            <v>0</v>
          </cell>
          <cell r="KG18">
            <v>0</v>
          </cell>
          <cell r="KH18">
            <v>0</v>
          </cell>
          <cell r="KI18">
            <v>0</v>
          </cell>
          <cell r="KJ18">
            <v>0</v>
          </cell>
          <cell r="KK18">
            <v>0</v>
          </cell>
          <cell r="KL18">
            <v>0</v>
          </cell>
          <cell r="KM18">
            <v>1</v>
          </cell>
          <cell r="KN18">
            <v>0</v>
          </cell>
          <cell r="KO18">
            <v>1</v>
          </cell>
          <cell r="KP18">
            <v>0</v>
          </cell>
          <cell r="KQ18">
            <v>0</v>
          </cell>
          <cell r="KR18">
            <v>0</v>
          </cell>
          <cell r="KS18">
            <v>0</v>
          </cell>
          <cell r="KT18">
            <v>0</v>
          </cell>
          <cell r="KU18">
            <v>9</v>
          </cell>
          <cell r="KV18">
            <v>0</v>
          </cell>
          <cell r="KW18">
            <v>0</v>
          </cell>
          <cell r="KX18">
            <v>0</v>
          </cell>
          <cell r="KY18">
            <v>9</v>
          </cell>
          <cell r="KZ18">
            <v>1</v>
          </cell>
          <cell r="LA18">
            <v>0</v>
          </cell>
          <cell r="LB18">
            <v>0</v>
          </cell>
          <cell r="LC18">
            <v>5</v>
          </cell>
          <cell r="LD18">
            <v>6</v>
          </cell>
        </row>
        <row r="19">
          <cell r="A19" t="str">
            <v>BelfastTrad (Traditional Music and Dance Society)</v>
          </cell>
          <cell r="B19" t="str">
            <v>2014-2015</v>
          </cell>
          <cell r="C19">
            <v>31801</v>
          </cell>
          <cell r="D19" t="str">
            <v>Lottery</v>
          </cell>
          <cell r="E19" t="str">
            <v>ACNI/10839</v>
          </cell>
          <cell r="F19" t="str">
            <v>Jane Cassidy</v>
          </cell>
          <cell r="G19" t="str">
            <v>xx AFP - Returning Applicant</v>
          </cell>
          <cell r="H19" t="str">
            <v>Awarded - Completed</v>
          </cell>
          <cell r="I19" t="str">
            <v>Small</v>
          </cell>
          <cell r="J19">
            <v>19400</v>
          </cell>
          <cell r="K19">
            <v>0</v>
          </cell>
          <cell r="L19">
            <v>19400</v>
          </cell>
          <cell r="M19">
            <v>62440</v>
          </cell>
          <cell r="N19" t="str">
            <v>Traditional Arts</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13</v>
          </cell>
          <cell r="AE19">
            <v>10</v>
          </cell>
          <cell r="AF19">
            <v>0</v>
          </cell>
          <cell r="AG19">
            <v>0</v>
          </cell>
          <cell r="AH19">
            <v>0</v>
          </cell>
          <cell r="AI19">
            <v>0</v>
          </cell>
          <cell r="AJ19">
            <v>13</v>
          </cell>
          <cell r="AK19">
            <v>10</v>
          </cell>
          <cell r="AL19">
            <v>23</v>
          </cell>
          <cell r="AM19">
            <v>7</v>
          </cell>
          <cell r="AN19">
            <v>7</v>
          </cell>
          <cell r="AO19">
            <v>14</v>
          </cell>
          <cell r="AP19">
            <v>3066</v>
          </cell>
          <cell r="AQ19">
            <v>8</v>
          </cell>
          <cell r="AR19">
            <v>7</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8</v>
          </cell>
          <cell r="BR19">
            <v>7</v>
          </cell>
          <cell r="BS19">
            <v>15</v>
          </cell>
          <cell r="BT19">
            <v>13</v>
          </cell>
          <cell r="BU19">
            <v>10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13</v>
          </cell>
          <cell r="CU19">
            <v>10</v>
          </cell>
          <cell r="CV19">
            <v>23</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1</v>
          </cell>
          <cell r="FR19">
            <v>3</v>
          </cell>
          <cell r="FS19">
            <v>0</v>
          </cell>
          <cell r="FT19">
            <v>0</v>
          </cell>
          <cell r="FU19">
            <v>2</v>
          </cell>
          <cell r="FV19">
            <v>1</v>
          </cell>
          <cell r="FW19">
            <v>1</v>
          </cell>
          <cell r="FX19">
            <v>1</v>
          </cell>
          <cell r="FY19">
            <v>3</v>
          </cell>
          <cell r="FZ19">
            <v>3</v>
          </cell>
          <cell r="GA19">
            <v>0</v>
          </cell>
          <cell r="GB19">
            <v>8</v>
          </cell>
          <cell r="GC19">
            <v>7</v>
          </cell>
          <cell r="GD19">
            <v>15</v>
          </cell>
          <cell r="GE19">
            <v>0</v>
          </cell>
          <cell r="GF19">
            <v>2</v>
          </cell>
          <cell r="GG19">
            <v>2</v>
          </cell>
          <cell r="GH19">
            <v>4</v>
          </cell>
          <cell r="GI19">
            <v>4</v>
          </cell>
          <cell r="GJ19">
            <v>1</v>
          </cell>
          <cell r="GK19">
            <v>4</v>
          </cell>
          <cell r="GL19">
            <v>1</v>
          </cell>
          <cell r="GM19">
            <v>3</v>
          </cell>
          <cell r="GN19">
            <v>1</v>
          </cell>
          <cell r="GO19">
            <v>1</v>
          </cell>
          <cell r="GP19">
            <v>0</v>
          </cell>
          <cell r="GQ19">
            <v>14</v>
          </cell>
          <cell r="GR19">
            <v>9</v>
          </cell>
          <cell r="GS19">
            <v>23</v>
          </cell>
          <cell r="GT19">
            <v>0</v>
          </cell>
          <cell r="GU19">
            <v>0</v>
          </cell>
          <cell r="GV19">
            <v>0</v>
          </cell>
          <cell r="GW19">
            <v>0</v>
          </cell>
          <cell r="GX19">
            <v>0</v>
          </cell>
          <cell r="GY19">
            <v>0</v>
          </cell>
          <cell r="GZ19">
            <v>0</v>
          </cell>
          <cell r="HA19">
            <v>0</v>
          </cell>
          <cell r="HB19">
            <v>0</v>
          </cell>
          <cell r="HC19">
            <v>0</v>
          </cell>
          <cell r="HD19">
            <v>0</v>
          </cell>
          <cell r="HE19">
            <v>0</v>
          </cell>
          <cell r="HF19">
            <v>0</v>
          </cell>
          <cell r="HG19">
            <v>0</v>
          </cell>
          <cell r="HH19">
            <v>0</v>
          </cell>
          <cell r="HI19">
            <v>0</v>
          </cell>
          <cell r="HJ19">
            <v>0</v>
          </cell>
          <cell r="HK19">
            <v>0</v>
          </cell>
          <cell r="HL19">
            <v>0</v>
          </cell>
          <cell r="HM19">
            <v>0</v>
          </cell>
          <cell r="HN19">
            <v>0</v>
          </cell>
          <cell r="HO19">
            <v>0</v>
          </cell>
          <cell r="HP19">
            <v>0</v>
          </cell>
          <cell r="HQ19">
            <v>0</v>
          </cell>
          <cell r="HR19">
            <v>0</v>
          </cell>
          <cell r="HS19">
            <v>0</v>
          </cell>
          <cell r="HT19">
            <v>0</v>
          </cell>
          <cell r="HU19">
            <v>0</v>
          </cell>
          <cell r="HV19">
            <v>0</v>
          </cell>
          <cell r="HW19">
            <v>0</v>
          </cell>
          <cell r="HX19">
            <v>0</v>
          </cell>
          <cell r="HY19">
            <v>0</v>
          </cell>
          <cell r="HZ19">
            <v>0</v>
          </cell>
          <cell r="IA19">
            <v>0</v>
          </cell>
          <cell r="IB19">
            <v>0</v>
          </cell>
          <cell r="IC19">
            <v>0</v>
          </cell>
          <cell r="ID19">
            <v>0</v>
          </cell>
          <cell r="IE19">
            <v>0</v>
          </cell>
          <cell r="IF19">
            <v>0</v>
          </cell>
          <cell r="IG19">
            <v>0</v>
          </cell>
          <cell r="IH19">
            <v>0</v>
          </cell>
          <cell r="II19">
            <v>0</v>
          </cell>
          <cell r="IJ19">
            <v>0</v>
          </cell>
          <cell r="IK19">
            <v>0</v>
          </cell>
          <cell r="IL19">
            <v>0</v>
          </cell>
          <cell r="IM19">
            <v>6</v>
          </cell>
          <cell r="IN19">
            <v>1</v>
          </cell>
          <cell r="IO19">
            <v>2</v>
          </cell>
          <cell r="IP19">
            <v>5</v>
          </cell>
          <cell r="IQ19">
            <v>0</v>
          </cell>
          <cell r="IR19">
            <v>0</v>
          </cell>
          <cell r="IS19">
            <v>0</v>
          </cell>
          <cell r="IT19">
            <v>1</v>
          </cell>
          <cell r="IU19">
            <v>0</v>
          </cell>
          <cell r="IV19">
            <v>0</v>
          </cell>
          <cell r="IW19">
            <v>8</v>
          </cell>
          <cell r="IX19">
            <v>7</v>
          </cell>
          <cell r="IY19">
            <v>15</v>
          </cell>
          <cell r="IZ19">
            <v>0</v>
          </cell>
          <cell r="JA19">
            <v>0</v>
          </cell>
          <cell r="JB19">
            <v>0</v>
          </cell>
          <cell r="JC19">
            <v>0</v>
          </cell>
          <cell r="JD19">
            <v>0</v>
          </cell>
          <cell r="JE19">
            <v>0</v>
          </cell>
          <cell r="JF19">
            <v>0</v>
          </cell>
          <cell r="JG19">
            <v>0</v>
          </cell>
          <cell r="JH19">
            <v>13</v>
          </cell>
          <cell r="JI19">
            <v>10</v>
          </cell>
          <cell r="JJ19">
            <v>13</v>
          </cell>
          <cell r="JK19">
            <v>10</v>
          </cell>
          <cell r="JL19">
            <v>23</v>
          </cell>
          <cell r="JM19">
            <v>0</v>
          </cell>
          <cell r="JN19">
            <v>0</v>
          </cell>
          <cell r="JO19">
            <v>0</v>
          </cell>
          <cell r="JP19">
            <v>0</v>
          </cell>
          <cell r="JQ19">
            <v>0</v>
          </cell>
          <cell r="JR19">
            <v>0</v>
          </cell>
          <cell r="JS19">
            <v>0</v>
          </cell>
          <cell r="JT19">
            <v>0</v>
          </cell>
          <cell r="JU19">
            <v>0</v>
          </cell>
          <cell r="JV19">
            <v>0</v>
          </cell>
          <cell r="JW19">
            <v>0</v>
          </cell>
          <cell r="JX19">
            <v>0</v>
          </cell>
          <cell r="JY19">
            <v>0</v>
          </cell>
          <cell r="JZ19">
            <v>0</v>
          </cell>
          <cell r="KA19">
            <v>0</v>
          </cell>
          <cell r="KB19">
            <v>0</v>
          </cell>
          <cell r="KC19">
            <v>0</v>
          </cell>
          <cell r="KD19">
            <v>0</v>
          </cell>
          <cell r="KE19">
            <v>0</v>
          </cell>
          <cell r="KF19">
            <v>0</v>
          </cell>
          <cell r="KG19">
            <v>0</v>
          </cell>
          <cell r="KH19">
            <v>0</v>
          </cell>
          <cell r="KI19">
            <v>0</v>
          </cell>
          <cell r="KJ19">
            <v>0</v>
          </cell>
          <cell r="KK19">
            <v>0</v>
          </cell>
          <cell r="KL19">
            <v>0</v>
          </cell>
          <cell r="KM19">
            <v>0</v>
          </cell>
          <cell r="KN19">
            <v>1</v>
          </cell>
          <cell r="KO19">
            <v>0</v>
          </cell>
          <cell r="KP19">
            <v>0</v>
          </cell>
          <cell r="KQ19">
            <v>0</v>
          </cell>
          <cell r="KR19">
            <v>0</v>
          </cell>
          <cell r="KS19">
            <v>0</v>
          </cell>
          <cell r="KT19">
            <v>0</v>
          </cell>
          <cell r="KU19">
            <v>0</v>
          </cell>
          <cell r="KV19">
            <v>0</v>
          </cell>
          <cell r="KW19">
            <v>0</v>
          </cell>
          <cell r="KX19">
            <v>0</v>
          </cell>
          <cell r="KY19">
            <v>0</v>
          </cell>
          <cell r="KZ19">
            <v>0</v>
          </cell>
          <cell r="LA19">
            <v>0</v>
          </cell>
          <cell r="LB19">
            <v>0</v>
          </cell>
          <cell r="LC19">
            <v>0</v>
          </cell>
          <cell r="LD19">
            <v>0</v>
          </cell>
        </row>
        <row r="20">
          <cell r="A20" t="str">
            <v>Big Telly Theatre Company</v>
          </cell>
          <cell r="B20" t="str">
            <v>2014-2015</v>
          </cell>
          <cell r="C20">
            <v>31799</v>
          </cell>
          <cell r="D20" t="str">
            <v>Exchequer</v>
          </cell>
          <cell r="E20" t="str">
            <v>ACNI/10837</v>
          </cell>
          <cell r="F20" t="str">
            <v>Gilly Campbell</v>
          </cell>
          <cell r="G20" t="str">
            <v>xx AFP - Returning Applicant</v>
          </cell>
          <cell r="H20" t="str">
            <v>Awarded - Completed</v>
          </cell>
          <cell r="I20" t="str">
            <v>Medium</v>
          </cell>
          <cell r="J20">
            <v>150350</v>
          </cell>
          <cell r="K20">
            <v>0</v>
          </cell>
          <cell r="L20">
            <v>150350</v>
          </cell>
          <cell r="M20">
            <v>586433.38</v>
          </cell>
          <cell r="N20" t="str">
            <v>Drama</v>
          </cell>
          <cell r="O20">
            <v>0</v>
          </cell>
          <cell r="P20">
            <v>2</v>
          </cell>
          <cell r="Q20">
            <v>0</v>
          </cell>
          <cell r="R20">
            <v>1</v>
          </cell>
          <cell r="S20">
            <v>0</v>
          </cell>
          <cell r="T20">
            <v>3</v>
          </cell>
          <cell r="U20">
            <v>0</v>
          </cell>
          <cell r="V20">
            <v>0</v>
          </cell>
          <cell r="W20">
            <v>0</v>
          </cell>
          <cell r="X20">
            <v>1</v>
          </cell>
          <cell r="Y20">
            <v>0</v>
          </cell>
          <cell r="Z20">
            <v>0</v>
          </cell>
          <cell r="AA20">
            <v>0</v>
          </cell>
          <cell r="AB20">
            <v>7</v>
          </cell>
          <cell r="AC20">
            <v>7</v>
          </cell>
          <cell r="AD20">
            <v>23</v>
          </cell>
          <cell r="AE20">
            <v>24</v>
          </cell>
          <cell r="AF20">
            <v>0</v>
          </cell>
          <cell r="AG20">
            <v>2</v>
          </cell>
          <cell r="AH20">
            <v>0</v>
          </cell>
          <cell r="AI20">
            <v>0</v>
          </cell>
          <cell r="AJ20">
            <v>23</v>
          </cell>
          <cell r="AK20">
            <v>26</v>
          </cell>
          <cell r="AL20">
            <v>49</v>
          </cell>
          <cell r="AM20">
            <v>0</v>
          </cell>
          <cell r="AN20">
            <v>0</v>
          </cell>
          <cell r="AO20">
            <v>0</v>
          </cell>
          <cell r="AP20">
            <v>0</v>
          </cell>
          <cell r="AQ20">
            <v>5</v>
          </cell>
          <cell r="AR20">
            <v>4</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5</v>
          </cell>
          <cell r="BR20">
            <v>4</v>
          </cell>
          <cell r="BS20">
            <v>9</v>
          </cell>
          <cell r="BT20">
            <v>0</v>
          </cell>
          <cell r="BU20">
            <v>3</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3</v>
          </cell>
          <cell r="CV20">
            <v>3</v>
          </cell>
          <cell r="CW20">
            <v>0</v>
          </cell>
          <cell r="CX20">
            <v>3</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3</v>
          </cell>
          <cell r="DY20">
            <v>3</v>
          </cell>
          <cell r="DZ20">
            <v>0</v>
          </cell>
          <cell r="EA20">
            <v>1</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23</v>
          </cell>
          <cell r="EY20">
            <v>26</v>
          </cell>
          <cell r="EZ20">
            <v>23</v>
          </cell>
          <cell r="FA20">
            <v>27</v>
          </cell>
          <cell r="FB20">
            <v>50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3</v>
          </cell>
          <cell r="FW20">
            <v>1</v>
          </cell>
          <cell r="FX20">
            <v>0</v>
          </cell>
          <cell r="FY20">
            <v>3</v>
          </cell>
          <cell r="FZ20">
            <v>2</v>
          </cell>
          <cell r="GA20">
            <v>0</v>
          </cell>
          <cell r="GB20">
            <v>5</v>
          </cell>
          <cell r="GC20">
            <v>4</v>
          </cell>
          <cell r="GD20">
            <v>9</v>
          </cell>
          <cell r="GE20">
            <v>0</v>
          </cell>
          <cell r="GF20">
            <v>0</v>
          </cell>
          <cell r="GG20">
            <v>0</v>
          </cell>
          <cell r="GH20">
            <v>2</v>
          </cell>
          <cell r="GI20">
            <v>0</v>
          </cell>
          <cell r="GJ20">
            <v>0</v>
          </cell>
          <cell r="GK20">
            <v>0</v>
          </cell>
          <cell r="GL20">
            <v>1</v>
          </cell>
          <cell r="GM20">
            <v>0</v>
          </cell>
          <cell r="GN20">
            <v>0</v>
          </cell>
          <cell r="GO20">
            <v>0</v>
          </cell>
          <cell r="GP20">
            <v>0</v>
          </cell>
          <cell r="GQ20">
            <v>0</v>
          </cell>
          <cell r="GR20">
            <v>3</v>
          </cell>
          <cell r="GS20">
            <v>3</v>
          </cell>
          <cell r="GT20">
            <v>0</v>
          </cell>
          <cell r="GU20">
            <v>0</v>
          </cell>
          <cell r="GV20">
            <v>0</v>
          </cell>
          <cell r="GW20">
            <v>0</v>
          </cell>
          <cell r="GX20">
            <v>0</v>
          </cell>
          <cell r="GY20">
            <v>1</v>
          </cell>
          <cell r="GZ20">
            <v>0</v>
          </cell>
          <cell r="HA20">
            <v>1</v>
          </cell>
          <cell r="HB20">
            <v>0</v>
          </cell>
          <cell r="HC20">
            <v>1</v>
          </cell>
          <cell r="HD20">
            <v>0</v>
          </cell>
          <cell r="HE20">
            <v>0</v>
          </cell>
          <cell r="HF20">
            <v>0</v>
          </cell>
          <cell r="HG20">
            <v>3</v>
          </cell>
          <cell r="HH20">
            <v>3</v>
          </cell>
          <cell r="HI20">
            <v>1</v>
          </cell>
          <cell r="HJ20">
            <v>0</v>
          </cell>
          <cell r="HK20">
            <v>10</v>
          </cell>
          <cell r="HL20">
            <v>10</v>
          </cell>
          <cell r="HM20">
            <v>8</v>
          </cell>
          <cell r="HN20">
            <v>10</v>
          </cell>
          <cell r="HO20">
            <v>4</v>
          </cell>
          <cell r="HP20">
            <v>5</v>
          </cell>
          <cell r="HQ20">
            <v>0</v>
          </cell>
          <cell r="HR20">
            <v>2</v>
          </cell>
          <cell r="HS20">
            <v>0</v>
          </cell>
          <cell r="HT20">
            <v>0</v>
          </cell>
          <cell r="HU20">
            <v>23</v>
          </cell>
          <cell r="HV20">
            <v>27</v>
          </cell>
          <cell r="HW20">
            <v>50</v>
          </cell>
          <cell r="HX20">
            <v>0</v>
          </cell>
          <cell r="HY20">
            <v>0</v>
          </cell>
          <cell r="HZ20">
            <v>0</v>
          </cell>
          <cell r="IA20">
            <v>0</v>
          </cell>
          <cell r="IB20">
            <v>0</v>
          </cell>
          <cell r="IC20">
            <v>0</v>
          </cell>
          <cell r="ID20">
            <v>0</v>
          </cell>
          <cell r="IE20">
            <v>0</v>
          </cell>
          <cell r="IF20">
            <v>0</v>
          </cell>
          <cell r="IG20">
            <v>0</v>
          </cell>
          <cell r="IH20">
            <v>0</v>
          </cell>
          <cell r="II20">
            <v>0</v>
          </cell>
          <cell r="IJ20">
            <v>0</v>
          </cell>
          <cell r="IK20">
            <v>0</v>
          </cell>
          <cell r="IL20">
            <v>0</v>
          </cell>
          <cell r="IM20">
            <v>0</v>
          </cell>
          <cell r="IN20">
            <v>0</v>
          </cell>
          <cell r="IO20">
            <v>0</v>
          </cell>
          <cell r="IP20">
            <v>0</v>
          </cell>
          <cell r="IQ20">
            <v>0</v>
          </cell>
          <cell r="IR20">
            <v>0</v>
          </cell>
          <cell r="IS20">
            <v>0</v>
          </cell>
          <cell r="IT20">
            <v>0</v>
          </cell>
          <cell r="IU20">
            <v>5</v>
          </cell>
          <cell r="IV20">
            <v>4</v>
          </cell>
          <cell r="IW20">
            <v>5</v>
          </cell>
          <cell r="IX20">
            <v>4</v>
          </cell>
          <cell r="IY20">
            <v>9</v>
          </cell>
          <cell r="IZ20">
            <v>0</v>
          </cell>
          <cell r="JA20">
            <v>0</v>
          </cell>
          <cell r="JB20">
            <v>0</v>
          </cell>
          <cell r="JC20">
            <v>0</v>
          </cell>
          <cell r="JD20">
            <v>0</v>
          </cell>
          <cell r="JE20">
            <v>0</v>
          </cell>
          <cell r="JF20">
            <v>0</v>
          </cell>
          <cell r="JG20">
            <v>3</v>
          </cell>
          <cell r="JH20">
            <v>0</v>
          </cell>
          <cell r="JI20">
            <v>0</v>
          </cell>
          <cell r="JJ20">
            <v>0</v>
          </cell>
          <cell r="JK20">
            <v>3</v>
          </cell>
          <cell r="JL20">
            <v>3</v>
          </cell>
          <cell r="JM20">
            <v>0</v>
          </cell>
          <cell r="JN20">
            <v>1</v>
          </cell>
          <cell r="JO20">
            <v>0</v>
          </cell>
          <cell r="JP20">
            <v>1</v>
          </cell>
          <cell r="JQ20">
            <v>0</v>
          </cell>
          <cell r="JR20">
            <v>0</v>
          </cell>
          <cell r="JS20">
            <v>0</v>
          </cell>
          <cell r="JT20">
            <v>1</v>
          </cell>
          <cell r="JU20">
            <v>0</v>
          </cell>
          <cell r="JV20">
            <v>0</v>
          </cell>
          <cell r="JW20">
            <v>0</v>
          </cell>
          <cell r="JX20">
            <v>3</v>
          </cell>
          <cell r="JY20">
            <v>3</v>
          </cell>
          <cell r="JZ20">
            <v>0</v>
          </cell>
          <cell r="KA20">
            <v>1</v>
          </cell>
          <cell r="KB20">
            <v>0</v>
          </cell>
          <cell r="KC20">
            <v>0</v>
          </cell>
          <cell r="KD20">
            <v>0</v>
          </cell>
          <cell r="KE20">
            <v>0</v>
          </cell>
          <cell r="KF20">
            <v>0</v>
          </cell>
          <cell r="KG20">
            <v>0</v>
          </cell>
          <cell r="KH20">
            <v>23</v>
          </cell>
          <cell r="KI20">
            <v>26</v>
          </cell>
          <cell r="KJ20">
            <v>23</v>
          </cell>
          <cell r="KK20">
            <v>27</v>
          </cell>
          <cell r="KL20">
            <v>50</v>
          </cell>
          <cell r="KM20">
            <v>1</v>
          </cell>
          <cell r="KN20">
            <v>0</v>
          </cell>
          <cell r="KO20">
            <v>1</v>
          </cell>
          <cell r="KP20">
            <v>0</v>
          </cell>
          <cell r="KQ20">
            <v>0</v>
          </cell>
          <cell r="KR20">
            <v>0</v>
          </cell>
          <cell r="KS20">
            <v>0</v>
          </cell>
          <cell r="KT20">
            <v>0</v>
          </cell>
          <cell r="KU20">
            <v>1</v>
          </cell>
          <cell r="KV20">
            <v>1</v>
          </cell>
          <cell r="KW20">
            <v>2</v>
          </cell>
          <cell r="KX20">
            <v>1</v>
          </cell>
          <cell r="KY20">
            <v>5</v>
          </cell>
          <cell r="KZ20">
            <v>0</v>
          </cell>
          <cell r="LA20">
            <v>9</v>
          </cell>
          <cell r="LB20">
            <v>0</v>
          </cell>
          <cell r="LC20">
            <v>5</v>
          </cell>
          <cell r="LD20">
            <v>14</v>
          </cell>
        </row>
        <row r="21">
          <cell r="A21" t="str">
            <v>Blackstaff Press Limited</v>
          </cell>
          <cell r="B21" t="str">
            <v>2014-2015</v>
          </cell>
          <cell r="C21">
            <v>31788</v>
          </cell>
          <cell r="D21" t="str">
            <v>Lottery</v>
          </cell>
          <cell r="E21" t="str">
            <v>ACNI/10826</v>
          </cell>
          <cell r="F21" t="str">
            <v>Damian Smyth</v>
          </cell>
          <cell r="G21" t="str">
            <v>xx AFP - Returning Applicant</v>
          </cell>
          <cell r="H21" t="str">
            <v>Awarded - Completed</v>
          </cell>
          <cell r="I21" t="str">
            <v>Small</v>
          </cell>
          <cell r="J21">
            <v>82200</v>
          </cell>
          <cell r="K21">
            <v>0</v>
          </cell>
          <cell r="L21">
            <v>82200</v>
          </cell>
          <cell r="M21">
            <v>167849</v>
          </cell>
          <cell r="N21" t="str">
            <v>Literature</v>
          </cell>
          <cell r="O21">
            <v>0</v>
          </cell>
          <cell r="P21">
            <v>1</v>
          </cell>
          <cell r="Q21">
            <v>0</v>
          </cell>
          <cell r="R21">
            <v>1</v>
          </cell>
          <cell r="S21">
            <v>0</v>
          </cell>
          <cell r="T21">
            <v>1</v>
          </cell>
          <cell r="U21">
            <v>0</v>
          </cell>
          <cell r="V21">
            <v>0</v>
          </cell>
          <cell r="W21">
            <v>0</v>
          </cell>
          <cell r="X21">
            <v>0</v>
          </cell>
          <cell r="Y21">
            <v>0</v>
          </cell>
          <cell r="Z21">
            <v>0</v>
          </cell>
          <cell r="AA21">
            <v>0</v>
          </cell>
          <cell r="AB21">
            <v>3</v>
          </cell>
          <cell r="AC21">
            <v>3</v>
          </cell>
          <cell r="AD21">
            <v>0</v>
          </cell>
          <cell r="AE21">
            <v>1</v>
          </cell>
          <cell r="AF21">
            <v>0</v>
          </cell>
          <cell r="AG21">
            <v>0</v>
          </cell>
          <cell r="AH21">
            <v>1</v>
          </cell>
          <cell r="AI21">
            <v>0</v>
          </cell>
          <cell r="AJ21">
            <v>1</v>
          </cell>
          <cell r="AK21">
            <v>1</v>
          </cell>
          <cell r="AL21">
            <v>2</v>
          </cell>
          <cell r="AM21">
            <v>0</v>
          </cell>
          <cell r="AN21">
            <v>0</v>
          </cell>
          <cell r="AO21">
            <v>0</v>
          </cell>
          <cell r="AP21">
            <v>0</v>
          </cell>
          <cell r="AQ21">
            <v>4</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4</v>
          </cell>
          <cell r="BR21">
            <v>0</v>
          </cell>
          <cell r="BS21">
            <v>4</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1</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1</v>
          </cell>
          <cell r="DY21">
            <v>1</v>
          </cell>
          <cell r="DZ21">
            <v>1</v>
          </cell>
          <cell r="EA21">
            <v>3</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1</v>
          </cell>
          <cell r="FA21">
            <v>3</v>
          </cell>
          <cell r="FB21">
            <v>4</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cell r="FZ21">
            <v>0</v>
          </cell>
          <cell r="GA21">
            <v>0</v>
          </cell>
          <cell r="GB21">
            <v>0</v>
          </cell>
          <cell r="GC21">
            <v>0</v>
          </cell>
          <cell r="GD21">
            <v>0</v>
          </cell>
          <cell r="GE21">
            <v>0</v>
          </cell>
          <cell r="GF21">
            <v>0</v>
          </cell>
          <cell r="GG21">
            <v>0</v>
          </cell>
          <cell r="GH21">
            <v>0</v>
          </cell>
          <cell r="GI21">
            <v>0</v>
          </cell>
          <cell r="GJ21">
            <v>0</v>
          </cell>
          <cell r="GK21">
            <v>0</v>
          </cell>
          <cell r="GL21">
            <v>0</v>
          </cell>
          <cell r="GM21">
            <v>0</v>
          </cell>
          <cell r="GN21">
            <v>0</v>
          </cell>
          <cell r="GO21">
            <v>0</v>
          </cell>
          <cell r="GP21">
            <v>0</v>
          </cell>
          <cell r="GQ21">
            <v>0</v>
          </cell>
          <cell r="GR21">
            <v>0</v>
          </cell>
          <cell r="GS21">
            <v>0</v>
          </cell>
          <cell r="GT21">
            <v>0</v>
          </cell>
          <cell r="GU21">
            <v>0</v>
          </cell>
          <cell r="GV21">
            <v>0</v>
          </cell>
          <cell r="GW21">
            <v>0</v>
          </cell>
          <cell r="GX21">
            <v>0</v>
          </cell>
          <cell r="GY21">
            <v>0</v>
          </cell>
          <cell r="GZ21">
            <v>0</v>
          </cell>
          <cell r="HA21">
            <v>0</v>
          </cell>
          <cell r="HB21">
            <v>0</v>
          </cell>
          <cell r="HC21">
            <v>0</v>
          </cell>
          <cell r="HD21">
            <v>0</v>
          </cell>
          <cell r="HE21">
            <v>0</v>
          </cell>
          <cell r="HF21">
            <v>0</v>
          </cell>
          <cell r="HG21">
            <v>0</v>
          </cell>
          <cell r="HH21">
            <v>0</v>
          </cell>
          <cell r="HI21">
            <v>0</v>
          </cell>
          <cell r="HJ21">
            <v>0</v>
          </cell>
          <cell r="HK21">
            <v>0</v>
          </cell>
          <cell r="HL21">
            <v>0</v>
          </cell>
          <cell r="HM21">
            <v>0</v>
          </cell>
          <cell r="HN21">
            <v>0</v>
          </cell>
          <cell r="HO21">
            <v>0</v>
          </cell>
          <cell r="HP21">
            <v>0</v>
          </cell>
          <cell r="HQ21">
            <v>0</v>
          </cell>
          <cell r="HR21">
            <v>0</v>
          </cell>
          <cell r="HS21">
            <v>0</v>
          </cell>
          <cell r="HT21">
            <v>0</v>
          </cell>
          <cell r="HU21">
            <v>0</v>
          </cell>
          <cell r="HV21">
            <v>0</v>
          </cell>
          <cell r="HW21">
            <v>0</v>
          </cell>
          <cell r="HX21">
            <v>0</v>
          </cell>
          <cell r="HY21">
            <v>0</v>
          </cell>
          <cell r="HZ21">
            <v>0</v>
          </cell>
          <cell r="IA21">
            <v>0</v>
          </cell>
          <cell r="IB21">
            <v>0</v>
          </cell>
          <cell r="IC21">
            <v>0</v>
          </cell>
          <cell r="ID21">
            <v>0</v>
          </cell>
          <cell r="IE21">
            <v>0</v>
          </cell>
          <cell r="IF21">
            <v>0</v>
          </cell>
          <cell r="IG21">
            <v>0</v>
          </cell>
          <cell r="IH21">
            <v>0</v>
          </cell>
          <cell r="II21">
            <v>0</v>
          </cell>
          <cell r="IJ21">
            <v>0</v>
          </cell>
          <cell r="IK21">
            <v>0</v>
          </cell>
          <cell r="IL21">
            <v>0</v>
          </cell>
          <cell r="IM21">
            <v>0</v>
          </cell>
          <cell r="IN21">
            <v>0</v>
          </cell>
          <cell r="IO21">
            <v>0</v>
          </cell>
          <cell r="IP21">
            <v>0</v>
          </cell>
          <cell r="IQ21">
            <v>0</v>
          </cell>
          <cell r="IR21">
            <v>0</v>
          </cell>
          <cell r="IS21">
            <v>0</v>
          </cell>
          <cell r="IT21">
            <v>0</v>
          </cell>
          <cell r="IU21">
            <v>0</v>
          </cell>
          <cell r="IV21">
            <v>0</v>
          </cell>
          <cell r="IW21">
            <v>0</v>
          </cell>
          <cell r="IX21">
            <v>0</v>
          </cell>
          <cell r="IY21">
            <v>0</v>
          </cell>
          <cell r="IZ21">
            <v>0</v>
          </cell>
          <cell r="JA21">
            <v>0</v>
          </cell>
          <cell r="JB21">
            <v>0</v>
          </cell>
          <cell r="JC21">
            <v>0</v>
          </cell>
          <cell r="JD21">
            <v>0</v>
          </cell>
          <cell r="JE21">
            <v>0</v>
          </cell>
          <cell r="JF21">
            <v>0</v>
          </cell>
          <cell r="JG21">
            <v>0</v>
          </cell>
          <cell r="JH21">
            <v>0</v>
          </cell>
          <cell r="JI21">
            <v>0</v>
          </cell>
          <cell r="JJ21">
            <v>0</v>
          </cell>
          <cell r="JK21">
            <v>0</v>
          </cell>
          <cell r="JL21">
            <v>0</v>
          </cell>
          <cell r="JM21">
            <v>0</v>
          </cell>
          <cell r="JN21">
            <v>0</v>
          </cell>
          <cell r="JO21">
            <v>0</v>
          </cell>
          <cell r="JP21">
            <v>0</v>
          </cell>
          <cell r="JQ21">
            <v>0</v>
          </cell>
          <cell r="JR21">
            <v>0</v>
          </cell>
          <cell r="JS21">
            <v>0</v>
          </cell>
          <cell r="JT21">
            <v>0</v>
          </cell>
          <cell r="JU21">
            <v>0</v>
          </cell>
          <cell r="JV21">
            <v>0</v>
          </cell>
          <cell r="JW21">
            <v>0</v>
          </cell>
          <cell r="JX21">
            <v>0</v>
          </cell>
          <cell r="JY21">
            <v>0</v>
          </cell>
          <cell r="JZ21">
            <v>0</v>
          </cell>
          <cell r="KA21">
            <v>0</v>
          </cell>
          <cell r="KB21">
            <v>0</v>
          </cell>
          <cell r="KC21">
            <v>0</v>
          </cell>
          <cell r="KD21">
            <v>0</v>
          </cell>
          <cell r="KE21">
            <v>0</v>
          </cell>
          <cell r="KF21">
            <v>0</v>
          </cell>
          <cell r="KG21">
            <v>0</v>
          </cell>
          <cell r="KH21">
            <v>0</v>
          </cell>
          <cell r="KI21">
            <v>0</v>
          </cell>
          <cell r="KJ21">
            <v>0</v>
          </cell>
          <cell r="KK21">
            <v>0</v>
          </cell>
          <cell r="KL21">
            <v>0</v>
          </cell>
          <cell r="KM21">
            <v>0</v>
          </cell>
          <cell r="KN21">
            <v>1</v>
          </cell>
          <cell r="KO21">
            <v>0</v>
          </cell>
          <cell r="KP21">
            <v>0</v>
          </cell>
          <cell r="KQ21">
            <v>0</v>
          </cell>
          <cell r="KR21">
            <v>0</v>
          </cell>
          <cell r="KS21">
            <v>0</v>
          </cell>
          <cell r="KT21">
            <v>0</v>
          </cell>
          <cell r="KU21">
            <v>0</v>
          </cell>
          <cell r="KV21">
            <v>0</v>
          </cell>
          <cell r="KW21">
            <v>0</v>
          </cell>
          <cell r="KX21">
            <v>0</v>
          </cell>
          <cell r="KY21">
            <v>0</v>
          </cell>
          <cell r="KZ21">
            <v>0</v>
          </cell>
          <cell r="LA21">
            <v>0</v>
          </cell>
          <cell r="LB21">
            <v>0</v>
          </cell>
          <cell r="LC21">
            <v>2</v>
          </cell>
          <cell r="LD21">
            <v>2</v>
          </cell>
        </row>
        <row r="22">
          <cell r="A22" t="str">
            <v>Bruiser Theatre Company</v>
          </cell>
          <cell r="B22" t="str">
            <v>2014-2015</v>
          </cell>
          <cell r="C22">
            <v>31805</v>
          </cell>
          <cell r="D22" t="str">
            <v>Lottery</v>
          </cell>
          <cell r="E22" t="str">
            <v>ACNI/10843</v>
          </cell>
          <cell r="F22" t="str">
            <v>Gilly Campbell</v>
          </cell>
          <cell r="G22" t="str">
            <v>xx AFP - Returning Applicant</v>
          </cell>
          <cell r="H22" t="str">
            <v>Awarded - Completed</v>
          </cell>
          <cell r="I22" t="str">
            <v>Medium</v>
          </cell>
          <cell r="J22">
            <v>106703</v>
          </cell>
          <cell r="K22">
            <v>0</v>
          </cell>
          <cell r="L22">
            <v>106703</v>
          </cell>
          <cell r="M22">
            <v>281478.73</v>
          </cell>
          <cell r="N22" t="str">
            <v>Drama</v>
          </cell>
          <cell r="O22">
            <v>0</v>
          </cell>
          <cell r="P22">
            <v>1</v>
          </cell>
          <cell r="Q22">
            <v>0</v>
          </cell>
          <cell r="R22">
            <v>0</v>
          </cell>
          <cell r="S22">
            <v>0</v>
          </cell>
          <cell r="T22">
            <v>1</v>
          </cell>
          <cell r="U22">
            <v>0</v>
          </cell>
          <cell r="V22">
            <v>0</v>
          </cell>
          <cell r="W22">
            <v>0</v>
          </cell>
          <cell r="X22">
            <v>0</v>
          </cell>
          <cell r="Y22">
            <v>0</v>
          </cell>
          <cell r="Z22">
            <v>0</v>
          </cell>
          <cell r="AA22">
            <v>0</v>
          </cell>
          <cell r="AB22">
            <v>2</v>
          </cell>
          <cell r="AC22">
            <v>2</v>
          </cell>
          <cell r="AD22">
            <v>0</v>
          </cell>
          <cell r="AE22">
            <v>1</v>
          </cell>
          <cell r="AF22">
            <v>0</v>
          </cell>
          <cell r="AG22">
            <v>1</v>
          </cell>
          <cell r="AH22">
            <v>0</v>
          </cell>
          <cell r="AI22">
            <v>0</v>
          </cell>
          <cell r="AJ22">
            <v>0</v>
          </cell>
          <cell r="AK22">
            <v>2</v>
          </cell>
          <cell r="AL22">
            <v>2</v>
          </cell>
          <cell r="AM22">
            <v>0</v>
          </cell>
          <cell r="AN22">
            <v>0</v>
          </cell>
          <cell r="AO22">
            <v>0</v>
          </cell>
          <cell r="AP22">
            <v>0</v>
          </cell>
          <cell r="AQ22">
            <v>3</v>
          </cell>
          <cell r="AR22">
            <v>3</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3</v>
          </cell>
          <cell r="BR22">
            <v>3</v>
          </cell>
          <cell r="BS22">
            <v>6</v>
          </cell>
          <cell r="BT22">
            <v>0</v>
          </cell>
          <cell r="BU22">
            <v>1</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1</v>
          </cell>
          <cell r="CV22">
            <v>1</v>
          </cell>
          <cell r="CW22">
            <v>0</v>
          </cell>
          <cell r="CX22">
            <v>1</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1</v>
          </cell>
          <cell r="DY22">
            <v>1</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1</v>
          </cell>
          <cell r="FI22">
            <v>0</v>
          </cell>
          <cell r="FJ22">
            <v>0</v>
          </cell>
          <cell r="FK22">
            <v>0</v>
          </cell>
          <cell r="FL22">
            <v>0</v>
          </cell>
          <cell r="FM22">
            <v>0</v>
          </cell>
          <cell r="FN22">
            <v>1</v>
          </cell>
          <cell r="FO22">
            <v>1</v>
          </cell>
          <cell r="FP22">
            <v>0</v>
          </cell>
          <cell r="FQ22">
            <v>0</v>
          </cell>
          <cell r="FR22">
            <v>0</v>
          </cell>
          <cell r="FS22">
            <v>0</v>
          </cell>
          <cell r="FT22">
            <v>1</v>
          </cell>
          <cell r="FU22">
            <v>3</v>
          </cell>
          <cell r="FV22">
            <v>1</v>
          </cell>
          <cell r="FW22">
            <v>0</v>
          </cell>
          <cell r="FX22">
            <v>1</v>
          </cell>
          <cell r="FY22">
            <v>0</v>
          </cell>
          <cell r="FZ22">
            <v>0</v>
          </cell>
          <cell r="GA22">
            <v>0</v>
          </cell>
          <cell r="GB22">
            <v>3</v>
          </cell>
          <cell r="GC22">
            <v>3</v>
          </cell>
          <cell r="GD22">
            <v>6</v>
          </cell>
          <cell r="GE22">
            <v>0</v>
          </cell>
          <cell r="GF22">
            <v>0</v>
          </cell>
          <cell r="GG22">
            <v>0</v>
          </cell>
          <cell r="GH22">
            <v>0</v>
          </cell>
          <cell r="GI22">
            <v>0</v>
          </cell>
          <cell r="GJ22">
            <v>1</v>
          </cell>
          <cell r="GK22">
            <v>0</v>
          </cell>
          <cell r="GL22">
            <v>0</v>
          </cell>
          <cell r="GM22">
            <v>0</v>
          </cell>
          <cell r="GN22">
            <v>0</v>
          </cell>
          <cell r="GO22">
            <v>0</v>
          </cell>
          <cell r="GP22">
            <v>0</v>
          </cell>
          <cell r="GQ22">
            <v>0</v>
          </cell>
          <cell r="GR22">
            <v>1</v>
          </cell>
          <cell r="GS22">
            <v>1</v>
          </cell>
          <cell r="GT22">
            <v>0</v>
          </cell>
          <cell r="GU22">
            <v>0</v>
          </cell>
          <cell r="GV22">
            <v>0</v>
          </cell>
          <cell r="GW22">
            <v>1</v>
          </cell>
          <cell r="GX22">
            <v>0</v>
          </cell>
          <cell r="GY22">
            <v>0</v>
          </cell>
          <cell r="GZ22">
            <v>0</v>
          </cell>
          <cell r="HA22">
            <v>0</v>
          </cell>
          <cell r="HB22">
            <v>0</v>
          </cell>
          <cell r="HC22">
            <v>0</v>
          </cell>
          <cell r="HD22">
            <v>0</v>
          </cell>
          <cell r="HE22">
            <v>0</v>
          </cell>
          <cell r="HF22">
            <v>0</v>
          </cell>
          <cell r="HG22">
            <v>1</v>
          </cell>
          <cell r="HH22">
            <v>1</v>
          </cell>
          <cell r="HI22">
            <v>0</v>
          </cell>
          <cell r="HJ22">
            <v>0</v>
          </cell>
          <cell r="HK22">
            <v>0</v>
          </cell>
          <cell r="HL22">
            <v>0</v>
          </cell>
          <cell r="HM22">
            <v>0</v>
          </cell>
          <cell r="HN22">
            <v>0</v>
          </cell>
          <cell r="HO22">
            <v>0</v>
          </cell>
          <cell r="HP22">
            <v>0</v>
          </cell>
          <cell r="HQ22">
            <v>0</v>
          </cell>
          <cell r="HR22">
            <v>0</v>
          </cell>
          <cell r="HS22">
            <v>0</v>
          </cell>
          <cell r="HT22">
            <v>0</v>
          </cell>
          <cell r="HU22">
            <v>0</v>
          </cell>
          <cell r="HV22">
            <v>0</v>
          </cell>
          <cell r="HW22">
            <v>0</v>
          </cell>
          <cell r="HX22">
            <v>0</v>
          </cell>
          <cell r="HY22">
            <v>0</v>
          </cell>
          <cell r="HZ22">
            <v>0</v>
          </cell>
          <cell r="IA22">
            <v>0</v>
          </cell>
          <cell r="IB22">
            <v>0</v>
          </cell>
          <cell r="IC22">
            <v>0</v>
          </cell>
          <cell r="ID22">
            <v>0</v>
          </cell>
          <cell r="IE22">
            <v>0</v>
          </cell>
          <cell r="IF22">
            <v>0</v>
          </cell>
          <cell r="IG22">
            <v>0</v>
          </cell>
          <cell r="IH22">
            <v>0</v>
          </cell>
          <cell r="II22">
            <v>0</v>
          </cell>
          <cell r="IJ22">
            <v>0</v>
          </cell>
          <cell r="IK22">
            <v>0</v>
          </cell>
          <cell r="IL22">
            <v>0</v>
          </cell>
          <cell r="IM22">
            <v>0</v>
          </cell>
          <cell r="IN22">
            <v>0</v>
          </cell>
          <cell r="IO22">
            <v>0</v>
          </cell>
          <cell r="IP22">
            <v>0</v>
          </cell>
          <cell r="IQ22">
            <v>0</v>
          </cell>
          <cell r="IR22">
            <v>0</v>
          </cell>
          <cell r="IS22">
            <v>0</v>
          </cell>
          <cell r="IT22">
            <v>0</v>
          </cell>
          <cell r="IU22">
            <v>3</v>
          </cell>
          <cell r="IV22">
            <v>3</v>
          </cell>
          <cell r="IW22">
            <v>3</v>
          </cell>
          <cell r="IX22">
            <v>3</v>
          </cell>
          <cell r="IY22">
            <v>6</v>
          </cell>
          <cell r="IZ22">
            <v>0</v>
          </cell>
          <cell r="JA22">
            <v>0</v>
          </cell>
          <cell r="JB22">
            <v>0</v>
          </cell>
          <cell r="JC22">
            <v>0</v>
          </cell>
          <cell r="JD22">
            <v>0</v>
          </cell>
          <cell r="JE22">
            <v>0</v>
          </cell>
          <cell r="JF22">
            <v>0</v>
          </cell>
          <cell r="JG22">
            <v>0</v>
          </cell>
          <cell r="JH22">
            <v>0</v>
          </cell>
          <cell r="JI22">
            <v>1</v>
          </cell>
          <cell r="JJ22">
            <v>0</v>
          </cell>
          <cell r="JK22">
            <v>1</v>
          </cell>
          <cell r="JL22">
            <v>1</v>
          </cell>
          <cell r="JM22">
            <v>0</v>
          </cell>
          <cell r="JN22">
            <v>0</v>
          </cell>
          <cell r="JO22">
            <v>0</v>
          </cell>
          <cell r="JP22">
            <v>1</v>
          </cell>
          <cell r="JQ22">
            <v>0</v>
          </cell>
          <cell r="JR22">
            <v>0</v>
          </cell>
          <cell r="JS22">
            <v>0</v>
          </cell>
          <cell r="JT22">
            <v>0</v>
          </cell>
          <cell r="JU22">
            <v>0</v>
          </cell>
          <cell r="JV22">
            <v>0</v>
          </cell>
          <cell r="JW22">
            <v>0</v>
          </cell>
          <cell r="JX22">
            <v>1</v>
          </cell>
          <cell r="JY22">
            <v>1</v>
          </cell>
          <cell r="JZ22">
            <v>0</v>
          </cell>
          <cell r="KA22">
            <v>0</v>
          </cell>
          <cell r="KB22">
            <v>0</v>
          </cell>
          <cell r="KC22">
            <v>0</v>
          </cell>
          <cell r="KD22">
            <v>0</v>
          </cell>
          <cell r="KE22">
            <v>0</v>
          </cell>
          <cell r="KF22">
            <v>0</v>
          </cell>
          <cell r="KG22">
            <v>0</v>
          </cell>
          <cell r="KH22">
            <v>0</v>
          </cell>
          <cell r="KI22">
            <v>0</v>
          </cell>
          <cell r="KJ22">
            <v>0</v>
          </cell>
          <cell r="KK22">
            <v>0</v>
          </cell>
          <cell r="KL22">
            <v>0</v>
          </cell>
          <cell r="KM22">
            <v>0</v>
          </cell>
          <cell r="KN22">
            <v>1</v>
          </cell>
          <cell r="KO22">
            <v>0</v>
          </cell>
          <cell r="KP22">
            <v>0</v>
          </cell>
          <cell r="KQ22">
            <v>0</v>
          </cell>
          <cell r="KR22">
            <v>0</v>
          </cell>
          <cell r="KS22">
            <v>0</v>
          </cell>
          <cell r="KT22">
            <v>0</v>
          </cell>
          <cell r="KU22">
            <v>0</v>
          </cell>
          <cell r="KV22">
            <v>0</v>
          </cell>
          <cell r="KW22">
            <v>0</v>
          </cell>
          <cell r="KX22">
            <v>0</v>
          </cell>
          <cell r="KY22">
            <v>0</v>
          </cell>
          <cell r="KZ22">
            <v>2</v>
          </cell>
          <cell r="LA22">
            <v>0</v>
          </cell>
          <cell r="LB22">
            <v>7</v>
          </cell>
          <cell r="LC22">
            <v>3</v>
          </cell>
          <cell r="LD22">
            <v>12</v>
          </cell>
        </row>
        <row r="23">
          <cell r="A23" t="str">
            <v>Cahoots NI Ltd</v>
          </cell>
          <cell r="B23" t="str">
            <v>2014-2015</v>
          </cell>
          <cell r="C23">
            <v>31797</v>
          </cell>
          <cell r="D23" t="str">
            <v>Exchequer</v>
          </cell>
          <cell r="E23" t="str">
            <v>ACNI/10835</v>
          </cell>
          <cell r="F23" t="str">
            <v>Gilly Campbell</v>
          </cell>
          <cell r="G23" t="str">
            <v>xx AFP - Returning Applicant</v>
          </cell>
          <cell r="H23" t="str">
            <v>Awarded - Completed</v>
          </cell>
          <cell r="I23" t="str">
            <v>Medium</v>
          </cell>
          <cell r="J23">
            <v>121764</v>
          </cell>
          <cell r="K23">
            <v>0</v>
          </cell>
          <cell r="L23">
            <v>121764</v>
          </cell>
          <cell r="M23">
            <v>411385.64</v>
          </cell>
          <cell r="N23" t="str">
            <v>Drama</v>
          </cell>
          <cell r="O23">
            <v>0</v>
          </cell>
          <cell r="P23">
            <v>0</v>
          </cell>
          <cell r="Q23">
            <v>1</v>
          </cell>
          <cell r="R23">
            <v>0</v>
          </cell>
          <cell r="S23">
            <v>0</v>
          </cell>
          <cell r="T23">
            <v>2</v>
          </cell>
          <cell r="U23">
            <v>0</v>
          </cell>
          <cell r="V23">
            <v>0</v>
          </cell>
          <cell r="W23">
            <v>0</v>
          </cell>
          <cell r="X23">
            <v>0</v>
          </cell>
          <cell r="Y23">
            <v>0</v>
          </cell>
          <cell r="Z23">
            <v>0</v>
          </cell>
          <cell r="AA23">
            <v>1</v>
          </cell>
          <cell r="AB23">
            <v>2</v>
          </cell>
          <cell r="AC23">
            <v>3</v>
          </cell>
          <cell r="AD23">
            <v>31</v>
          </cell>
          <cell r="AE23">
            <v>21</v>
          </cell>
          <cell r="AF23">
            <v>0</v>
          </cell>
          <cell r="AG23">
            <v>1</v>
          </cell>
          <cell r="AH23">
            <v>0</v>
          </cell>
          <cell r="AI23">
            <v>0</v>
          </cell>
          <cell r="AJ23">
            <v>31</v>
          </cell>
          <cell r="AK23">
            <v>22</v>
          </cell>
          <cell r="AL23">
            <v>53</v>
          </cell>
          <cell r="AM23">
            <v>5</v>
          </cell>
          <cell r="AN23">
            <v>7</v>
          </cell>
          <cell r="AO23">
            <v>12</v>
          </cell>
          <cell r="AP23">
            <v>28</v>
          </cell>
          <cell r="AQ23">
            <v>5</v>
          </cell>
          <cell r="AR23">
            <v>3</v>
          </cell>
          <cell r="AS23">
            <v>0</v>
          </cell>
          <cell r="AT23">
            <v>0</v>
          </cell>
          <cell r="AU23">
            <v>0</v>
          </cell>
          <cell r="AV23">
            <v>0</v>
          </cell>
          <cell r="AW23">
            <v>0</v>
          </cell>
          <cell r="AX23">
            <v>1</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5</v>
          </cell>
          <cell r="BR23">
            <v>4</v>
          </cell>
          <cell r="BS23">
            <v>9</v>
          </cell>
          <cell r="BT23">
            <v>1</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1</v>
          </cell>
          <cell r="CU23">
            <v>0</v>
          </cell>
          <cell r="CV23">
            <v>1</v>
          </cell>
          <cell r="CW23">
            <v>0</v>
          </cell>
          <cell r="CX23">
            <v>2</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2</v>
          </cell>
          <cell r="DY23">
            <v>2</v>
          </cell>
          <cell r="DZ23">
            <v>0</v>
          </cell>
          <cell r="EA23">
            <v>1</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1</v>
          </cell>
          <cell r="FB23">
            <v>1</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1</v>
          </cell>
          <cell r="FU23">
            <v>3</v>
          </cell>
          <cell r="FV23">
            <v>3</v>
          </cell>
          <cell r="FW23">
            <v>1</v>
          </cell>
          <cell r="FX23">
            <v>1</v>
          </cell>
          <cell r="FY23">
            <v>0</v>
          </cell>
          <cell r="FZ23">
            <v>0</v>
          </cell>
          <cell r="GA23">
            <v>0</v>
          </cell>
          <cell r="GB23">
            <v>5</v>
          </cell>
          <cell r="GC23">
            <v>4</v>
          </cell>
          <cell r="GD23">
            <v>9</v>
          </cell>
          <cell r="GE23">
            <v>0</v>
          </cell>
          <cell r="GF23">
            <v>0</v>
          </cell>
          <cell r="GG23">
            <v>0</v>
          </cell>
          <cell r="GH23">
            <v>0</v>
          </cell>
          <cell r="GI23">
            <v>1</v>
          </cell>
          <cell r="GJ23">
            <v>0</v>
          </cell>
          <cell r="GK23">
            <v>0</v>
          </cell>
          <cell r="GL23">
            <v>0</v>
          </cell>
          <cell r="GM23">
            <v>0</v>
          </cell>
          <cell r="GN23">
            <v>0</v>
          </cell>
          <cell r="GO23">
            <v>0</v>
          </cell>
          <cell r="GP23">
            <v>0</v>
          </cell>
          <cell r="GQ23">
            <v>1</v>
          </cell>
          <cell r="GR23">
            <v>0</v>
          </cell>
          <cell r="GS23">
            <v>1</v>
          </cell>
          <cell r="GT23">
            <v>0</v>
          </cell>
          <cell r="GU23">
            <v>0</v>
          </cell>
          <cell r="GV23">
            <v>0</v>
          </cell>
          <cell r="GW23">
            <v>2</v>
          </cell>
          <cell r="GX23">
            <v>0</v>
          </cell>
          <cell r="GY23">
            <v>0</v>
          </cell>
          <cell r="GZ23">
            <v>0</v>
          </cell>
          <cell r="HA23">
            <v>0</v>
          </cell>
          <cell r="HB23">
            <v>0</v>
          </cell>
          <cell r="HC23">
            <v>0</v>
          </cell>
          <cell r="HD23">
            <v>0</v>
          </cell>
          <cell r="HE23">
            <v>0</v>
          </cell>
          <cell r="HF23">
            <v>0</v>
          </cell>
          <cell r="HG23">
            <v>2</v>
          </cell>
          <cell r="HH23">
            <v>2</v>
          </cell>
          <cell r="HI23">
            <v>0</v>
          </cell>
          <cell r="HJ23">
            <v>0</v>
          </cell>
          <cell r="HK23">
            <v>0</v>
          </cell>
          <cell r="HL23">
            <v>0</v>
          </cell>
          <cell r="HM23">
            <v>0</v>
          </cell>
          <cell r="HN23">
            <v>0</v>
          </cell>
          <cell r="HO23">
            <v>0</v>
          </cell>
          <cell r="HP23">
            <v>0</v>
          </cell>
          <cell r="HQ23">
            <v>0</v>
          </cell>
          <cell r="HR23">
            <v>0</v>
          </cell>
          <cell r="HS23">
            <v>0</v>
          </cell>
          <cell r="HT23">
            <v>1</v>
          </cell>
          <cell r="HU23">
            <v>0</v>
          </cell>
          <cell r="HV23">
            <v>1</v>
          </cell>
          <cell r="HW23">
            <v>1</v>
          </cell>
          <cell r="HX23">
            <v>0</v>
          </cell>
          <cell r="HY23">
            <v>0</v>
          </cell>
          <cell r="HZ23">
            <v>0</v>
          </cell>
          <cell r="IA23">
            <v>0</v>
          </cell>
          <cell r="IB23">
            <v>0</v>
          </cell>
          <cell r="IC23">
            <v>0</v>
          </cell>
          <cell r="ID23">
            <v>0</v>
          </cell>
          <cell r="IE23">
            <v>0</v>
          </cell>
          <cell r="IF23">
            <v>0</v>
          </cell>
          <cell r="IG23">
            <v>0</v>
          </cell>
          <cell r="IH23">
            <v>0</v>
          </cell>
          <cell r="II23">
            <v>0</v>
          </cell>
          <cell r="IJ23">
            <v>0</v>
          </cell>
          <cell r="IK23">
            <v>0</v>
          </cell>
          <cell r="IL23">
            <v>0</v>
          </cell>
          <cell r="IM23">
            <v>0</v>
          </cell>
          <cell r="IN23">
            <v>0</v>
          </cell>
          <cell r="IO23">
            <v>0</v>
          </cell>
          <cell r="IP23">
            <v>0</v>
          </cell>
          <cell r="IQ23">
            <v>0</v>
          </cell>
          <cell r="IR23">
            <v>0</v>
          </cell>
          <cell r="IS23">
            <v>0</v>
          </cell>
          <cell r="IT23">
            <v>0</v>
          </cell>
          <cell r="IU23">
            <v>5</v>
          </cell>
          <cell r="IV23">
            <v>4</v>
          </cell>
          <cell r="IW23">
            <v>5</v>
          </cell>
          <cell r="IX23">
            <v>4</v>
          </cell>
          <cell r="IY23">
            <v>9</v>
          </cell>
          <cell r="IZ23">
            <v>0</v>
          </cell>
          <cell r="JA23">
            <v>0</v>
          </cell>
          <cell r="JB23">
            <v>0</v>
          </cell>
          <cell r="JC23">
            <v>0</v>
          </cell>
          <cell r="JD23">
            <v>0</v>
          </cell>
          <cell r="JE23">
            <v>0</v>
          </cell>
          <cell r="JF23">
            <v>0</v>
          </cell>
          <cell r="JG23">
            <v>0</v>
          </cell>
          <cell r="JH23">
            <v>1</v>
          </cell>
          <cell r="JI23">
            <v>0</v>
          </cell>
          <cell r="JJ23">
            <v>1</v>
          </cell>
          <cell r="JK23">
            <v>0</v>
          </cell>
          <cell r="JL23">
            <v>1</v>
          </cell>
          <cell r="JM23">
            <v>0</v>
          </cell>
          <cell r="JN23">
            <v>0</v>
          </cell>
          <cell r="JO23">
            <v>0</v>
          </cell>
          <cell r="JP23">
            <v>0</v>
          </cell>
          <cell r="JQ23">
            <v>0</v>
          </cell>
          <cell r="JR23">
            <v>0</v>
          </cell>
          <cell r="JS23">
            <v>0</v>
          </cell>
          <cell r="JT23">
            <v>0</v>
          </cell>
          <cell r="JU23">
            <v>0</v>
          </cell>
          <cell r="JV23">
            <v>2</v>
          </cell>
          <cell r="JW23">
            <v>0</v>
          </cell>
          <cell r="JX23">
            <v>2</v>
          </cell>
          <cell r="JY23">
            <v>2</v>
          </cell>
          <cell r="JZ23">
            <v>0</v>
          </cell>
          <cell r="KA23">
            <v>0</v>
          </cell>
          <cell r="KB23">
            <v>0</v>
          </cell>
          <cell r="KC23">
            <v>0</v>
          </cell>
          <cell r="KD23">
            <v>0</v>
          </cell>
          <cell r="KE23">
            <v>1</v>
          </cell>
          <cell r="KF23">
            <v>0</v>
          </cell>
          <cell r="KG23">
            <v>0</v>
          </cell>
          <cell r="KH23">
            <v>0</v>
          </cell>
          <cell r="KI23">
            <v>0</v>
          </cell>
          <cell r="KJ23">
            <v>0</v>
          </cell>
          <cell r="KK23">
            <v>1</v>
          </cell>
          <cell r="KL23">
            <v>1</v>
          </cell>
          <cell r="KM23">
            <v>1</v>
          </cell>
          <cell r="KN23">
            <v>0</v>
          </cell>
          <cell r="KO23">
            <v>1</v>
          </cell>
          <cell r="KP23">
            <v>0</v>
          </cell>
          <cell r="KQ23">
            <v>2</v>
          </cell>
          <cell r="KR23">
            <v>0</v>
          </cell>
          <cell r="KS23">
            <v>0</v>
          </cell>
          <cell r="KT23">
            <v>1</v>
          </cell>
          <cell r="KU23">
            <v>13</v>
          </cell>
          <cell r="KV23">
            <v>0</v>
          </cell>
          <cell r="KW23">
            <v>0</v>
          </cell>
          <cell r="KX23">
            <v>0</v>
          </cell>
          <cell r="KY23">
            <v>16</v>
          </cell>
          <cell r="KZ23">
            <v>1</v>
          </cell>
          <cell r="LA23">
            <v>0</v>
          </cell>
          <cell r="LB23">
            <v>0</v>
          </cell>
          <cell r="LC23">
            <v>13</v>
          </cell>
          <cell r="LD23">
            <v>14</v>
          </cell>
        </row>
        <row r="24">
          <cell r="A24" t="str">
            <v>Camerata Ireland</v>
          </cell>
          <cell r="B24" t="str">
            <v>2014-2015</v>
          </cell>
          <cell r="C24">
            <v>31753</v>
          </cell>
          <cell r="D24" t="str">
            <v>Lottery</v>
          </cell>
          <cell r="E24" t="str">
            <v>ACNI/10791</v>
          </cell>
          <cell r="F24" t="str">
            <v>Ciaran Scullion</v>
          </cell>
          <cell r="G24" t="str">
            <v>xx AFP - Returning Applicant</v>
          </cell>
          <cell r="H24" t="str">
            <v>Awarded - Completed</v>
          </cell>
          <cell r="I24" t="str">
            <v>Medium</v>
          </cell>
          <cell r="J24">
            <v>99425</v>
          </cell>
          <cell r="K24">
            <v>0</v>
          </cell>
          <cell r="L24">
            <v>99425</v>
          </cell>
          <cell r="M24">
            <v>854567</v>
          </cell>
          <cell r="N24" t="str">
            <v>Music</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45</v>
          </cell>
          <cell r="AE24">
            <v>38</v>
          </cell>
          <cell r="AF24">
            <v>2</v>
          </cell>
          <cell r="AG24">
            <v>0</v>
          </cell>
          <cell r="AH24">
            <v>2</v>
          </cell>
          <cell r="AI24">
            <v>3</v>
          </cell>
          <cell r="AJ24">
            <v>49</v>
          </cell>
          <cell r="AK24">
            <v>41</v>
          </cell>
          <cell r="AL24">
            <v>90</v>
          </cell>
          <cell r="AM24">
            <v>7</v>
          </cell>
          <cell r="AN24">
            <v>19</v>
          </cell>
          <cell r="AO24">
            <v>26</v>
          </cell>
          <cell r="AP24">
            <v>325</v>
          </cell>
          <cell r="AQ24">
            <v>7</v>
          </cell>
          <cell r="AR24">
            <v>1</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7</v>
          </cell>
          <cell r="BR24">
            <v>1</v>
          </cell>
          <cell r="BS24">
            <v>8</v>
          </cell>
          <cell r="BT24">
            <v>1</v>
          </cell>
          <cell r="BU24">
            <v>2</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1</v>
          </cell>
          <cell r="CU24">
            <v>2</v>
          </cell>
          <cell r="CV24">
            <v>3</v>
          </cell>
          <cell r="CW24">
            <v>1</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1</v>
          </cell>
          <cell r="DX24">
            <v>0</v>
          </cell>
          <cell r="DY24">
            <v>1</v>
          </cell>
          <cell r="DZ24">
            <v>0</v>
          </cell>
          <cell r="EA24">
            <v>1</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1</v>
          </cell>
          <cell r="FB24">
            <v>1</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2</v>
          </cell>
          <cell r="FW24">
            <v>0</v>
          </cell>
          <cell r="FX24">
            <v>3</v>
          </cell>
          <cell r="FY24">
            <v>1</v>
          </cell>
          <cell r="FZ24">
            <v>2</v>
          </cell>
          <cell r="GA24">
            <v>0</v>
          </cell>
          <cell r="GB24">
            <v>7</v>
          </cell>
          <cell r="GC24">
            <v>1</v>
          </cell>
          <cell r="GD24">
            <v>8</v>
          </cell>
          <cell r="GE24">
            <v>0</v>
          </cell>
          <cell r="GF24">
            <v>0</v>
          </cell>
          <cell r="GG24">
            <v>0</v>
          </cell>
          <cell r="GH24">
            <v>0</v>
          </cell>
          <cell r="GI24">
            <v>0</v>
          </cell>
          <cell r="GJ24">
            <v>0</v>
          </cell>
          <cell r="GK24">
            <v>0</v>
          </cell>
          <cell r="GL24">
            <v>2</v>
          </cell>
          <cell r="GM24">
            <v>1</v>
          </cell>
          <cell r="GN24">
            <v>0</v>
          </cell>
          <cell r="GO24">
            <v>0</v>
          </cell>
          <cell r="GP24">
            <v>0</v>
          </cell>
          <cell r="GQ24">
            <v>1</v>
          </cell>
          <cell r="GR24">
            <v>2</v>
          </cell>
          <cell r="GS24">
            <v>3</v>
          </cell>
          <cell r="GT24">
            <v>0</v>
          </cell>
          <cell r="GU24">
            <v>0</v>
          </cell>
          <cell r="GV24">
            <v>0</v>
          </cell>
          <cell r="GW24">
            <v>0</v>
          </cell>
          <cell r="GX24">
            <v>0</v>
          </cell>
          <cell r="GY24">
            <v>0</v>
          </cell>
          <cell r="GZ24">
            <v>1</v>
          </cell>
          <cell r="HA24">
            <v>0</v>
          </cell>
          <cell r="HB24">
            <v>0</v>
          </cell>
          <cell r="HC24">
            <v>0</v>
          </cell>
          <cell r="HD24">
            <v>0</v>
          </cell>
          <cell r="HE24">
            <v>0</v>
          </cell>
          <cell r="HF24">
            <v>1</v>
          </cell>
          <cell r="HG24">
            <v>0</v>
          </cell>
          <cell r="HH24">
            <v>1</v>
          </cell>
          <cell r="HI24">
            <v>0</v>
          </cell>
          <cell r="HJ24">
            <v>0</v>
          </cell>
          <cell r="HK24">
            <v>0</v>
          </cell>
          <cell r="HL24">
            <v>0</v>
          </cell>
          <cell r="HM24">
            <v>0</v>
          </cell>
          <cell r="HN24">
            <v>0</v>
          </cell>
          <cell r="HO24">
            <v>0</v>
          </cell>
          <cell r="HP24">
            <v>1</v>
          </cell>
          <cell r="HQ24">
            <v>0</v>
          </cell>
          <cell r="HR24">
            <v>0</v>
          </cell>
          <cell r="HS24">
            <v>0</v>
          </cell>
          <cell r="HT24">
            <v>0</v>
          </cell>
          <cell r="HU24">
            <v>0</v>
          </cell>
          <cell r="HV24">
            <v>1</v>
          </cell>
          <cell r="HW24">
            <v>1</v>
          </cell>
          <cell r="HX24">
            <v>0</v>
          </cell>
          <cell r="HY24">
            <v>0</v>
          </cell>
          <cell r="HZ24">
            <v>0</v>
          </cell>
          <cell r="IA24">
            <v>0</v>
          </cell>
          <cell r="IB24">
            <v>0</v>
          </cell>
          <cell r="IC24">
            <v>0</v>
          </cell>
          <cell r="ID24">
            <v>0</v>
          </cell>
          <cell r="IE24">
            <v>0</v>
          </cell>
          <cell r="IF24">
            <v>0</v>
          </cell>
          <cell r="IG24">
            <v>0</v>
          </cell>
          <cell r="IH24">
            <v>0</v>
          </cell>
          <cell r="II24">
            <v>0</v>
          </cell>
          <cell r="IJ24">
            <v>0</v>
          </cell>
          <cell r="IK24">
            <v>0</v>
          </cell>
          <cell r="IL24">
            <v>0</v>
          </cell>
          <cell r="IM24">
            <v>0</v>
          </cell>
          <cell r="IN24">
            <v>0</v>
          </cell>
          <cell r="IO24">
            <v>0</v>
          </cell>
          <cell r="IP24">
            <v>0</v>
          </cell>
          <cell r="IQ24">
            <v>0</v>
          </cell>
          <cell r="IR24">
            <v>0</v>
          </cell>
          <cell r="IS24">
            <v>0</v>
          </cell>
          <cell r="IT24">
            <v>0</v>
          </cell>
          <cell r="IU24">
            <v>7</v>
          </cell>
          <cell r="IV24">
            <v>1</v>
          </cell>
          <cell r="IW24">
            <v>7</v>
          </cell>
          <cell r="IX24">
            <v>1</v>
          </cell>
          <cell r="IY24">
            <v>8</v>
          </cell>
          <cell r="IZ24">
            <v>0</v>
          </cell>
          <cell r="JA24">
            <v>0</v>
          </cell>
          <cell r="JB24">
            <v>0</v>
          </cell>
          <cell r="JC24">
            <v>0</v>
          </cell>
          <cell r="JD24">
            <v>0</v>
          </cell>
          <cell r="JE24">
            <v>0</v>
          </cell>
          <cell r="JF24">
            <v>0</v>
          </cell>
          <cell r="JG24">
            <v>0</v>
          </cell>
          <cell r="JH24">
            <v>1</v>
          </cell>
          <cell r="JI24">
            <v>2</v>
          </cell>
          <cell r="JJ24">
            <v>1</v>
          </cell>
          <cell r="JK24">
            <v>2</v>
          </cell>
          <cell r="JL24">
            <v>3</v>
          </cell>
          <cell r="JM24">
            <v>0</v>
          </cell>
          <cell r="JN24">
            <v>0</v>
          </cell>
          <cell r="JO24">
            <v>0</v>
          </cell>
          <cell r="JP24">
            <v>0</v>
          </cell>
          <cell r="JQ24">
            <v>0</v>
          </cell>
          <cell r="JR24">
            <v>0</v>
          </cell>
          <cell r="JS24">
            <v>0</v>
          </cell>
          <cell r="JT24">
            <v>0</v>
          </cell>
          <cell r="JU24">
            <v>1</v>
          </cell>
          <cell r="JV24">
            <v>0</v>
          </cell>
          <cell r="JW24">
            <v>1</v>
          </cell>
          <cell r="JX24">
            <v>0</v>
          </cell>
          <cell r="JY24">
            <v>1</v>
          </cell>
          <cell r="JZ24">
            <v>0</v>
          </cell>
          <cell r="KA24">
            <v>0</v>
          </cell>
          <cell r="KB24">
            <v>0</v>
          </cell>
          <cell r="KC24">
            <v>0</v>
          </cell>
          <cell r="KD24">
            <v>0</v>
          </cell>
          <cell r="KE24">
            <v>0</v>
          </cell>
          <cell r="KF24">
            <v>0</v>
          </cell>
          <cell r="KG24">
            <v>0</v>
          </cell>
          <cell r="KH24">
            <v>0</v>
          </cell>
          <cell r="KI24">
            <v>1</v>
          </cell>
          <cell r="KJ24">
            <v>0</v>
          </cell>
          <cell r="KK24">
            <v>1</v>
          </cell>
          <cell r="KL24">
            <v>1</v>
          </cell>
          <cell r="KM24">
            <v>0</v>
          </cell>
          <cell r="KN24">
            <v>1</v>
          </cell>
          <cell r="KO24">
            <v>0</v>
          </cell>
          <cell r="KP24">
            <v>0</v>
          </cell>
          <cell r="KQ24">
            <v>0</v>
          </cell>
          <cell r="KR24">
            <v>0</v>
          </cell>
          <cell r="KS24">
            <v>0</v>
          </cell>
          <cell r="KT24">
            <v>0</v>
          </cell>
          <cell r="KU24">
            <v>0</v>
          </cell>
          <cell r="KV24">
            <v>0</v>
          </cell>
          <cell r="KW24">
            <v>0</v>
          </cell>
          <cell r="KX24">
            <v>0</v>
          </cell>
          <cell r="KY24">
            <v>0</v>
          </cell>
          <cell r="KZ24">
            <v>1</v>
          </cell>
          <cell r="LA24">
            <v>0</v>
          </cell>
          <cell r="LB24">
            <v>0</v>
          </cell>
          <cell r="LC24">
            <v>0</v>
          </cell>
          <cell r="LD24">
            <v>1</v>
          </cell>
        </row>
        <row r="25">
          <cell r="A25" t="str">
            <v>Catalyst Arts Ltd</v>
          </cell>
          <cell r="B25" t="str">
            <v>2014-2015</v>
          </cell>
          <cell r="C25">
            <v>31833</v>
          </cell>
          <cell r="D25" t="str">
            <v>Lottery</v>
          </cell>
          <cell r="E25" t="str">
            <v>ACNI/10871</v>
          </cell>
          <cell r="F25" t="str">
            <v>Joanna Johnston</v>
          </cell>
          <cell r="G25" t="str">
            <v>AFP - Core</v>
          </cell>
          <cell r="H25" t="str">
            <v>Awarded - Completed</v>
          </cell>
          <cell r="I25" t="str">
            <v>Small</v>
          </cell>
          <cell r="J25">
            <v>40720</v>
          </cell>
          <cell r="K25">
            <v>0</v>
          </cell>
          <cell r="L25">
            <v>40720</v>
          </cell>
          <cell r="M25">
            <v>56777</v>
          </cell>
          <cell r="N25" t="str">
            <v>Visual Arts</v>
          </cell>
          <cell r="O25">
            <v>0</v>
          </cell>
          <cell r="P25">
            <v>0</v>
          </cell>
          <cell r="Q25">
            <v>0</v>
          </cell>
          <cell r="R25">
            <v>0</v>
          </cell>
          <cell r="S25">
            <v>0</v>
          </cell>
          <cell r="T25">
            <v>0</v>
          </cell>
          <cell r="U25">
            <v>1</v>
          </cell>
          <cell r="V25">
            <v>4</v>
          </cell>
          <cell r="W25">
            <v>0</v>
          </cell>
          <cell r="X25">
            <v>0</v>
          </cell>
          <cell r="Y25">
            <v>0</v>
          </cell>
          <cell r="Z25">
            <v>0</v>
          </cell>
          <cell r="AA25">
            <v>1</v>
          </cell>
          <cell r="AB25">
            <v>4</v>
          </cell>
          <cell r="AC25">
            <v>5</v>
          </cell>
          <cell r="AD25">
            <v>14</v>
          </cell>
          <cell r="AE25">
            <v>13</v>
          </cell>
          <cell r="AF25">
            <v>0</v>
          </cell>
          <cell r="AG25">
            <v>0</v>
          </cell>
          <cell r="AH25">
            <v>2</v>
          </cell>
          <cell r="AI25">
            <v>0</v>
          </cell>
          <cell r="AJ25">
            <v>16</v>
          </cell>
          <cell r="AK25">
            <v>13</v>
          </cell>
          <cell r="AL25">
            <v>29</v>
          </cell>
          <cell r="AM25">
            <v>10</v>
          </cell>
          <cell r="AN25">
            <v>30</v>
          </cell>
          <cell r="AO25">
            <v>40</v>
          </cell>
          <cell r="AP25">
            <v>120</v>
          </cell>
          <cell r="AQ25">
            <v>4</v>
          </cell>
          <cell r="AR25">
            <v>7</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4</v>
          </cell>
          <cell r="BR25">
            <v>7</v>
          </cell>
          <cell r="BS25">
            <v>11</v>
          </cell>
          <cell r="BT25">
            <v>15</v>
          </cell>
          <cell r="BU25">
            <v>12</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1</v>
          </cell>
          <cell r="CM25">
            <v>0</v>
          </cell>
          <cell r="CN25">
            <v>0</v>
          </cell>
          <cell r="CO25">
            <v>0</v>
          </cell>
          <cell r="CP25">
            <v>0</v>
          </cell>
          <cell r="CQ25">
            <v>1</v>
          </cell>
          <cell r="CR25">
            <v>0</v>
          </cell>
          <cell r="CS25">
            <v>0</v>
          </cell>
          <cell r="CT25">
            <v>16</v>
          </cell>
          <cell r="CU25">
            <v>13</v>
          </cell>
          <cell r="CV25">
            <v>29</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1</v>
          </cell>
          <cell r="FL25">
            <v>1</v>
          </cell>
          <cell r="FM25">
            <v>1</v>
          </cell>
          <cell r="FN25">
            <v>1</v>
          </cell>
          <cell r="FO25">
            <v>2</v>
          </cell>
          <cell r="FP25">
            <v>0</v>
          </cell>
          <cell r="FQ25">
            <v>2</v>
          </cell>
          <cell r="FR25">
            <v>4</v>
          </cell>
          <cell r="FS25">
            <v>5</v>
          </cell>
          <cell r="FT25">
            <v>0</v>
          </cell>
          <cell r="FU25">
            <v>0</v>
          </cell>
          <cell r="FV25">
            <v>0</v>
          </cell>
          <cell r="FW25">
            <v>0</v>
          </cell>
          <cell r="FX25">
            <v>0</v>
          </cell>
          <cell r="FY25">
            <v>0</v>
          </cell>
          <cell r="FZ25">
            <v>0</v>
          </cell>
          <cell r="GA25">
            <v>0</v>
          </cell>
          <cell r="GB25">
            <v>4</v>
          </cell>
          <cell r="GC25">
            <v>7</v>
          </cell>
          <cell r="GD25">
            <v>11</v>
          </cell>
          <cell r="GE25">
            <v>0</v>
          </cell>
          <cell r="GF25">
            <v>2</v>
          </cell>
          <cell r="GG25">
            <v>7</v>
          </cell>
          <cell r="GH25">
            <v>7</v>
          </cell>
          <cell r="GI25">
            <v>6</v>
          </cell>
          <cell r="GJ25">
            <v>3</v>
          </cell>
          <cell r="GK25">
            <v>1</v>
          </cell>
          <cell r="GL25">
            <v>0</v>
          </cell>
          <cell r="GM25">
            <v>0</v>
          </cell>
          <cell r="GN25">
            <v>0</v>
          </cell>
          <cell r="GO25">
            <v>0</v>
          </cell>
          <cell r="GP25">
            <v>1</v>
          </cell>
          <cell r="GQ25">
            <v>14</v>
          </cell>
          <cell r="GR25">
            <v>13</v>
          </cell>
          <cell r="GS25">
            <v>27</v>
          </cell>
          <cell r="GT25">
            <v>0</v>
          </cell>
          <cell r="GU25">
            <v>0</v>
          </cell>
          <cell r="GV25">
            <v>0</v>
          </cell>
          <cell r="GW25">
            <v>0</v>
          </cell>
          <cell r="GX25">
            <v>0</v>
          </cell>
          <cell r="GY25">
            <v>0</v>
          </cell>
          <cell r="GZ25">
            <v>0</v>
          </cell>
          <cell r="HA25">
            <v>0</v>
          </cell>
          <cell r="HB25">
            <v>0</v>
          </cell>
          <cell r="HC25">
            <v>0</v>
          </cell>
          <cell r="HD25">
            <v>0</v>
          </cell>
          <cell r="HE25">
            <v>0</v>
          </cell>
          <cell r="HF25">
            <v>0</v>
          </cell>
          <cell r="HG25">
            <v>0</v>
          </cell>
          <cell r="HH25">
            <v>0</v>
          </cell>
          <cell r="HI25">
            <v>0</v>
          </cell>
          <cell r="HJ25">
            <v>0</v>
          </cell>
          <cell r="HK25">
            <v>2</v>
          </cell>
          <cell r="HL25">
            <v>0</v>
          </cell>
          <cell r="HM25">
            <v>0</v>
          </cell>
          <cell r="HN25">
            <v>0</v>
          </cell>
          <cell r="HO25">
            <v>0</v>
          </cell>
          <cell r="HP25">
            <v>0</v>
          </cell>
          <cell r="HQ25">
            <v>0</v>
          </cell>
          <cell r="HR25">
            <v>0</v>
          </cell>
          <cell r="HS25">
            <v>0</v>
          </cell>
          <cell r="HT25">
            <v>0</v>
          </cell>
          <cell r="HU25">
            <v>2</v>
          </cell>
          <cell r="HV25">
            <v>0</v>
          </cell>
          <cell r="HW25">
            <v>2</v>
          </cell>
          <cell r="HX25">
            <v>4</v>
          </cell>
          <cell r="HY25">
            <v>22</v>
          </cell>
          <cell r="HZ25">
            <v>4</v>
          </cell>
          <cell r="IA25">
            <v>8</v>
          </cell>
          <cell r="IB25">
            <v>2</v>
          </cell>
          <cell r="IC25">
            <v>0</v>
          </cell>
          <cell r="ID25">
            <v>0</v>
          </cell>
          <cell r="IE25">
            <v>0</v>
          </cell>
          <cell r="IF25">
            <v>0</v>
          </cell>
          <cell r="IG25">
            <v>0</v>
          </cell>
          <cell r="IH25">
            <v>0</v>
          </cell>
          <cell r="II25">
            <v>0</v>
          </cell>
          <cell r="IJ25">
            <v>10</v>
          </cell>
          <cell r="IK25">
            <v>30</v>
          </cell>
          <cell r="IL25">
            <v>40</v>
          </cell>
          <cell r="IM25">
            <v>2</v>
          </cell>
          <cell r="IN25">
            <v>3</v>
          </cell>
          <cell r="IO25">
            <v>2</v>
          </cell>
          <cell r="IP25">
            <v>2</v>
          </cell>
          <cell r="IQ25">
            <v>0</v>
          </cell>
          <cell r="IR25">
            <v>0</v>
          </cell>
          <cell r="IS25">
            <v>0</v>
          </cell>
          <cell r="IT25">
            <v>2</v>
          </cell>
          <cell r="IU25">
            <v>0</v>
          </cell>
          <cell r="IV25">
            <v>0</v>
          </cell>
          <cell r="IW25">
            <v>4</v>
          </cell>
          <cell r="IX25">
            <v>7</v>
          </cell>
          <cell r="IY25">
            <v>11</v>
          </cell>
          <cell r="IZ25">
            <v>0</v>
          </cell>
          <cell r="JA25">
            <v>0</v>
          </cell>
          <cell r="JB25">
            <v>0</v>
          </cell>
          <cell r="JC25">
            <v>0</v>
          </cell>
          <cell r="JD25">
            <v>0</v>
          </cell>
          <cell r="JE25">
            <v>0</v>
          </cell>
          <cell r="JF25">
            <v>0</v>
          </cell>
          <cell r="JG25">
            <v>0</v>
          </cell>
          <cell r="JH25">
            <v>0</v>
          </cell>
          <cell r="JI25">
            <v>0</v>
          </cell>
          <cell r="JJ25">
            <v>0</v>
          </cell>
          <cell r="JK25">
            <v>0</v>
          </cell>
          <cell r="JL25">
            <v>0</v>
          </cell>
          <cell r="JM25">
            <v>0</v>
          </cell>
          <cell r="JN25">
            <v>0</v>
          </cell>
          <cell r="JO25">
            <v>0</v>
          </cell>
          <cell r="JP25">
            <v>0</v>
          </cell>
          <cell r="JQ25">
            <v>0</v>
          </cell>
          <cell r="JR25">
            <v>0</v>
          </cell>
          <cell r="JS25">
            <v>0</v>
          </cell>
          <cell r="JT25">
            <v>0</v>
          </cell>
          <cell r="JU25">
            <v>0</v>
          </cell>
          <cell r="JV25">
            <v>0</v>
          </cell>
          <cell r="JW25">
            <v>0</v>
          </cell>
          <cell r="JX25">
            <v>0</v>
          </cell>
          <cell r="JY25">
            <v>0</v>
          </cell>
          <cell r="JZ25">
            <v>0</v>
          </cell>
          <cell r="KA25">
            <v>0</v>
          </cell>
          <cell r="KB25">
            <v>0</v>
          </cell>
          <cell r="KC25">
            <v>0</v>
          </cell>
          <cell r="KD25">
            <v>0</v>
          </cell>
          <cell r="KE25">
            <v>0</v>
          </cell>
          <cell r="KF25">
            <v>0</v>
          </cell>
          <cell r="KG25">
            <v>0</v>
          </cell>
          <cell r="KH25">
            <v>0</v>
          </cell>
          <cell r="KI25">
            <v>0</v>
          </cell>
          <cell r="KJ25">
            <v>0</v>
          </cell>
          <cell r="KK25">
            <v>0</v>
          </cell>
          <cell r="KL25">
            <v>0</v>
          </cell>
          <cell r="KM25">
            <v>1</v>
          </cell>
          <cell r="KN25">
            <v>0</v>
          </cell>
          <cell r="KO25">
            <v>1</v>
          </cell>
          <cell r="KP25">
            <v>0</v>
          </cell>
          <cell r="KQ25">
            <v>8</v>
          </cell>
          <cell r="KR25">
            <v>8</v>
          </cell>
          <cell r="KS25">
            <v>0</v>
          </cell>
          <cell r="KT25">
            <v>0</v>
          </cell>
          <cell r="KU25">
            <v>4</v>
          </cell>
          <cell r="KV25">
            <v>4</v>
          </cell>
          <cell r="KW25">
            <v>0</v>
          </cell>
          <cell r="KX25">
            <v>0</v>
          </cell>
          <cell r="KY25">
            <v>24</v>
          </cell>
          <cell r="KZ25">
            <v>0</v>
          </cell>
          <cell r="LA25">
            <v>0</v>
          </cell>
          <cell r="LB25">
            <v>1</v>
          </cell>
          <cell r="LC25">
            <v>3</v>
          </cell>
          <cell r="LD25">
            <v>4</v>
          </cell>
        </row>
        <row r="26">
          <cell r="A26" t="str">
            <v>Cathedral Quarter Arts Festival</v>
          </cell>
          <cell r="B26" t="str">
            <v>2014-2015</v>
          </cell>
          <cell r="C26">
            <v>31778</v>
          </cell>
          <cell r="D26" t="str">
            <v>Exchequer</v>
          </cell>
          <cell r="E26" t="str">
            <v>ACNI/10816</v>
          </cell>
          <cell r="F26" t="str">
            <v>Sonya Whitefield</v>
          </cell>
          <cell r="G26" t="str">
            <v>xx AFP - Returning Applicant</v>
          </cell>
          <cell r="H26" t="str">
            <v>Awarded - Completed</v>
          </cell>
          <cell r="I26" t="str">
            <v>Medium</v>
          </cell>
          <cell r="J26">
            <v>126100</v>
          </cell>
          <cell r="K26">
            <v>0</v>
          </cell>
          <cell r="L26">
            <v>126100</v>
          </cell>
          <cell r="M26">
            <v>440000</v>
          </cell>
          <cell r="N26" t="str">
            <v>Combined</v>
          </cell>
          <cell r="O26">
            <v>0</v>
          </cell>
          <cell r="P26">
            <v>0</v>
          </cell>
          <cell r="Q26">
            <v>0</v>
          </cell>
          <cell r="R26">
            <v>0</v>
          </cell>
          <cell r="S26">
            <v>1</v>
          </cell>
          <cell r="T26">
            <v>0</v>
          </cell>
          <cell r="U26">
            <v>0</v>
          </cell>
          <cell r="V26">
            <v>0</v>
          </cell>
          <cell r="W26">
            <v>1</v>
          </cell>
          <cell r="X26">
            <v>0</v>
          </cell>
          <cell r="Y26">
            <v>1</v>
          </cell>
          <cell r="Z26">
            <v>0</v>
          </cell>
          <cell r="AA26">
            <v>3</v>
          </cell>
          <cell r="AB26">
            <v>0</v>
          </cell>
          <cell r="AC26">
            <v>3</v>
          </cell>
          <cell r="AD26">
            <v>0</v>
          </cell>
          <cell r="AE26">
            <v>0</v>
          </cell>
          <cell r="AF26">
            <v>0</v>
          </cell>
          <cell r="AG26">
            <v>0</v>
          </cell>
          <cell r="AH26">
            <v>2</v>
          </cell>
          <cell r="AI26">
            <v>0</v>
          </cell>
          <cell r="AJ26">
            <v>2</v>
          </cell>
          <cell r="AK26">
            <v>0</v>
          </cell>
          <cell r="AL26">
            <v>2</v>
          </cell>
          <cell r="AM26">
            <v>9</v>
          </cell>
          <cell r="AN26">
            <v>12</v>
          </cell>
          <cell r="AO26">
            <v>21</v>
          </cell>
          <cell r="AP26">
            <v>760</v>
          </cell>
          <cell r="AQ26">
            <v>3</v>
          </cell>
          <cell r="AR26">
            <v>2</v>
          </cell>
          <cell r="AS26">
            <v>0</v>
          </cell>
          <cell r="AT26">
            <v>0</v>
          </cell>
          <cell r="AU26">
            <v>0</v>
          </cell>
          <cell r="AV26">
            <v>0</v>
          </cell>
          <cell r="AW26">
            <v>0</v>
          </cell>
          <cell r="AX26">
            <v>0</v>
          </cell>
          <cell r="AY26">
            <v>0</v>
          </cell>
          <cell r="AZ26">
            <v>0</v>
          </cell>
          <cell r="BA26">
            <v>0</v>
          </cell>
          <cell r="BB26">
            <v>1</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3</v>
          </cell>
          <cell r="BR26">
            <v>3</v>
          </cell>
          <cell r="BS26">
            <v>6</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1</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1</v>
          </cell>
          <cell r="DX26">
            <v>0</v>
          </cell>
          <cell r="DY26">
            <v>1</v>
          </cell>
          <cell r="DZ26">
            <v>0</v>
          </cell>
          <cell r="EA26">
            <v>2</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2</v>
          </cell>
          <cell r="FB26">
            <v>2</v>
          </cell>
          <cell r="FC26">
            <v>0</v>
          </cell>
          <cell r="FD26">
            <v>0</v>
          </cell>
          <cell r="FE26">
            <v>0</v>
          </cell>
          <cell r="FF26">
            <v>0</v>
          </cell>
          <cell r="FG26">
            <v>0</v>
          </cell>
          <cell r="FH26">
            <v>0</v>
          </cell>
          <cell r="FI26">
            <v>0</v>
          </cell>
          <cell r="FJ26">
            <v>0</v>
          </cell>
          <cell r="FK26">
            <v>1</v>
          </cell>
          <cell r="FL26">
            <v>2</v>
          </cell>
          <cell r="FM26">
            <v>1</v>
          </cell>
          <cell r="FN26">
            <v>2</v>
          </cell>
          <cell r="FO26">
            <v>3</v>
          </cell>
          <cell r="FP26">
            <v>0</v>
          </cell>
          <cell r="FQ26">
            <v>0</v>
          </cell>
          <cell r="FR26">
            <v>1</v>
          </cell>
          <cell r="FS26">
            <v>2</v>
          </cell>
          <cell r="FT26">
            <v>2</v>
          </cell>
          <cell r="FU26">
            <v>1</v>
          </cell>
          <cell r="FV26">
            <v>0</v>
          </cell>
          <cell r="FW26">
            <v>0</v>
          </cell>
          <cell r="FX26">
            <v>0</v>
          </cell>
          <cell r="FY26">
            <v>0</v>
          </cell>
          <cell r="FZ26">
            <v>0</v>
          </cell>
          <cell r="GA26">
            <v>0</v>
          </cell>
          <cell r="GB26">
            <v>3</v>
          </cell>
          <cell r="GC26">
            <v>3</v>
          </cell>
          <cell r="GD26">
            <v>6</v>
          </cell>
          <cell r="GE26">
            <v>0</v>
          </cell>
          <cell r="GF26">
            <v>0</v>
          </cell>
          <cell r="GG26">
            <v>0</v>
          </cell>
          <cell r="GH26">
            <v>0</v>
          </cell>
          <cell r="GI26">
            <v>0</v>
          </cell>
          <cell r="GJ26">
            <v>0</v>
          </cell>
          <cell r="GK26">
            <v>0</v>
          </cell>
          <cell r="GL26">
            <v>0</v>
          </cell>
          <cell r="GM26">
            <v>0</v>
          </cell>
          <cell r="GN26">
            <v>0</v>
          </cell>
          <cell r="GO26">
            <v>0</v>
          </cell>
          <cell r="GP26">
            <v>0</v>
          </cell>
          <cell r="GQ26">
            <v>0</v>
          </cell>
          <cell r="GR26">
            <v>0</v>
          </cell>
          <cell r="GS26">
            <v>0</v>
          </cell>
          <cell r="GT26">
            <v>0</v>
          </cell>
          <cell r="GU26">
            <v>0</v>
          </cell>
          <cell r="GV26">
            <v>0</v>
          </cell>
          <cell r="GW26">
            <v>0</v>
          </cell>
          <cell r="GX26">
            <v>0</v>
          </cell>
          <cell r="GY26">
            <v>0</v>
          </cell>
          <cell r="GZ26">
            <v>1</v>
          </cell>
          <cell r="HA26">
            <v>0</v>
          </cell>
          <cell r="HB26">
            <v>0</v>
          </cell>
          <cell r="HC26">
            <v>0</v>
          </cell>
          <cell r="HD26">
            <v>0</v>
          </cell>
          <cell r="HE26">
            <v>0</v>
          </cell>
          <cell r="HF26">
            <v>1</v>
          </cell>
          <cell r="HG26">
            <v>0</v>
          </cell>
          <cell r="HH26">
            <v>1</v>
          </cell>
          <cell r="HI26">
            <v>0</v>
          </cell>
          <cell r="HJ26">
            <v>0</v>
          </cell>
          <cell r="HK26">
            <v>0</v>
          </cell>
          <cell r="HL26">
            <v>0</v>
          </cell>
          <cell r="HM26">
            <v>0</v>
          </cell>
          <cell r="HN26">
            <v>2</v>
          </cell>
          <cell r="HO26">
            <v>0</v>
          </cell>
          <cell r="HP26">
            <v>0</v>
          </cell>
          <cell r="HQ26">
            <v>0</v>
          </cell>
          <cell r="HR26">
            <v>0</v>
          </cell>
          <cell r="HS26">
            <v>0</v>
          </cell>
          <cell r="HT26">
            <v>0</v>
          </cell>
          <cell r="HU26">
            <v>0</v>
          </cell>
          <cell r="HV26">
            <v>2</v>
          </cell>
          <cell r="HW26">
            <v>2</v>
          </cell>
          <cell r="HX26">
            <v>0</v>
          </cell>
          <cell r="HY26">
            <v>0</v>
          </cell>
          <cell r="HZ26">
            <v>6</v>
          </cell>
          <cell r="IA26">
            <v>3</v>
          </cell>
          <cell r="IB26">
            <v>2</v>
          </cell>
          <cell r="IC26">
            <v>4</v>
          </cell>
          <cell r="ID26">
            <v>0</v>
          </cell>
          <cell r="IE26">
            <v>2</v>
          </cell>
          <cell r="IF26">
            <v>1</v>
          </cell>
          <cell r="IG26">
            <v>1</v>
          </cell>
          <cell r="IH26">
            <v>2</v>
          </cell>
          <cell r="II26">
            <v>0</v>
          </cell>
          <cell r="IJ26">
            <v>11</v>
          </cell>
          <cell r="IK26">
            <v>10</v>
          </cell>
          <cell r="IL26">
            <v>21</v>
          </cell>
          <cell r="IM26">
            <v>0</v>
          </cell>
          <cell r="IN26">
            <v>0</v>
          </cell>
          <cell r="IO26">
            <v>0</v>
          </cell>
          <cell r="IP26">
            <v>0</v>
          </cell>
          <cell r="IQ26">
            <v>0</v>
          </cell>
          <cell r="IR26">
            <v>0</v>
          </cell>
          <cell r="IS26">
            <v>0</v>
          </cell>
          <cell r="IT26">
            <v>0</v>
          </cell>
          <cell r="IU26">
            <v>3</v>
          </cell>
          <cell r="IV26">
            <v>3</v>
          </cell>
          <cell r="IW26">
            <v>3</v>
          </cell>
          <cell r="IX26">
            <v>3</v>
          </cell>
          <cell r="IY26">
            <v>6</v>
          </cell>
          <cell r="IZ26">
            <v>0</v>
          </cell>
          <cell r="JA26">
            <v>0</v>
          </cell>
          <cell r="JB26">
            <v>0</v>
          </cell>
          <cell r="JC26">
            <v>0</v>
          </cell>
          <cell r="JD26">
            <v>0</v>
          </cell>
          <cell r="JE26">
            <v>0</v>
          </cell>
          <cell r="JF26">
            <v>0</v>
          </cell>
          <cell r="JG26">
            <v>0</v>
          </cell>
          <cell r="JH26">
            <v>0</v>
          </cell>
          <cell r="JI26">
            <v>0</v>
          </cell>
          <cell r="JJ26">
            <v>0</v>
          </cell>
          <cell r="JK26">
            <v>0</v>
          </cell>
          <cell r="JL26">
            <v>0</v>
          </cell>
          <cell r="JM26">
            <v>0</v>
          </cell>
          <cell r="JN26">
            <v>0</v>
          </cell>
          <cell r="JO26">
            <v>0</v>
          </cell>
          <cell r="JP26">
            <v>0</v>
          </cell>
          <cell r="JQ26">
            <v>0</v>
          </cell>
          <cell r="JR26">
            <v>0</v>
          </cell>
          <cell r="JS26">
            <v>1</v>
          </cell>
          <cell r="JT26">
            <v>0</v>
          </cell>
          <cell r="JU26">
            <v>0</v>
          </cell>
          <cell r="JV26">
            <v>0</v>
          </cell>
          <cell r="JW26">
            <v>1</v>
          </cell>
          <cell r="JX26">
            <v>0</v>
          </cell>
          <cell r="JY26">
            <v>1</v>
          </cell>
          <cell r="JZ26">
            <v>0</v>
          </cell>
          <cell r="KA26">
            <v>0</v>
          </cell>
          <cell r="KB26">
            <v>0</v>
          </cell>
          <cell r="KC26">
            <v>0</v>
          </cell>
          <cell r="KD26">
            <v>0</v>
          </cell>
          <cell r="KE26">
            <v>0</v>
          </cell>
          <cell r="KF26">
            <v>0</v>
          </cell>
          <cell r="KG26">
            <v>0</v>
          </cell>
          <cell r="KH26">
            <v>0</v>
          </cell>
          <cell r="KI26">
            <v>2</v>
          </cell>
          <cell r="KJ26">
            <v>0</v>
          </cell>
          <cell r="KK26">
            <v>2</v>
          </cell>
          <cell r="KL26">
            <v>2</v>
          </cell>
          <cell r="KM26">
            <v>1</v>
          </cell>
          <cell r="KN26">
            <v>0</v>
          </cell>
          <cell r="KO26">
            <v>1</v>
          </cell>
          <cell r="KP26">
            <v>0</v>
          </cell>
          <cell r="KQ26">
            <v>1</v>
          </cell>
          <cell r="KR26">
            <v>0</v>
          </cell>
          <cell r="KS26">
            <v>0</v>
          </cell>
          <cell r="KT26">
            <v>0</v>
          </cell>
          <cell r="KU26">
            <v>1</v>
          </cell>
          <cell r="KV26">
            <v>1</v>
          </cell>
          <cell r="KW26">
            <v>0</v>
          </cell>
          <cell r="KX26">
            <v>0</v>
          </cell>
          <cell r="KY26">
            <v>3</v>
          </cell>
          <cell r="KZ26">
            <v>0</v>
          </cell>
          <cell r="LA26">
            <v>0</v>
          </cell>
          <cell r="LB26">
            <v>0</v>
          </cell>
          <cell r="LC26">
            <v>0</v>
          </cell>
          <cell r="LD26">
            <v>0</v>
          </cell>
        </row>
        <row r="27">
          <cell r="A27" t="str">
            <v>Centre for Contemporary Art Derry - Londonderry</v>
          </cell>
          <cell r="B27" t="str">
            <v>2014-2015</v>
          </cell>
          <cell r="C27">
            <v>31754</v>
          </cell>
          <cell r="D27" t="str">
            <v>Lottery</v>
          </cell>
          <cell r="E27" t="str">
            <v>ACNI/10792</v>
          </cell>
          <cell r="F27" t="str">
            <v>Deirdre Robb</v>
          </cell>
          <cell r="G27" t="str">
            <v>xx AFP - Returning Applicant</v>
          </cell>
          <cell r="H27" t="str">
            <v>Awarded - Completed</v>
          </cell>
          <cell r="I27" t="str">
            <v>Medium</v>
          </cell>
          <cell r="J27">
            <v>112000</v>
          </cell>
          <cell r="K27">
            <v>0</v>
          </cell>
          <cell r="L27">
            <v>112000</v>
          </cell>
          <cell r="M27">
            <v>159427</v>
          </cell>
          <cell r="N27" t="str">
            <v>Visual Arts</v>
          </cell>
          <cell r="O27">
            <v>0</v>
          </cell>
          <cell r="P27">
            <v>0</v>
          </cell>
          <cell r="Q27">
            <v>0</v>
          </cell>
          <cell r="R27">
            <v>0</v>
          </cell>
          <cell r="S27">
            <v>1</v>
          </cell>
          <cell r="T27">
            <v>0</v>
          </cell>
          <cell r="U27">
            <v>0</v>
          </cell>
          <cell r="V27">
            <v>0</v>
          </cell>
          <cell r="W27">
            <v>0</v>
          </cell>
          <cell r="X27">
            <v>0</v>
          </cell>
          <cell r="Y27">
            <v>0</v>
          </cell>
          <cell r="Z27">
            <v>3</v>
          </cell>
          <cell r="AA27">
            <v>1</v>
          </cell>
          <cell r="AB27">
            <v>3</v>
          </cell>
          <cell r="AC27">
            <v>4</v>
          </cell>
          <cell r="AD27">
            <v>1</v>
          </cell>
          <cell r="AE27">
            <v>5</v>
          </cell>
          <cell r="AF27">
            <v>0</v>
          </cell>
          <cell r="AG27">
            <v>0</v>
          </cell>
          <cell r="AH27">
            <v>0</v>
          </cell>
          <cell r="AI27">
            <v>0</v>
          </cell>
          <cell r="AJ27">
            <v>1</v>
          </cell>
          <cell r="AK27">
            <v>5</v>
          </cell>
          <cell r="AL27">
            <v>6</v>
          </cell>
          <cell r="AM27">
            <v>5</v>
          </cell>
          <cell r="AN27">
            <v>4</v>
          </cell>
          <cell r="AO27">
            <v>9</v>
          </cell>
          <cell r="AP27">
            <v>104</v>
          </cell>
          <cell r="AQ27">
            <v>4</v>
          </cell>
          <cell r="AR27">
            <v>4</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4</v>
          </cell>
          <cell r="BR27">
            <v>4</v>
          </cell>
          <cell r="BS27">
            <v>8</v>
          </cell>
          <cell r="BT27">
            <v>1</v>
          </cell>
          <cell r="BU27">
            <v>5</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1</v>
          </cell>
          <cell r="CU27">
            <v>5</v>
          </cell>
          <cell r="CV27">
            <v>6</v>
          </cell>
          <cell r="CW27">
            <v>1</v>
          </cell>
          <cell r="CX27">
            <v>3</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1</v>
          </cell>
          <cell r="DX27">
            <v>3</v>
          </cell>
          <cell r="DY27">
            <v>4</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3</v>
          </cell>
          <cell r="FW27">
            <v>3</v>
          </cell>
          <cell r="FX27">
            <v>1</v>
          </cell>
          <cell r="FY27">
            <v>1</v>
          </cell>
          <cell r="FZ27">
            <v>0</v>
          </cell>
          <cell r="GA27">
            <v>0</v>
          </cell>
          <cell r="GB27">
            <v>4</v>
          </cell>
          <cell r="GC27">
            <v>4</v>
          </cell>
          <cell r="GD27">
            <v>8</v>
          </cell>
          <cell r="GE27">
            <v>0</v>
          </cell>
          <cell r="GF27">
            <v>0</v>
          </cell>
          <cell r="GG27">
            <v>1</v>
          </cell>
          <cell r="GH27">
            <v>5</v>
          </cell>
          <cell r="GI27">
            <v>0</v>
          </cell>
          <cell r="GJ27">
            <v>0</v>
          </cell>
          <cell r="GK27">
            <v>0</v>
          </cell>
          <cell r="GL27">
            <v>0</v>
          </cell>
          <cell r="GM27">
            <v>0</v>
          </cell>
          <cell r="GN27">
            <v>0</v>
          </cell>
          <cell r="GO27">
            <v>0</v>
          </cell>
          <cell r="GP27">
            <v>0</v>
          </cell>
          <cell r="GQ27">
            <v>1</v>
          </cell>
          <cell r="GR27">
            <v>5</v>
          </cell>
          <cell r="GS27">
            <v>6</v>
          </cell>
          <cell r="GT27">
            <v>0</v>
          </cell>
          <cell r="GU27">
            <v>0</v>
          </cell>
          <cell r="GV27">
            <v>0</v>
          </cell>
          <cell r="GW27">
            <v>0</v>
          </cell>
          <cell r="GX27">
            <v>1</v>
          </cell>
          <cell r="GY27">
            <v>3</v>
          </cell>
          <cell r="GZ27">
            <v>0</v>
          </cell>
          <cell r="HA27">
            <v>0</v>
          </cell>
          <cell r="HB27">
            <v>0</v>
          </cell>
          <cell r="HC27">
            <v>0</v>
          </cell>
          <cell r="HD27">
            <v>0</v>
          </cell>
          <cell r="HE27">
            <v>0</v>
          </cell>
          <cell r="HF27">
            <v>1</v>
          </cell>
          <cell r="HG27">
            <v>3</v>
          </cell>
          <cell r="HH27">
            <v>4</v>
          </cell>
          <cell r="HI27">
            <v>0</v>
          </cell>
          <cell r="HJ27">
            <v>0</v>
          </cell>
          <cell r="HK27">
            <v>0</v>
          </cell>
          <cell r="HL27">
            <v>0</v>
          </cell>
          <cell r="HM27">
            <v>0</v>
          </cell>
          <cell r="HN27">
            <v>0</v>
          </cell>
          <cell r="HO27">
            <v>0</v>
          </cell>
          <cell r="HP27">
            <v>0</v>
          </cell>
          <cell r="HQ27">
            <v>0</v>
          </cell>
          <cell r="HR27">
            <v>0</v>
          </cell>
          <cell r="HS27">
            <v>0</v>
          </cell>
          <cell r="HT27">
            <v>0</v>
          </cell>
          <cell r="HU27">
            <v>0</v>
          </cell>
          <cell r="HV27">
            <v>0</v>
          </cell>
          <cell r="HW27">
            <v>0</v>
          </cell>
          <cell r="HX27">
            <v>0</v>
          </cell>
          <cell r="HY27">
            <v>0</v>
          </cell>
          <cell r="HZ27">
            <v>0</v>
          </cell>
          <cell r="IA27">
            <v>0</v>
          </cell>
          <cell r="IB27">
            <v>0</v>
          </cell>
          <cell r="IC27">
            <v>0</v>
          </cell>
          <cell r="ID27">
            <v>0</v>
          </cell>
          <cell r="IE27">
            <v>0</v>
          </cell>
          <cell r="IF27">
            <v>0</v>
          </cell>
          <cell r="IG27">
            <v>0</v>
          </cell>
          <cell r="IH27">
            <v>0</v>
          </cell>
          <cell r="II27">
            <v>0</v>
          </cell>
          <cell r="IJ27">
            <v>0</v>
          </cell>
          <cell r="IK27">
            <v>0</v>
          </cell>
          <cell r="IL27">
            <v>0</v>
          </cell>
          <cell r="IM27">
            <v>0</v>
          </cell>
          <cell r="IN27">
            <v>0</v>
          </cell>
          <cell r="IO27">
            <v>0</v>
          </cell>
          <cell r="IP27">
            <v>0</v>
          </cell>
          <cell r="IQ27">
            <v>0</v>
          </cell>
          <cell r="IR27">
            <v>0</v>
          </cell>
          <cell r="IS27">
            <v>0</v>
          </cell>
          <cell r="IT27">
            <v>0</v>
          </cell>
          <cell r="IU27">
            <v>4</v>
          </cell>
          <cell r="IV27">
            <v>4</v>
          </cell>
          <cell r="IW27">
            <v>4</v>
          </cell>
          <cell r="IX27">
            <v>4</v>
          </cell>
          <cell r="IY27">
            <v>8</v>
          </cell>
          <cell r="IZ27">
            <v>0</v>
          </cell>
          <cell r="JA27">
            <v>0</v>
          </cell>
          <cell r="JB27">
            <v>0</v>
          </cell>
          <cell r="JC27">
            <v>0</v>
          </cell>
          <cell r="JD27">
            <v>0</v>
          </cell>
          <cell r="JE27">
            <v>0</v>
          </cell>
          <cell r="JF27">
            <v>0</v>
          </cell>
          <cell r="JG27">
            <v>0</v>
          </cell>
          <cell r="JH27">
            <v>1</v>
          </cell>
          <cell r="JI27">
            <v>5</v>
          </cell>
          <cell r="JJ27">
            <v>1</v>
          </cell>
          <cell r="JK27">
            <v>5</v>
          </cell>
          <cell r="JL27">
            <v>6</v>
          </cell>
          <cell r="JM27">
            <v>0</v>
          </cell>
          <cell r="JN27">
            <v>0</v>
          </cell>
          <cell r="JO27">
            <v>0</v>
          </cell>
          <cell r="JP27">
            <v>0</v>
          </cell>
          <cell r="JQ27">
            <v>0</v>
          </cell>
          <cell r="JR27">
            <v>0</v>
          </cell>
          <cell r="JS27">
            <v>0</v>
          </cell>
          <cell r="JT27">
            <v>0</v>
          </cell>
          <cell r="JU27">
            <v>1</v>
          </cell>
          <cell r="JV27">
            <v>3</v>
          </cell>
          <cell r="JW27">
            <v>1</v>
          </cell>
          <cell r="JX27">
            <v>3</v>
          </cell>
          <cell r="JY27">
            <v>4</v>
          </cell>
          <cell r="JZ27">
            <v>0</v>
          </cell>
          <cell r="KA27">
            <v>0</v>
          </cell>
          <cell r="KB27">
            <v>0</v>
          </cell>
          <cell r="KC27">
            <v>0</v>
          </cell>
          <cell r="KD27">
            <v>0</v>
          </cell>
          <cell r="KE27">
            <v>0</v>
          </cell>
          <cell r="KF27">
            <v>0</v>
          </cell>
          <cell r="KG27">
            <v>0</v>
          </cell>
          <cell r="KH27">
            <v>0</v>
          </cell>
          <cell r="KI27">
            <v>0</v>
          </cell>
          <cell r="KJ27">
            <v>0</v>
          </cell>
          <cell r="KK27">
            <v>0</v>
          </cell>
          <cell r="KL27">
            <v>0</v>
          </cell>
          <cell r="KM27">
            <v>1</v>
          </cell>
          <cell r="KN27">
            <v>0</v>
          </cell>
          <cell r="KO27">
            <v>1</v>
          </cell>
          <cell r="KP27">
            <v>0</v>
          </cell>
          <cell r="KQ27">
            <v>0</v>
          </cell>
          <cell r="KR27">
            <v>0</v>
          </cell>
          <cell r="KS27">
            <v>0</v>
          </cell>
          <cell r="KT27">
            <v>0</v>
          </cell>
          <cell r="KU27">
            <v>0</v>
          </cell>
          <cell r="KV27">
            <v>0</v>
          </cell>
          <cell r="KW27">
            <v>0</v>
          </cell>
          <cell r="KX27">
            <v>5</v>
          </cell>
          <cell r="KY27">
            <v>5</v>
          </cell>
          <cell r="KZ27">
            <v>0</v>
          </cell>
          <cell r="LA27">
            <v>0</v>
          </cell>
          <cell r="LB27">
            <v>0</v>
          </cell>
          <cell r="LC27">
            <v>1</v>
          </cell>
          <cell r="LD27">
            <v>1</v>
          </cell>
        </row>
        <row r="28">
          <cell r="A28" t="str">
            <v>Comhaltas Ceoltoiri Eireann</v>
          </cell>
          <cell r="B28" t="str">
            <v>2014-2015</v>
          </cell>
          <cell r="C28">
            <v>31840</v>
          </cell>
          <cell r="D28" t="str">
            <v>Lottery</v>
          </cell>
          <cell r="E28" t="str">
            <v>ACNI/10878</v>
          </cell>
          <cell r="F28" t="str">
            <v>Jane Cassidy</v>
          </cell>
          <cell r="G28" t="str">
            <v>AFP - Core</v>
          </cell>
          <cell r="H28" t="str">
            <v>Awarded - Completed</v>
          </cell>
          <cell r="I28" t="str">
            <v>Small</v>
          </cell>
          <cell r="J28">
            <v>34000</v>
          </cell>
          <cell r="K28">
            <v>0</v>
          </cell>
          <cell r="L28">
            <v>34000</v>
          </cell>
          <cell r="M28">
            <v>0</v>
          </cell>
          <cell r="N28" t="str">
            <v>Traditional Arts</v>
          </cell>
          <cell r="O28">
            <v>0</v>
          </cell>
          <cell r="P28">
            <v>0</v>
          </cell>
          <cell r="Q28">
            <v>0</v>
          </cell>
          <cell r="R28">
            <v>0</v>
          </cell>
          <cell r="S28">
            <v>1</v>
          </cell>
          <cell r="T28">
            <v>0</v>
          </cell>
          <cell r="U28">
            <v>0</v>
          </cell>
          <cell r="V28">
            <v>0</v>
          </cell>
          <cell r="W28">
            <v>0</v>
          </cell>
          <cell r="X28">
            <v>0</v>
          </cell>
          <cell r="Y28">
            <v>1</v>
          </cell>
          <cell r="Z28">
            <v>0</v>
          </cell>
          <cell r="AA28">
            <v>2</v>
          </cell>
          <cell r="AB28">
            <v>0</v>
          </cell>
          <cell r="AC28">
            <v>2</v>
          </cell>
          <cell r="AD28">
            <v>41</v>
          </cell>
          <cell r="AE28">
            <v>38</v>
          </cell>
          <cell r="AF28">
            <v>0</v>
          </cell>
          <cell r="AG28">
            <v>0</v>
          </cell>
          <cell r="AH28">
            <v>2</v>
          </cell>
          <cell r="AI28">
            <v>1</v>
          </cell>
          <cell r="AJ28">
            <v>43</v>
          </cell>
          <cell r="AK28">
            <v>39</v>
          </cell>
          <cell r="AL28">
            <v>82</v>
          </cell>
          <cell r="AM28">
            <v>9</v>
          </cell>
          <cell r="AN28">
            <v>4</v>
          </cell>
          <cell r="AO28">
            <v>13</v>
          </cell>
          <cell r="AP28">
            <v>104</v>
          </cell>
          <cell r="AQ28">
            <v>9</v>
          </cell>
          <cell r="AR28">
            <v>4</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9</v>
          </cell>
          <cell r="BR28">
            <v>4</v>
          </cell>
          <cell r="BS28">
            <v>13</v>
          </cell>
          <cell r="BT28">
            <v>41</v>
          </cell>
          <cell r="BU28">
            <v>38</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41</v>
          </cell>
          <cell r="CU28">
            <v>38</v>
          </cell>
          <cell r="CV28">
            <v>79</v>
          </cell>
          <cell r="CW28">
            <v>1</v>
          </cell>
          <cell r="CX28">
            <v>1</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1</v>
          </cell>
          <cell r="DX28">
            <v>1</v>
          </cell>
          <cell r="DY28">
            <v>2</v>
          </cell>
          <cell r="DZ28">
            <v>2</v>
          </cell>
          <cell r="EA28">
            <v>1</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2</v>
          </cell>
          <cell r="FA28">
            <v>1</v>
          </cell>
          <cell r="FB28">
            <v>3</v>
          </cell>
          <cell r="FC28">
            <v>4</v>
          </cell>
          <cell r="FD28">
            <v>2</v>
          </cell>
          <cell r="FE28">
            <v>0</v>
          </cell>
          <cell r="FF28">
            <v>0</v>
          </cell>
          <cell r="FG28">
            <v>0</v>
          </cell>
          <cell r="FH28">
            <v>0</v>
          </cell>
          <cell r="FI28">
            <v>0</v>
          </cell>
          <cell r="FJ28">
            <v>0</v>
          </cell>
          <cell r="FK28">
            <v>0</v>
          </cell>
          <cell r="FL28">
            <v>0</v>
          </cell>
          <cell r="FM28">
            <v>4</v>
          </cell>
          <cell r="FN28">
            <v>2</v>
          </cell>
          <cell r="FO28">
            <v>6</v>
          </cell>
          <cell r="FP28">
            <v>0</v>
          </cell>
          <cell r="FQ28">
            <v>0</v>
          </cell>
          <cell r="FR28">
            <v>0</v>
          </cell>
          <cell r="FS28">
            <v>0</v>
          </cell>
          <cell r="FT28">
            <v>1</v>
          </cell>
          <cell r="FU28">
            <v>1</v>
          </cell>
          <cell r="FV28">
            <v>0</v>
          </cell>
          <cell r="FW28">
            <v>1</v>
          </cell>
          <cell r="FX28">
            <v>3</v>
          </cell>
          <cell r="FY28">
            <v>1</v>
          </cell>
          <cell r="FZ28">
            <v>5</v>
          </cell>
          <cell r="GA28">
            <v>1</v>
          </cell>
          <cell r="GB28">
            <v>9</v>
          </cell>
          <cell r="GC28">
            <v>4</v>
          </cell>
          <cell r="GD28">
            <v>13</v>
          </cell>
          <cell r="GE28">
            <v>11</v>
          </cell>
          <cell r="GF28">
            <v>3</v>
          </cell>
          <cell r="GG28">
            <v>13</v>
          </cell>
          <cell r="GH28">
            <v>14</v>
          </cell>
          <cell r="GI28">
            <v>13</v>
          </cell>
          <cell r="GJ28">
            <v>12</v>
          </cell>
          <cell r="GK28">
            <v>3</v>
          </cell>
          <cell r="GL28">
            <v>7</v>
          </cell>
          <cell r="GM28">
            <v>2</v>
          </cell>
          <cell r="GN28">
            <v>0</v>
          </cell>
          <cell r="GO28">
            <v>1</v>
          </cell>
          <cell r="GP28">
            <v>0</v>
          </cell>
          <cell r="GQ28">
            <v>43</v>
          </cell>
          <cell r="GR28">
            <v>36</v>
          </cell>
          <cell r="GS28">
            <v>79</v>
          </cell>
          <cell r="GT28">
            <v>0</v>
          </cell>
          <cell r="GU28">
            <v>0</v>
          </cell>
          <cell r="GV28">
            <v>0</v>
          </cell>
          <cell r="GW28">
            <v>1</v>
          </cell>
          <cell r="GX28">
            <v>1</v>
          </cell>
          <cell r="GY28">
            <v>0</v>
          </cell>
          <cell r="GZ28">
            <v>0</v>
          </cell>
          <cell r="HA28">
            <v>0</v>
          </cell>
          <cell r="HB28">
            <v>0</v>
          </cell>
          <cell r="HC28">
            <v>0</v>
          </cell>
          <cell r="HD28">
            <v>0</v>
          </cell>
          <cell r="HE28">
            <v>0</v>
          </cell>
          <cell r="HF28">
            <v>1</v>
          </cell>
          <cell r="HG28">
            <v>1</v>
          </cell>
          <cell r="HH28">
            <v>2</v>
          </cell>
          <cell r="HI28">
            <v>0</v>
          </cell>
          <cell r="HJ28">
            <v>0</v>
          </cell>
          <cell r="HK28">
            <v>0</v>
          </cell>
          <cell r="HL28">
            <v>1</v>
          </cell>
          <cell r="HM28">
            <v>0</v>
          </cell>
          <cell r="HN28">
            <v>0</v>
          </cell>
          <cell r="HO28">
            <v>1</v>
          </cell>
          <cell r="HP28">
            <v>0</v>
          </cell>
          <cell r="HQ28">
            <v>0</v>
          </cell>
          <cell r="HR28">
            <v>1</v>
          </cell>
          <cell r="HS28">
            <v>0</v>
          </cell>
          <cell r="HT28">
            <v>0</v>
          </cell>
          <cell r="HU28">
            <v>1</v>
          </cell>
          <cell r="HV28">
            <v>2</v>
          </cell>
          <cell r="HW28">
            <v>3</v>
          </cell>
          <cell r="HX28">
            <v>0</v>
          </cell>
          <cell r="HY28">
            <v>0</v>
          </cell>
          <cell r="HZ28">
            <v>0</v>
          </cell>
          <cell r="IA28">
            <v>0</v>
          </cell>
          <cell r="IB28">
            <v>0</v>
          </cell>
          <cell r="IC28">
            <v>0</v>
          </cell>
          <cell r="ID28">
            <v>0</v>
          </cell>
          <cell r="IE28">
            <v>0</v>
          </cell>
          <cell r="IF28">
            <v>0</v>
          </cell>
          <cell r="IG28">
            <v>0</v>
          </cell>
          <cell r="IH28">
            <v>0</v>
          </cell>
          <cell r="II28">
            <v>0</v>
          </cell>
          <cell r="IJ28">
            <v>0</v>
          </cell>
          <cell r="IK28">
            <v>0</v>
          </cell>
          <cell r="IL28">
            <v>0</v>
          </cell>
          <cell r="IM28">
            <v>0</v>
          </cell>
          <cell r="IN28">
            <v>0</v>
          </cell>
          <cell r="IO28">
            <v>0</v>
          </cell>
          <cell r="IP28">
            <v>0</v>
          </cell>
          <cell r="IQ28">
            <v>0</v>
          </cell>
          <cell r="IR28">
            <v>0</v>
          </cell>
          <cell r="IS28">
            <v>0</v>
          </cell>
          <cell r="IT28">
            <v>0</v>
          </cell>
          <cell r="IU28">
            <v>9</v>
          </cell>
          <cell r="IV28">
            <v>4</v>
          </cell>
          <cell r="IW28">
            <v>9</v>
          </cell>
          <cell r="IX28">
            <v>4</v>
          </cell>
          <cell r="IY28">
            <v>13</v>
          </cell>
          <cell r="IZ28">
            <v>0</v>
          </cell>
          <cell r="JA28">
            <v>0</v>
          </cell>
          <cell r="JB28">
            <v>0</v>
          </cell>
          <cell r="JC28">
            <v>0</v>
          </cell>
          <cell r="JD28">
            <v>0</v>
          </cell>
          <cell r="JE28">
            <v>0</v>
          </cell>
          <cell r="JF28">
            <v>0</v>
          </cell>
          <cell r="JG28">
            <v>0</v>
          </cell>
          <cell r="JH28">
            <v>41</v>
          </cell>
          <cell r="JI28">
            <v>38</v>
          </cell>
          <cell r="JJ28">
            <v>41</v>
          </cell>
          <cell r="JK28">
            <v>38</v>
          </cell>
          <cell r="JL28">
            <v>79</v>
          </cell>
          <cell r="JM28">
            <v>0</v>
          </cell>
          <cell r="JN28">
            <v>0</v>
          </cell>
          <cell r="JO28">
            <v>0</v>
          </cell>
          <cell r="JP28">
            <v>0</v>
          </cell>
          <cell r="JQ28">
            <v>0</v>
          </cell>
          <cell r="JR28">
            <v>0</v>
          </cell>
          <cell r="JS28">
            <v>0</v>
          </cell>
          <cell r="JT28">
            <v>0</v>
          </cell>
          <cell r="JU28">
            <v>1</v>
          </cell>
          <cell r="JV28">
            <v>1</v>
          </cell>
          <cell r="JW28">
            <v>1</v>
          </cell>
          <cell r="JX28">
            <v>1</v>
          </cell>
          <cell r="JY28">
            <v>2</v>
          </cell>
          <cell r="JZ28">
            <v>0</v>
          </cell>
          <cell r="KA28">
            <v>0</v>
          </cell>
          <cell r="KB28">
            <v>0</v>
          </cell>
          <cell r="KC28">
            <v>0</v>
          </cell>
          <cell r="KD28">
            <v>0</v>
          </cell>
          <cell r="KE28">
            <v>0</v>
          </cell>
          <cell r="KF28">
            <v>0</v>
          </cell>
          <cell r="KG28">
            <v>0</v>
          </cell>
          <cell r="KH28">
            <v>2</v>
          </cell>
          <cell r="KI28">
            <v>1</v>
          </cell>
          <cell r="KJ28">
            <v>2</v>
          </cell>
          <cell r="KK28">
            <v>1</v>
          </cell>
          <cell r="KL28">
            <v>3</v>
          </cell>
          <cell r="KM28">
            <v>0</v>
          </cell>
          <cell r="KN28">
            <v>1</v>
          </cell>
          <cell r="KO28">
            <v>0</v>
          </cell>
          <cell r="KP28">
            <v>0</v>
          </cell>
          <cell r="KQ28">
            <v>0</v>
          </cell>
          <cell r="KR28">
            <v>0</v>
          </cell>
          <cell r="KS28">
            <v>0</v>
          </cell>
          <cell r="KT28">
            <v>0</v>
          </cell>
          <cell r="KU28">
            <v>0</v>
          </cell>
          <cell r="KV28">
            <v>0</v>
          </cell>
          <cell r="KW28">
            <v>0</v>
          </cell>
          <cell r="KX28">
            <v>0</v>
          </cell>
          <cell r="KY28">
            <v>0</v>
          </cell>
          <cell r="KZ28">
            <v>1</v>
          </cell>
          <cell r="LA28">
            <v>0</v>
          </cell>
          <cell r="LB28">
            <v>0</v>
          </cell>
          <cell r="LC28">
            <v>0</v>
          </cell>
          <cell r="LD28">
            <v>1</v>
          </cell>
        </row>
        <row r="29">
          <cell r="A29" t="str">
            <v>Craft and Design Collective</v>
          </cell>
          <cell r="B29" t="str">
            <v>2014-2015</v>
          </cell>
          <cell r="C29">
            <v>31826</v>
          </cell>
          <cell r="D29" t="str">
            <v>Lottery</v>
          </cell>
          <cell r="E29" t="str">
            <v>ACNI/10864</v>
          </cell>
          <cell r="F29" t="str">
            <v>Deirdre Robb</v>
          </cell>
          <cell r="G29" t="str">
            <v>AFP - Core</v>
          </cell>
          <cell r="H29" t="str">
            <v>Awarded - Completed</v>
          </cell>
          <cell r="I29" t="str">
            <v>Small</v>
          </cell>
          <cell r="J29">
            <v>44429</v>
          </cell>
          <cell r="K29">
            <v>0</v>
          </cell>
          <cell r="L29">
            <v>44429</v>
          </cell>
          <cell r="M29">
            <v>169658</v>
          </cell>
          <cell r="N29" t="str">
            <v>Visual Arts</v>
          </cell>
          <cell r="O29">
            <v>0</v>
          </cell>
          <cell r="P29">
            <v>0</v>
          </cell>
          <cell r="Q29">
            <v>0</v>
          </cell>
          <cell r="R29">
            <v>0</v>
          </cell>
          <cell r="S29">
            <v>0</v>
          </cell>
          <cell r="T29">
            <v>1</v>
          </cell>
          <cell r="U29">
            <v>0</v>
          </cell>
          <cell r="V29">
            <v>0</v>
          </cell>
          <cell r="W29">
            <v>0</v>
          </cell>
          <cell r="X29">
            <v>1</v>
          </cell>
          <cell r="Y29">
            <v>0</v>
          </cell>
          <cell r="Z29">
            <v>3</v>
          </cell>
          <cell r="AA29">
            <v>0</v>
          </cell>
          <cell r="AB29">
            <v>5</v>
          </cell>
          <cell r="AC29">
            <v>5</v>
          </cell>
          <cell r="AD29">
            <v>7</v>
          </cell>
          <cell r="AE29">
            <v>15</v>
          </cell>
          <cell r="AF29">
            <v>0</v>
          </cell>
          <cell r="AG29">
            <v>0</v>
          </cell>
          <cell r="AH29">
            <v>2</v>
          </cell>
          <cell r="AI29">
            <v>2</v>
          </cell>
          <cell r="AJ29">
            <v>9</v>
          </cell>
          <cell r="AK29">
            <v>17</v>
          </cell>
          <cell r="AL29">
            <v>26</v>
          </cell>
          <cell r="AM29">
            <v>0</v>
          </cell>
          <cell r="AN29">
            <v>0</v>
          </cell>
          <cell r="AO29">
            <v>0</v>
          </cell>
          <cell r="AP29">
            <v>0</v>
          </cell>
          <cell r="AQ29">
            <v>3</v>
          </cell>
          <cell r="AR29">
            <v>8</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3</v>
          </cell>
          <cell r="BR29">
            <v>8</v>
          </cell>
          <cell r="BS29">
            <v>11</v>
          </cell>
          <cell r="BT29">
            <v>7</v>
          </cell>
          <cell r="BU29">
            <v>15</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7</v>
          </cell>
          <cell r="CU29">
            <v>15</v>
          </cell>
          <cell r="CV29">
            <v>22</v>
          </cell>
          <cell r="CW29">
            <v>0</v>
          </cell>
          <cell r="CX29">
            <v>1</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1</v>
          </cell>
          <cell r="DY29">
            <v>1</v>
          </cell>
          <cell r="DZ29">
            <v>2</v>
          </cell>
          <cell r="EA29">
            <v>6</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2</v>
          </cell>
          <cell r="FA29">
            <v>6</v>
          </cell>
          <cell r="FB29">
            <v>8</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2</v>
          </cell>
          <cell r="FU29">
            <v>6</v>
          </cell>
          <cell r="FV29">
            <v>0</v>
          </cell>
          <cell r="FW29">
            <v>2</v>
          </cell>
          <cell r="FX29">
            <v>1</v>
          </cell>
          <cell r="FY29">
            <v>0</v>
          </cell>
          <cell r="FZ29">
            <v>0</v>
          </cell>
          <cell r="GA29">
            <v>0</v>
          </cell>
          <cell r="GB29">
            <v>3</v>
          </cell>
          <cell r="GC29">
            <v>8</v>
          </cell>
          <cell r="GD29">
            <v>11</v>
          </cell>
          <cell r="GE29">
            <v>0</v>
          </cell>
          <cell r="GF29">
            <v>3</v>
          </cell>
          <cell r="GG29">
            <v>2</v>
          </cell>
          <cell r="GH29">
            <v>4</v>
          </cell>
          <cell r="GI29">
            <v>2</v>
          </cell>
          <cell r="GJ29">
            <v>4</v>
          </cell>
          <cell r="GK29">
            <v>2</v>
          </cell>
          <cell r="GL29">
            <v>1</v>
          </cell>
          <cell r="GM29">
            <v>2</v>
          </cell>
          <cell r="GN29">
            <v>1</v>
          </cell>
          <cell r="GO29">
            <v>1</v>
          </cell>
          <cell r="GP29">
            <v>0</v>
          </cell>
          <cell r="GQ29">
            <v>9</v>
          </cell>
          <cell r="GR29">
            <v>13</v>
          </cell>
          <cell r="GS29">
            <v>22</v>
          </cell>
          <cell r="GT29">
            <v>0</v>
          </cell>
          <cell r="GU29">
            <v>0</v>
          </cell>
          <cell r="GV29">
            <v>0</v>
          </cell>
          <cell r="GW29">
            <v>0</v>
          </cell>
          <cell r="GX29">
            <v>0</v>
          </cell>
          <cell r="GY29">
            <v>0</v>
          </cell>
          <cell r="GZ29">
            <v>0</v>
          </cell>
          <cell r="HA29">
            <v>1</v>
          </cell>
          <cell r="HB29">
            <v>0</v>
          </cell>
          <cell r="HC29">
            <v>0</v>
          </cell>
          <cell r="HD29">
            <v>0</v>
          </cell>
          <cell r="HE29">
            <v>0</v>
          </cell>
          <cell r="HF29">
            <v>0</v>
          </cell>
          <cell r="HG29">
            <v>1</v>
          </cell>
          <cell r="HH29">
            <v>1</v>
          </cell>
          <cell r="HI29">
            <v>0</v>
          </cell>
          <cell r="HJ29">
            <v>1</v>
          </cell>
          <cell r="HK29">
            <v>1</v>
          </cell>
          <cell r="HL29">
            <v>4</v>
          </cell>
          <cell r="HM29">
            <v>0</v>
          </cell>
          <cell r="HN29">
            <v>0</v>
          </cell>
          <cell r="HO29">
            <v>1</v>
          </cell>
          <cell r="HP29">
            <v>1</v>
          </cell>
          <cell r="HQ29">
            <v>0</v>
          </cell>
          <cell r="HR29">
            <v>0</v>
          </cell>
          <cell r="HS29">
            <v>0</v>
          </cell>
          <cell r="HT29">
            <v>0</v>
          </cell>
          <cell r="HU29">
            <v>2</v>
          </cell>
          <cell r="HV29">
            <v>6</v>
          </cell>
          <cell r="HW29">
            <v>8</v>
          </cell>
          <cell r="HX29">
            <v>0</v>
          </cell>
          <cell r="HY29">
            <v>0</v>
          </cell>
          <cell r="HZ29">
            <v>0</v>
          </cell>
          <cell r="IA29">
            <v>0</v>
          </cell>
          <cell r="IB29">
            <v>0</v>
          </cell>
          <cell r="IC29">
            <v>0</v>
          </cell>
          <cell r="ID29">
            <v>0</v>
          </cell>
          <cell r="IE29">
            <v>0</v>
          </cell>
          <cell r="IF29">
            <v>0</v>
          </cell>
          <cell r="IG29">
            <v>0</v>
          </cell>
          <cell r="IH29">
            <v>0</v>
          </cell>
          <cell r="II29">
            <v>0</v>
          </cell>
          <cell r="IJ29">
            <v>0</v>
          </cell>
          <cell r="IK29">
            <v>0</v>
          </cell>
          <cell r="IL29">
            <v>0</v>
          </cell>
          <cell r="IM29">
            <v>0</v>
          </cell>
          <cell r="IN29">
            <v>0</v>
          </cell>
          <cell r="IO29">
            <v>0</v>
          </cell>
          <cell r="IP29">
            <v>0</v>
          </cell>
          <cell r="IQ29">
            <v>0</v>
          </cell>
          <cell r="IR29">
            <v>0</v>
          </cell>
          <cell r="IS29">
            <v>0</v>
          </cell>
          <cell r="IT29">
            <v>0</v>
          </cell>
          <cell r="IU29">
            <v>3</v>
          </cell>
          <cell r="IV29">
            <v>8</v>
          </cell>
          <cell r="IW29">
            <v>3</v>
          </cell>
          <cell r="IX29">
            <v>8</v>
          </cell>
          <cell r="IY29">
            <v>11</v>
          </cell>
          <cell r="IZ29">
            <v>0</v>
          </cell>
          <cell r="JA29">
            <v>0</v>
          </cell>
          <cell r="JB29">
            <v>0</v>
          </cell>
          <cell r="JC29">
            <v>0</v>
          </cell>
          <cell r="JD29">
            <v>0</v>
          </cell>
          <cell r="JE29">
            <v>0</v>
          </cell>
          <cell r="JF29">
            <v>0</v>
          </cell>
          <cell r="JG29">
            <v>0</v>
          </cell>
          <cell r="JH29">
            <v>7</v>
          </cell>
          <cell r="JI29">
            <v>15</v>
          </cell>
          <cell r="JJ29">
            <v>7</v>
          </cell>
          <cell r="JK29">
            <v>15</v>
          </cell>
          <cell r="JL29">
            <v>22</v>
          </cell>
          <cell r="JM29">
            <v>0</v>
          </cell>
          <cell r="JN29">
            <v>0</v>
          </cell>
          <cell r="JO29">
            <v>0</v>
          </cell>
          <cell r="JP29">
            <v>0</v>
          </cell>
          <cell r="JQ29">
            <v>0</v>
          </cell>
          <cell r="JR29">
            <v>0</v>
          </cell>
          <cell r="JS29">
            <v>0</v>
          </cell>
          <cell r="JT29">
            <v>0</v>
          </cell>
          <cell r="JU29">
            <v>0</v>
          </cell>
          <cell r="JV29">
            <v>1</v>
          </cell>
          <cell r="JW29">
            <v>0</v>
          </cell>
          <cell r="JX29">
            <v>1</v>
          </cell>
          <cell r="JY29">
            <v>1</v>
          </cell>
          <cell r="JZ29">
            <v>0</v>
          </cell>
          <cell r="KA29">
            <v>0</v>
          </cell>
          <cell r="KB29">
            <v>0</v>
          </cell>
          <cell r="KC29">
            <v>0</v>
          </cell>
          <cell r="KD29">
            <v>0</v>
          </cell>
          <cell r="KE29">
            <v>0</v>
          </cell>
          <cell r="KF29">
            <v>0</v>
          </cell>
          <cell r="KG29">
            <v>0</v>
          </cell>
          <cell r="KH29">
            <v>2</v>
          </cell>
          <cell r="KI29">
            <v>6</v>
          </cell>
          <cell r="KJ29">
            <v>2</v>
          </cell>
          <cell r="KK29">
            <v>6</v>
          </cell>
          <cell r="KL29">
            <v>8</v>
          </cell>
          <cell r="KM29">
            <v>0</v>
          </cell>
          <cell r="KN29">
            <v>1</v>
          </cell>
          <cell r="KO29">
            <v>0</v>
          </cell>
          <cell r="KP29">
            <v>0</v>
          </cell>
          <cell r="KQ29">
            <v>0</v>
          </cell>
          <cell r="KR29">
            <v>0</v>
          </cell>
          <cell r="KS29">
            <v>0</v>
          </cell>
          <cell r="KT29">
            <v>0</v>
          </cell>
          <cell r="KU29">
            <v>0</v>
          </cell>
          <cell r="KV29">
            <v>0</v>
          </cell>
          <cell r="KW29">
            <v>0</v>
          </cell>
          <cell r="KX29">
            <v>0</v>
          </cell>
          <cell r="KY29">
            <v>0</v>
          </cell>
          <cell r="KZ29">
            <v>0</v>
          </cell>
          <cell r="LA29">
            <v>0</v>
          </cell>
          <cell r="LB29">
            <v>0</v>
          </cell>
          <cell r="LC29">
            <v>0</v>
          </cell>
          <cell r="LD29">
            <v>0</v>
          </cell>
        </row>
        <row r="30">
          <cell r="A30" t="str">
            <v>Craft Northern Ireland</v>
          </cell>
          <cell r="B30" t="str">
            <v>2014-2015</v>
          </cell>
          <cell r="C30">
            <v>31715</v>
          </cell>
          <cell r="D30" t="str">
            <v>Exchequer</v>
          </cell>
          <cell r="E30" t="str">
            <v>ACNI/10753</v>
          </cell>
          <cell r="F30" t="str">
            <v>Suzanne Lyle</v>
          </cell>
          <cell r="G30" t="str">
            <v>xx AFP - Returning Applicant</v>
          </cell>
          <cell r="H30" t="str">
            <v>Awarded - Completed</v>
          </cell>
          <cell r="I30" t="str">
            <v>Medium</v>
          </cell>
          <cell r="J30">
            <v>128494</v>
          </cell>
          <cell r="K30">
            <v>0</v>
          </cell>
          <cell r="L30">
            <v>128494</v>
          </cell>
          <cell r="M30">
            <v>128494</v>
          </cell>
          <cell r="N30" t="str">
            <v>Visual Arts</v>
          </cell>
          <cell r="O30">
            <v>0</v>
          </cell>
          <cell r="P30">
            <v>0</v>
          </cell>
          <cell r="Q30">
            <v>0</v>
          </cell>
          <cell r="R30">
            <v>0</v>
          </cell>
          <cell r="S30">
            <v>0</v>
          </cell>
          <cell r="T30">
            <v>0</v>
          </cell>
          <cell r="U30">
            <v>1</v>
          </cell>
          <cell r="V30">
            <v>0</v>
          </cell>
          <cell r="W30">
            <v>0</v>
          </cell>
          <cell r="X30">
            <v>2</v>
          </cell>
          <cell r="Y30">
            <v>0</v>
          </cell>
          <cell r="Z30">
            <v>1</v>
          </cell>
          <cell r="AA30">
            <v>1</v>
          </cell>
          <cell r="AB30">
            <v>3</v>
          </cell>
          <cell r="AC30">
            <v>4</v>
          </cell>
          <cell r="AD30">
            <v>0</v>
          </cell>
          <cell r="AE30">
            <v>0</v>
          </cell>
          <cell r="AF30">
            <v>0</v>
          </cell>
          <cell r="AG30">
            <v>0</v>
          </cell>
          <cell r="AH30">
            <v>7</v>
          </cell>
          <cell r="AI30">
            <v>10</v>
          </cell>
          <cell r="AJ30">
            <v>7</v>
          </cell>
          <cell r="AK30">
            <v>10</v>
          </cell>
          <cell r="AL30">
            <v>17</v>
          </cell>
          <cell r="AM30">
            <v>0</v>
          </cell>
          <cell r="AN30">
            <v>0</v>
          </cell>
          <cell r="AO30">
            <v>0</v>
          </cell>
          <cell r="AP30">
            <v>0</v>
          </cell>
          <cell r="AQ30">
            <v>4</v>
          </cell>
          <cell r="AR30">
            <v>4</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4</v>
          </cell>
          <cell r="BR30">
            <v>4</v>
          </cell>
          <cell r="BS30">
            <v>8</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1</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1</v>
          </cell>
          <cell r="DX30">
            <v>0</v>
          </cell>
          <cell r="DY30">
            <v>1</v>
          </cell>
          <cell r="DZ30">
            <v>0</v>
          </cell>
          <cell r="EA30">
            <v>3</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3</v>
          </cell>
          <cell r="FB30">
            <v>3</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1</v>
          </cell>
          <cell r="FU30">
            <v>3</v>
          </cell>
          <cell r="FV30">
            <v>1</v>
          </cell>
          <cell r="FW30">
            <v>1</v>
          </cell>
          <cell r="FX30">
            <v>2</v>
          </cell>
          <cell r="FY30">
            <v>0</v>
          </cell>
          <cell r="FZ30">
            <v>0</v>
          </cell>
          <cell r="GA30">
            <v>0</v>
          </cell>
          <cell r="GB30">
            <v>4</v>
          </cell>
          <cell r="GC30">
            <v>4</v>
          </cell>
          <cell r="GD30">
            <v>8</v>
          </cell>
          <cell r="GE30">
            <v>0</v>
          </cell>
          <cell r="GF30">
            <v>0</v>
          </cell>
          <cell r="GG30">
            <v>0</v>
          </cell>
          <cell r="GH30">
            <v>0</v>
          </cell>
          <cell r="GI30">
            <v>0</v>
          </cell>
          <cell r="GJ30">
            <v>0</v>
          </cell>
          <cell r="GK30">
            <v>0</v>
          </cell>
          <cell r="GL30">
            <v>0</v>
          </cell>
          <cell r="GM30">
            <v>0</v>
          </cell>
          <cell r="GN30">
            <v>0</v>
          </cell>
          <cell r="GO30">
            <v>0</v>
          </cell>
          <cell r="GP30">
            <v>0</v>
          </cell>
          <cell r="GQ30">
            <v>0</v>
          </cell>
          <cell r="GR30">
            <v>0</v>
          </cell>
          <cell r="GS30">
            <v>0</v>
          </cell>
          <cell r="GT30">
            <v>0</v>
          </cell>
          <cell r="GU30">
            <v>0</v>
          </cell>
          <cell r="GV30">
            <v>0</v>
          </cell>
          <cell r="GW30">
            <v>0</v>
          </cell>
          <cell r="GX30">
            <v>0</v>
          </cell>
          <cell r="GY30">
            <v>0</v>
          </cell>
          <cell r="GZ30">
            <v>0</v>
          </cell>
          <cell r="HA30">
            <v>0</v>
          </cell>
          <cell r="HB30">
            <v>1</v>
          </cell>
          <cell r="HC30">
            <v>0</v>
          </cell>
          <cell r="HD30">
            <v>0</v>
          </cell>
          <cell r="HE30">
            <v>0</v>
          </cell>
          <cell r="HF30">
            <v>1</v>
          </cell>
          <cell r="HG30">
            <v>0</v>
          </cell>
          <cell r="HH30">
            <v>1</v>
          </cell>
          <cell r="HI30">
            <v>0</v>
          </cell>
          <cell r="HJ30">
            <v>0</v>
          </cell>
          <cell r="HK30">
            <v>0</v>
          </cell>
          <cell r="HL30">
            <v>2</v>
          </cell>
          <cell r="HM30">
            <v>0</v>
          </cell>
          <cell r="HN30">
            <v>1</v>
          </cell>
          <cell r="HO30">
            <v>0</v>
          </cell>
          <cell r="HP30">
            <v>0</v>
          </cell>
          <cell r="HQ30">
            <v>0</v>
          </cell>
          <cell r="HR30">
            <v>0</v>
          </cell>
          <cell r="HS30">
            <v>0</v>
          </cell>
          <cell r="HT30">
            <v>0</v>
          </cell>
          <cell r="HU30">
            <v>0</v>
          </cell>
          <cell r="HV30">
            <v>3</v>
          </cell>
          <cell r="HW30">
            <v>3</v>
          </cell>
          <cell r="HX30">
            <v>0</v>
          </cell>
          <cell r="HY30">
            <v>0</v>
          </cell>
          <cell r="HZ30">
            <v>0</v>
          </cell>
          <cell r="IA30">
            <v>0</v>
          </cell>
          <cell r="IB30">
            <v>0</v>
          </cell>
          <cell r="IC30">
            <v>0</v>
          </cell>
          <cell r="ID30">
            <v>0</v>
          </cell>
          <cell r="IE30">
            <v>0</v>
          </cell>
          <cell r="IF30">
            <v>0</v>
          </cell>
          <cell r="IG30">
            <v>0</v>
          </cell>
          <cell r="IH30">
            <v>0</v>
          </cell>
          <cell r="II30">
            <v>0</v>
          </cell>
          <cell r="IJ30">
            <v>0</v>
          </cell>
          <cell r="IK30">
            <v>0</v>
          </cell>
          <cell r="IL30">
            <v>0</v>
          </cell>
          <cell r="IM30">
            <v>0</v>
          </cell>
          <cell r="IN30">
            <v>0</v>
          </cell>
          <cell r="IO30">
            <v>0</v>
          </cell>
          <cell r="IP30">
            <v>0</v>
          </cell>
          <cell r="IQ30">
            <v>0</v>
          </cell>
          <cell r="IR30">
            <v>0</v>
          </cell>
          <cell r="IS30">
            <v>0</v>
          </cell>
          <cell r="IT30">
            <v>0</v>
          </cell>
          <cell r="IU30">
            <v>4</v>
          </cell>
          <cell r="IV30">
            <v>4</v>
          </cell>
          <cell r="IW30">
            <v>4</v>
          </cell>
          <cell r="IX30">
            <v>4</v>
          </cell>
          <cell r="IY30">
            <v>8</v>
          </cell>
          <cell r="IZ30">
            <v>0</v>
          </cell>
          <cell r="JA30">
            <v>0</v>
          </cell>
          <cell r="JB30">
            <v>0</v>
          </cell>
          <cell r="JC30">
            <v>0</v>
          </cell>
          <cell r="JD30">
            <v>0</v>
          </cell>
          <cell r="JE30">
            <v>0</v>
          </cell>
          <cell r="JF30">
            <v>0</v>
          </cell>
          <cell r="JG30">
            <v>0</v>
          </cell>
          <cell r="JH30">
            <v>0</v>
          </cell>
          <cell r="JI30">
            <v>0</v>
          </cell>
          <cell r="JJ30">
            <v>0</v>
          </cell>
          <cell r="JK30">
            <v>0</v>
          </cell>
          <cell r="JL30">
            <v>0</v>
          </cell>
          <cell r="JM30">
            <v>0</v>
          </cell>
          <cell r="JN30">
            <v>0</v>
          </cell>
          <cell r="JO30">
            <v>0</v>
          </cell>
          <cell r="JP30">
            <v>0</v>
          </cell>
          <cell r="JQ30">
            <v>0</v>
          </cell>
          <cell r="JR30">
            <v>0</v>
          </cell>
          <cell r="JS30">
            <v>0</v>
          </cell>
          <cell r="JT30">
            <v>0</v>
          </cell>
          <cell r="JU30">
            <v>1</v>
          </cell>
          <cell r="JV30">
            <v>0</v>
          </cell>
          <cell r="JW30">
            <v>1</v>
          </cell>
          <cell r="JX30">
            <v>0</v>
          </cell>
          <cell r="JY30">
            <v>1</v>
          </cell>
          <cell r="JZ30">
            <v>0</v>
          </cell>
          <cell r="KA30">
            <v>0</v>
          </cell>
          <cell r="KB30">
            <v>0</v>
          </cell>
          <cell r="KC30">
            <v>0</v>
          </cell>
          <cell r="KD30">
            <v>0</v>
          </cell>
          <cell r="KE30">
            <v>0</v>
          </cell>
          <cell r="KF30">
            <v>0</v>
          </cell>
          <cell r="KG30">
            <v>0</v>
          </cell>
          <cell r="KH30">
            <v>0</v>
          </cell>
          <cell r="KI30">
            <v>3</v>
          </cell>
          <cell r="KJ30">
            <v>0</v>
          </cell>
          <cell r="KK30">
            <v>3</v>
          </cell>
          <cell r="KL30">
            <v>3</v>
          </cell>
          <cell r="KM30">
            <v>1</v>
          </cell>
          <cell r="KN30">
            <v>0</v>
          </cell>
          <cell r="KO30">
            <v>1</v>
          </cell>
          <cell r="KP30">
            <v>0</v>
          </cell>
          <cell r="KQ30">
            <v>8</v>
          </cell>
          <cell r="KR30">
            <v>0</v>
          </cell>
          <cell r="KS30">
            <v>0</v>
          </cell>
          <cell r="KT30">
            <v>0</v>
          </cell>
          <cell r="KU30">
            <v>0</v>
          </cell>
          <cell r="KV30">
            <v>0</v>
          </cell>
          <cell r="KW30">
            <v>0</v>
          </cell>
          <cell r="KX30">
            <v>4</v>
          </cell>
          <cell r="KY30">
            <v>12</v>
          </cell>
          <cell r="KZ30">
            <v>0</v>
          </cell>
          <cell r="LA30">
            <v>0</v>
          </cell>
          <cell r="LB30">
            <v>0</v>
          </cell>
          <cell r="LC30">
            <v>0</v>
          </cell>
          <cell r="LD30">
            <v>0</v>
          </cell>
        </row>
        <row r="31">
          <cell r="A31" t="str">
            <v>Creative Exchange</v>
          </cell>
          <cell r="B31" t="str">
            <v>2014-2015</v>
          </cell>
          <cell r="C31">
            <v>31827</v>
          </cell>
          <cell r="D31" t="str">
            <v>Exchequer</v>
          </cell>
          <cell r="E31" t="str">
            <v>ACNI/10865</v>
          </cell>
          <cell r="F31" t="str">
            <v>Joanna Johnston</v>
          </cell>
          <cell r="G31" t="str">
            <v>xx AFP - Studio Groups</v>
          </cell>
          <cell r="H31" t="str">
            <v>Awarded - Completed</v>
          </cell>
          <cell r="I31" t="str">
            <v>Small</v>
          </cell>
          <cell r="J31">
            <v>13300</v>
          </cell>
          <cell r="K31">
            <v>0</v>
          </cell>
          <cell r="L31">
            <v>13300</v>
          </cell>
          <cell r="M31">
            <v>63086</v>
          </cell>
          <cell r="N31" t="str">
            <v>Visual Arts</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1</v>
          </cell>
          <cell r="AH31">
            <v>0</v>
          </cell>
          <cell r="AI31">
            <v>0</v>
          </cell>
          <cell r="AJ31">
            <v>0</v>
          </cell>
          <cell r="AK31">
            <v>1</v>
          </cell>
          <cell r="AL31">
            <v>1</v>
          </cell>
          <cell r="AM31">
            <v>6</v>
          </cell>
          <cell r="AN31">
            <v>4</v>
          </cell>
          <cell r="AO31">
            <v>10</v>
          </cell>
          <cell r="AP31">
            <v>50</v>
          </cell>
          <cell r="AQ31">
            <v>2</v>
          </cell>
          <cell r="AR31">
            <v>4</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2</v>
          </cell>
          <cell r="BR31">
            <v>4</v>
          </cell>
          <cell r="BS31">
            <v>6</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2</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2</v>
          </cell>
          <cell r="DY31">
            <v>2</v>
          </cell>
          <cell r="DZ31">
            <v>0</v>
          </cell>
          <cell r="EA31">
            <v>1</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1</v>
          </cell>
          <cell r="FB31">
            <v>1</v>
          </cell>
          <cell r="FC31">
            <v>2</v>
          </cell>
          <cell r="FD31">
            <v>4</v>
          </cell>
          <cell r="FE31">
            <v>0</v>
          </cell>
          <cell r="FF31">
            <v>0</v>
          </cell>
          <cell r="FG31">
            <v>0</v>
          </cell>
          <cell r="FH31">
            <v>0</v>
          </cell>
          <cell r="FI31">
            <v>0</v>
          </cell>
          <cell r="FJ31">
            <v>1</v>
          </cell>
          <cell r="FK31">
            <v>6</v>
          </cell>
          <cell r="FL31">
            <v>10</v>
          </cell>
          <cell r="FM31">
            <v>8</v>
          </cell>
          <cell r="FN31">
            <v>15</v>
          </cell>
          <cell r="FO31">
            <v>23</v>
          </cell>
          <cell r="FP31">
            <v>0</v>
          </cell>
          <cell r="FQ31">
            <v>0</v>
          </cell>
          <cell r="FR31">
            <v>1</v>
          </cell>
          <cell r="FS31">
            <v>1</v>
          </cell>
          <cell r="FT31">
            <v>0</v>
          </cell>
          <cell r="FU31">
            <v>2</v>
          </cell>
          <cell r="FV31">
            <v>1</v>
          </cell>
          <cell r="FW31">
            <v>1</v>
          </cell>
          <cell r="FX31">
            <v>0</v>
          </cell>
          <cell r="FY31">
            <v>0</v>
          </cell>
          <cell r="FZ31">
            <v>0</v>
          </cell>
          <cell r="GA31">
            <v>0</v>
          </cell>
          <cell r="GB31">
            <v>2</v>
          </cell>
          <cell r="GC31">
            <v>4</v>
          </cell>
          <cell r="GD31">
            <v>6</v>
          </cell>
          <cell r="GE31">
            <v>0</v>
          </cell>
          <cell r="GF31">
            <v>0</v>
          </cell>
          <cell r="GG31">
            <v>0</v>
          </cell>
          <cell r="GH31">
            <v>0</v>
          </cell>
          <cell r="GI31">
            <v>0</v>
          </cell>
          <cell r="GJ31">
            <v>0</v>
          </cell>
          <cell r="GK31">
            <v>0</v>
          </cell>
          <cell r="GL31">
            <v>0</v>
          </cell>
          <cell r="GM31">
            <v>0</v>
          </cell>
          <cell r="GN31">
            <v>0</v>
          </cell>
          <cell r="GO31">
            <v>0</v>
          </cell>
          <cell r="GP31">
            <v>0</v>
          </cell>
          <cell r="GQ31">
            <v>0</v>
          </cell>
          <cell r="GR31">
            <v>0</v>
          </cell>
          <cell r="GS31">
            <v>0</v>
          </cell>
          <cell r="GT31">
            <v>0</v>
          </cell>
          <cell r="GU31">
            <v>0</v>
          </cell>
          <cell r="GV31">
            <v>0</v>
          </cell>
          <cell r="GW31">
            <v>0</v>
          </cell>
          <cell r="GX31">
            <v>0</v>
          </cell>
          <cell r="GY31">
            <v>1</v>
          </cell>
          <cell r="GZ31">
            <v>0</v>
          </cell>
          <cell r="HA31">
            <v>1</v>
          </cell>
          <cell r="HB31">
            <v>0</v>
          </cell>
          <cell r="HC31">
            <v>0</v>
          </cell>
          <cell r="HD31">
            <v>0</v>
          </cell>
          <cell r="HE31">
            <v>0</v>
          </cell>
          <cell r="HF31">
            <v>0</v>
          </cell>
          <cell r="HG31">
            <v>2</v>
          </cell>
          <cell r="HH31">
            <v>2</v>
          </cell>
          <cell r="HI31">
            <v>0</v>
          </cell>
          <cell r="HJ31">
            <v>0</v>
          </cell>
          <cell r="HK31">
            <v>0</v>
          </cell>
          <cell r="HL31">
            <v>0</v>
          </cell>
          <cell r="HM31">
            <v>0</v>
          </cell>
          <cell r="HN31">
            <v>1</v>
          </cell>
          <cell r="HO31">
            <v>0</v>
          </cell>
          <cell r="HP31">
            <v>0</v>
          </cell>
          <cell r="HQ31">
            <v>0</v>
          </cell>
          <cell r="HR31">
            <v>0</v>
          </cell>
          <cell r="HS31">
            <v>0</v>
          </cell>
          <cell r="HT31">
            <v>0</v>
          </cell>
          <cell r="HU31">
            <v>0</v>
          </cell>
          <cell r="HV31">
            <v>1</v>
          </cell>
          <cell r="HW31">
            <v>1</v>
          </cell>
          <cell r="HX31">
            <v>0</v>
          </cell>
          <cell r="HY31">
            <v>0</v>
          </cell>
          <cell r="HZ31">
            <v>4</v>
          </cell>
          <cell r="IA31">
            <v>0</v>
          </cell>
          <cell r="IB31">
            <v>1</v>
          </cell>
          <cell r="IC31">
            <v>7</v>
          </cell>
          <cell r="ID31">
            <v>1</v>
          </cell>
          <cell r="IE31">
            <v>3</v>
          </cell>
          <cell r="IF31">
            <v>0</v>
          </cell>
          <cell r="IG31">
            <v>0</v>
          </cell>
          <cell r="IH31">
            <v>0</v>
          </cell>
          <cell r="II31">
            <v>0</v>
          </cell>
          <cell r="IJ31">
            <v>6</v>
          </cell>
          <cell r="IK31">
            <v>10</v>
          </cell>
          <cell r="IL31">
            <v>16</v>
          </cell>
          <cell r="IM31">
            <v>0</v>
          </cell>
          <cell r="IN31">
            <v>0</v>
          </cell>
          <cell r="IO31">
            <v>0</v>
          </cell>
          <cell r="IP31">
            <v>0</v>
          </cell>
          <cell r="IQ31">
            <v>0</v>
          </cell>
          <cell r="IR31">
            <v>0</v>
          </cell>
          <cell r="IS31">
            <v>0</v>
          </cell>
          <cell r="IT31">
            <v>0</v>
          </cell>
          <cell r="IU31">
            <v>2</v>
          </cell>
          <cell r="IV31">
            <v>4</v>
          </cell>
          <cell r="IW31">
            <v>2</v>
          </cell>
          <cell r="IX31">
            <v>4</v>
          </cell>
          <cell r="IY31">
            <v>6</v>
          </cell>
          <cell r="IZ31">
            <v>0</v>
          </cell>
          <cell r="JA31">
            <v>0</v>
          </cell>
          <cell r="JB31">
            <v>0</v>
          </cell>
          <cell r="JC31">
            <v>0</v>
          </cell>
          <cell r="JD31">
            <v>0</v>
          </cell>
          <cell r="JE31">
            <v>0</v>
          </cell>
          <cell r="JF31">
            <v>0</v>
          </cell>
          <cell r="JG31">
            <v>0</v>
          </cell>
          <cell r="JH31">
            <v>0</v>
          </cell>
          <cell r="JI31">
            <v>0</v>
          </cell>
          <cell r="JJ31">
            <v>0</v>
          </cell>
          <cell r="JK31">
            <v>0</v>
          </cell>
          <cell r="JL31">
            <v>0</v>
          </cell>
          <cell r="JM31">
            <v>0</v>
          </cell>
          <cell r="JN31">
            <v>0</v>
          </cell>
          <cell r="JO31">
            <v>0</v>
          </cell>
          <cell r="JP31">
            <v>0</v>
          </cell>
          <cell r="JQ31">
            <v>0</v>
          </cell>
          <cell r="JR31">
            <v>0</v>
          </cell>
          <cell r="JS31">
            <v>0</v>
          </cell>
          <cell r="JT31">
            <v>0</v>
          </cell>
          <cell r="JU31">
            <v>1</v>
          </cell>
          <cell r="JV31">
            <v>1</v>
          </cell>
          <cell r="JW31">
            <v>1</v>
          </cell>
          <cell r="JX31">
            <v>1</v>
          </cell>
          <cell r="JY31">
            <v>2</v>
          </cell>
          <cell r="JZ31">
            <v>0</v>
          </cell>
          <cell r="KA31">
            <v>0</v>
          </cell>
          <cell r="KB31">
            <v>0</v>
          </cell>
          <cell r="KC31">
            <v>0</v>
          </cell>
          <cell r="KD31">
            <v>0</v>
          </cell>
          <cell r="KE31">
            <v>0</v>
          </cell>
          <cell r="KF31">
            <v>0</v>
          </cell>
          <cell r="KG31">
            <v>0</v>
          </cell>
          <cell r="KH31">
            <v>0</v>
          </cell>
          <cell r="KI31">
            <v>1</v>
          </cell>
          <cell r="KJ31">
            <v>0</v>
          </cell>
          <cell r="KK31">
            <v>1</v>
          </cell>
          <cell r="KL31">
            <v>1</v>
          </cell>
          <cell r="KM31">
            <v>1</v>
          </cell>
          <cell r="KN31">
            <v>0</v>
          </cell>
          <cell r="KO31">
            <v>1</v>
          </cell>
          <cell r="KP31">
            <v>0</v>
          </cell>
          <cell r="KQ31">
            <v>6</v>
          </cell>
          <cell r="KR31">
            <v>6</v>
          </cell>
          <cell r="KS31">
            <v>0</v>
          </cell>
          <cell r="KT31">
            <v>6</v>
          </cell>
          <cell r="KU31">
            <v>0</v>
          </cell>
          <cell r="KV31">
            <v>6</v>
          </cell>
          <cell r="KW31">
            <v>0</v>
          </cell>
          <cell r="KX31">
            <v>6</v>
          </cell>
          <cell r="KY31">
            <v>30</v>
          </cell>
          <cell r="KZ31">
            <v>0</v>
          </cell>
          <cell r="LA31">
            <v>0</v>
          </cell>
          <cell r="LB31">
            <v>0</v>
          </cell>
          <cell r="LC31">
            <v>0</v>
          </cell>
          <cell r="LD31">
            <v>0</v>
          </cell>
        </row>
        <row r="32">
          <cell r="A32" t="str">
            <v>Crescent Arts Centre</v>
          </cell>
          <cell r="B32" t="str">
            <v>2014-2015</v>
          </cell>
          <cell r="C32">
            <v>31779</v>
          </cell>
          <cell r="D32" t="str">
            <v>Exchequer</v>
          </cell>
          <cell r="E32" t="str">
            <v>ACNI/10817</v>
          </cell>
          <cell r="F32" t="str">
            <v>Sonya Whitefield</v>
          </cell>
          <cell r="G32" t="str">
            <v>xx AFP - Returning Applicant</v>
          </cell>
          <cell r="H32" t="str">
            <v>Awarded - Completed</v>
          </cell>
          <cell r="I32" t="str">
            <v>Medium</v>
          </cell>
          <cell r="J32">
            <v>226800</v>
          </cell>
          <cell r="K32">
            <v>0</v>
          </cell>
          <cell r="L32">
            <v>226800</v>
          </cell>
          <cell r="M32">
            <v>662263</v>
          </cell>
          <cell r="N32" t="str">
            <v>Combined</v>
          </cell>
          <cell r="O32">
            <v>0</v>
          </cell>
          <cell r="P32">
            <v>2</v>
          </cell>
          <cell r="Q32">
            <v>0</v>
          </cell>
          <cell r="R32">
            <v>0</v>
          </cell>
          <cell r="S32">
            <v>1</v>
          </cell>
          <cell r="T32">
            <v>1</v>
          </cell>
          <cell r="U32">
            <v>0</v>
          </cell>
          <cell r="V32">
            <v>0</v>
          </cell>
          <cell r="W32">
            <v>1</v>
          </cell>
          <cell r="X32">
            <v>1</v>
          </cell>
          <cell r="Y32">
            <v>5</v>
          </cell>
          <cell r="Z32">
            <v>8</v>
          </cell>
          <cell r="AA32">
            <v>7</v>
          </cell>
          <cell r="AB32">
            <v>12</v>
          </cell>
          <cell r="AC32">
            <v>19</v>
          </cell>
          <cell r="AD32">
            <v>132</v>
          </cell>
          <cell r="AE32">
            <v>245</v>
          </cell>
          <cell r="AF32">
            <v>0</v>
          </cell>
          <cell r="AG32">
            <v>0</v>
          </cell>
          <cell r="AH32">
            <v>1</v>
          </cell>
          <cell r="AI32">
            <v>7</v>
          </cell>
          <cell r="AJ32">
            <v>133</v>
          </cell>
          <cell r="AK32">
            <v>252</v>
          </cell>
          <cell r="AL32">
            <v>385</v>
          </cell>
          <cell r="AM32">
            <v>6</v>
          </cell>
          <cell r="AN32">
            <v>15</v>
          </cell>
          <cell r="AO32">
            <v>21</v>
          </cell>
          <cell r="AP32">
            <v>1288</v>
          </cell>
          <cell r="AQ32">
            <v>5</v>
          </cell>
          <cell r="AR32">
            <v>3</v>
          </cell>
          <cell r="AS32">
            <v>0</v>
          </cell>
          <cell r="AT32">
            <v>0</v>
          </cell>
          <cell r="AU32">
            <v>0</v>
          </cell>
          <cell r="AV32">
            <v>0</v>
          </cell>
          <cell r="AW32">
            <v>0</v>
          </cell>
          <cell r="AX32">
            <v>1</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5</v>
          </cell>
          <cell r="BR32">
            <v>4</v>
          </cell>
          <cell r="BS32">
            <v>9</v>
          </cell>
          <cell r="BT32">
            <v>0</v>
          </cell>
          <cell r="BU32">
            <v>2</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132</v>
          </cell>
          <cell r="CS32">
            <v>245</v>
          </cell>
          <cell r="CT32">
            <v>132</v>
          </cell>
          <cell r="CU32">
            <v>247</v>
          </cell>
          <cell r="CV32">
            <v>379</v>
          </cell>
          <cell r="CW32">
            <v>1</v>
          </cell>
          <cell r="CX32">
            <v>1</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1</v>
          </cell>
          <cell r="DX32">
            <v>1</v>
          </cell>
          <cell r="DY32">
            <v>2</v>
          </cell>
          <cell r="DZ32">
            <v>7</v>
          </cell>
          <cell r="EA32">
            <v>10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6</v>
          </cell>
          <cell r="EZ32">
            <v>7</v>
          </cell>
          <cell r="FA32">
            <v>16</v>
          </cell>
          <cell r="FB32">
            <v>23</v>
          </cell>
          <cell r="FC32">
            <v>0</v>
          </cell>
          <cell r="FD32">
            <v>0</v>
          </cell>
          <cell r="FE32">
            <v>0</v>
          </cell>
          <cell r="FF32">
            <v>0</v>
          </cell>
          <cell r="FG32">
            <v>0</v>
          </cell>
          <cell r="FH32">
            <v>0</v>
          </cell>
          <cell r="FI32">
            <v>0</v>
          </cell>
          <cell r="FJ32">
            <v>0</v>
          </cell>
          <cell r="FK32">
            <v>0</v>
          </cell>
          <cell r="FL32">
            <v>2</v>
          </cell>
          <cell r="FM32">
            <v>0</v>
          </cell>
          <cell r="FN32">
            <v>2</v>
          </cell>
          <cell r="FO32">
            <v>2</v>
          </cell>
          <cell r="FP32">
            <v>0</v>
          </cell>
          <cell r="FQ32">
            <v>0</v>
          </cell>
          <cell r="FR32">
            <v>0</v>
          </cell>
          <cell r="FS32">
            <v>2</v>
          </cell>
          <cell r="FT32">
            <v>1</v>
          </cell>
          <cell r="FU32">
            <v>1</v>
          </cell>
          <cell r="FV32">
            <v>3</v>
          </cell>
          <cell r="FW32">
            <v>1</v>
          </cell>
          <cell r="FX32">
            <v>0</v>
          </cell>
          <cell r="FY32">
            <v>0</v>
          </cell>
          <cell r="FZ32">
            <v>1</v>
          </cell>
          <cell r="GA32">
            <v>0</v>
          </cell>
          <cell r="GB32">
            <v>5</v>
          </cell>
          <cell r="GC32">
            <v>4</v>
          </cell>
          <cell r="GD32">
            <v>9</v>
          </cell>
          <cell r="GE32">
            <v>7</v>
          </cell>
          <cell r="GF32">
            <v>12</v>
          </cell>
          <cell r="GG32">
            <v>18</v>
          </cell>
          <cell r="GH32">
            <v>39</v>
          </cell>
          <cell r="GI32">
            <v>49</v>
          </cell>
          <cell r="GJ32">
            <v>87</v>
          </cell>
          <cell r="GK32">
            <v>33</v>
          </cell>
          <cell r="GL32">
            <v>67</v>
          </cell>
          <cell r="GM32">
            <v>19</v>
          </cell>
          <cell r="GN32">
            <v>34</v>
          </cell>
          <cell r="GO32">
            <v>6</v>
          </cell>
          <cell r="GP32">
            <v>7</v>
          </cell>
          <cell r="GQ32">
            <v>132</v>
          </cell>
          <cell r="GR32">
            <v>246</v>
          </cell>
          <cell r="GS32">
            <v>378</v>
          </cell>
          <cell r="GT32">
            <v>0</v>
          </cell>
          <cell r="GU32">
            <v>0</v>
          </cell>
          <cell r="GV32">
            <v>0</v>
          </cell>
          <cell r="GW32">
            <v>1</v>
          </cell>
          <cell r="GX32">
            <v>1</v>
          </cell>
          <cell r="GY32">
            <v>0</v>
          </cell>
          <cell r="GZ32">
            <v>0</v>
          </cell>
          <cell r="HA32">
            <v>0</v>
          </cell>
          <cell r="HB32">
            <v>0</v>
          </cell>
          <cell r="HC32">
            <v>0</v>
          </cell>
          <cell r="HD32">
            <v>0</v>
          </cell>
          <cell r="HE32">
            <v>0</v>
          </cell>
          <cell r="HF32">
            <v>1</v>
          </cell>
          <cell r="HG32">
            <v>1</v>
          </cell>
          <cell r="HH32">
            <v>2</v>
          </cell>
          <cell r="HI32">
            <v>0</v>
          </cell>
          <cell r="HJ32">
            <v>0</v>
          </cell>
          <cell r="HK32">
            <v>4</v>
          </cell>
          <cell r="HL32">
            <v>7</v>
          </cell>
          <cell r="HM32">
            <v>1</v>
          </cell>
          <cell r="HN32">
            <v>7</v>
          </cell>
          <cell r="HO32">
            <v>1</v>
          </cell>
          <cell r="HP32">
            <v>1</v>
          </cell>
          <cell r="HQ32">
            <v>1</v>
          </cell>
          <cell r="HR32">
            <v>0</v>
          </cell>
          <cell r="HS32">
            <v>0</v>
          </cell>
          <cell r="HT32">
            <v>0</v>
          </cell>
          <cell r="HU32">
            <v>7</v>
          </cell>
          <cell r="HV32">
            <v>15</v>
          </cell>
          <cell r="HW32">
            <v>22</v>
          </cell>
          <cell r="HX32">
            <v>1</v>
          </cell>
          <cell r="HY32">
            <v>8</v>
          </cell>
          <cell r="HZ32">
            <v>1</v>
          </cell>
          <cell r="IA32">
            <v>0</v>
          </cell>
          <cell r="IB32">
            <v>0</v>
          </cell>
          <cell r="IC32">
            <v>0</v>
          </cell>
          <cell r="ID32">
            <v>0</v>
          </cell>
          <cell r="IE32">
            <v>2</v>
          </cell>
          <cell r="IF32">
            <v>2</v>
          </cell>
          <cell r="IG32">
            <v>2</v>
          </cell>
          <cell r="IH32">
            <v>2</v>
          </cell>
          <cell r="II32">
            <v>3</v>
          </cell>
          <cell r="IJ32">
            <v>6</v>
          </cell>
          <cell r="IK32">
            <v>15</v>
          </cell>
          <cell r="IL32">
            <v>21</v>
          </cell>
          <cell r="IM32">
            <v>1</v>
          </cell>
          <cell r="IN32">
            <v>2</v>
          </cell>
          <cell r="IO32">
            <v>4</v>
          </cell>
          <cell r="IP32">
            <v>1</v>
          </cell>
          <cell r="IQ32">
            <v>0</v>
          </cell>
          <cell r="IR32">
            <v>1</v>
          </cell>
          <cell r="IS32">
            <v>0</v>
          </cell>
          <cell r="IT32">
            <v>0</v>
          </cell>
          <cell r="IU32">
            <v>0</v>
          </cell>
          <cell r="IV32">
            <v>0</v>
          </cell>
          <cell r="IW32">
            <v>5</v>
          </cell>
          <cell r="IX32">
            <v>4</v>
          </cell>
          <cell r="IY32">
            <v>9</v>
          </cell>
          <cell r="IZ32">
            <v>0</v>
          </cell>
          <cell r="JA32">
            <v>1</v>
          </cell>
          <cell r="JB32">
            <v>0</v>
          </cell>
          <cell r="JC32">
            <v>1</v>
          </cell>
          <cell r="JD32">
            <v>0</v>
          </cell>
          <cell r="JE32">
            <v>0</v>
          </cell>
          <cell r="JF32">
            <v>0</v>
          </cell>
          <cell r="JG32">
            <v>0</v>
          </cell>
          <cell r="JH32">
            <v>132</v>
          </cell>
          <cell r="JI32">
            <v>245</v>
          </cell>
          <cell r="JJ32">
            <v>132</v>
          </cell>
          <cell r="JK32">
            <v>247</v>
          </cell>
          <cell r="JL32">
            <v>379</v>
          </cell>
          <cell r="JM32">
            <v>0</v>
          </cell>
          <cell r="JN32">
            <v>0</v>
          </cell>
          <cell r="JO32">
            <v>1</v>
          </cell>
          <cell r="JP32">
            <v>1</v>
          </cell>
          <cell r="JQ32">
            <v>0</v>
          </cell>
          <cell r="JR32">
            <v>0</v>
          </cell>
          <cell r="JS32">
            <v>0</v>
          </cell>
          <cell r="JT32">
            <v>0</v>
          </cell>
          <cell r="JU32">
            <v>0</v>
          </cell>
          <cell r="JV32">
            <v>0</v>
          </cell>
          <cell r="JW32">
            <v>1</v>
          </cell>
          <cell r="JX32">
            <v>1</v>
          </cell>
          <cell r="JY32">
            <v>2</v>
          </cell>
          <cell r="JZ32">
            <v>4</v>
          </cell>
          <cell r="KA32">
            <v>6</v>
          </cell>
          <cell r="KB32">
            <v>1</v>
          </cell>
          <cell r="KC32">
            <v>3</v>
          </cell>
          <cell r="KD32">
            <v>0</v>
          </cell>
          <cell r="KE32">
            <v>0</v>
          </cell>
          <cell r="KF32">
            <v>0</v>
          </cell>
          <cell r="KG32">
            <v>0</v>
          </cell>
          <cell r="KH32">
            <v>2</v>
          </cell>
          <cell r="KI32">
            <v>6</v>
          </cell>
          <cell r="KJ32">
            <v>7</v>
          </cell>
          <cell r="KK32">
            <v>15</v>
          </cell>
          <cell r="KL32">
            <v>22</v>
          </cell>
          <cell r="KM32">
            <v>1</v>
          </cell>
          <cell r="KN32">
            <v>0</v>
          </cell>
          <cell r="KO32">
            <v>1</v>
          </cell>
          <cell r="KP32">
            <v>0</v>
          </cell>
          <cell r="KQ32">
            <v>2</v>
          </cell>
          <cell r="KR32">
            <v>2</v>
          </cell>
          <cell r="KS32">
            <v>2</v>
          </cell>
          <cell r="KT32">
            <v>2</v>
          </cell>
          <cell r="KU32">
            <v>0</v>
          </cell>
          <cell r="KV32">
            <v>0</v>
          </cell>
          <cell r="KW32">
            <v>0</v>
          </cell>
          <cell r="KX32">
            <v>9</v>
          </cell>
          <cell r="KY32">
            <v>17</v>
          </cell>
          <cell r="KZ32">
            <v>0</v>
          </cell>
          <cell r="LA32">
            <v>0</v>
          </cell>
          <cell r="LB32">
            <v>0</v>
          </cell>
          <cell r="LC32">
            <v>11</v>
          </cell>
          <cell r="LD32">
            <v>11</v>
          </cell>
        </row>
        <row r="33">
          <cell r="A33" t="str">
            <v>Cultúrlann McAdam Ó Fiaich</v>
          </cell>
          <cell r="B33" t="str">
            <v>2014-2015</v>
          </cell>
          <cell r="C33">
            <v>31781</v>
          </cell>
          <cell r="D33" t="str">
            <v>Exchequer</v>
          </cell>
          <cell r="E33" t="str">
            <v>ACNI/10819</v>
          </cell>
          <cell r="F33" t="str">
            <v>Joan Dempster</v>
          </cell>
          <cell r="G33" t="str">
            <v>xx AFP - Returning Applicant</v>
          </cell>
          <cell r="H33" t="str">
            <v>Awarded - Completed</v>
          </cell>
          <cell r="I33" t="str">
            <v>Medium</v>
          </cell>
          <cell r="J33">
            <v>172208</v>
          </cell>
          <cell r="K33">
            <v>0</v>
          </cell>
          <cell r="L33">
            <v>172208</v>
          </cell>
          <cell r="M33">
            <v>621235</v>
          </cell>
          <cell r="N33" t="str">
            <v>Combined</v>
          </cell>
          <cell r="O33">
            <v>1</v>
          </cell>
          <cell r="P33">
            <v>0</v>
          </cell>
          <cell r="Q33">
            <v>0</v>
          </cell>
          <cell r="R33">
            <v>1</v>
          </cell>
          <cell r="S33">
            <v>1</v>
          </cell>
          <cell r="T33">
            <v>2</v>
          </cell>
          <cell r="U33">
            <v>0</v>
          </cell>
          <cell r="V33">
            <v>0</v>
          </cell>
          <cell r="W33">
            <v>3</v>
          </cell>
          <cell r="X33">
            <v>1</v>
          </cell>
          <cell r="Y33">
            <v>1</v>
          </cell>
          <cell r="Z33">
            <v>1</v>
          </cell>
          <cell r="AA33">
            <v>6</v>
          </cell>
          <cell r="AB33">
            <v>5</v>
          </cell>
          <cell r="AC33">
            <v>11</v>
          </cell>
          <cell r="AD33">
            <v>204</v>
          </cell>
          <cell r="AE33">
            <v>173</v>
          </cell>
          <cell r="AF33">
            <v>0</v>
          </cell>
          <cell r="AG33">
            <v>0</v>
          </cell>
          <cell r="AH33">
            <v>11</v>
          </cell>
          <cell r="AI33">
            <v>3</v>
          </cell>
          <cell r="AJ33">
            <v>215</v>
          </cell>
          <cell r="AK33">
            <v>176</v>
          </cell>
          <cell r="AL33">
            <v>391</v>
          </cell>
          <cell r="AM33">
            <v>3</v>
          </cell>
          <cell r="AN33">
            <v>8</v>
          </cell>
          <cell r="AO33">
            <v>11</v>
          </cell>
          <cell r="AP33">
            <v>725</v>
          </cell>
          <cell r="AQ33">
            <v>4</v>
          </cell>
          <cell r="AR33">
            <v>4</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4</v>
          </cell>
          <cell r="BR33">
            <v>4</v>
          </cell>
          <cell r="BS33">
            <v>8</v>
          </cell>
          <cell r="BT33">
            <v>203</v>
          </cell>
          <cell r="BU33">
            <v>167</v>
          </cell>
          <cell r="BV33">
            <v>0</v>
          </cell>
          <cell r="BW33">
            <v>0</v>
          </cell>
          <cell r="BX33">
            <v>0</v>
          </cell>
          <cell r="BY33">
            <v>0</v>
          </cell>
          <cell r="BZ33">
            <v>0</v>
          </cell>
          <cell r="CA33">
            <v>0</v>
          </cell>
          <cell r="CB33">
            <v>1</v>
          </cell>
          <cell r="CC33">
            <v>0</v>
          </cell>
          <cell r="CD33">
            <v>0</v>
          </cell>
          <cell r="CE33">
            <v>0</v>
          </cell>
          <cell r="CF33">
            <v>0</v>
          </cell>
          <cell r="CG33">
            <v>0</v>
          </cell>
          <cell r="CH33">
            <v>0</v>
          </cell>
          <cell r="CI33">
            <v>1</v>
          </cell>
          <cell r="CJ33">
            <v>0</v>
          </cell>
          <cell r="CK33">
            <v>0</v>
          </cell>
          <cell r="CL33">
            <v>0</v>
          </cell>
          <cell r="CM33">
            <v>0</v>
          </cell>
          <cell r="CN33">
            <v>0</v>
          </cell>
          <cell r="CO33">
            <v>5</v>
          </cell>
          <cell r="CP33">
            <v>0</v>
          </cell>
          <cell r="CQ33">
            <v>0</v>
          </cell>
          <cell r="CR33">
            <v>0</v>
          </cell>
          <cell r="CS33">
            <v>0</v>
          </cell>
          <cell r="CT33">
            <v>204</v>
          </cell>
          <cell r="CU33">
            <v>173</v>
          </cell>
          <cell r="CV33">
            <v>377</v>
          </cell>
          <cell r="CW33">
            <v>1</v>
          </cell>
          <cell r="CX33">
            <v>2</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1</v>
          </cell>
          <cell r="DX33">
            <v>2</v>
          </cell>
          <cell r="DY33">
            <v>3</v>
          </cell>
          <cell r="DZ33">
            <v>4</v>
          </cell>
          <cell r="EA33">
            <v>3</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4</v>
          </cell>
          <cell r="FA33">
            <v>3</v>
          </cell>
          <cell r="FB33">
            <v>7</v>
          </cell>
          <cell r="FC33">
            <v>1</v>
          </cell>
          <cell r="FD33">
            <v>0</v>
          </cell>
          <cell r="FE33">
            <v>3</v>
          </cell>
          <cell r="FF33">
            <v>0</v>
          </cell>
          <cell r="FG33">
            <v>0</v>
          </cell>
          <cell r="FH33">
            <v>0</v>
          </cell>
          <cell r="FI33">
            <v>0</v>
          </cell>
          <cell r="FJ33">
            <v>0</v>
          </cell>
          <cell r="FK33">
            <v>0</v>
          </cell>
          <cell r="FL33">
            <v>1</v>
          </cell>
          <cell r="FM33">
            <v>4</v>
          </cell>
          <cell r="FN33">
            <v>1</v>
          </cell>
          <cell r="FO33">
            <v>5</v>
          </cell>
          <cell r="FP33">
            <v>0</v>
          </cell>
          <cell r="FQ33">
            <v>0</v>
          </cell>
          <cell r="FR33">
            <v>0</v>
          </cell>
          <cell r="FS33">
            <v>1</v>
          </cell>
          <cell r="FT33">
            <v>0</v>
          </cell>
          <cell r="FU33">
            <v>0</v>
          </cell>
          <cell r="FV33">
            <v>2</v>
          </cell>
          <cell r="FW33">
            <v>0</v>
          </cell>
          <cell r="FX33">
            <v>2</v>
          </cell>
          <cell r="FY33">
            <v>3</v>
          </cell>
          <cell r="FZ33">
            <v>0</v>
          </cell>
          <cell r="GA33">
            <v>1</v>
          </cell>
          <cell r="GB33">
            <v>4</v>
          </cell>
          <cell r="GC33">
            <v>5</v>
          </cell>
          <cell r="GD33">
            <v>9</v>
          </cell>
          <cell r="GE33">
            <v>53</v>
          </cell>
          <cell r="GF33">
            <v>33</v>
          </cell>
          <cell r="GG33">
            <v>30</v>
          </cell>
          <cell r="GH33">
            <v>15</v>
          </cell>
          <cell r="GI33">
            <v>24</v>
          </cell>
          <cell r="GJ33">
            <v>19</v>
          </cell>
          <cell r="GK33">
            <v>27</v>
          </cell>
          <cell r="GL33">
            <v>19</v>
          </cell>
          <cell r="GM33">
            <v>17</v>
          </cell>
          <cell r="GN33">
            <v>24</v>
          </cell>
          <cell r="GO33">
            <v>12</v>
          </cell>
          <cell r="GP33">
            <v>18</v>
          </cell>
          <cell r="GQ33">
            <v>163</v>
          </cell>
          <cell r="GR33">
            <v>128</v>
          </cell>
          <cell r="GS33">
            <v>291</v>
          </cell>
          <cell r="GT33">
            <v>0</v>
          </cell>
          <cell r="GU33">
            <v>0</v>
          </cell>
          <cell r="GV33">
            <v>0</v>
          </cell>
          <cell r="GW33">
            <v>1</v>
          </cell>
          <cell r="GX33">
            <v>0</v>
          </cell>
          <cell r="GY33">
            <v>0</v>
          </cell>
          <cell r="GZ33">
            <v>0</v>
          </cell>
          <cell r="HA33">
            <v>1</v>
          </cell>
          <cell r="HB33">
            <v>0</v>
          </cell>
          <cell r="HC33">
            <v>0</v>
          </cell>
          <cell r="HD33">
            <v>1</v>
          </cell>
          <cell r="HE33">
            <v>0</v>
          </cell>
          <cell r="HF33">
            <v>1</v>
          </cell>
          <cell r="HG33">
            <v>2</v>
          </cell>
          <cell r="HH33">
            <v>3</v>
          </cell>
          <cell r="HI33">
            <v>0</v>
          </cell>
          <cell r="HJ33">
            <v>0</v>
          </cell>
          <cell r="HK33">
            <v>1</v>
          </cell>
          <cell r="HL33">
            <v>1</v>
          </cell>
          <cell r="HM33">
            <v>0</v>
          </cell>
          <cell r="HN33">
            <v>1</v>
          </cell>
          <cell r="HO33">
            <v>1</v>
          </cell>
          <cell r="HP33">
            <v>0</v>
          </cell>
          <cell r="HQ33">
            <v>2</v>
          </cell>
          <cell r="HR33">
            <v>1</v>
          </cell>
          <cell r="HS33">
            <v>0</v>
          </cell>
          <cell r="HT33">
            <v>0</v>
          </cell>
          <cell r="HU33">
            <v>4</v>
          </cell>
          <cell r="HV33">
            <v>3</v>
          </cell>
          <cell r="HW33">
            <v>7</v>
          </cell>
          <cell r="HX33">
            <v>1</v>
          </cell>
          <cell r="HY33">
            <v>0</v>
          </cell>
          <cell r="HZ33">
            <v>0</v>
          </cell>
          <cell r="IA33">
            <v>1</v>
          </cell>
          <cell r="IB33">
            <v>0</v>
          </cell>
          <cell r="IC33">
            <v>2</v>
          </cell>
          <cell r="ID33">
            <v>2</v>
          </cell>
          <cell r="IE33">
            <v>1</v>
          </cell>
          <cell r="IF33">
            <v>2</v>
          </cell>
          <cell r="IG33">
            <v>6</v>
          </cell>
          <cell r="IH33">
            <v>1</v>
          </cell>
          <cell r="II33">
            <v>2</v>
          </cell>
          <cell r="IJ33">
            <v>6</v>
          </cell>
          <cell r="IK33">
            <v>12</v>
          </cell>
          <cell r="IL33">
            <v>18</v>
          </cell>
          <cell r="IM33">
            <v>0</v>
          </cell>
          <cell r="IN33">
            <v>0</v>
          </cell>
          <cell r="IO33">
            <v>0</v>
          </cell>
          <cell r="IP33">
            <v>0</v>
          </cell>
          <cell r="IQ33">
            <v>0</v>
          </cell>
          <cell r="IR33">
            <v>0</v>
          </cell>
          <cell r="IS33">
            <v>0</v>
          </cell>
          <cell r="IT33">
            <v>0</v>
          </cell>
          <cell r="IU33">
            <v>4</v>
          </cell>
          <cell r="IV33">
            <v>4</v>
          </cell>
          <cell r="IW33">
            <v>4</v>
          </cell>
          <cell r="IX33">
            <v>4</v>
          </cell>
          <cell r="IY33">
            <v>8</v>
          </cell>
          <cell r="IZ33">
            <v>1</v>
          </cell>
          <cell r="JA33">
            <v>0</v>
          </cell>
          <cell r="JB33">
            <v>0</v>
          </cell>
          <cell r="JC33">
            <v>0</v>
          </cell>
          <cell r="JD33">
            <v>0</v>
          </cell>
          <cell r="JE33">
            <v>0</v>
          </cell>
          <cell r="JF33">
            <v>0</v>
          </cell>
          <cell r="JG33">
            <v>0</v>
          </cell>
          <cell r="JH33">
            <v>203</v>
          </cell>
          <cell r="JI33">
            <v>173</v>
          </cell>
          <cell r="JJ33">
            <v>204</v>
          </cell>
          <cell r="JK33">
            <v>173</v>
          </cell>
          <cell r="JL33">
            <v>377</v>
          </cell>
          <cell r="JM33">
            <v>0</v>
          </cell>
          <cell r="JN33">
            <v>0</v>
          </cell>
          <cell r="JO33">
            <v>0</v>
          </cell>
          <cell r="JP33">
            <v>0</v>
          </cell>
          <cell r="JQ33">
            <v>0</v>
          </cell>
          <cell r="JR33">
            <v>0</v>
          </cell>
          <cell r="JS33">
            <v>0</v>
          </cell>
          <cell r="JT33">
            <v>2</v>
          </cell>
          <cell r="JU33">
            <v>1</v>
          </cell>
          <cell r="JV33">
            <v>0</v>
          </cell>
          <cell r="JW33">
            <v>1</v>
          </cell>
          <cell r="JX33">
            <v>2</v>
          </cell>
          <cell r="JY33">
            <v>3</v>
          </cell>
          <cell r="JZ33">
            <v>0</v>
          </cell>
          <cell r="KA33">
            <v>1</v>
          </cell>
          <cell r="KB33">
            <v>0</v>
          </cell>
          <cell r="KC33">
            <v>0</v>
          </cell>
          <cell r="KD33">
            <v>0</v>
          </cell>
          <cell r="KE33">
            <v>0</v>
          </cell>
          <cell r="KF33">
            <v>0</v>
          </cell>
          <cell r="KG33">
            <v>2</v>
          </cell>
          <cell r="KH33">
            <v>3</v>
          </cell>
          <cell r="KI33">
            <v>1</v>
          </cell>
          <cell r="KJ33">
            <v>3</v>
          </cell>
          <cell r="KK33">
            <v>4</v>
          </cell>
          <cell r="KL33">
            <v>7</v>
          </cell>
          <cell r="KM33">
            <v>1</v>
          </cell>
          <cell r="KN33">
            <v>0</v>
          </cell>
          <cell r="KO33">
            <v>1</v>
          </cell>
          <cell r="KP33">
            <v>0</v>
          </cell>
          <cell r="KQ33">
            <v>1</v>
          </cell>
          <cell r="KR33">
            <v>2</v>
          </cell>
          <cell r="KS33">
            <v>0</v>
          </cell>
          <cell r="KT33">
            <v>0</v>
          </cell>
          <cell r="KU33">
            <v>9</v>
          </cell>
          <cell r="KV33">
            <v>2</v>
          </cell>
          <cell r="KW33">
            <v>2</v>
          </cell>
          <cell r="KX33">
            <v>0</v>
          </cell>
          <cell r="KY33">
            <v>16</v>
          </cell>
          <cell r="KZ33">
            <v>0</v>
          </cell>
          <cell r="LA33">
            <v>0</v>
          </cell>
          <cell r="LB33">
            <v>0</v>
          </cell>
          <cell r="LC33">
            <v>2</v>
          </cell>
          <cell r="LD33">
            <v>2</v>
          </cell>
        </row>
        <row r="34">
          <cell r="A34" t="str">
            <v>Dance Resource Base (NI) Ltd</v>
          </cell>
          <cell r="B34" t="str">
            <v>2014-2015</v>
          </cell>
          <cell r="C34">
            <v>31729</v>
          </cell>
          <cell r="D34" t="str">
            <v>Lottery</v>
          </cell>
          <cell r="E34" t="str">
            <v>ACNI/10767</v>
          </cell>
          <cell r="F34" t="str">
            <v>Gilly Campbell</v>
          </cell>
          <cell r="G34" t="str">
            <v>xx AFP - Returning Applicant</v>
          </cell>
          <cell r="H34" t="str">
            <v>Awarded - Completed</v>
          </cell>
          <cell r="I34" t="str">
            <v>Small</v>
          </cell>
          <cell r="J34">
            <v>39399</v>
          </cell>
          <cell r="K34">
            <v>0</v>
          </cell>
          <cell r="L34">
            <v>39399</v>
          </cell>
          <cell r="M34">
            <v>74923</v>
          </cell>
          <cell r="N34" t="str">
            <v>Dance</v>
          </cell>
          <cell r="O34">
            <v>0</v>
          </cell>
          <cell r="P34">
            <v>0</v>
          </cell>
          <cell r="Q34">
            <v>0</v>
          </cell>
          <cell r="R34">
            <v>0</v>
          </cell>
          <cell r="S34">
            <v>0</v>
          </cell>
          <cell r="T34">
            <v>1</v>
          </cell>
          <cell r="U34">
            <v>0</v>
          </cell>
          <cell r="V34">
            <v>0</v>
          </cell>
          <cell r="W34">
            <v>0</v>
          </cell>
          <cell r="X34">
            <v>0</v>
          </cell>
          <cell r="Y34">
            <v>0</v>
          </cell>
          <cell r="Z34">
            <v>1</v>
          </cell>
          <cell r="AA34">
            <v>0</v>
          </cell>
          <cell r="AB34">
            <v>2</v>
          </cell>
          <cell r="AC34">
            <v>2</v>
          </cell>
          <cell r="AD34">
            <v>12</v>
          </cell>
          <cell r="AE34">
            <v>17</v>
          </cell>
          <cell r="AF34">
            <v>0</v>
          </cell>
          <cell r="AG34">
            <v>0</v>
          </cell>
          <cell r="AH34">
            <v>2</v>
          </cell>
          <cell r="AI34">
            <v>2</v>
          </cell>
          <cell r="AJ34">
            <v>14</v>
          </cell>
          <cell r="AK34">
            <v>19</v>
          </cell>
          <cell r="AL34">
            <v>33</v>
          </cell>
          <cell r="AM34">
            <v>1</v>
          </cell>
          <cell r="AN34">
            <v>1</v>
          </cell>
          <cell r="AO34">
            <v>2</v>
          </cell>
          <cell r="AP34">
            <v>44</v>
          </cell>
          <cell r="AQ34">
            <v>2</v>
          </cell>
          <cell r="AR34">
            <v>3</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2</v>
          </cell>
          <cell r="BR34">
            <v>3</v>
          </cell>
          <cell r="BS34">
            <v>5</v>
          </cell>
          <cell r="BT34">
            <v>12</v>
          </cell>
          <cell r="BU34">
            <v>15</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1</v>
          </cell>
          <cell r="CN34">
            <v>0</v>
          </cell>
          <cell r="CO34">
            <v>0</v>
          </cell>
          <cell r="CP34">
            <v>0</v>
          </cell>
          <cell r="CQ34">
            <v>1</v>
          </cell>
          <cell r="CR34">
            <v>0</v>
          </cell>
          <cell r="CS34">
            <v>0</v>
          </cell>
          <cell r="CT34">
            <v>12</v>
          </cell>
          <cell r="CU34">
            <v>17</v>
          </cell>
          <cell r="CV34">
            <v>29</v>
          </cell>
          <cell r="CW34">
            <v>0</v>
          </cell>
          <cell r="CX34">
            <v>1</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1</v>
          </cell>
          <cell r="DY34">
            <v>1</v>
          </cell>
          <cell r="DZ34">
            <v>2</v>
          </cell>
          <cell r="EA34">
            <v>3</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2</v>
          </cell>
          <cell r="FA34">
            <v>3</v>
          </cell>
          <cell r="FB34">
            <v>5</v>
          </cell>
          <cell r="FC34">
            <v>0</v>
          </cell>
          <cell r="FD34">
            <v>0</v>
          </cell>
          <cell r="FE34">
            <v>0</v>
          </cell>
          <cell r="FF34">
            <v>2</v>
          </cell>
          <cell r="FG34">
            <v>0</v>
          </cell>
          <cell r="FH34">
            <v>0</v>
          </cell>
          <cell r="FI34">
            <v>0</v>
          </cell>
          <cell r="FJ34">
            <v>0</v>
          </cell>
          <cell r="FK34">
            <v>0</v>
          </cell>
          <cell r="FL34">
            <v>0</v>
          </cell>
          <cell r="FM34">
            <v>0</v>
          </cell>
          <cell r="FN34">
            <v>2</v>
          </cell>
          <cell r="FO34">
            <v>2</v>
          </cell>
          <cell r="FP34">
            <v>0</v>
          </cell>
          <cell r="FQ34">
            <v>0</v>
          </cell>
          <cell r="FR34">
            <v>0</v>
          </cell>
          <cell r="FS34">
            <v>0</v>
          </cell>
          <cell r="FT34">
            <v>1</v>
          </cell>
          <cell r="FU34">
            <v>1</v>
          </cell>
          <cell r="FV34">
            <v>1</v>
          </cell>
          <cell r="FW34">
            <v>1</v>
          </cell>
          <cell r="FX34">
            <v>0</v>
          </cell>
          <cell r="FY34">
            <v>0</v>
          </cell>
          <cell r="FZ34">
            <v>0</v>
          </cell>
          <cell r="GA34">
            <v>1</v>
          </cell>
          <cell r="GB34">
            <v>2</v>
          </cell>
          <cell r="GC34">
            <v>3</v>
          </cell>
          <cell r="GD34">
            <v>5</v>
          </cell>
          <cell r="GE34">
            <v>2</v>
          </cell>
          <cell r="GF34">
            <v>3</v>
          </cell>
          <cell r="GG34">
            <v>5</v>
          </cell>
          <cell r="GH34">
            <v>5</v>
          </cell>
          <cell r="GI34">
            <v>3</v>
          </cell>
          <cell r="GJ34">
            <v>6</v>
          </cell>
          <cell r="GK34">
            <v>2</v>
          </cell>
          <cell r="GL34">
            <v>3</v>
          </cell>
          <cell r="GM34">
            <v>0</v>
          </cell>
          <cell r="GN34">
            <v>0</v>
          </cell>
          <cell r="GO34">
            <v>0</v>
          </cell>
          <cell r="GP34">
            <v>0</v>
          </cell>
          <cell r="GQ34">
            <v>12</v>
          </cell>
          <cell r="GR34">
            <v>17</v>
          </cell>
          <cell r="GS34">
            <v>29</v>
          </cell>
          <cell r="GT34">
            <v>0</v>
          </cell>
          <cell r="GU34">
            <v>0</v>
          </cell>
          <cell r="GV34">
            <v>0</v>
          </cell>
          <cell r="GW34">
            <v>0</v>
          </cell>
          <cell r="GX34">
            <v>0</v>
          </cell>
          <cell r="GY34">
            <v>1</v>
          </cell>
          <cell r="GZ34">
            <v>0</v>
          </cell>
          <cell r="HA34">
            <v>0</v>
          </cell>
          <cell r="HB34">
            <v>0</v>
          </cell>
          <cell r="HC34">
            <v>0</v>
          </cell>
          <cell r="HD34">
            <v>0</v>
          </cell>
          <cell r="HE34">
            <v>0</v>
          </cell>
          <cell r="HF34">
            <v>0</v>
          </cell>
          <cell r="HG34">
            <v>1</v>
          </cell>
          <cell r="HH34">
            <v>1</v>
          </cell>
          <cell r="HI34">
            <v>0</v>
          </cell>
          <cell r="HJ34">
            <v>0</v>
          </cell>
          <cell r="HK34">
            <v>0</v>
          </cell>
          <cell r="HL34">
            <v>1</v>
          </cell>
          <cell r="HM34">
            <v>1</v>
          </cell>
          <cell r="HN34">
            <v>0</v>
          </cell>
          <cell r="HO34">
            <v>1</v>
          </cell>
          <cell r="HP34">
            <v>0</v>
          </cell>
          <cell r="HQ34">
            <v>0</v>
          </cell>
          <cell r="HR34">
            <v>2</v>
          </cell>
          <cell r="HS34">
            <v>0</v>
          </cell>
          <cell r="HT34">
            <v>0</v>
          </cell>
          <cell r="HU34">
            <v>2</v>
          </cell>
          <cell r="HV34">
            <v>3</v>
          </cell>
          <cell r="HW34">
            <v>5</v>
          </cell>
          <cell r="HX34">
            <v>1</v>
          </cell>
          <cell r="HY34">
            <v>0</v>
          </cell>
          <cell r="HZ34">
            <v>0</v>
          </cell>
          <cell r="IA34">
            <v>0</v>
          </cell>
          <cell r="IB34">
            <v>0</v>
          </cell>
          <cell r="IC34">
            <v>0</v>
          </cell>
          <cell r="ID34">
            <v>0</v>
          </cell>
          <cell r="IE34">
            <v>1</v>
          </cell>
          <cell r="IF34">
            <v>0</v>
          </cell>
          <cell r="IG34">
            <v>0</v>
          </cell>
          <cell r="IH34">
            <v>0</v>
          </cell>
          <cell r="II34">
            <v>0</v>
          </cell>
          <cell r="IJ34">
            <v>1</v>
          </cell>
          <cell r="IK34">
            <v>1</v>
          </cell>
          <cell r="IL34">
            <v>2</v>
          </cell>
          <cell r="IM34">
            <v>0</v>
          </cell>
          <cell r="IN34">
            <v>0</v>
          </cell>
          <cell r="IO34">
            <v>0</v>
          </cell>
          <cell r="IP34">
            <v>0</v>
          </cell>
          <cell r="IQ34">
            <v>0</v>
          </cell>
          <cell r="IR34">
            <v>0</v>
          </cell>
          <cell r="IS34">
            <v>0</v>
          </cell>
          <cell r="IT34">
            <v>0</v>
          </cell>
          <cell r="IU34">
            <v>2</v>
          </cell>
          <cell r="IV34">
            <v>3</v>
          </cell>
          <cell r="IW34">
            <v>2</v>
          </cell>
          <cell r="IX34">
            <v>3</v>
          </cell>
          <cell r="IY34">
            <v>5</v>
          </cell>
          <cell r="IZ34">
            <v>0</v>
          </cell>
          <cell r="JA34">
            <v>0</v>
          </cell>
          <cell r="JB34">
            <v>0</v>
          </cell>
          <cell r="JC34">
            <v>0</v>
          </cell>
          <cell r="JD34">
            <v>0</v>
          </cell>
          <cell r="JE34">
            <v>0</v>
          </cell>
          <cell r="JF34">
            <v>0</v>
          </cell>
          <cell r="JG34">
            <v>0</v>
          </cell>
          <cell r="JH34">
            <v>12</v>
          </cell>
          <cell r="JI34">
            <v>17</v>
          </cell>
          <cell r="JJ34">
            <v>12</v>
          </cell>
          <cell r="JK34">
            <v>17</v>
          </cell>
          <cell r="JL34">
            <v>29</v>
          </cell>
          <cell r="JM34">
            <v>0</v>
          </cell>
          <cell r="JN34">
            <v>0</v>
          </cell>
          <cell r="JO34">
            <v>0</v>
          </cell>
          <cell r="JP34">
            <v>0</v>
          </cell>
          <cell r="JQ34">
            <v>0</v>
          </cell>
          <cell r="JR34">
            <v>0</v>
          </cell>
          <cell r="JS34">
            <v>0</v>
          </cell>
          <cell r="JT34">
            <v>0</v>
          </cell>
          <cell r="JU34">
            <v>0</v>
          </cell>
          <cell r="JV34">
            <v>1</v>
          </cell>
          <cell r="JW34">
            <v>0</v>
          </cell>
          <cell r="JX34">
            <v>1</v>
          </cell>
          <cell r="JY34">
            <v>1</v>
          </cell>
          <cell r="JZ34">
            <v>0</v>
          </cell>
          <cell r="KA34">
            <v>0</v>
          </cell>
          <cell r="KB34">
            <v>0</v>
          </cell>
          <cell r="KC34">
            <v>0</v>
          </cell>
          <cell r="KD34">
            <v>0</v>
          </cell>
          <cell r="KE34">
            <v>0</v>
          </cell>
          <cell r="KF34">
            <v>0</v>
          </cell>
          <cell r="KG34">
            <v>0</v>
          </cell>
          <cell r="KH34">
            <v>2</v>
          </cell>
          <cell r="KI34">
            <v>3</v>
          </cell>
          <cell r="KJ34">
            <v>2</v>
          </cell>
          <cell r="KK34">
            <v>3</v>
          </cell>
          <cell r="KL34">
            <v>5</v>
          </cell>
          <cell r="KM34">
            <v>1</v>
          </cell>
          <cell r="KN34">
            <v>0</v>
          </cell>
          <cell r="KO34">
            <v>1</v>
          </cell>
          <cell r="KP34">
            <v>0</v>
          </cell>
          <cell r="KQ34">
            <v>4</v>
          </cell>
          <cell r="KR34">
            <v>3</v>
          </cell>
          <cell r="KS34">
            <v>0</v>
          </cell>
          <cell r="KT34">
            <v>0</v>
          </cell>
          <cell r="KU34">
            <v>0</v>
          </cell>
          <cell r="KV34">
            <v>3</v>
          </cell>
          <cell r="KW34">
            <v>3</v>
          </cell>
          <cell r="KX34">
            <v>2</v>
          </cell>
          <cell r="KY34">
            <v>15</v>
          </cell>
          <cell r="KZ34">
            <v>0</v>
          </cell>
          <cell r="LA34">
            <v>0</v>
          </cell>
          <cell r="LB34">
            <v>0</v>
          </cell>
          <cell r="LC34">
            <v>0</v>
          </cell>
          <cell r="LD34">
            <v>0</v>
          </cell>
        </row>
        <row r="35">
          <cell r="A35" t="str">
            <v>Derry Theatre Trust</v>
          </cell>
          <cell r="B35" t="str">
            <v>2014-2015</v>
          </cell>
          <cell r="C35">
            <v>31755</v>
          </cell>
          <cell r="D35" t="str">
            <v>Exchequer</v>
          </cell>
          <cell r="E35" t="str">
            <v>ACNI/10793</v>
          </cell>
          <cell r="F35" t="str">
            <v>Sonya Whitefield</v>
          </cell>
          <cell r="G35" t="str">
            <v>xx AFP - Returning Applicant</v>
          </cell>
          <cell r="H35" t="str">
            <v>Awarded - Completed</v>
          </cell>
          <cell r="I35" t="str">
            <v>Medium</v>
          </cell>
          <cell r="J35">
            <v>129004</v>
          </cell>
          <cell r="K35">
            <v>0</v>
          </cell>
          <cell r="L35">
            <v>129004</v>
          </cell>
          <cell r="M35">
            <v>1951538</v>
          </cell>
          <cell r="N35" t="str">
            <v>Combined</v>
          </cell>
          <cell r="O35">
            <v>0</v>
          </cell>
          <cell r="P35">
            <v>0</v>
          </cell>
          <cell r="Q35">
            <v>0</v>
          </cell>
          <cell r="R35">
            <v>0</v>
          </cell>
          <cell r="S35">
            <v>4</v>
          </cell>
          <cell r="T35">
            <v>3</v>
          </cell>
          <cell r="U35">
            <v>0</v>
          </cell>
          <cell r="V35">
            <v>0</v>
          </cell>
          <cell r="W35">
            <v>11</v>
          </cell>
          <cell r="X35">
            <v>8</v>
          </cell>
          <cell r="Y35">
            <v>26</v>
          </cell>
          <cell r="Z35">
            <v>32</v>
          </cell>
          <cell r="AA35">
            <v>41</v>
          </cell>
          <cell r="AB35">
            <v>43</v>
          </cell>
          <cell r="AC35">
            <v>84</v>
          </cell>
          <cell r="AD35">
            <v>32</v>
          </cell>
          <cell r="AE35">
            <v>42</v>
          </cell>
          <cell r="AF35">
            <v>1</v>
          </cell>
          <cell r="AG35">
            <v>0</v>
          </cell>
          <cell r="AH35">
            <v>12</v>
          </cell>
          <cell r="AI35">
            <v>14</v>
          </cell>
          <cell r="AJ35">
            <v>45</v>
          </cell>
          <cell r="AK35">
            <v>56</v>
          </cell>
          <cell r="AL35">
            <v>101</v>
          </cell>
          <cell r="AM35">
            <v>0</v>
          </cell>
          <cell r="AN35">
            <v>0</v>
          </cell>
          <cell r="AO35">
            <v>0</v>
          </cell>
          <cell r="AP35">
            <v>0</v>
          </cell>
          <cell r="AQ35">
            <v>5</v>
          </cell>
          <cell r="AR35">
            <v>4</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5</v>
          </cell>
          <cell r="BR35">
            <v>4</v>
          </cell>
          <cell r="BS35">
            <v>9</v>
          </cell>
          <cell r="BT35">
            <v>32</v>
          </cell>
          <cell r="BU35">
            <v>42</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32</v>
          </cell>
          <cell r="CU35">
            <v>42</v>
          </cell>
          <cell r="CV35">
            <v>74</v>
          </cell>
          <cell r="CW35">
            <v>5</v>
          </cell>
          <cell r="CX35">
            <v>3</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5</v>
          </cell>
          <cell r="DX35">
            <v>3</v>
          </cell>
          <cell r="DY35">
            <v>8</v>
          </cell>
          <cell r="DZ35">
            <v>37</v>
          </cell>
          <cell r="EA35">
            <v>46</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1</v>
          </cell>
          <cell r="EQ35">
            <v>0</v>
          </cell>
          <cell r="ER35">
            <v>0</v>
          </cell>
          <cell r="ES35">
            <v>0</v>
          </cell>
          <cell r="ET35">
            <v>0</v>
          </cell>
          <cell r="EU35">
            <v>0</v>
          </cell>
          <cell r="EV35">
            <v>0</v>
          </cell>
          <cell r="EW35">
            <v>0</v>
          </cell>
          <cell r="EX35">
            <v>0</v>
          </cell>
          <cell r="EY35">
            <v>0</v>
          </cell>
          <cell r="EZ35">
            <v>38</v>
          </cell>
          <cell r="FA35">
            <v>46</v>
          </cell>
          <cell r="FB35">
            <v>84</v>
          </cell>
          <cell r="FC35">
            <v>0</v>
          </cell>
          <cell r="FD35">
            <v>0</v>
          </cell>
          <cell r="FE35">
            <v>0</v>
          </cell>
          <cell r="FF35">
            <v>0</v>
          </cell>
          <cell r="FG35">
            <v>1</v>
          </cell>
          <cell r="FH35">
            <v>1</v>
          </cell>
          <cell r="FI35">
            <v>1</v>
          </cell>
          <cell r="FJ35">
            <v>0</v>
          </cell>
          <cell r="FK35">
            <v>0</v>
          </cell>
          <cell r="FL35">
            <v>0</v>
          </cell>
          <cell r="FM35">
            <v>2</v>
          </cell>
          <cell r="FN35">
            <v>1</v>
          </cell>
          <cell r="FO35">
            <v>3</v>
          </cell>
          <cell r="FP35">
            <v>0</v>
          </cell>
          <cell r="FQ35">
            <v>0</v>
          </cell>
          <cell r="FR35">
            <v>1</v>
          </cell>
          <cell r="FS35">
            <v>0</v>
          </cell>
          <cell r="FT35">
            <v>0</v>
          </cell>
          <cell r="FU35">
            <v>1</v>
          </cell>
          <cell r="FV35">
            <v>1</v>
          </cell>
          <cell r="FW35">
            <v>1</v>
          </cell>
          <cell r="FX35">
            <v>2</v>
          </cell>
          <cell r="FY35">
            <v>2</v>
          </cell>
          <cell r="FZ35">
            <v>1</v>
          </cell>
          <cell r="GA35">
            <v>0</v>
          </cell>
          <cell r="GB35">
            <v>5</v>
          </cell>
          <cell r="GC35">
            <v>4</v>
          </cell>
          <cell r="GD35">
            <v>9</v>
          </cell>
          <cell r="GE35">
            <v>16</v>
          </cell>
          <cell r="GF35">
            <v>24</v>
          </cell>
          <cell r="GG35">
            <v>9</v>
          </cell>
          <cell r="GH35">
            <v>16</v>
          </cell>
          <cell r="GI35">
            <v>2</v>
          </cell>
          <cell r="GJ35">
            <v>2</v>
          </cell>
          <cell r="GK35">
            <v>2</v>
          </cell>
          <cell r="GL35">
            <v>0</v>
          </cell>
          <cell r="GM35">
            <v>2</v>
          </cell>
          <cell r="GN35">
            <v>0</v>
          </cell>
          <cell r="GO35">
            <v>1</v>
          </cell>
          <cell r="GP35">
            <v>0</v>
          </cell>
          <cell r="GQ35">
            <v>32</v>
          </cell>
          <cell r="GR35">
            <v>42</v>
          </cell>
          <cell r="GS35">
            <v>74</v>
          </cell>
          <cell r="GT35">
            <v>0</v>
          </cell>
          <cell r="GU35">
            <v>0</v>
          </cell>
          <cell r="GV35">
            <v>0</v>
          </cell>
          <cell r="GW35">
            <v>0</v>
          </cell>
          <cell r="GX35">
            <v>1</v>
          </cell>
          <cell r="GY35">
            <v>3</v>
          </cell>
          <cell r="GZ35">
            <v>2</v>
          </cell>
          <cell r="HA35">
            <v>0</v>
          </cell>
          <cell r="HB35">
            <v>2</v>
          </cell>
          <cell r="HC35">
            <v>0</v>
          </cell>
          <cell r="HD35">
            <v>0</v>
          </cell>
          <cell r="HE35">
            <v>0</v>
          </cell>
          <cell r="HF35">
            <v>5</v>
          </cell>
          <cell r="HG35">
            <v>3</v>
          </cell>
          <cell r="HH35">
            <v>8</v>
          </cell>
          <cell r="HI35">
            <v>6</v>
          </cell>
          <cell r="HJ35">
            <v>10</v>
          </cell>
          <cell r="HK35">
            <v>12</v>
          </cell>
          <cell r="HL35">
            <v>14</v>
          </cell>
          <cell r="HM35">
            <v>12</v>
          </cell>
          <cell r="HN35">
            <v>13</v>
          </cell>
          <cell r="HO35">
            <v>3</v>
          </cell>
          <cell r="HP35">
            <v>4</v>
          </cell>
          <cell r="HQ35">
            <v>3</v>
          </cell>
          <cell r="HR35">
            <v>2</v>
          </cell>
          <cell r="HS35">
            <v>2</v>
          </cell>
          <cell r="HT35">
            <v>3</v>
          </cell>
          <cell r="HU35">
            <v>38</v>
          </cell>
          <cell r="HV35">
            <v>46</v>
          </cell>
          <cell r="HW35">
            <v>84</v>
          </cell>
          <cell r="HX35">
            <v>0</v>
          </cell>
          <cell r="HY35">
            <v>0</v>
          </cell>
          <cell r="HZ35">
            <v>0</v>
          </cell>
          <cell r="IA35">
            <v>0</v>
          </cell>
          <cell r="IB35">
            <v>0</v>
          </cell>
          <cell r="IC35">
            <v>0</v>
          </cell>
          <cell r="ID35">
            <v>0</v>
          </cell>
          <cell r="IE35">
            <v>0</v>
          </cell>
          <cell r="IF35">
            <v>0</v>
          </cell>
          <cell r="IG35">
            <v>0</v>
          </cell>
          <cell r="IH35">
            <v>0</v>
          </cell>
          <cell r="II35">
            <v>0</v>
          </cell>
          <cell r="IJ35">
            <v>0</v>
          </cell>
          <cell r="IK35">
            <v>0</v>
          </cell>
          <cell r="IL35">
            <v>0</v>
          </cell>
          <cell r="IM35">
            <v>5</v>
          </cell>
          <cell r="IN35">
            <v>1</v>
          </cell>
          <cell r="IO35">
            <v>0</v>
          </cell>
          <cell r="IP35">
            <v>1</v>
          </cell>
          <cell r="IQ35">
            <v>0</v>
          </cell>
          <cell r="IR35">
            <v>0</v>
          </cell>
          <cell r="IS35">
            <v>0</v>
          </cell>
          <cell r="IT35">
            <v>0</v>
          </cell>
          <cell r="IU35">
            <v>0</v>
          </cell>
          <cell r="IV35">
            <v>2</v>
          </cell>
          <cell r="IW35">
            <v>5</v>
          </cell>
          <cell r="IX35">
            <v>4</v>
          </cell>
          <cell r="IY35">
            <v>9</v>
          </cell>
          <cell r="IZ35">
            <v>0</v>
          </cell>
          <cell r="JA35">
            <v>0</v>
          </cell>
          <cell r="JB35">
            <v>0</v>
          </cell>
          <cell r="JC35">
            <v>0</v>
          </cell>
          <cell r="JD35">
            <v>0</v>
          </cell>
          <cell r="JE35">
            <v>0</v>
          </cell>
          <cell r="JF35">
            <v>0</v>
          </cell>
          <cell r="JG35">
            <v>0</v>
          </cell>
          <cell r="JH35">
            <v>32</v>
          </cell>
          <cell r="JI35">
            <v>42</v>
          </cell>
          <cell r="JJ35">
            <v>32</v>
          </cell>
          <cell r="JK35">
            <v>42</v>
          </cell>
          <cell r="JL35">
            <v>74</v>
          </cell>
          <cell r="JM35">
            <v>1</v>
          </cell>
          <cell r="JN35">
            <v>1</v>
          </cell>
          <cell r="JO35">
            <v>1</v>
          </cell>
          <cell r="JP35">
            <v>1</v>
          </cell>
          <cell r="JQ35">
            <v>0</v>
          </cell>
          <cell r="JR35">
            <v>0</v>
          </cell>
          <cell r="JS35">
            <v>0</v>
          </cell>
          <cell r="JT35">
            <v>0</v>
          </cell>
          <cell r="JU35">
            <v>3</v>
          </cell>
          <cell r="JV35">
            <v>1</v>
          </cell>
          <cell r="JW35">
            <v>5</v>
          </cell>
          <cell r="JX35">
            <v>3</v>
          </cell>
          <cell r="JY35">
            <v>8</v>
          </cell>
          <cell r="JZ35">
            <v>0</v>
          </cell>
          <cell r="KA35">
            <v>0</v>
          </cell>
          <cell r="KB35">
            <v>0</v>
          </cell>
          <cell r="KC35">
            <v>0</v>
          </cell>
          <cell r="KD35">
            <v>0</v>
          </cell>
          <cell r="KE35">
            <v>0</v>
          </cell>
          <cell r="KF35">
            <v>0</v>
          </cell>
          <cell r="KG35">
            <v>0</v>
          </cell>
          <cell r="KH35">
            <v>38</v>
          </cell>
          <cell r="KI35">
            <v>46</v>
          </cell>
          <cell r="KJ35">
            <v>38</v>
          </cell>
          <cell r="KK35">
            <v>46</v>
          </cell>
          <cell r="KL35">
            <v>84</v>
          </cell>
          <cell r="KM35">
            <v>1</v>
          </cell>
          <cell r="KN35">
            <v>0</v>
          </cell>
          <cell r="KO35">
            <v>1</v>
          </cell>
          <cell r="KP35">
            <v>0</v>
          </cell>
          <cell r="KQ35">
            <v>3</v>
          </cell>
          <cell r="KR35">
            <v>43</v>
          </cell>
          <cell r="KS35">
            <v>1</v>
          </cell>
          <cell r="KT35">
            <v>10</v>
          </cell>
          <cell r="KU35">
            <v>7</v>
          </cell>
          <cell r="KV35">
            <v>12</v>
          </cell>
          <cell r="KW35">
            <v>0</v>
          </cell>
          <cell r="KX35">
            <v>0</v>
          </cell>
          <cell r="KY35">
            <v>76</v>
          </cell>
          <cell r="KZ35">
            <v>0</v>
          </cell>
          <cell r="LA35">
            <v>0</v>
          </cell>
          <cell r="LB35">
            <v>2</v>
          </cell>
          <cell r="LC35">
            <v>12</v>
          </cell>
          <cell r="LD35">
            <v>14</v>
          </cell>
        </row>
        <row r="36">
          <cell r="A36" t="str">
            <v>Digital Arts Studios</v>
          </cell>
          <cell r="B36" t="str">
            <v>2014-2015</v>
          </cell>
          <cell r="C36">
            <v>31722</v>
          </cell>
          <cell r="D36" t="str">
            <v>Lottery</v>
          </cell>
          <cell r="E36" t="str">
            <v>ACNI/10760</v>
          </cell>
          <cell r="F36" t="str">
            <v>Joanna Johnston</v>
          </cell>
          <cell r="G36" t="str">
            <v>xx AFP - Returning Applicant</v>
          </cell>
          <cell r="H36" t="str">
            <v>Awarded - Completed</v>
          </cell>
          <cell r="I36" t="str">
            <v>Small</v>
          </cell>
          <cell r="J36">
            <v>60260</v>
          </cell>
          <cell r="K36">
            <v>0</v>
          </cell>
          <cell r="L36">
            <v>60260</v>
          </cell>
          <cell r="M36">
            <v>72547</v>
          </cell>
          <cell r="N36" t="str">
            <v>Visual Arts</v>
          </cell>
          <cell r="O36">
            <v>0</v>
          </cell>
          <cell r="P36">
            <v>0</v>
          </cell>
          <cell r="Q36">
            <v>0</v>
          </cell>
          <cell r="R36">
            <v>0</v>
          </cell>
          <cell r="S36">
            <v>0</v>
          </cell>
          <cell r="T36">
            <v>1</v>
          </cell>
          <cell r="U36">
            <v>0</v>
          </cell>
          <cell r="V36">
            <v>0</v>
          </cell>
          <cell r="W36">
            <v>0</v>
          </cell>
          <cell r="X36">
            <v>0</v>
          </cell>
          <cell r="Y36">
            <v>1</v>
          </cell>
          <cell r="Z36">
            <v>1</v>
          </cell>
          <cell r="AA36">
            <v>1</v>
          </cell>
          <cell r="AB36">
            <v>2</v>
          </cell>
          <cell r="AC36">
            <v>3</v>
          </cell>
          <cell r="AD36">
            <v>5</v>
          </cell>
          <cell r="AE36">
            <v>1</v>
          </cell>
          <cell r="AF36">
            <v>0</v>
          </cell>
          <cell r="AG36">
            <v>0</v>
          </cell>
          <cell r="AH36">
            <v>0</v>
          </cell>
          <cell r="AI36">
            <v>0</v>
          </cell>
          <cell r="AJ36">
            <v>5</v>
          </cell>
          <cell r="AK36">
            <v>1</v>
          </cell>
          <cell r="AL36">
            <v>6</v>
          </cell>
          <cell r="AM36">
            <v>1</v>
          </cell>
          <cell r="AN36">
            <v>0</v>
          </cell>
          <cell r="AO36">
            <v>1</v>
          </cell>
          <cell r="AP36">
            <v>14</v>
          </cell>
          <cell r="AQ36">
            <v>2</v>
          </cell>
          <cell r="AR36">
            <v>2</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2</v>
          </cell>
          <cell r="BR36">
            <v>2</v>
          </cell>
          <cell r="BS36">
            <v>4</v>
          </cell>
          <cell r="BT36">
            <v>5</v>
          </cell>
          <cell r="BU36">
            <v>0</v>
          </cell>
          <cell r="BV36">
            <v>0</v>
          </cell>
          <cell r="BW36">
            <v>0</v>
          </cell>
          <cell r="BX36">
            <v>0</v>
          </cell>
          <cell r="BY36">
            <v>0</v>
          </cell>
          <cell r="BZ36">
            <v>0</v>
          </cell>
          <cell r="CA36">
            <v>1</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5</v>
          </cell>
          <cell r="CU36">
            <v>1</v>
          </cell>
          <cell r="CV36">
            <v>6</v>
          </cell>
          <cell r="CW36">
            <v>0</v>
          </cell>
          <cell r="CX36">
            <v>1</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1</v>
          </cell>
          <cell r="DY36">
            <v>1</v>
          </cell>
          <cell r="DZ36">
            <v>1</v>
          </cell>
          <cell r="EA36">
            <v>1</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1</v>
          </cell>
          <cell r="FA36">
            <v>1</v>
          </cell>
          <cell r="FB36">
            <v>2</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2</v>
          </cell>
          <cell r="FW36">
            <v>2</v>
          </cell>
          <cell r="FX36">
            <v>0</v>
          </cell>
          <cell r="FY36">
            <v>0</v>
          </cell>
          <cell r="FZ36">
            <v>0</v>
          </cell>
          <cell r="GA36">
            <v>0</v>
          </cell>
          <cell r="GB36">
            <v>2</v>
          </cell>
          <cell r="GC36">
            <v>2</v>
          </cell>
          <cell r="GD36">
            <v>4</v>
          </cell>
          <cell r="GE36">
            <v>0</v>
          </cell>
          <cell r="GF36">
            <v>0</v>
          </cell>
          <cell r="GG36">
            <v>0</v>
          </cell>
          <cell r="GH36">
            <v>1</v>
          </cell>
          <cell r="GI36">
            <v>5</v>
          </cell>
          <cell r="GJ36">
            <v>0</v>
          </cell>
          <cell r="GK36">
            <v>0</v>
          </cell>
          <cell r="GL36">
            <v>0</v>
          </cell>
          <cell r="GM36">
            <v>0</v>
          </cell>
          <cell r="GN36">
            <v>0</v>
          </cell>
          <cell r="GO36">
            <v>0</v>
          </cell>
          <cell r="GP36">
            <v>0</v>
          </cell>
          <cell r="GQ36">
            <v>5</v>
          </cell>
          <cell r="GR36">
            <v>1</v>
          </cell>
          <cell r="GS36">
            <v>6</v>
          </cell>
          <cell r="GT36">
            <v>0</v>
          </cell>
          <cell r="GU36">
            <v>0</v>
          </cell>
          <cell r="GV36">
            <v>0</v>
          </cell>
          <cell r="GW36">
            <v>0</v>
          </cell>
          <cell r="GX36">
            <v>0</v>
          </cell>
          <cell r="GY36">
            <v>1</v>
          </cell>
          <cell r="GZ36">
            <v>0</v>
          </cell>
          <cell r="HA36">
            <v>0</v>
          </cell>
          <cell r="HB36">
            <v>0</v>
          </cell>
          <cell r="HC36">
            <v>0</v>
          </cell>
          <cell r="HD36">
            <v>0</v>
          </cell>
          <cell r="HE36">
            <v>0</v>
          </cell>
          <cell r="HF36">
            <v>0</v>
          </cell>
          <cell r="HG36">
            <v>1</v>
          </cell>
          <cell r="HH36">
            <v>1</v>
          </cell>
          <cell r="HI36">
            <v>0</v>
          </cell>
          <cell r="HJ36">
            <v>0</v>
          </cell>
          <cell r="HK36">
            <v>1</v>
          </cell>
          <cell r="HL36">
            <v>0</v>
          </cell>
          <cell r="HM36">
            <v>0</v>
          </cell>
          <cell r="HN36">
            <v>0</v>
          </cell>
          <cell r="HO36">
            <v>0</v>
          </cell>
          <cell r="HP36">
            <v>1</v>
          </cell>
          <cell r="HQ36">
            <v>0</v>
          </cell>
          <cell r="HR36">
            <v>0</v>
          </cell>
          <cell r="HS36">
            <v>0</v>
          </cell>
          <cell r="HT36">
            <v>0</v>
          </cell>
          <cell r="HU36">
            <v>1</v>
          </cell>
          <cell r="HV36">
            <v>1</v>
          </cell>
          <cell r="HW36">
            <v>2</v>
          </cell>
          <cell r="HX36">
            <v>0</v>
          </cell>
          <cell r="HY36">
            <v>0</v>
          </cell>
          <cell r="HZ36">
            <v>0</v>
          </cell>
          <cell r="IA36">
            <v>0</v>
          </cell>
          <cell r="IB36">
            <v>1</v>
          </cell>
          <cell r="IC36">
            <v>0</v>
          </cell>
          <cell r="ID36">
            <v>0</v>
          </cell>
          <cell r="IE36">
            <v>0</v>
          </cell>
          <cell r="IF36">
            <v>0</v>
          </cell>
          <cell r="IG36">
            <v>0</v>
          </cell>
          <cell r="IH36">
            <v>0</v>
          </cell>
          <cell r="II36">
            <v>0</v>
          </cell>
          <cell r="IJ36">
            <v>1</v>
          </cell>
          <cell r="IK36">
            <v>0</v>
          </cell>
          <cell r="IL36">
            <v>1</v>
          </cell>
          <cell r="IM36">
            <v>0</v>
          </cell>
          <cell r="IN36">
            <v>0</v>
          </cell>
          <cell r="IO36">
            <v>0</v>
          </cell>
          <cell r="IP36">
            <v>0</v>
          </cell>
          <cell r="IQ36">
            <v>0</v>
          </cell>
          <cell r="IR36">
            <v>0</v>
          </cell>
          <cell r="IS36">
            <v>0</v>
          </cell>
          <cell r="IT36">
            <v>0</v>
          </cell>
          <cell r="IU36">
            <v>2</v>
          </cell>
          <cell r="IV36">
            <v>2</v>
          </cell>
          <cell r="IW36">
            <v>2</v>
          </cell>
          <cell r="IX36">
            <v>2</v>
          </cell>
          <cell r="IY36">
            <v>4</v>
          </cell>
          <cell r="IZ36">
            <v>0</v>
          </cell>
          <cell r="JA36">
            <v>0</v>
          </cell>
          <cell r="JB36">
            <v>0</v>
          </cell>
          <cell r="JC36">
            <v>0</v>
          </cell>
          <cell r="JD36">
            <v>0</v>
          </cell>
          <cell r="JE36">
            <v>0</v>
          </cell>
          <cell r="JF36">
            <v>0</v>
          </cell>
          <cell r="JG36">
            <v>0</v>
          </cell>
          <cell r="JH36">
            <v>5</v>
          </cell>
          <cell r="JI36">
            <v>1</v>
          </cell>
          <cell r="JJ36">
            <v>5</v>
          </cell>
          <cell r="JK36">
            <v>1</v>
          </cell>
          <cell r="JL36">
            <v>6</v>
          </cell>
          <cell r="JM36">
            <v>0</v>
          </cell>
          <cell r="JN36">
            <v>0</v>
          </cell>
          <cell r="JO36">
            <v>0</v>
          </cell>
          <cell r="JP36">
            <v>0</v>
          </cell>
          <cell r="JQ36">
            <v>0</v>
          </cell>
          <cell r="JR36">
            <v>0</v>
          </cell>
          <cell r="JS36">
            <v>0</v>
          </cell>
          <cell r="JT36">
            <v>0</v>
          </cell>
          <cell r="JU36">
            <v>0</v>
          </cell>
          <cell r="JV36">
            <v>1</v>
          </cell>
          <cell r="JW36">
            <v>0</v>
          </cell>
          <cell r="JX36">
            <v>1</v>
          </cell>
          <cell r="JY36">
            <v>1</v>
          </cell>
          <cell r="JZ36">
            <v>0</v>
          </cell>
          <cell r="KA36">
            <v>0</v>
          </cell>
          <cell r="KB36">
            <v>0</v>
          </cell>
          <cell r="KC36">
            <v>0</v>
          </cell>
          <cell r="KD36">
            <v>0</v>
          </cell>
          <cell r="KE36">
            <v>0</v>
          </cell>
          <cell r="KF36">
            <v>0</v>
          </cell>
          <cell r="KG36">
            <v>0</v>
          </cell>
          <cell r="KH36">
            <v>1</v>
          </cell>
          <cell r="KI36">
            <v>1</v>
          </cell>
          <cell r="KJ36">
            <v>1</v>
          </cell>
          <cell r="KK36">
            <v>1</v>
          </cell>
          <cell r="KL36">
            <v>2</v>
          </cell>
          <cell r="KM36">
            <v>1</v>
          </cell>
          <cell r="KN36">
            <v>0</v>
          </cell>
          <cell r="KO36">
            <v>1</v>
          </cell>
          <cell r="KP36">
            <v>0</v>
          </cell>
          <cell r="KQ36">
            <v>0</v>
          </cell>
          <cell r="KR36">
            <v>0</v>
          </cell>
          <cell r="KS36">
            <v>0</v>
          </cell>
          <cell r="KT36">
            <v>0</v>
          </cell>
          <cell r="KU36">
            <v>0</v>
          </cell>
          <cell r="KV36">
            <v>0</v>
          </cell>
          <cell r="KW36">
            <v>1</v>
          </cell>
          <cell r="KX36">
            <v>2</v>
          </cell>
          <cell r="KY36">
            <v>3</v>
          </cell>
          <cell r="KZ36">
            <v>0</v>
          </cell>
          <cell r="LA36">
            <v>0</v>
          </cell>
          <cell r="LB36">
            <v>0</v>
          </cell>
          <cell r="LC36">
            <v>1</v>
          </cell>
          <cell r="LD36">
            <v>1</v>
          </cell>
        </row>
        <row r="37">
          <cell r="A37" t="str">
            <v>Down Community Arts Ltd</v>
          </cell>
          <cell r="B37" t="str">
            <v>2014-2015</v>
          </cell>
          <cell r="C37">
            <v>31772</v>
          </cell>
          <cell r="D37" t="str">
            <v>Lottery</v>
          </cell>
          <cell r="E37" t="str">
            <v>ACNI/10810</v>
          </cell>
          <cell r="F37" t="str">
            <v>Lizzie Devlin</v>
          </cell>
          <cell r="G37" t="str">
            <v>xx AFP - Returning Applicant</v>
          </cell>
          <cell r="H37" t="str">
            <v>Awarded - Completed</v>
          </cell>
          <cell r="I37" t="str">
            <v>Small</v>
          </cell>
          <cell r="J37">
            <v>53350</v>
          </cell>
          <cell r="K37">
            <v>0</v>
          </cell>
          <cell r="L37">
            <v>53350</v>
          </cell>
          <cell r="M37">
            <v>80510</v>
          </cell>
          <cell r="N37" t="str">
            <v>Combined</v>
          </cell>
          <cell r="O37">
            <v>0</v>
          </cell>
          <cell r="P37">
            <v>0</v>
          </cell>
          <cell r="Q37">
            <v>0</v>
          </cell>
          <cell r="R37">
            <v>0</v>
          </cell>
          <cell r="S37">
            <v>1</v>
          </cell>
          <cell r="T37">
            <v>0</v>
          </cell>
          <cell r="U37">
            <v>0</v>
          </cell>
          <cell r="V37">
            <v>0</v>
          </cell>
          <cell r="W37">
            <v>0</v>
          </cell>
          <cell r="X37">
            <v>0</v>
          </cell>
          <cell r="Y37">
            <v>0</v>
          </cell>
          <cell r="Z37">
            <v>1</v>
          </cell>
          <cell r="AA37">
            <v>1</v>
          </cell>
          <cell r="AB37">
            <v>1</v>
          </cell>
          <cell r="AC37">
            <v>2</v>
          </cell>
          <cell r="AD37">
            <v>7</v>
          </cell>
          <cell r="AE37">
            <v>21</v>
          </cell>
          <cell r="AF37">
            <v>0</v>
          </cell>
          <cell r="AG37">
            <v>0</v>
          </cell>
          <cell r="AH37">
            <v>0</v>
          </cell>
          <cell r="AI37">
            <v>0</v>
          </cell>
          <cell r="AJ37">
            <v>7</v>
          </cell>
          <cell r="AK37">
            <v>21</v>
          </cell>
          <cell r="AL37">
            <v>28</v>
          </cell>
          <cell r="AM37">
            <v>0</v>
          </cell>
          <cell r="AN37">
            <v>5</v>
          </cell>
          <cell r="AO37">
            <v>5</v>
          </cell>
          <cell r="AP37">
            <v>30</v>
          </cell>
          <cell r="AQ37">
            <v>2</v>
          </cell>
          <cell r="AR37">
            <v>4</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2</v>
          </cell>
          <cell r="BR37">
            <v>4</v>
          </cell>
          <cell r="BS37">
            <v>6</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1</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1</v>
          </cell>
          <cell r="DX37">
            <v>0</v>
          </cell>
          <cell r="DY37">
            <v>1</v>
          </cell>
          <cell r="DZ37">
            <v>7</v>
          </cell>
          <cell r="EA37">
            <v>22</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7</v>
          </cell>
          <cell r="FA37">
            <v>22</v>
          </cell>
          <cell r="FB37">
            <v>29</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2</v>
          </cell>
          <cell r="FU37">
            <v>0</v>
          </cell>
          <cell r="FV37">
            <v>0</v>
          </cell>
          <cell r="FW37">
            <v>4</v>
          </cell>
          <cell r="FX37">
            <v>0</v>
          </cell>
          <cell r="FY37">
            <v>0</v>
          </cell>
          <cell r="FZ37">
            <v>0</v>
          </cell>
          <cell r="GA37">
            <v>0</v>
          </cell>
          <cell r="GB37">
            <v>2</v>
          </cell>
          <cell r="GC37">
            <v>4</v>
          </cell>
          <cell r="GD37">
            <v>6</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1</v>
          </cell>
          <cell r="GY37">
            <v>0</v>
          </cell>
          <cell r="GZ37">
            <v>0</v>
          </cell>
          <cell r="HA37">
            <v>0</v>
          </cell>
          <cell r="HB37">
            <v>0</v>
          </cell>
          <cell r="HC37">
            <v>0</v>
          </cell>
          <cell r="HD37">
            <v>0</v>
          </cell>
          <cell r="HE37">
            <v>0</v>
          </cell>
          <cell r="HF37">
            <v>1</v>
          </cell>
          <cell r="HG37">
            <v>0</v>
          </cell>
          <cell r="HH37">
            <v>1</v>
          </cell>
          <cell r="HI37">
            <v>0</v>
          </cell>
          <cell r="HJ37">
            <v>0</v>
          </cell>
          <cell r="HK37">
            <v>0</v>
          </cell>
          <cell r="HL37">
            <v>2</v>
          </cell>
          <cell r="HM37">
            <v>6</v>
          </cell>
          <cell r="HN37">
            <v>10</v>
          </cell>
          <cell r="HO37">
            <v>1</v>
          </cell>
          <cell r="HP37">
            <v>10</v>
          </cell>
          <cell r="HQ37">
            <v>0</v>
          </cell>
          <cell r="HR37">
            <v>0</v>
          </cell>
          <cell r="HS37">
            <v>0</v>
          </cell>
          <cell r="HT37">
            <v>0</v>
          </cell>
          <cell r="HU37">
            <v>7</v>
          </cell>
          <cell r="HV37">
            <v>22</v>
          </cell>
          <cell r="HW37">
            <v>29</v>
          </cell>
          <cell r="HX37">
            <v>5</v>
          </cell>
          <cell r="HY37">
            <v>0</v>
          </cell>
          <cell r="HZ37">
            <v>0</v>
          </cell>
          <cell r="IA37">
            <v>0</v>
          </cell>
          <cell r="IB37">
            <v>0</v>
          </cell>
          <cell r="IC37">
            <v>0</v>
          </cell>
          <cell r="ID37">
            <v>0</v>
          </cell>
          <cell r="IE37">
            <v>0</v>
          </cell>
          <cell r="IF37">
            <v>0</v>
          </cell>
          <cell r="IG37">
            <v>0</v>
          </cell>
          <cell r="IH37">
            <v>0</v>
          </cell>
          <cell r="II37">
            <v>0</v>
          </cell>
          <cell r="IJ37">
            <v>5</v>
          </cell>
          <cell r="IK37">
            <v>0</v>
          </cell>
          <cell r="IL37">
            <v>5</v>
          </cell>
          <cell r="IM37">
            <v>2</v>
          </cell>
          <cell r="IN37">
            <v>1</v>
          </cell>
          <cell r="IO37">
            <v>0</v>
          </cell>
          <cell r="IP37">
            <v>3</v>
          </cell>
          <cell r="IQ37">
            <v>0</v>
          </cell>
          <cell r="IR37">
            <v>0</v>
          </cell>
          <cell r="IS37">
            <v>0</v>
          </cell>
          <cell r="IT37">
            <v>0</v>
          </cell>
          <cell r="IU37">
            <v>0</v>
          </cell>
          <cell r="IV37">
            <v>0</v>
          </cell>
          <cell r="IW37">
            <v>2</v>
          </cell>
          <cell r="IX37">
            <v>4</v>
          </cell>
          <cell r="IY37">
            <v>6</v>
          </cell>
          <cell r="IZ37">
            <v>0</v>
          </cell>
          <cell r="JA37">
            <v>0</v>
          </cell>
          <cell r="JB37">
            <v>0</v>
          </cell>
          <cell r="JC37">
            <v>0</v>
          </cell>
          <cell r="JD37">
            <v>0</v>
          </cell>
          <cell r="JE37">
            <v>0</v>
          </cell>
          <cell r="JF37">
            <v>0</v>
          </cell>
          <cell r="JG37">
            <v>0</v>
          </cell>
          <cell r="JH37">
            <v>0</v>
          </cell>
          <cell r="JI37">
            <v>0</v>
          </cell>
          <cell r="JJ37">
            <v>0</v>
          </cell>
          <cell r="JK37">
            <v>0</v>
          </cell>
          <cell r="JL37">
            <v>0</v>
          </cell>
          <cell r="JM37">
            <v>1</v>
          </cell>
          <cell r="JN37">
            <v>0</v>
          </cell>
          <cell r="JO37">
            <v>0</v>
          </cell>
          <cell r="JP37">
            <v>0</v>
          </cell>
          <cell r="JQ37">
            <v>0</v>
          </cell>
          <cell r="JR37">
            <v>0</v>
          </cell>
          <cell r="JS37">
            <v>0</v>
          </cell>
          <cell r="JT37">
            <v>0</v>
          </cell>
          <cell r="JU37">
            <v>0</v>
          </cell>
          <cell r="JV37">
            <v>0</v>
          </cell>
          <cell r="JW37">
            <v>1</v>
          </cell>
          <cell r="JX37">
            <v>0</v>
          </cell>
          <cell r="JY37">
            <v>1</v>
          </cell>
          <cell r="JZ37">
            <v>0</v>
          </cell>
          <cell r="KA37">
            <v>0</v>
          </cell>
          <cell r="KB37">
            <v>0</v>
          </cell>
          <cell r="KC37">
            <v>0</v>
          </cell>
          <cell r="KD37">
            <v>0</v>
          </cell>
          <cell r="KE37">
            <v>0</v>
          </cell>
          <cell r="KF37">
            <v>0</v>
          </cell>
          <cell r="KG37">
            <v>0</v>
          </cell>
          <cell r="KH37">
            <v>7</v>
          </cell>
          <cell r="KI37">
            <v>22</v>
          </cell>
          <cell r="KJ37">
            <v>7</v>
          </cell>
          <cell r="KK37">
            <v>22</v>
          </cell>
          <cell r="KL37">
            <v>29</v>
          </cell>
          <cell r="KM37">
            <v>0</v>
          </cell>
          <cell r="KN37">
            <v>1</v>
          </cell>
          <cell r="KO37">
            <v>0</v>
          </cell>
          <cell r="KP37">
            <v>0</v>
          </cell>
          <cell r="KQ37">
            <v>0</v>
          </cell>
          <cell r="KR37">
            <v>0</v>
          </cell>
          <cell r="KS37">
            <v>0</v>
          </cell>
          <cell r="KT37">
            <v>0</v>
          </cell>
          <cell r="KU37">
            <v>0</v>
          </cell>
          <cell r="KV37">
            <v>0</v>
          </cell>
          <cell r="KW37">
            <v>0</v>
          </cell>
          <cell r="KX37">
            <v>0</v>
          </cell>
          <cell r="KY37">
            <v>0</v>
          </cell>
          <cell r="KZ37">
            <v>0</v>
          </cell>
          <cell r="LA37">
            <v>0</v>
          </cell>
          <cell r="LB37">
            <v>0</v>
          </cell>
          <cell r="LC37">
            <v>2</v>
          </cell>
          <cell r="LD37">
            <v>2</v>
          </cell>
        </row>
        <row r="38">
          <cell r="A38" t="str">
            <v>Drake Music Project Northern Ireland</v>
          </cell>
          <cell r="B38" t="str">
            <v>2014-2015</v>
          </cell>
          <cell r="C38">
            <v>31756</v>
          </cell>
          <cell r="D38" t="str">
            <v>Lottery</v>
          </cell>
          <cell r="E38" t="str">
            <v>ACNI/10794</v>
          </cell>
          <cell r="F38" t="str">
            <v>Fionnuala Walsh</v>
          </cell>
          <cell r="G38" t="str">
            <v>xx AFP - Returning Applicant</v>
          </cell>
          <cell r="H38" t="str">
            <v>Awarded - Completed</v>
          </cell>
          <cell r="I38" t="str">
            <v>Small</v>
          </cell>
          <cell r="J38">
            <v>52380</v>
          </cell>
          <cell r="K38">
            <v>0</v>
          </cell>
          <cell r="L38">
            <v>52380</v>
          </cell>
          <cell r="M38">
            <v>117560</v>
          </cell>
          <cell r="N38" t="str">
            <v>Music</v>
          </cell>
          <cell r="O38">
            <v>0</v>
          </cell>
          <cell r="P38">
            <v>0</v>
          </cell>
          <cell r="Q38">
            <v>0</v>
          </cell>
          <cell r="R38">
            <v>1</v>
          </cell>
          <cell r="S38">
            <v>0</v>
          </cell>
          <cell r="T38">
            <v>0</v>
          </cell>
          <cell r="U38">
            <v>0</v>
          </cell>
          <cell r="V38">
            <v>1</v>
          </cell>
          <cell r="W38">
            <v>0</v>
          </cell>
          <cell r="X38">
            <v>0</v>
          </cell>
          <cell r="Y38">
            <v>0</v>
          </cell>
          <cell r="Z38">
            <v>0</v>
          </cell>
          <cell r="AA38">
            <v>0</v>
          </cell>
          <cell r="AB38">
            <v>2</v>
          </cell>
          <cell r="AC38">
            <v>2</v>
          </cell>
          <cell r="AD38">
            <v>13</v>
          </cell>
          <cell r="AE38">
            <v>7</v>
          </cell>
          <cell r="AF38">
            <v>0</v>
          </cell>
          <cell r="AG38">
            <v>0</v>
          </cell>
          <cell r="AH38">
            <v>0</v>
          </cell>
          <cell r="AI38">
            <v>0</v>
          </cell>
          <cell r="AJ38">
            <v>13</v>
          </cell>
          <cell r="AK38">
            <v>7</v>
          </cell>
          <cell r="AL38">
            <v>20</v>
          </cell>
          <cell r="AM38">
            <v>7</v>
          </cell>
          <cell r="AN38">
            <v>9</v>
          </cell>
          <cell r="AO38">
            <v>16</v>
          </cell>
          <cell r="AP38">
            <v>940</v>
          </cell>
          <cell r="AQ38">
            <v>2</v>
          </cell>
          <cell r="AR38">
            <v>2</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2</v>
          </cell>
          <cell r="BR38">
            <v>2</v>
          </cell>
          <cell r="BS38">
            <v>4</v>
          </cell>
          <cell r="BT38">
            <v>10</v>
          </cell>
          <cell r="BU38">
            <v>6</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3</v>
          </cell>
          <cell r="CQ38">
            <v>1</v>
          </cell>
          <cell r="CR38">
            <v>0</v>
          </cell>
          <cell r="CS38">
            <v>0</v>
          </cell>
          <cell r="CT38">
            <v>13</v>
          </cell>
          <cell r="CU38">
            <v>7</v>
          </cell>
          <cell r="CV38">
            <v>20</v>
          </cell>
          <cell r="CW38">
            <v>0</v>
          </cell>
          <cell r="CX38">
            <v>1</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1</v>
          </cell>
          <cell r="DY38">
            <v>1</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1</v>
          </cell>
          <cell r="FE38">
            <v>2</v>
          </cell>
          <cell r="FF38">
            <v>0</v>
          </cell>
          <cell r="FG38">
            <v>0</v>
          </cell>
          <cell r="FH38">
            <v>0</v>
          </cell>
          <cell r="FI38">
            <v>0</v>
          </cell>
          <cell r="FJ38">
            <v>0</v>
          </cell>
          <cell r="FK38">
            <v>3</v>
          </cell>
          <cell r="FL38">
            <v>2</v>
          </cell>
          <cell r="FM38">
            <v>5</v>
          </cell>
          <cell r="FN38">
            <v>3</v>
          </cell>
          <cell r="FO38">
            <v>8</v>
          </cell>
          <cell r="FP38">
            <v>0</v>
          </cell>
          <cell r="FQ38">
            <v>0</v>
          </cell>
          <cell r="FR38">
            <v>0</v>
          </cell>
          <cell r="FS38">
            <v>0</v>
          </cell>
          <cell r="FT38">
            <v>0</v>
          </cell>
          <cell r="FU38">
            <v>0</v>
          </cell>
          <cell r="FV38">
            <v>0</v>
          </cell>
          <cell r="FW38">
            <v>0</v>
          </cell>
          <cell r="FX38">
            <v>1</v>
          </cell>
          <cell r="FY38">
            <v>0</v>
          </cell>
          <cell r="FZ38">
            <v>1</v>
          </cell>
          <cell r="GA38">
            <v>2</v>
          </cell>
          <cell r="GB38">
            <v>2</v>
          </cell>
          <cell r="GC38">
            <v>2</v>
          </cell>
          <cell r="GD38">
            <v>4</v>
          </cell>
          <cell r="GE38">
            <v>1</v>
          </cell>
          <cell r="GF38">
            <v>2</v>
          </cell>
          <cell r="GG38">
            <v>3</v>
          </cell>
          <cell r="GH38">
            <v>2</v>
          </cell>
          <cell r="GI38">
            <v>5</v>
          </cell>
          <cell r="GJ38">
            <v>2</v>
          </cell>
          <cell r="GK38">
            <v>4</v>
          </cell>
          <cell r="GL38">
            <v>0</v>
          </cell>
          <cell r="GM38">
            <v>0</v>
          </cell>
          <cell r="GN38">
            <v>0</v>
          </cell>
          <cell r="GO38">
            <v>0</v>
          </cell>
          <cell r="GP38">
            <v>0</v>
          </cell>
          <cell r="GQ38">
            <v>13</v>
          </cell>
          <cell r="GR38">
            <v>6</v>
          </cell>
          <cell r="GS38">
            <v>19</v>
          </cell>
          <cell r="GT38">
            <v>0</v>
          </cell>
          <cell r="GU38">
            <v>0</v>
          </cell>
          <cell r="GV38">
            <v>0</v>
          </cell>
          <cell r="GW38">
            <v>0</v>
          </cell>
          <cell r="GX38">
            <v>0</v>
          </cell>
          <cell r="GY38">
            <v>0</v>
          </cell>
          <cell r="GZ38">
            <v>0</v>
          </cell>
          <cell r="HA38">
            <v>1</v>
          </cell>
          <cell r="HB38">
            <v>0</v>
          </cell>
          <cell r="HC38">
            <v>0</v>
          </cell>
          <cell r="HD38">
            <v>0</v>
          </cell>
          <cell r="HE38">
            <v>0</v>
          </cell>
          <cell r="HF38">
            <v>0</v>
          </cell>
          <cell r="HG38">
            <v>1</v>
          </cell>
          <cell r="HH38">
            <v>1</v>
          </cell>
          <cell r="HI38">
            <v>0</v>
          </cell>
          <cell r="HJ38">
            <v>0</v>
          </cell>
          <cell r="HK38">
            <v>0</v>
          </cell>
          <cell r="HL38">
            <v>0</v>
          </cell>
          <cell r="HM38">
            <v>0</v>
          </cell>
          <cell r="HN38">
            <v>0</v>
          </cell>
          <cell r="HO38">
            <v>0</v>
          </cell>
          <cell r="HP38">
            <v>0</v>
          </cell>
          <cell r="HQ38">
            <v>0</v>
          </cell>
          <cell r="HR38">
            <v>0</v>
          </cell>
          <cell r="HS38">
            <v>0</v>
          </cell>
          <cell r="HT38">
            <v>0</v>
          </cell>
          <cell r="HU38">
            <v>0</v>
          </cell>
          <cell r="HV38">
            <v>0</v>
          </cell>
          <cell r="HW38">
            <v>0</v>
          </cell>
          <cell r="HX38">
            <v>0</v>
          </cell>
          <cell r="HY38">
            <v>0</v>
          </cell>
          <cell r="HZ38">
            <v>0</v>
          </cell>
          <cell r="IA38">
            <v>0</v>
          </cell>
          <cell r="IB38">
            <v>0</v>
          </cell>
          <cell r="IC38">
            <v>0</v>
          </cell>
          <cell r="ID38">
            <v>0</v>
          </cell>
          <cell r="IE38">
            <v>0</v>
          </cell>
          <cell r="IF38">
            <v>0</v>
          </cell>
          <cell r="IG38">
            <v>0</v>
          </cell>
          <cell r="IH38">
            <v>0</v>
          </cell>
          <cell r="II38">
            <v>0</v>
          </cell>
          <cell r="IJ38">
            <v>0</v>
          </cell>
          <cell r="IK38">
            <v>0</v>
          </cell>
          <cell r="IL38">
            <v>0</v>
          </cell>
          <cell r="IM38">
            <v>2</v>
          </cell>
          <cell r="IN38">
            <v>1</v>
          </cell>
          <cell r="IO38">
            <v>0</v>
          </cell>
          <cell r="IP38">
            <v>1</v>
          </cell>
          <cell r="IQ38">
            <v>0</v>
          </cell>
          <cell r="IR38">
            <v>0</v>
          </cell>
          <cell r="IS38">
            <v>0</v>
          </cell>
          <cell r="IT38">
            <v>0</v>
          </cell>
          <cell r="IU38">
            <v>0</v>
          </cell>
          <cell r="IV38">
            <v>0</v>
          </cell>
          <cell r="IW38">
            <v>2</v>
          </cell>
          <cell r="IX38">
            <v>2</v>
          </cell>
          <cell r="IY38">
            <v>4</v>
          </cell>
          <cell r="IZ38">
            <v>7</v>
          </cell>
          <cell r="JA38">
            <v>0</v>
          </cell>
          <cell r="JB38">
            <v>5</v>
          </cell>
          <cell r="JC38">
            <v>0</v>
          </cell>
          <cell r="JD38">
            <v>1</v>
          </cell>
          <cell r="JE38">
            <v>0</v>
          </cell>
          <cell r="JF38">
            <v>0</v>
          </cell>
          <cell r="JG38">
            <v>0</v>
          </cell>
          <cell r="JH38">
            <v>0</v>
          </cell>
          <cell r="JI38">
            <v>0</v>
          </cell>
          <cell r="JJ38">
            <v>13</v>
          </cell>
          <cell r="JK38">
            <v>0</v>
          </cell>
          <cell r="JL38">
            <v>13</v>
          </cell>
          <cell r="JM38">
            <v>0</v>
          </cell>
          <cell r="JN38">
            <v>1</v>
          </cell>
          <cell r="JO38">
            <v>0</v>
          </cell>
          <cell r="JP38">
            <v>0</v>
          </cell>
          <cell r="JQ38">
            <v>0</v>
          </cell>
          <cell r="JR38">
            <v>0</v>
          </cell>
          <cell r="JS38">
            <v>0</v>
          </cell>
          <cell r="JT38">
            <v>0</v>
          </cell>
          <cell r="JU38">
            <v>0</v>
          </cell>
          <cell r="JV38">
            <v>0</v>
          </cell>
          <cell r="JW38">
            <v>0</v>
          </cell>
          <cell r="JX38">
            <v>1</v>
          </cell>
          <cell r="JY38">
            <v>1</v>
          </cell>
          <cell r="JZ38">
            <v>0</v>
          </cell>
          <cell r="KA38">
            <v>0</v>
          </cell>
          <cell r="KB38">
            <v>0</v>
          </cell>
          <cell r="KC38">
            <v>0</v>
          </cell>
          <cell r="KD38">
            <v>0</v>
          </cell>
          <cell r="KE38">
            <v>0</v>
          </cell>
          <cell r="KF38">
            <v>0</v>
          </cell>
          <cell r="KG38">
            <v>0</v>
          </cell>
          <cell r="KH38">
            <v>0</v>
          </cell>
          <cell r="KI38">
            <v>0</v>
          </cell>
          <cell r="KJ38">
            <v>0</v>
          </cell>
          <cell r="KK38">
            <v>0</v>
          </cell>
          <cell r="KL38">
            <v>0</v>
          </cell>
          <cell r="KM38">
            <v>0</v>
          </cell>
          <cell r="KN38">
            <v>1</v>
          </cell>
          <cell r="KO38">
            <v>0</v>
          </cell>
          <cell r="KP38">
            <v>0</v>
          </cell>
          <cell r="KQ38">
            <v>0</v>
          </cell>
          <cell r="KR38">
            <v>0</v>
          </cell>
          <cell r="KS38">
            <v>0</v>
          </cell>
          <cell r="KT38">
            <v>0</v>
          </cell>
          <cell r="KU38">
            <v>0</v>
          </cell>
          <cell r="KV38">
            <v>0</v>
          </cell>
          <cell r="KW38">
            <v>0</v>
          </cell>
          <cell r="KX38">
            <v>0</v>
          </cell>
          <cell r="KY38">
            <v>0</v>
          </cell>
          <cell r="KZ38">
            <v>0</v>
          </cell>
          <cell r="LA38">
            <v>0</v>
          </cell>
          <cell r="LB38">
            <v>0</v>
          </cell>
          <cell r="LC38">
            <v>4</v>
          </cell>
          <cell r="LD38">
            <v>4</v>
          </cell>
        </row>
        <row r="39">
          <cell r="A39" t="str">
            <v>DU Dance</v>
          </cell>
          <cell r="B39" t="str">
            <v>2014-2015</v>
          </cell>
          <cell r="C39">
            <v>31728</v>
          </cell>
          <cell r="D39" t="str">
            <v>Lottery</v>
          </cell>
          <cell r="E39" t="str">
            <v>ACNI/10766</v>
          </cell>
          <cell r="F39" t="str">
            <v>Gilly Campbell</v>
          </cell>
          <cell r="G39" t="str">
            <v>xx AFP - Returning Applicant</v>
          </cell>
          <cell r="H39" t="str">
            <v>Awarded - Completed</v>
          </cell>
          <cell r="I39" t="str">
            <v>Medium</v>
          </cell>
          <cell r="J39">
            <v>46075</v>
          </cell>
          <cell r="K39">
            <v>0</v>
          </cell>
          <cell r="L39">
            <v>46075</v>
          </cell>
          <cell r="M39">
            <v>58075</v>
          </cell>
          <cell r="N39" t="str">
            <v>Dance</v>
          </cell>
          <cell r="O39">
            <v>0</v>
          </cell>
          <cell r="P39">
            <v>0</v>
          </cell>
          <cell r="Q39">
            <v>0</v>
          </cell>
          <cell r="R39">
            <v>2</v>
          </cell>
          <cell r="S39">
            <v>0</v>
          </cell>
          <cell r="T39">
            <v>1</v>
          </cell>
          <cell r="U39">
            <v>0</v>
          </cell>
          <cell r="V39">
            <v>0</v>
          </cell>
          <cell r="W39">
            <v>0</v>
          </cell>
          <cell r="X39">
            <v>0</v>
          </cell>
          <cell r="Y39">
            <v>0</v>
          </cell>
          <cell r="Z39">
            <v>1</v>
          </cell>
          <cell r="AA39">
            <v>0</v>
          </cell>
          <cell r="AB39">
            <v>4</v>
          </cell>
          <cell r="AC39">
            <v>4</v>
          </cell>
          <cell r="AD39">
            <v>10</v>
          </cell>
          <cell r="AE39">
            <v>13</v>
          </cell>
          <cell r="AF39">
            <v>0</v>
          </cell>
          <cell r="AG39">
            <v>0</v>
          </cell>
          <cell r="AH39">
            <v>2</v>
          </cell>
          <cell r="AI39">
            <v>2</v>
          </cell>
          <cell r="AJ39">
            <v>12</v>
          </cell>
          <cell r="AK39">
            <v>15</v>
          </cell>
          <cell r="AL39">
            <v>27</v>
          </cell>
          <cell r="AM39">
            <v>6</v>
          </cell>
          <cell r="AN39">
            <v>6</v>
          </cell>
          <cell r="AO39">
            <v>12</v>
          </cell>
          <cell r="AP39">
            <v>216</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4</v>
          </cell>
          <cell r="BP39">
            <v>2</v>
          </cell>
          <cell r="BQ39">
            <v>4</v>
          </cell>
          <cell r="BR39">
            <v>2</v>
          </cell>
          <cell r="BS39">
            <v>6</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10</v>
          </cell>
          <cell r="CS39">
            <v>13</v>
          </cell>
          <cell r="CT39">
            <v>10</v>
          </cell>
          <cell r="CU39">
            <v>13</v>
          </cell>
          <cell r="CV39">
            <v>23</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1</v>
          </cell>
          <cell r="DW39">
            <v>0</v>
          </cell>
          <cell r="DX39">
            <v>1</v>
          </cell>
          <cell r="DY39">
            <v>1</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2</v>
          </cell>
          <cell r="EY39">
            <v>3</v>
          </cell>
          <cell r="EZ39">
            <v>2</v>
          </cell>
          <cell r="FA39">
            <v>3</v>
          </cell>
          <cell r="FB39">
            <v>5</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1</v>
          </cell>
          <cell r="FU39">
            <v>0</v>
          </cell>
          <cell r="FV39">
            <v>1</v>
          </cell>
          <cell r="FW39">
            <v>1</v>
          </cell>
          <cell r="FX39">
            <v>2</v>
          </cell>
          <cell r="FY39">
            <v>1</v>
          </cell>
          <cell r="FZ39">
            <v>0</v>
          </cell>
          <cell r="GA39">
            <v>0</v>
          </cell>
          <cell r="GB39">
            <v>4</v>
          </cell>
          <cell r="GC39">
            <v>2</v>
          </cell>
          <cell r="GD39">
            <v>6</v>
          </cell>
          <cell r="GE39">
            <v>1</v>
          </cell>
          <cell r="GF39">
            <v>3</v>
          </cell>
          <cell r="GG39">
            <v>5</v>
          </cell>
          <cell r="GH39">
            <v>8</v>
          </cell>
          <cell r="GI39">
            <v>4</v>
          </cell>
          <cell r="GJ39">
            <v>0</v>
          </cell>
          <cell r="GK39">
            <v>0</v>
          </cell>
          <cell r="GL39">
            <v>0</v>
          </cell>
          <cell r="GM39">
            <v>0</v>
          </cell>
          <cell r="GN39">
            <v>1</v>
          </cell>
          <cell r="GO39">
            <v>0</v>
          </cell>
          <cell r="GP39">
            <v>1</v>
          </cell>
          <cell r="GQ39">
            <v>10</v>
          </cell>
          <cell r="GR39">
            <v>13</v>
          </cell>
          <cell r="GS39">
            <v>23</v>
          </cell>
          <cell r="GT39">
            <v>0</v>
          </cell>
          <cell r="GU39">
            <v>0</v>
          </cell>
          <cell r="GV39">
            <v>0</v>
          </cell>
          <cell r="GW39">
            <v>0</v>
          </cell>
          <cell r="GX39">
            <v>0</v>
          </cell>
          <cell r="GY39">
            <v>0</v>
          </cell>
          <cell r="GZ39">
            <v>0</v>
          </cell>
          <cell r="HA39">
            <v>1</v>
          </cell>
          <cell r="HB39">
            <v>0</v>
          </cell>
          <cell r="HC39">
            <v>0</v>
          </cell>
          <cell r="HD39">
            <v>0</v>
          </cell>
          <cell r="HE39">
            <v>0</v>
          </cell>
          <cell r="HF39">
            <v>0</v>
          </cell>
          <cell r="HG39">
            <v>1</v>
          </cell>
          <cell r="HH39">
            <v>1</v>
          </cell>
          <cell r="HI39">
            <v>1</v>
          </cell>
          <cell r="HJ39">
            <v>0</v>
          </cell>
          <cell r="HK39">
            <v>0</v>
          </cell>
          <cell r="HL39">
            <v>0</v>
          </cell>
          <cell r="HM39">
            <v>1</v>
          </cell>
          <cell r="HN39">
            <v>1</v>
          </cell>
          <cell r="HO39">
            <v>0</v>
          </cell>
          <cell r="HP39">
            <v>1</v>
          </cell>
          <cell r="HQ39">
            <v>0</v>
          </cell>
          <cell r="HR39">
            <v>0</v>
          </cell>
          <cell r="HS39">
            <v>0</v>
          </cell>
          <cell r="HT39">
            <v>0</v>
          </cell>
          <cell r="HU39">
            <v>2</v>
          </cell>
          <cell r="HV39">
            <v>2</v>
          </cell>
          <cell r="HW39">
            <v>4</v>
          </cell>
          <cell r="HX39">
            <v>2</v>
          </cell>
          <cell r="HY39">
            <v>2</v>
          </cell>
          <cell r="HZ39">
            <v>4</v>
          </cell>
          <cell r="IA39">
            <v>4</v>
          </cell>
          <cell r="IB39">
            <v>0</v>
          </cell>
          <cell r="IC39">
            <v>0</v>
          </cell>
          <cell r="ID39">
            <v>0</v>
          </cell>
          <cell r="IE39">
            <v>0</v>
          </cell>
          <cell r="IF39">
            <v>0</v>
          </cell>
          <cell r="IG39">
            <v>0</v>
          </cell>
          <cell r="IH39">
            <v>0</v>
          </cell>
          <cell r="II39">
            <v>0</v>
          </cell>
          <cell r="IJ39">
            <v>6</v>
          </cell>
          <cell r="IK39">
            <v>6</v>
          </cell>
          <cell r="IL39">
            <v>12</v>
          </cell>
          <cell r="IM39">
            <v>0</v>
          </cell>
          <cell r="IN39">
            <v>0</v>
          </cell>
          <cell r="IO39">
            <v>0</v>
          </cell>
          <cell r="IP39">
            <v>0</v>
          </cell>
          <cell r="IQ39">
            <v>0</v>
          </cell>
          <cell r="IR39">
            <v>0</v>
          </cell>
          <cell r="IS39">
            <v>0</v>
          </cell>
          <cell r="IT39">
            <v>0</v>
          </cell>
          <cell r="IU39">
            <v>4</v>
          </cell>
          <cell r="IV39">
            <v>2</v>
          </cell>
          <cell r="IW39">
            <v>4</v>
          </cell>
          <cell r="IX39">
            <v>2</v>
          </cell>
          <cell r="IY39">
            <v>6</v>
          </cell>
          <cell r="IZ39">
            <v>0</v>
          </cell>
          <cell r="JA39">
            <v>0</v>
          </cell>
          <cell r="JB39">
            <v>0</v>
          </cell>
          <cell r="JC39">
            <v>0</v>
          </cell>
          <cell r="JD39">
            <v>0</v>
          </cell>
          <cell r="JE39">
            <v>0</v>
          </cell>
          <cell r="JF39">
            <v>0</v>
          </cell>
          <cell r="JG39">
            <v>0</v>
          </cell>
          <cell r="JH39">
            <v>10</v>
          </cell>
          <cell r="JI39">
            <v>13</v>
          </cell>
          <cell r="JJ39">
            <v>10</v>
          </cell>
          <cell r="JK39">
            <v>13</v>
          </cell>
          <cell r="JL39">
            <v>23</v>
          </cell>
          <cell r="JM39">
            <v>0</v>
          </cell>
          <cell r="JN39">
            <v>0</v>
          </cell>
          <cell r="JO39">
            <v>0</v>
          </cell>
          <cell r="JP39">
            <v>0</v>
          </cell>
          <cell r="JQ39">
            <v>0</v>
          </cell>
          <cell r="JR39">
            <v>0</v>
          </cell>
          <cell r="JS39">
            <v>0</v>
          </cell>
          <cell r="JT39">
            <v>0</v>
          </cell>
          <cell r="JU39">
            <v>0</v>
          </cell>
          <cell r="JV39">
            <v>1</v>
          </cell>
          <cell r="JW39">
            <v>0</v>
          </cell>
          <cell r="JX39">
            <v>1</v>
          </cell>
          <cell r="JY39">
            <v>1</v>
          </cell>
          <cell r="JZ39">
            <v>0</v>
          </cell>
          <cell r="KA39">
            <v>0</v>
          </cell>
          <cell r="KB39">
            <v>0</v>
          </cell>
          <cell r="KC39">
            <v>0</v>
          </cell>
          <cell r="KD39">
            <v>0</v>
          </cell>
          <cell r="KE39">
            <v>0</v>
          </cell>
          <cell r="KF39">
            <v>0</v>
          </cell>
          <cell r="KG39">
            <v>0</v>
          </cell>
          <cell r="KH39">
            <v>2</v>
          </cell>
          <cell r="KI39">
            <v>2</v>
          </cell>
          <cell r="KJ39">
            <v>2</v>
          </cell>
          <cell r="KK39">
            <v>2</v>
          </cell>
          <cell r="KL39">
            <v>4</v>
          </cell>
          <cell r="KM39">
            <v>1</v>
          </cell>
          <cell r="KN39">
            <v>0</v>
          </cell>
          <cell r="KO39">
            <v>1</v>
          </cell>
          <cell r="KP39">
            <v>0</v>
          </cell>
          <cell r="KQ39">
            <v>0</v>
          </cell>
          <cell r="KR39">
            <v>0</v>
          </cell>
          <cell r="KS39">
            <v>0</v>
          </cell>
          <cell r="KT39">
            <v>0</v>
          </cell>
          <cell r="KU39">
            <v>0</v>
          </cell>
          <cell r="KV39">
            <v>4</v>
          </cell>
          <cell r="KW39">
            <v>2</v>
          </cell>
          <cell r="KX39">
            <v>0</v>
          </cell>
          <cell r="KY39">
            <v>6</v>
          </cell>
          <cell r="KZ39">
            <v>1</v>
          </cell>
          <cell r="LA39">
            <v>0</v>
          </cell>
          <cell r="LB39">
            <v>0</v>
          </cell>
          <cell r="LC39">
            <v>0</v>
          </cell>
          <cell r="LD39">
            <v>1</v>
          </cell>
        </row>
        <row r="40">
          <cell r="A40" t="str">
            <v>Dumbworld Ltd</v>
          </cell>
          <cell r="B40" t="str">
            <v>2014-2015</v>
          </cell>
          <cell r="C40">
            <v>31817</v>
          </cell>
          <cell r="D40" t="str">
            <v>Lottery</v>
          </cell>
          <cell r="E40" t="str">
            <v>ACNI/10855</v>
          </cell>
          <cell r="F40" t="str">
            <v>Ciaran Scullion</v>
          </cell>
          <cell r="G40" t="str">
            <v>AFP - Core</v>
          </cell>
          <cell r="H40" t="str">
            <v>Awarded - Completed</v>
          </cell>
          <cell r="I40" t="str">
            <v>Small</v>
          </cell>
          <cell r="J40">
            <v>82000</v>
          </cell>
          <cell r="K40">
            <v>0</v>
          </cell>
          <cell r="L40">
            <v>113750</v>
          </cell>
          <cell r="M40">
            <v>232335</v>
          </cell>
          <cell r="N40" t="str">
            <v>Music</v>
          </cell>
          <cell r="O40">
            <v>0</v>
          </cell>
          <cell r="P40">
            <v>0</v>
          </cell>
          <cell r="Q40">
            <v>0</v>
          </cell>
          <cell r="R40">
            <v>0</v>
          </cell>
          <cell r="S40">
            <v>0</v>
          </cell>
          <cell r="T40">
            <v>1</v>
          </cell>
          <cell r="U40">
            <v>0</v>
          </cell>
          <cell r="V40">
            <v>0</v>
          </cell>
          <cell r="W40">
            <v>0</v>
          </cell>
          <cell r="X40">
            <v>0</v>
          </cell>
          <cell r="Y40">
            <v>2</v>
          </cell>
          <cell r="Z40">
            <v>0</v>
          </cell>
          <cell r="AA40">
            <v>2</v>
          </cell>
          <cell r="AB40">
            <v>1</v>
          </cell>
          <cell r="AC40">
            <v>3</v>
          </cell>
          <cell r="AD40">
            <v>8</v>
          </cell>
          <cell r="AE40">
            <v>7</v>
          </cell>
          <cell r="AF40">
            <v>0</v>
          </cell>
          <cell r="AG40">
            <v>0</v>
          </cell>
          <cell r="AH40">
            <v>1</v>
          </cell>
          <cell r="AI40">
            <v>0</v>
          </cell>
          <cell r="AJ40">
            <v>9</v>
          </cell>
          <cell r="AK40">
            <v>7</v>
          </cell>
          <cell r="AL40">
            <v>16</v>
          </cell>
          <cell r="AM40">
            <v>1</v>
          </cell>
          <cell r="AN40">
            <v>2</v>
          </cell>
          <cell r="AO40">
            <v>3</v>
          </cell>
          <cell r="AP40">
            <v>40</v>
          </cell>
          <cell r="AQ40">
            <v>2</v>
          </cell>
          <cell r="AR40">
            <v>2</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2</v>
          </cell>
          <cell r="BR40">
            <v>2</v>
          </cell>
          <cell r="BS40">
            <v>4</v>
          </cell>
          <cell r="BT40">
            <v>10</v>
          </cell>
          <cell r="BU40">
            <v>9</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10</v>
          </cell>
          <cell r="CU40">
            <v>9</v>
          </cell>
          <cell r="CV40">
            <v>19</v>
          </cell>
          <cell r="CW40">
            <v>0</v>
          </cell>
          <cell r="CX40">
            <v>1</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1</v>
          </cell>
          <cell r="DY40">
            <v>1</v>
          </cell>
          <cell r="DZ40">
            <v>1</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1</v>
          </cell>
          <cell r="FA40">
            <v>0</v>
          </cell>
          <cell r="FB40">
            <v>1</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2</v>
          </cell>
          <cell r="FU40">
            <v>1</v>
          </cell>
          <cell r="FV40">
            <v>0</v>
          </cell>
          <cell r="FW40">
            <v>1</v>
          </cell>
          <cell r="FX40">
            <v>0</v>
          </cell>
          <cell r="FY40">
            <v>0</v>
          </cell>
          <cell r="FZ40">
            <v>0</v>
          </cell>
          <cell r="GA40">
            <v>0</v>
          </cell>
          <cell r="GB40">
            <v>2</v>
          </cell>
          <cell r="GC40">
            <v>2</v>
          </cell>
          <cell r="GD40">
            <v>4</v>
          </cell>
          <cell r="GE40">
            <v>0</v>
          </cell>
          <cell r="GF40">
            <v>0</v>
          </cell>
          <cell r="GG40">
            <v>2</v>
          </cell>
          <cell r="GH40">
            <v>4</v>
          </cell>
          <cell r="GI40">
            <v>7</v>
          </cell>
          <cell r="GJ40">
            <v>4</v>
          </cell>
          <cell r="GK40">
            <v>1</v>
          </cell>
          <cell r="GL40">
            <v>0</v>
          </cell>
          <cell r="GM40">
            <v>0</v>
          </cell>
          <cell r="GN40">
            <v>0</v>
          </cell>
          <cell r="GO40">
            <v>0</v>
          </cell>
          <cell r="GP40">
            <v>0</v>
          </cell>
          <cell r="GQ40">
            <v>10</v>
          </cell>
          <cell r="GR40">
            <v>8</v>
          </cell>
          <cell r="GS40">
            <v>18</v>
          </cell>
          <cell r="GT40">
            <v>0</v>
          </cell>
          <cell r="GU40">
            <v>0</v>
          </cell>
          <cell r="GV40">
            <v>0</v>
          </cell>
          <cell r="GW40">
            <v>1</v>
          </cell>
          <cell r="GX40">
            <v>0</v>
          </cell>
          <cell r="GY40">
            <v>0</v>
          </cell>
          <cell r="GZ40">
            <v>1</v>
          </cell>
          <cell r="HA40">
            <v>0</v>
          </cell>
          <cell r="HB40">
            <v>0</v>
          </cell>
          <cell r="HC40">
            <v>0</v>
          </cell>
          <cell r="HD40">
            <v>0</v>
          </cell>
          <cell r="HE40">
            <v>0</v>
          </cell>
          <cell r="HF40">
            <v>1</v>
          </cell>
          <cell r="HG40">
            <v>1</v>
          </cell>
          <cell r="HH40">
            <v>2</v>
          </cell>
          <cell r="HI40">
            <v>0</v>
          </cell>
          <cell r="HJ40">
            <v>0</v>
          </cell>
          <cell r="HK40">
            <v>0</v>
          </cell>
          <cell r="HL40">
            <v>0</v>
          </cell>
          <cell r="HM40">
            <v>0</v>
          </cell>
          <cell r="HN40">
            <v>0</v>
          </cell>
          <cell r="HO40">
            <v>0</v>
          </cell>
          <cell r="HP40">
            <v>0</v>
          </cell>
          <cell r="HQ40">
            <v>0</v>
          </cell>
          <cell r="HR40">
            <v>0</v>
          </cell>
          <cell r="HS40">
            <v>0</v>
          </cell>
          <cell r="HT40">
            <v>0</v>
          </cell>
          <cell r="HU40">
            <v>0</v>
          </cell>
          <cell r="HV40">
            <v>0</v>
          </cell>
          <cell r="HW40">
            <v>0</v>
          </cell>
          <cell r="HX40">
            <v>0</v>
          </cell>
          <cell r="HY40">
            <v>0</v>
          </cell>
          <cell r="HZ40">
            <v>0</v>
          </cell>
          <cell r="IA40">
            <v>0</v>
          </cell>
          <cell r="IB40">
            <v>0</v>
          </cell>
          <cell r="IC40">
            <v>0</v>
          </cell>
          <cell r="ID40">
            <v>0</v>
          </cell>
          <cell r="IE40">
            <v>0</v>
          </cell>
          <cell r="IF40">
            <v>0</v>
          </cell>
          <cell r="IG40">
            <v>0</v>
          </cell>
          <cell r="IH40">
            <v>0</v>
          </cell>
          <cell r="II40">
            <v>0</v>
          </cell>
          <cell r="IJ40">
            <v>0</v>
          </cell>
          <cell r="IK40">
            <v>0</v>
          </cell>
          <cell r="IL40">
            <v>0</v>
          </cell>
          <cell r="IM40">
            <v>1</v>
          </cell>
          <cell r="IN40">
            <v>0</v>
          </cell>
          <cell r="IO40">
            <v>1</v>
          </cell>
          <cell r="IP40">
            <v>2</v>
          </cell>
          <cell r="IQ40">
            <v>0</v>
          </cell>
          <cell r="IR40">
            <v>0</v>
          </cell>
          <cell r="IS40">
            <v>0</v>
          </cell>
          <cell r="IT40">
            <v>0</v>
          </cell>
          <cell r="IU40">
            <v>0</v>
          </cell>
          <cell r="IV40">
            <v>0</v>
          </cell>
          <cell r="IW40">
            <v>2</v>
          </cell>
          <cell r="IX40">
            <v>2</v>
          </cell>
          <cell r="IY40">
            <v>4</v>
          </cell>
          <cell r="IZ40">
            <v>5</v>
          </cell>
          <cell r="JA40">
            <v>5</v>
          </cell>
          <cell r="JB40">
            <v>5</v>
          </cell>
          <cell r="JC40">
            <v>4</v>
          </cell>
          <cell r="JD40">
            <v>0</v>
          </cell>
          <cell r="JE40">
            <v>0</v>
          </cell>
          <cell r="JF40">
            <v>0</v>
          </cell>
          <cell r="JG40">
            <v>0</v>
          </cell>
          <cell r="JH40">
            <v>0</v>
          </cell>
          <cell r="JI40">
            <v>0</v>
          </cell>
          <cell r="JJ40">
            <v>10</v>
          </cell>
          <cell r="JK40">
            <v>9</v>
          </cell>
          <cell r="JL40">
            <v>19</v>
          </cell>
          <cell r="JM40">
            <v>0</v>
          </cell>
          <cell r="JN40">
            <v>0</v>
          </cell>
          <cell r="JO40">
            <v>0</v>
          </cell>
          <cell r="JP40">
            <v>1</v>
          </cell>
          <cell r="JQ40">
            <v>0</v>
          </cell>
          <cell r="JR40">
            <v>0</v>
          </cell>
          <cell r="JS40">
            <v>0</v>
          </cell>
          <cell r="JT40">
            <v>0</v>
          </cell>
          <cell r="JU40">
            <v>0</v>
          </cell>
          <cell r="JV40">
            <v>0</v>
          </cell>
          <cell r="JW40">
            <v>0</v>
          </cell>
          <cell r="JX40">
            <v>1</v>
          </cell>
          <cell r="JY40">
            <v>1</v>
          </cell>
          <cell r="JZ40">
            <v>1</v>
          </cell>
          <cell r="KA40">
            <v>0</v>
          </cell>
          <cell r="KB40">
            <v>0</v>
          </cell>
          <cell r="KC40">
            <v>0</v>
          </cell>
          <cell r="KD40">
            <v>0</v>
          </cell>
          <cell r="KE40">
            <v>0</v>
          </cell>
          <cell r="KF40">
            <v>0</v>
          </cell>
          <cell r="KG40">
            <v>0</v>
          </cell>
          <cell r="KH40">
            <v>0</v>
          </cell>
          <cell r="KI40">
            <v>0</v>
          </cell>
          <cell r="KJ40">
            <v>1</v>
          </cell>
          <cell r="KK40">
            <v>0</v>
          </cell>
          <cell r="KL40">
            <v>1</v>
          </cell>
          <cell r="KM40">
            <v>0</v>
          </cell>
          <cell r="KN40">
            <v>1</v>
          </cell>
          <cell r="KO40">
            <v>0</v>
          </cell>
          <cell r="KP40">
            <v>0</v>
          </cell>
          <cell r="KQ40">
            <v>0</v>
          </cell>
          <cell r="KR40">
            <v>0</v>
          </cell>
          <cell r="KS40">
            <v>0</v>
          </cell>
          <cell r="KT40">
            <v>0</v>
          </cell>
          <cell r="KU40">
            <v>0</v>
          </cell>
          <cell r="KV40">
            <v>0</v>
          </cell>
          <cell r="KW40">
            <v>0</v>
          </cell>
          <cell r="KX40">
            <v>0</v>
          </cell>
          <cell r="KY40">
            <v>0</v>
          </cell>
          <cell r="KZ40">
            <v>0</v>
          </cell>
          <cell r="LA40">
            <v>0</v>
          </cell>
          <cell r="LB40">
            <v>0</v>
          </cell>
          <cell r="LC40">
            <v>0</v>
          </cell>
          <cell r="LD40">
            <v>0</v>
          </cell>
        </row>
        <row r="41">
          <cell r="A41" t="str">
            <v>Dun Uladh Ltd</v>
          </cell>
          <cell r="B41" t="str">
            <v>2014-2015</v>
          </cell>
          <cell r="C41">
            <v>31829</v>
          </cell>
          <cell r="D41" t="str">
            <v>Lottery</v>
          </cell>
          <cell r="E41" t="str">
            <v>ACNI/10867</v>
          </cell>
          <cell r="F41" t="str">
            <v>Jane Cassidy</v>
          </cell>
          <cell r="G41" t="str">
            <v>AFP - Core</v>
          </cell>
          <cell r="H41" t="str">
            <v>Awarded - Completed</v>
          </cell>
          <cell r="I41" t="str">
            <v>Small</v>
          </cell>
          <cell r="J41">
            <v>26581</v>
          </cell>
          <cell r="K41">
            <v>0</v>
          </cell>
          <cell r="L41">
            <v>26581</v>
          </cell>
          <cell r="M41">
            <v>182766</v>
          </cell>
          <cell r="N41" t="str">
            <v>Traditional Arts</v>
          </cell>
          <cell r="O41">
            <v>0</v>
          </cell>
          <cell r="P41">
            <v>0</v>
          </cell>
          <cell r="Q41">
            <v>0</v>
          </cell>
          <cell r="R41">
            <v>0</v>
          </cell>
          <cell r="S41">
            <v>1</v>
          </cell>
          <cell r="T41">
            <v>0</v>
          </cell>
          <cell r="U41">
            <v>0</v>
          </cell>
          <cell r="V41">
            <v>0</v>
          </cell>
          <cell r="W41">
            <v>0</v>
          </cell>
          <cell r="X41">
            <v>0</v>
          </cell>
          <cell r="Y41">
            <v>0</v>
          </cell>
          <cell r="Z41">
            <v>0</v>
          </cell>
          <cell r="AA41">
            <v>1</v>
          </cell>
          <cell r="AB41">
            <v>0</v>
          </cell>
          <cell r="AC41">
            <v>1</v>
          </cell>
          <cell r="AD41">
            <v>224</v>
          </cell>
          <cell r="AE41">
            <v>224</v>
          </cell>
          <cell r="AF41">
            <v>0</v>
          </cell>
          <cell r="AG41">
            <v>0</v>
          </cell>
          <cell r="AH41">
            <v>0</v>
          </cell>
          <cell r="AI41">
            <v>0</v>
          </cell>
          <cell r="AJ41">
            <v>224</v>
          </cell>
          <cell r="AK41">
            <v>224</v>
          </cell>
          <cell r="AL41">
            <v>448</v>
          </cell>
          <cell r="AM41">
            <v>44</v>
          </cell>
          <cell r="AN41">
            <v>34</v>
          </cell>
          <cell r="AO41">
            <v>78</v>
          </cell>
          <cell r="AP41">
            <v>1576</v>
          </cell>
          <cell r="AQ41">
            <v>24</v>
          </cell>
          <cell r="AR41">
            <v>6</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24</v>
          </cell>
          <cell r="BR41">
            <v>6</v>
          </cell>
          <cell r="BS41">
            <v>30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224</v>
          </cell>
          <cell r="CS41">
            <v>224</v>
          </cell>
          <cell r="CT41">
            <v>224</v>
          </cell>
          <cell r="CU41">
            <v>224</v>
          </cell>
          <cell r="CV41">
            <v>448</v>
          </cell>
          <cell r="CW41">
            <v>1</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1</v>
          </cell>
          <cell r="DX41">
            <v>0</v>
          </cell>
          <cell r="DY41">
            <v>1</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4</v>
          </cell>
          <cell r="FD41">
            <v>1</v>
          </cell>
          <cell r="FE41">
            <v>0</v>
          </cell>
          <cell r="FF41">
            <v>0</v>
          </cell>
          <cell r="FG41">
            <v>0</v>
          </cell>
          <cell r="FH41">
            <v>0</v>
          </cell>
          <cell r="FI41">
            <v>0</v>
          </cell>
          <cell r="FJ41">
            <v>0</v>
          </cell>
          <cell r="FK41">
            <v>0</v>
          </cell>
          <cell r="FL41">
            <v>0</v>
          </cell>
          <cell r="FM41">
            <v>4</v>
          </cell>
          <cell r="FN41">
            <v>1</v>
          </cell>
          <cell r="FO41">
            <v>5</v>
          </cell>
          <cell r="FP41">
            <v>2</v>
          </cell>
          <cell r="FQ41">
            <v>0</v>
          </cell>
          <cell r="FR41">
            <v>0</v>
          </cell>
          <cell r="FS41">
            <v>0</v>
          </cell>
          <cell r="FT41">
            <v>1</v>
          </cell>
          <cell r="FU41">
            <v>1</v>
          </cell>
          <cell r="FV41">
            <v>3</v>
          </cell>
          <cell r="FW41">
            <v>1</v>
          </cell>
          <cell r="FX41">
            <v>12</v>
          </cell>
          <cell r="FY41">
            <v>2</v>
          </cell>
          <cell r="FZ41">
            <v>5</v>
          </cell>
          <cell r="GA41">
            <v>2</v>
          </cell>
          <cell r="GB41">
            <v>23</v>
          </cell>
          <cell r="GC41">
            <v>6</v>
          </cell>
          <cell r="GD41">
            <v>29</v>
          </cell>
          <cell r="GE41">
            <v>0</v>
          </cell>
          <cell r="GF41">
            <v>0</v>
          </cell>
          <cell r="GG41">
            <v>0</v>
          </cell>
          <cell r="GH41">
            <v>0</v>
          </cell>
          <cell r="GI41">
            <v>0</v>
          </cell>
          <cell r="GJ41">
            <v>0</v>
          </cell>
          <cell r="GK41">
            <v>0</v>
          </cell>
          <cell r="GL41">
            <v>0</v>
          </cell>
          <cell r="GM41">
            <v>0</v>
          </cell>
          <cell r="GN41">
            <v>0</v>
          </cell>
          <cell r="GO41">
            <v>0</v>
          </cell>
          <cell r="GP41">
            <v>0</v>
          </cell>
          <cell r="GQ41">
            <v>0</v>
          </cell>
          <cell r="GR41">
            <v>0</v>
          </cell>
          <cell r="GS41">
            <v>0</v>
          </cell>
          <cell r="GT41">
            <v>0</v>
          </cell>
          <cell r="GU41">
            <v>0</v>
          </cell>
          <cell r="GV41">
            <v>0</v>
          </cell>
          <cell r="GW41">
            <v>0</v>
          </cell>
          <cell r="GX41">
            <v>1</v>
          </cell>
          <cell r="GY41">
            <v>0</v>
          </cell>
          <cell r="GZ41">
            <v>0</v>
          </cell>
          <cell r="HA41">
            <v>0</v>
          </cell>
          <cell r="HB41">
            <v>0</v>
          </cell>
          <cell r="HC41">
            <v>0</v>
          </cell>
          <cell r="HD41">
            <v>0</v>
          </cell>
          <cell r="HE41">
            <v>0</v>
          </cell>
          <cell r="HF41">
            <v>1</v>
          </cell>
          <cell r="HG41">
            <v>0</v>
          </cell>
          <cell r="HH41">
            <v>1</v>
          </cell>
          <cell r="HI41">
            <v>0</v>
          </cell>
          <cell r="HJ41">
            <v>0</v>
          </cell>
          <cell r="HK41">
            <v>0</v>
          </cell>
          <cell r="HL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cell r="ID41">
            <v>0</v>
          </cell>
          <cell r="IE41">
            <v>0</v>
          </cell>
          <cell r="IF41">
            <v>0</v>
          </cell>
          <cell r="IG41">
            <v>0</v>
          </cell>
          <cell r="IH41">
            <v>0</v>
          </cell>
          <cell r="II41">
            <v>0</v>
          </cell>
          <cell r="IJ41">
            <v>0</v>
          </cell>
          <cell r="IK41">
            <v>0</v>
          </cell>
          <cell r="IL41">
            <v>0</v>
          </cell>
          <cell r="IM41">
            <v>0</v>
          </cell>
          <cell r="IN41">
            <v>0</v>
          </cell>
          <cell r="IO41">
            <v>0</v>
          </cell>
          <cell r="IP41">
            <v>0</v>
          </cell>
          <cell r="IQ41">
            <v>0</v>
          </cell>
          <cell r="IR41">
            <v>0</v>
          </cell>
          <cell r="IS41">
            <v>0</v>
          </cell>
          <cell r="IT41">
            <v>0</v>
          </cell>
          <cell r="IU41">
            <v>24</v>
          </cell>
          <cell r="IV41">
            <v>6</v>
          </cell>
          <cell r="IW41">
            <v>24</v>
          </cell>
          <cell r="IX41">
            <v>6</v>
          </cell>
          <cell r="IY41">
            <v>30</v>
          </cell>
          <cell r="IZ41">
            <v>0</v>
          </cell>
          <cell r="JA41">
            <v>0</v>
          </cell>
          <cell r="JB41">
            <v>0</v>
          </cell>
          <cell r="JC41">
            <v>0</v>
          </cell>
          <cell r="JD41">
            <v>0</v>
          </cell>
          <cell r="JE41">
            <v>0</v>
          </cell>
          <cell r="JF41">
            <v>0</v>
          </cell>
          <cell r="JG41">
            <v>0</v>
          </cell>
          <cell r="JH41">
            <v>224</v>
          </cell>
          <cell r="JI41">
            <v>224</v>
          </cell>
          <cell r="JJ41">
            <v>224</v>
          </cell>
          <cell r="JK41">
            <v>224</v>
          </cell>
          <cell r="JL41">
            <v>448</v>
          </cell>
          <cell r="JM41">
            <v>0</v>
          </cell>
          <cell r="JN41">
            <v>0</v>
          </cell>
          <cell r="JO41">
            <v>0</v>
          </cell>
          <cell r="JP41">
            <v>0</v>
          </cell>
          <cell r="JQ41">
            <v>0</v>
          </cell>
          <cell r="JR41">
            <v>0</v>
          </cell>
          <cell r="JS41">
            <v>0</v>
          </cell>
          <cell r="JT41">
            <v>0</v>
          </cell>
          <cell r="JU41">
            <v>1</v>
          </cell>
          <cell r="JV41">
            <v>0</v>
          </cell>
          <cell r="JW41">
            <v>1</v>
          </cell>
          <cell r="JX41">
            <v>0</v>
          </cell>
          <cell r="JY41">
            <v>1</v>
          </cell>
          <cell r="JZ41">
            <v>0</v>
          </cell>
          <cell r="KA41">
            <v>0</v>
          </cell>
          <cell r="KB41">
            <v>0</v>
          </cell>
          <cell r="KC41">
            <v>0</v>
          </cell>
          <cell r="KD41">
            <v>0</v>
          </cell>
          <cell r="KE41">
            <v>0</v>
          </cell>
          <cell r="KF41">
            <v>0</v>
          </cell>
          <cell r="KG41">
            <v>0</v>
          </cell>
          <cell r="KH41">
            <v>0</v>
          </cell>
          <cell r="KI41">
            <v>0</v>
          </cell>
          <cell r="KJ41">
            <v>0</v>
          </cell>
          <cell r="KK41">
            <v>0</v>
          </cell>
          <cell r="KL41">
            <v>0</v>
          </cell>
          <cell r="KM41">
            <v>0</v>
          </cell>
          <cell r="KN41">
            <v>1</v>
          </cell>
          <cell r="KO41">
            <v>0</v>
          </cell>
          <cell r="KP41">
            <v>0</v>
          </cell>
          <cell r="KQ41">
            <v>0</v>
          </cell>
          <cell r="KR41">
            <v>0</v>
          </cell>
          <cell r="KS41">
            <v>0</v>
          </cell>
          <cell r="KT41">
            <v>0</v>
          </cell>
          <cell r="KU41">
            <v>0</v>
          </cell>
          <cell r="KV41">
            <v>0</v>
          </cell>
          <cell r="KW41">
            <v>0</v>
          </cell>
          <cell r="KX41">
            <v>0</v>
          </cell>
          <cell r="KY41">
            <v>0</v>
          </cell>
          <cell r="KZ41">
            <v>0</v>
          </cell>
          <cell r="LA41">
            <v>0</v>
          </cell>
          <cell r="LB41">
            <v>0</v>
          </cell>
          <cell r="LC41">
            <v>0</v>
          </cell>
          <cell r="LD41">
            <v>0</v>
          </cell>
        </row>
        <row r="42">
          <cell r="A42" t="str">
            <v>Dylan Quinn Dance Theatre</v>
          </cell>
          <cell r="B42" t="str">
            <v>2014-2015</v>
          </cell>
          <cell r="C42">
            <v>31811</v>
          </cell>
          <cell r="D42" t="str">
            <v>Lottery</v>
          </cell>
          <cell r="E42" t="str">
            <v>ACNI/10849</v>
          </cell>
          <cell r="F42" t="str">
            <v>Gilly Campbell</v>
          </cell>
          <cell r="G42" t="str">
            <v>AFP - Core</v>
          </cell>
          <cell r="H42" t="str">
            <v>Awarded - Completed</v>
          </cell>
          <cell r="I42" t="str">
            <v>Small</v>
          </cell>
          <cell r="J42">
            <v>54386</v>
          </cell>
          <cell r="K42">
            <v>0</v>
          </cell>
          <cell r="L42">
            <v>60428</v>
          </cell>
          <cell r="M42">
            <v>192070</v>
          </cell>
          <cell r="N42" t="str">
            <v>Dance</v>
          </cell>
          <cell r="O42">
            <v>1</v>
          </cell>
          <cell r="P42">
            <v>0</v>
          </cell>
          <cell r="Q42">
            <v>0</v>
          </cell>
          <cell r="R42">
            <v>0</v>
          </cell>
          <cell r="S42">
            <v>0</v>
          </cell>
          <cell r="T42">
            <v>1</v>
          </cell>
          <cell r="U42">
            <v>0</v>
          </cell>
          <cell r="V42">
            <v>0</v>
          </cell>
          <cell r="W42">
            <v>0</v>
          </cell>
          <cell r="X42">
            <v>0</v>
          </cell>
          <cell r="Y42">
            <v>0</v>
          </cell>
          <cell r="Z42">
            <v>0</v>
          </cell>
          <cell r="AA42">
            <v>1</v>
          </cell>
          <cell r="AB42">
            <v>1</v>
          </cell>
          <cell r="AC42">
            <v>2</v>
          </cell>
          <cell r="AD42">
            <v>3</v>
          </cell>
          <cell r="AE42">
            <v>4</v>
          </cell>
          <cell r="AF42">
            <v>1</v>
          </cell>
          <cell r="AG42">
            <v>2</v>
          </cell>
          <cell r="AH42">
            <v>2</v>
          </cell>
          <cell r="AI42">
            <v>1</v>
          </cell>
          <cell r="AJ42">
            <v>6</v>
          </cell>
          <cell r="AK42">
            <v>7</v>
          </cell>
          <cell r="AL42">
            <v>13</v>
          </cell>
          <cell r="AM42">
            <v>0</v>
          </cell>
          <cell r="AN42">
            <v>32</v>
          </cell>
          <cell r="AO42">
            <v>32</v>
          </cell>
          <cell r="AP42">
            <v>32</v>
          </cell>
          <cell r="AQ42">
            <v>1</v>
          </cell>
          <cell r="AR42">
            <v>5</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1</v>
          </cell>
          <cell r="BR42">
            <v>5</v>
          </cell>
          <cell r="BS42">
            <v>6</v>
          </cell>
          <cell r="BT42">
            <v>4</v>
          </cell>
          <cell r="BU42">
            <v>4</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1</v>
          </cell>
          <cell r="CO42">
            <v>0</v>
          </cell>
          <cell r="CP42">
            <v>0</v>
          </cell>
          <cell r="CQ42">
            <v>0</v>
          </cell>
          <cell r="CR42">
            <v>0</v>
          </cell>
          <cell r="CS42">
            <v>0</v>
          </cell>
          <cell r="CT42">
            <v>5</v>
          </cell>
          <cell r="CU42">
            <v>4</v>
          </cell>
          <cell r="CV42">
            <v>9</v>
          </cell>
          <cell r="CW42">
            <v>1</v>
          </cell>
          <cell r="CX42">
            <v>3</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1</v>
          </cell>
          <cell r="DX42">
            <v>3</v>
          </cell>
          <cell r="DY42">
            <v>4</v>
          </cell>
          <cell r="DZ42">
            <v>2</v>
          </cell>
          <cell r="EA42">
            <v>1</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2</v>
          </cell>
          <cell r="FA42">
            <v>1</v>
          </cell>
          <cell r="FB42">
            <v>3</v>
          </cell>
          <cell r="FC42">
            <v>0</v>
          </cell>
          <cell r="FD42">
            <v>0</v>
          </cell>
          <cell r="FE42">
            <v>0</v>
          </cell>
          <cell r="FF42">
            <v>0</v>
          </cell>
          <cell r="FG42">
            <v>0</v>
          </cell>
          <cell r="FH42">
            <v>0</v>
          </cell>
          <cell r="FI42">
            <v>1</v>
          </cell>
          <cell r="FJ42">
            <v>0</v>
          </cell>
          <cell r="FK42">
            <v>0</v>
          </cell>
          <cell r="FL42">
            <v>0</v>
          </cell>
          <cell r="FM42">
            <v>1</v>
          </cell>
          <cell r="FN42">
            <v>0</v>
          </cell>
          <cell r="FO42">
            <v>1</v>
          </cell>
          <cell r="FP42">
            <v>0</v>
          </cell>
          <cell r="FQ42">
            <v>0</v>
          </cell>
          <cell r="FR42">
            <v>0</v>
          </cell>
          <cell r="FS42">
            <v>0</v>
          </cell>
          <cell r="FT42">
            <v>1</v>
          </cell>
          <cell r="FU42">
            <v>5</v>
          </cell>
          <cell r="FV42">
            <v>0</v>
          </cell>
          <cell r="FW42">
            <v>0</v>
          </cell>
          <cell r="FX42">
            <v>0</v>
          </cell>
          <cell r="FY42">
            <v>0</v>
          </cell>
          <cell r="FZ42">
            <v>0</v>
          </cell>
          <cell r="GA42">
            <v>0</v>
          </cell>
          <cell r="GB42">
            <v>1</v>
          </cell>
          <cell r="GC42">
            <v>5</v>
          </cell>
          <cell r="GD42">
            <v>6</v>
          </cell>
          <cell r="GE42">
            <v>0</v>
          </cell>
          <cell r="GF42">
            <v>0</v>
          </cell>
          <cell r="GG42">
            <v>1</v>
          </cell>
          <cell r="GH42">
            <v>3</v>
          </cell>
          <cell r="GI42">
            <v>3</v>
          </cell>
          <cell r="GJ42">
            <v>1</v>
          </cell>
          <cell r="GK42">
            <v>1</v>
          </cell>
          <cell r="GL42">
            <v>0</v>
          </cell>
          <cell r="GM42">
            <v>0</v>
          </cell>
          <cell r="GN42">
            <v>0</v>
          </cell>
          <cell r="GO42">
            <v>0</v>
          </cell>
          <cell r="GP42">
            <v>0</v>
          </cell>
          <cell r="GQ42">
            <v>5</v>
          </cell>
          <cell r="GR42">
            <v>4</v>
          </cell>
          <cell r="GS42">
            <v>9</v>
          </cell>
          <cell r="GT42">
            <v>0</v>
          </cell>
          <cell r="GU42">
            <v>0</v>
          </cell>
          <cell r="GV42">
            <v>1</v>
          </cell>
          <cell r="GW42">
            <v>0</v>
          </cell>
          <cell r="GX42">
            <v>0</v>
          </cell>
          <cell r="GY42">
            <v>1</v>
          </cell>
          <cell r="GZ42">
            <v>0</v>
          </cell>
          <cell r="HA42">
            <v>0</v>
          </cell>
          <cell r="HB42">
            <v>0</v>
          </cell>
          <cell r="HC42">
            <v>0</v>
          </cell>
          <cell r="HD42">
            <v>0</v>
          </cell>
          <cell r="HE42">
            <v>0</v>
          </cell>
          <cell r="HF42">
            <v>1</v>
          </cell>
          <cell r="HG42">
            <v>1</v>
          </cell>
          <cell r="HH42">
            <v>2</v>
          </cell>
          <cell r="HI42">
            <v>0</v>
          </cell>
          <cell r="HJ42">
            <v>0</v>
          </cell>
          <cell r="HK42">
            <v>1</v>
          </cell>
          <cell r="HL42">
            <v>1</v>
          </cell>
          <cell r="HM42">
            <v>0</v>
          </cell>
          <cell r="HN42">
            <v>0</v>
          </cell>
          <cell r="HO42">
            <v>1</v>
          </cell>
          <cell r="HP42">
            <v>0</v>
          </cell>
          <cell r="HQ42">
            <v>0</v>
          </cell>
          <cell r="HR42">
            <v>0</v>
          </cell>
          <cell r="HS42">
            <v>0</v>
          </cell>
          <cell r="HT42">
            <v>0</v>
          </cell>
          <cell r="HU42">
            <v>2</v>
          </cell>
          <cell r="HV42">
            <v>1</v>
          </cell>
          <cell r="HW42">
            <v>3</v>
          </cell>
          <cell r="HX42">
            <v>0</v>
          </cell>
          <cell r="HY42">
            <v>0</v>
          </cell>
          <cell r="HZ42">
            <v>0</v>
          </cell>
          <cell r="IA42">
            <v>8</v>
          </cell>
          <cell r="IB42">
            <v>0</v>
          </cell>
          <cell r="IC42">
            <v>24</v>
          </cell>
          <cell r="ID42">
            <v>0</v>
          </cell>
          <cell r="IE42">
            <v>0</v>
          </cell>
          <cell r="IF42">
            <v>0</v>
          </cell>
          <cell r="IG42">
            <v>0</v>
          </cell>
          <cell r="IH42">
            <v>0</v>
          </cell>
          <cell r="II42">
            <v>0</v>
          </cell>
          <cell r="IJ42">
            <v>0</v>
          </cell>
          <cell r="IK42">
            <v>32</v>
          </cell>
          <cell r="IL42">
            <v>32</v>
          </cell>
          <cell r="IM42">
            <v>0</v>
          </cell>
          <cell r="IN42">
            <v>0</v>
          </cell>
          <cell r="IO42">
            <v>0</v>
          </cell>
          <cell r="IP42">
            <v>0</v>
          </cell>
          <cell r="IQ42">
            <v>0</v>
          </cell>
          <cell r="IR42">
            <v>0</v>
          </cell>
          <cell r="IS42">
            <v>0</v>
          </cell>
          <cell r="IT42">
            <v>0</v>
          </cell>
          <cell r="IU42">
            <v>1</v>
          </cell>
          <cell r="IV42">
            <v>5</v>
          </cell>
          <cell r="IW42">
            <v>1</v>
          </cell>
          <cell r="IX42">
            <v>5</v>
          </cell>
          <cell r="IY42">
            <v>6</v>
          </cell>
          <cell r="IZ42">
            <v>0</v>
          </cell>
          <cell r="JA42">
            <v>0</v>
          </cell>
          <cell r="JB42">
            <v>0</v>
          </cell>
          <cell r="JC42">
            <v>0</v>
          </cell>
          <cell r="JD42">
            <v>0</v>
          </cell>
          <cell r="JE42">
            <v>0</v>
          </cell>
          <cell r="JF42">
            <v>0</v>
          </cell>
          <cell r="JG42">
            <v>0</v>
          </cell>
          <cell r="JH42">
            <v>5</v>
          </cell>
          <cell r="JI42">
            <v>4</v>
          </cell>
          <cell r="JJ42">
            <v>5</v>
          </cell>
          <cell r="JK42">
            <v>4</v>
          </cell>
          <cell r="JL42">
            <v>9</v>
          </cell>
          <cell r="JM42">
            <v>0</v>
          </cell>
          <cell r="JN42">
            <v>0</v>
          </cell>
          <cell r="JO42">
            <v>0</v>
          </cell>
          <cell r="JP42">
            <v>0</v>
          </cell>
          <cell r="JQ42">
            <v>0</v>
          </cell>
          <cell r="JR42">
            <v>0</v>
          </cell>
          <cell r="JS42">
            <v>0</v>
          </cell>
          <cell r="JT42">
            <v>0</v>
          </cell>
          <cell r="JU42">
            <v>1</v>
          </cell>
          <cell r="JV42">
            <v>1</v>
          </cell>
          <cell r="JW42">
            <v>1</v>
          </cell>
          <cell r="JX42">
            <v>1</v>
          </cell>
          <cell r="JY42">
            <v>2</v>
          </cell>
          <cell r="JZ42">
            <v>0</v>
          </cell>
          <cell r="KA42">
            <v>0</v>
          </cell>
          <cell r="KB42">
            <v>0</v>
          </cell>
          <cell r="KC42">
            <v>0</v>
          </cell>
          <cell r="KD42">
            <v>0</v>
          </cell>
          <cell r="KE42">
            <v>0</v>
          </cell>
          <cell r="KF42">
            <v>0</v>
          </cell>
          <cell r="KG42">
            <v>0</v>
          </cell>
          <cell r="KH42">
            <v>0</v>
          </cell>
          <cell r="KI42">
            <v>0</v>
          </cell>
          <cell r="KJ42">
            <v>0</v>
          </cell>
          <cell r="KK42">
            <v>0</v>
          </cell>
          <cell r="KL42">
            <v>0</v>
          </cell>
          <cell r="KM42">
            <v>1</v>
          </cell>
          <cell r="KN42">
            <v>0</v>
          </cell>
          <cell r="KO42">
            <v>1</v>
          </cell>
          <cell r="KP42">
            <v>0</v>
          </cell>
          <cell r="KQ42">
            <v>1</v>
          </cell>
          <cell r="KR42">
            <v>0</v>
          </cell>
          <cell r="KS42">
            <v>0</v>
          </cell>
          <cell r="KT42">
            <v>2</v>
          </cell>
          <cell r="KU42">
            <v>0</v>
          </cell>
          <cell r="KV42">
            <v>0</v>
          </cell>
          <cell r="KW42">
            <v>2</v>
          </cell>
          <cell r="KX42">
            <v>0</v>
          </cell>
          <cell r="KY42">
            <v>5</v>
          </cell>
          <cell r="KZ42">
            <v>0</v>
          </cell>
          <cell r="LA42">
            <v>0</v>
          </cell>
          <cell r="LB42">
            <v>0</v>
          </cell>
          <cell r="LC42">
            <v>0</v>
          </cell>
          <cell r="LD42">
            <v>0</v>
          </cell>
        </row>
        <row r="43">
          <cell r="A43" t="str">
            <v>Echo Echo Dance Theatre Company</v>
          </cell>
          <cell r="B43" t="str">
            <v>2014-2015</v>
          </cell>
          <cell r="C43">
            <v>31804</v>
          </cell>
          <cell r="D43" t="str">
            <v>Lottery</v>
          </cell>
          <cell r="E43" t="str">
            <v>ACNI/10842</v>
          </cell>
          <cell r="F43" t="str">
            <v>Gilly Campbell</v>
          </cell>
          <cell r="G43" t="str">
            <v>xx AFP - Returning Applicant</v>
          </cell>
          <cell r="H43" t="str">
            <v>Awarded - Completed</v>
          </cell>
          <cell r="I43" t="str">
            <v>Medium</v>
          </cell>
          <cell r="J43">
            <v>109758</v>
          </cell>
          <cell r="K43">
            <v>0</v>
          </cell>
          <cell r="L43">
            <v>109758</v>
          </cell>
          <cell r="M43">
            <v>120270.18</v>
          </cell>
          <cell r="N43" t="str">
            <v>Dance</v>
          </cell>
          <cell r="O43">
            <v>1</v>
          </cell>
          <cell r="P43">
            <v>0</v>
          </cell>
          <cell r="Q43">
            <v>0</v>
          </cell>
          <cell r="R43">
            <v>0</v>
          </cell>
          <cell r="S43">
            <v>1</v>
          </cell>
          <cell r="T43">
            <v>0</v>
          </cell>
          <cell r="U43">
            <v>0</v>
          </cell>
          <cell r="V43">
            <v>0</v>
          </cell>
          <cell r="W43">
            <v>1</v>
          </cell>
          <cell r="X43">
            <v>1</v>
          </cell>
          <cell r="Y43">
            <v>0</v>
          </cell>
          <cell r="Z43">
            <v>0</v>
          </cell>
          <cell r="AA43">
            <v>3</v>
          </cell>
          <cell r="AB43">
            <v>1</v>
          </cell>
          <cell r="AC43">
            <v>4</v>
          </cell>
          <cell r="AD43">
            <v>17</v>
          </cell>
          <cell r="AE43">
            <v>29</v>
          </cell>
          <cell r="AF43">
            <v>0</v>
          </cell>
          <cell r="AG43">
            <v>0</v>
          </cell>
          <cell r="AH43">
            <v>1</v>
          </cell>
          <cell r="AI43">
            <v>0</v>
          </cell>
          <cell r="AJ43">
            <v>18</v>
          </cell>
          <cell r="AK43">
            <v>29</v>
          </cell>
          <cell r="AL43">
            <v>47</v>
          </cell>
          <cell r="AM43">
            <v>5</v>
          </cell>
          <cell r="AN43">
            <v>37</v>
          </cell>
          <cell r="AO43">
            <v>42</v>
          </cell>
          <cell r="AP43">
            <v>4990</v>
          </cell>
          <cell r="AQ43">
            <v>2</v>
          </cell>
          <cell r="AR43">
            <v>6</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2</v>
          </cell>
          <cell r="BR43">
            <v>6</v>
          </cell>
          <cell r="BS43">
            <v>8</v>
          </cell>
          <cell r="BT43">
            <v>1</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1</v>
          </cell>
          <cell r="CU43">
            <v>0</v>
          </cell>
          <cell r="CV43">
            <v>1</v>
          </cell>
          <cell r="CW43">
            <v>1</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1</v>
          </cell>
          <cell r="DX43">
            <v>0</v>
          </cell>
          <cell r="DY43">
            <v>1</v>
          </cell>
          <cell r="DZ43">
            <v>1</v>
          </cell>
          <cell r="EA43">
            <v>1</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18</v>
          </cell>
          <cell r="EY43">
            <v>29</v>
          </cell>
          <cell r="EZ43">
            <v>19</v>
          </cell>
          <cell r="FA43">
            <v>30</v>
          </cell>
          <cell r="FB43">
            <v>49</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1</v>
          </cell>
          <cell r="FT43">
            <v>0</v>
          </cell>
          <cell r="FU43">
            <v>1</v>
          </cell>
          <cell r="FV43">
            <v>2</v>
          </cell>
          <cell r="FW43">
            <v>3</v>
          </cell>
          <cell r="FX43">
            <v>0</v>
          </cell>
          <cell r="FY43">
            <v>1</v>
          </cell>
          <cell r="FZ43">
            <v>0</v>
          </cell>
          <cell r="GA43">
            <v>0</v>
          </cell>
          <cell r="GB43">
            <v>2</v>
          </cell>
          <cell r="GC43">
            <v>6</v>
          </cell>
          <cell r="GD43">
            <v>8</v>
          </cell>
          <cell r="GE43">
            <v>0</v>
          </cell>
          <cell r="GF43">
            <v>0</v>
          </cell>
          <cell r="GG43">
            <v>0</v>
          </cell>
          <cell r="GH43">
            <v>0</v>
          </cell>
          <cell r="GI43">
            <v>0</v>
          </cell>
          <cell r="GJ43">
            <v>0</v>
          </cell>
          <cell r="GK43">
            <v>0</v>
          </cell>
          <cell r="GL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cell r="ID43">
            <v>0</v>
          </cell>
          <cell r="IE43">
            <v>0</v>
          </cell>
          <cell r="IF43">
            <v>0</v>
          </cell>
          <cell r="IG43">
            <v>0</v>
          </cell>
          <cell r="IH43">
            <v>0</v>
          </cell>
          <cell r="II43">
            <v>0</v>
          </cell>
          <cell r="IJ43">
            <v>0</v>
          </cell>
          <cell r="IK43">
            <v>0</v>
          </cell>
          <cell r="IL43">
            <v>0</v>
          </cell>
          <cell r="IM43">
            <v>0</v>
          </cell>
          <cell r="IN43">
            <v>0</v>
          </cell>
          <cell r="IO43">
            <v>0</v>
          </cell>
          <cell r="IP43">
            <v>0</v>
          </cell>
          <cell r="IQ43">
            <v>0</v>
          </cell>
          <cell r="IR43">
            <v>0</v>
          </cell>
          <cell r="IS43">
            <v>0</v>
          </cell>
          <cell r="IT43">
            <v>0</v>
          </cell>
          <cell r="IU43">
            <v>2</v>
          </cell>
          <cell r="IV43">
            <v>6</v>
          </cell>
          <cell r="IW43">
            <v>2</v>
          </cell>
          <cell r="IX43">
            <v>6</v>
          </cell>
          <cell r="IY43">
            <v>8</v>
          </cell>
          <cell r="IZ43">
            <v>0</v>
          </cell>
          <cell r="JA43">
            <v>0</v>
          </cell>
          <cell r="JB43">
            <v>0</v>
          </cell>
          <cell r="JC43">
            <v>0</v>
          </cell>
          <cell r="JD43">
            <v>0</v>
          </cell>
          <cell r="JE43">
            <v>0</v>
          </cell>
          <cell r="JF43">
            <v>0</v>
          </cell>
          <cell r="JG43">
            <v>0</v>
          </cell>
          <cell r="JH43">
            <v>1</v>
          </cell>
          <cell r="JI43">
            <v>0</v>
          </cell>
          <cell r="JJ43">
            <v>1</v>
          </cell>
          <cell r="JK43">
            <v>0</v>
          </cell>
          <cell r="JL43">
            <v>1</v>
          </cell>
          <cell r="JM43">
            <v>0</v>
          </cell>
          <cell r="JN43">
            <v>0</v>
          </cell>
          <cell r="JO43">
            <v>0</v>
          </cell>
          <cell r="JP43">
            <v>0</v>
          </cell>
          <cell r="JQ43">
            <v>0</v>
          </cell>
          <cell r="JR43">
            <v>0</v>
          </cell>
          <cell r="JS43">
            <v>0</v>
          </cell>
          <cell r="JT43">
            <v>0</v>
          </cell>
          <cell r="JU43">
            <v>1</v>
          </cell>
          <cell r="JV43">
            <v>0</v>
          </cell>
          <cell r="JW43">
            <v>1</v>
          </cell>
          <cell r="JX43">
            <v>0</v>
          </cell>
          <cell r="JY43">
            <v>1</v>
          </cell>
          <cell r="JZ43">
            <v>0</v>
          </cell>
          <cell r="KA43">
            <v>0</v>
          </cell>
          <cell r="KB43">
            <v>0</v>
          </cell>
          <cell r="KC43">
            <v>0</v>
          </cell>
          <cell r="KD43">
            <v>0</v>
          </cell>
          <cell r="KE43">
            <v>0</v>
          </cell>
          <cell r="KF43">
            <v>0</v>
          </cell>
          <cell r="KG43">
            <v>0</v>
          </cell>
          <cell r="KH43">
            <v>19</v>
          </cell>
          <cell r="KI43">
            <v>30</v>
          </cell>
          <cell r="KJ43">
            <v>19</v>
          </cell>
          <cell r="KK43">
            <v>30</v>
          </cell>
          <cell r="KL43">
            <v>49</v>
          </cell>
          <cell r="KM43">
            <v>0</v>
          </cell>
          <cell r="KN43">
            <v>1</v>
          </cell>
          <cell r="KO43">
            <v>0</v>
          </cell>
          <cell r="KP43">
            <v>0</v>
          </cell>
          <cell r="KQ43">
            <v>0</v>
          </cell>
          <cell r="KR43">
            <v>0</v>
          </cell>
          <cell r="KS43">
            <v>0</v>
          </cell>
          <cell r="KT43">
            <v>0</v>
          </cell>
          <cell r="KU43">
            <v>0</v>
          </cell>
          <cell r="KV43">
            <v>0</v>
          </cell>
          <cell r="KW43">
            <v>0</v>
          </cell>
          <cell r="KX43">
            <v>0</v>
          </cell>
          <cell r="KY43">
            <v>0</v>
          </cell>
          <cell r="KZ43">
            <v>0</v>
          </cell>
          <cell r="LA43">
            <v>2</v>
          </cell>
          <cell r="LB43">
            <v>1</v>
          </cell>
          <cell r="LC43">
            <v>6</v>
          </cell>
          <cell r="LD43">
            <v>9</v>
          </cell>
        </row>
        <row r="44">
          <cell r="A44" t="str">
            <v>Feile an Phobail</v>
          </cell>
          <cell r="B44" t="str">
            <v>2014-2015</v>
          </cell>
          <cell r="C44">
            <v>31796</v>
          </cell>
          <cell r="D44" t="str">
            <v>Exchequer</v>
          </cell>
          <cell r="E44" t="str">
            <v>ACNI/10834</v>
          </cell>
          <cell r="F44" t="str">
            <v>Sonya Whitefield</v>
          </cell>
          <cell r="G44" t="str">
            <v>xx AFP - Returning Applicant</v>
          </cell>
          <cell r="H44" t="str">
            <v>Awarded - Completed</v>
          </cell>
          <cell r="I44" t="str">
            <v>Medium</v>
          </cell>
          <cell r="J44">
            <v>142590</v>
          </cell>
          <cell r="K44">
            <v>0</v>
          </cell>
          <cell r="L44">
            <v>142590</v>
          </cell>
          <cell r="M44">
            <v>709150</v>
          </cell>
          <cell r="N44" t="str">
            <v>Combined</v>
          </cell>
          <cell r="O44">
            <v>0</v>
          </cell>
          <cell r="P44">
            <v>0</v>
          </cell>
          <cell r="Q44">
            <v>0</v>
          </cell>
          <cell r="R44">
            <v>0</v>
          </cell>
          <cell r="S44">
            <v>1</v>
          </cell>
          <cell r="T44">
            <v>0</v>
          </cell>
          <cell r="U44">
            <v>0</v>
          </cell>
          <cell r="V44">
            <v>0</v>
          </cell>
          <cell r="W44">
            <v>4</v>
          </cell>
          <cell r="X44">
            <v>0</v>
          </cell>
          <cell r="Y44">
            <v>2</v>
          </cell>
          <cell r="Z44">
            <v>0</v>
          </cell>
          <cell r="AA44">
            <v>7</v>
          </cell>
          <cell r="AB44">
            <v>0</v>
          </cell>
          <cell r="AC44">
            <v>7</v>
          </cell>
          <cell r="AD44">
            <v>0</v>
          </cell>
          <cell r="AE44">
            <v>0</v>
          </cell>
          <cell r="AF44">
            <v>2</v>
          </cell>
          <cell r="AG44">
            <v>0</v>
          </cell>
          <cell r="AH44">
            <v>26</v>
          </cell>
          <cell r="AI44">
            <v>21</v>
          </cell>
          <cell r="AJ44">
            <v>28</v>
          </cell>
          <cell r="AK44">
            <v>21</v>
          </cell>
          <cell r="AL44">
            <v>49</v>
          </cell>
          <cell r="AM44">
            <v>110</v>
          </cell>
          <cell r="AN44">
            <v>140</v>
          </cell>
          <cell r="AO44">
            <v>250</v>
          </cell>
          <cell r="AP44">
            <v>2500</v>
          </cell>
          <cell r="AQ44">
            <v>9</v>
          </cell>
          <cell r="AR44">
            <v>4</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9</v>
          </cell>
          <cell r="BR44">
            <v>4</v>
          </cell>
          <cell r="BS44">
            <v>13</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5</v>
          </cell>
          <cell r="CX44">
            <v>1</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5</v>
          </cell>
          <cell r="DX44">
            <v>1</v>
          </cell>
          <cell r="DY44">
            <v>6</v>
          </cell>
          <cell r="DZ44">
            <v>26</v>
          </cell>
          <cell r="EA44">
            <v>21</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2</v>
          </cell>
          <cell r="EU44">
            <v>0</v>
          </cell>
          <cell r="EV44">
            <v>0</v>
          </cell>
          <cell r="EW44">
            <v>0</v>
          </cell>
          <cell r="EX44">
            <v>0</v>
          </cell>
          <cell r="EY44">
            <v>0</v>
          </cell>
          <cell r="EZ44">
            <v>28</v>
          </cell>
          <cell r="FA44">
            <v>21</v>
          </cell>
          <cell r="FB44">
            <v>49</v>
          </cell>
          <cell r="FC44">
            <v>0</v>
          </cell>
          <cell r="FD44">
            <v>0</v>
          </cell>
          <cell r="FE44">
            <v>0</v>
          </cell>
          <cell r="FF44">
            <v>0</v>
          </cell>
          <cell r="FG44">
            <v>0</v>
          </cell>
          <cell r="FH44">
            <v>0</v>
          </cell>
          <cell r="FI44">
            <v>0</v>
          </cell>
          <cell r="FJ44">
            <v>0</v>
          </cell>
          <cell r="FK44">
            <v>18</v>
          </cell>
          <cell r="FL44">
            <v>12</v>
          </cell>
          <cell r="FM44">
            <v>18</v>
          </cell>
          <cell r="FN44">
            <v>12</v>
          </cell>
          <cell r="FO44">
            <v>30</v>
          </cell>
          <cell r="FP44">
            <v>0</v>
          </cell>
          <cell r="FQ44">
            <v>0</v>
          </cell>
          <cell r="FR44">
            <v>1</v>
          </cell>
          <cell r="FS44">
            <v>1</v>
          </cell>
          <cell r="FT44">
            <v>3</v>
          </cell>
          <cell r="FU44">
            <v>0</v>
          </cell>
          <cell r="FV44">
            <v>4</v>
          </cell>
          <cell r="FW44">
            <v>2</v>
          </cell>
          <cell r="FX44">
            <v>1</v>
          </cell>
          <cell r="FY44">
            <v>1</v>
          </cell>
          <cell r="FZ44">
            <v>0</v>
          </cell>
          <cell r="GA44">
            <v>0</v>
          </cell>
          <cell r="GB44">
            <v>9</v>
          </cell>
          <cell r="GC44">
            <v>4</v>
          </cell>
          <cell r="GD44">
            <v>13</v>
          </cell>
          <cell r="GE44">
            <v>0</v>
          </cell>
          <cell r="GF44">
            <v>0</v>
          </cell>
          <cell r="GG44">
            <v>0</v>
          </cell>
          <cell r="GH44">
            <v>0</v>
          </cell>
          <cell r="GI44">
            <v>0</v>
          </cell>
          <cell r="GJ44">
            <v>0</v>
          </cell>
          <cell r="GK44">
            <v>0</v>
          </cell>
          <cell r="GL44">
            <v>0</v>
          </cell>
          <cell r="GM44">
            <v>0</v>
          </cell>
          <cell r="GN44">
            <v>0</v>
          </cell>
          <cell r="GO44">
            <v>0</v>
          </cell>
          <cell r="GP44">
            <v>0</v>
          </cell>
          <cell r="GQ44">
            <v>0</v>
          </cell>
          <cell r="GR44">
            <v>0</v>
          </cell>
          <cell r="GS44">
            <v>0</v>
          </cell>
          <cell r="GT44">
            <v>0</v>
          </cell>
          <cell r="GU44">
            <v>0</v>
          </cell>
          <cell r="GV44">
            <v>0</v>
          </cell>
          <cell r="GW44">
            <v>0</v>
          </cell>
          <cell r="GX44">
            <v>2</v>
          </cell>
          <cell r="GY44">
            <v>0</v>
          </cell>
          <cell r="GZ44">
            <v>3</v>
          </cell>
          <cell r="HA44">
            <v>1</v>
          </cell>
          <cell r="HB44">
            <v>0</v>
          </cell>
          <cell r="HC44">
            <v>0</v>
          </cell>
          <cell r="HD44">
            <v>0</v>
          </cell>
          <cell r="HE44">
            <v>0</v>
          </cell>
          <cell r="HF44">
            <v>5</v>
          </cell>
          <cell r="HG44">
            <v>1</v>
          </cell>
          <cell r="HH44">
            <v>6</v>
          </cell>
          <cell r="HI44">
            <v>10</v>
          </cell>
          <cell r="HJ44">
            <v>15</v>
          </cell>
          <cell r="HK44">
            <v>12</v>
          </cell>
          <cell r="HL44">
            <v>3</v>
          </cell>
          <cell r="HM44">
            <v>3</v>
          </cell>
          <cell r="HN44">
            <v>3</v>
          </cell>
          <cell r="HO44">
            <v>3</v>
          </cell>
          <cell r="HP44">
            <v>0</v>
          </cell>
          <cell r="HQ44">
            <v>0</v>
          </cell>
          <cell r="HR44">
            <v>0</v>
          </cell>
          <cell r="HS44">
            <v>0</v>
          </cell>
          <cell r="HT44">
            <v>0</v>
          </cell>
          <cell r="HU44">
            <v>28</v>
          </cell>
          <cell r="HV44">
            <v>21</v>
          </cell>
          <cell r="HW44">
            <v>49</v>
          </cell>
          <cell r="HX44">
            <v>44</v>
          </cell>
          <cell r="HY44">
            <v>62</v>
          </cell>
          <cell r="HZ44">
            <v>53</v>
          </cell>
          <cell r="IA44">
            <v>68</v>
          </cell>
          <cell r="IB44">
            <v>23</v>
          </cell>
          <cell r="IC44">
            <v>7</v>
          </cell>
          <cell r="ID44">
            <v>6</v>
          </cell>
          <cell r="IE44">
            <v>3</v>
          </cell>
          <cell r="IF44">
            <v>0</v>
          </cell>
          <cell r="IG44">
            <v>0</v>
          </cell>
          <cell r="IH44">
            <v>0</v>
          </cell>
          <cell r="II44">
            <v>0</v>
          </cell>
          <cell r="IJ44">
            <v>126</v>
          </cell>
          <cell r="IK44">
            <v>140</v>
          </cell>
          <cell r="IL44">
            <v>266</v>
          </cell>
          <cell r="IM44">
            <v>9</v>
          </cell>
          <cell r="IN44">
            <v>4</v>
          </cell>
          <cell r="IO44">
            <v>0</v>
          </cell>
          <cell r="IP44">
            <v>0</v>
          </cell>
          <cell r="IQ44">
            <v>0</v>
          </cell>
          <cell r="IR44">
            <v>0</v>
          </cell>
          <cell r="IS44">
            <v>0</v>
          </cell>
          <cell r="IT44">
            <v>0</v>
          </cell>
          <cell r="IU44">
            <v>0</v>
          </cell>
          <cell r="IV44">
            <v>0</v>
          </cell>
          <cell r="IW44">
            <v>9</v>
          </cell>
          <cell r="IX44">
            <v>4</v>
          </cell>
          <cell r="IY44">
            <v>13</v>
          </cell>
          <cell r="IZ44">
            <v>0</v>
          </cell>
          <cell r="JA44">
            <v>0</v>
          </cell>
          <cell r="JB44">
            <v>0</v>
          </cell>
          <cell r="JC44">
            <v>0</v>
          </cell>
          <cell r="JD44">
            <v>0</v>
          </cell>
          <cell r="JE44">
            <v>0</v>
          </cell>
          <cell r="JF44">
            <v>0</v>
          </cell>
          <cell r="JG44">
            <v>0</v>
          </cell>
          <cell r="JH44">
            <v>0</v>
          </cell>
          <cell r="JI44">
            <v>0</v>
          </cell>
          <cell r="JJ44">
            <v>0</v>
          </cell>
          <cell r="JK44">
            <v>0</v>
          </cell>
          <cell r="JL44">
            <v>0</v>
          </cell>
          <cell r="JM44">
            <v>5</v>
          </cell>
          <cell r="JN44">
            <v>1</v>
          </cell>
          <cell r="JO44">
            <v>0</v>
          </cell>
          <cell r="JP44">
            <v>0</v>
          </cell>
          <cell r="JQ44">
            <v>0</v>
          </cell>
          <cell r="JR44">
            <v>0</v>
          </cell>
          <cell r="JS44">
            <v>0</v>
          </cell>
          <cell r="JT44">
            <v>0</v>
          </cell>
          <cell r="JU44">
            <v>0</v>
          </cell>
          <cell r="JV44">
            <v>0</v>
          </cell>
          <cell r="JW44">
            <v>5</v>
          </cell>
          <cell r="JX44">
            <v>1</v>
          </cell>
          <cell r="JY44">
            <v>6</v>
          </cell>
          <cell r="JZ44">
            <v>25</v>
          </cell>
          <cell r="KA44">
            <v>21</v>
          </cell>
          <cell r="KB44">
            <v>2</v>
          </cell>
          <cell r="KC44">
            <v>0</v>
          </cell>
          <cell r="KD44">
            <v>1</v>
          </cell>
          <cell r="KE44">
            <v>0</v>
          </cell>
          <cell r="KF44">
            <v>0</v>
          </cell>
          <cell r="KG44">
            <v>0</v>
          </cell>
          <cell r="KH44">
            <v>0</v>
          </cell>
          <cell r="KI44">
            <v>0</v>
          </cell>
          <cell r="KJ44">
            <v>28</v>
          </cell>
          <cell r="KK44">
            <v>21</v>
          </cell>
          <cell r="KL44">
            <v>49</v>
          </cell>
          <cell r="KM44">
            <v>1</v>
          </cell>
          <cell r="KN44">
            <v>0</v>
          </cell>
          <cell r="KO44">
            <v>1</v>
          </cell>
          <cell r="KP44">
            <v>0</v>
          </cell>
          <cell r="KQ44">
            <v>19</v>
          </cell>
          <cell r="KR44">
            <v>0</v>
          </cell>
          <cell r="KS44">
            <v>71</v>
          </cell>
          <cell r="KT44">
            <v>10</v>
          </cell>
          <cell r="KU44">
            <v>2</v>
          </cell>
          <cell r="KV44">
            <v>0</v>
          </cell>
          <cell r="KW44">
            <v>0</v>
          </cell>
          <cell r="KX44">
            <v>0</v>
          </cell>
          <cell r="KY44">
            <v>102</v>
          </cell>
          <cell r="KZ44">
            <v>12</v>
          </cell>
          <cell r="LA44">
            <v>0</v>
          </cell>
          <cell r="LB44">
            <v>0</v>
          </cell>
          <cell r="LC44">
            <v>20</v>
          </cell>
          <cell r="LD44">
            <v>32</v>
          </cell>
        </row>
        <row r="45">
          <cell r="A45" t="str">
            <v>Flaxart Studios</v>
          </cell>
          <cell r="B45" t="str">
            <v>2014-2015</v>
          </cell>
          <cell r="C45">
            <v>31824</v>
          </cell>
          <cell r="D45" t="str">
            <v>Exchequer</v>
          </cell>
          <cell r="E45" t="str">
            <v>ACNI/10862</v>
          </cell>
          <cell r="F45" t="str">
            <v>Deirdre Robb</v>
          </cell>
          <cell r="G45" t="str">
            <v>xx AFP - Studio Groups</v>
          </cell>
          <cell r="H45" t="str">
            <v>Awarded - Completed</v>
          </cell>
          <cell r="I45" t="str">
            <v>Small</v>
          </cell>
          <cell r="J45">
            <v>39396</v>
          </cell>
          <cell r="K45">
            <v>0</v>
          </cell>
          <cell r="L45">
            <v>39396</v>
          </cell>
          <cell r="M45">
            <v>78708</v>
          </cell>
          <cell r="N45" t="str">
            <v>Visual Arts</v>
          </cell>
          <cell r="O45">
            <v>0</v>
          </cell>
          <cell r="P45">
            <v>0</v>
          </cell>
          <cell r="Q45">
            <v>0</v>
          </cell>
          <cell r="R45">
            <v>0</v>
          </cell>
          <cell r="S45">
            <v>0</v>
          </cell>
          <cell r="T45">
            <v>1</v>
          </cell>
          <cell r="U45">
            <v>0</v>
          </cell>
          <cell r="V45">
            <v>0</v>
          </cell>
          <cell r="W45">
            <v>0</v>
          </cell>
          <cell r="X45">
            <v>0</v>
          </cell>
          <cell r="Y45">
            <v>0</v>
          </cell>
          <cell r="Z45">
            <v>0</v>
          </cell>
          <cell r="AA45">
            <v>0</v>
          </cell>
          <cell r="AB45">
            <v>1</v>
          </cell>
          <cell r="AC45">
            <v>1</v>
          </cell>
          <cell r="AD45">
            <v>0</v>
          </cell>
          <cell r="AE45">
            <v>0</v>
          </cell>
          <cell r="AF45">
            <v>0</v>
          </cell>
          <cell r="AG45">
            <v>0</v>
          </cell>
          <cell r="AH45">
            <v>0</v>
          </cell>
          <cell r="AI45">
            <v>2</v>
          </cell>
          <cell r="AJ45">
            <v>0</v>
          </cell>
          <cell r="AK45">
            <v>2</v>
          </cell>
          <cell r="AL45">
            <v>2</v>
          </cell>
          <cell r="AM45">
            <v>0</v>
          </cell>
          <cell r="AN45">
            <v>2</v>
          </cell>
          <cell r="AO45">
            <v>2</v>
          </cell>
          <cell r="AP45">
            <v>192</v>
          </cell>
          <cell r="AQ45">
            <v>3</v>
          </cell>
          <cell r="AR45">
            <v>3</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1</v>
          </cell>
          <cell r="BN45">
            <v>0</v>
          </cell>
          <cell r="BO45">
            <v>0</v>
          </cell>
          <cell r="BP45">
            <v>0</v>
          </cell>
          <cell r="BQ45">
            <v>4</v>
          </cell>
          <cell r="BR45">
            <v>3</v>
          </cell>
          <cell r="BS45">
            <v>7</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1</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1</v>
          </cell>
          <cell r="DY45">
            <v>1</v>
          </cell>
          <cell r="DZ45">
            <v>0</v>
          </cell>
          <cell r="EA45">
            <v>2</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2</v>
          </cell>
          <cell r="FB45">
            <v>2</v>
          </cell>
          <cell r="FC45">
            <v>4</v>
          </cell>
          <cell r="FD45">
            <v>3</v>
          </cell>
          <cell r="FE45">
            <v>0</v>
          </cell>
          <cell r="FF45">
            <v>1</v>
          </cell>
          <cell r="FG45">
            <v>0</v>
          </cell>
          <cell r="FH45">
            <v>1</v>
          </cell>
          <cell r="FI45">
            <v>0</v>
          </cell>
          <cell r="FJ45">
            <v>0</v>
          </cell>
          <cell r="FK45">
            <v>0</v>
          </cell>
          <cell r="FL45">
            <v>2</v>
          </cell>
          <cell r="FM45">
            <v>4</v>
          </cell>
          <cell r="FN45">
            <v>7</v>
          </cell>
          <cell r="FO45">
            <v>11</v>
          </cell>
          <cell r="FP45">
            <v>0</v>
          </cell>
          <cell r="FQ45">
            <v>0</v>
          </cell>
          <cell r="FR45">
            <v>1</v>
          </cell>
          <cell r="FS45">
            <v>1</v>
          </cell>
          <cell r="FT45">
            <v>1</v>
          </cell>
          <cell r="FU45">
            <v>0</v>
          </cell>
          <cell r="FV45">
            <v>0</v>
          </cell>
          <cell r="FW45">
            <v>0</v>
          </cell>
          <cell r="FX45">
            <v>1</v>
          </cell>
          <cell r="FY45">
            <v>0</v>
          </cell>
          <cell r="FZ45">
            <v>1</v>
          </cell>
          <cell r="GA45">
            <v>2</v>
          </cell>
          <cell r="GB45">
            <v>4</v>
          </cell>
          <cell r="GC45">
            <v>3</v>
          </cell>
          <cell r="GD45">
            <v>7</v>
          </cell>
          <cell r="GE45">
            <v>0</v>
          </cell>
          <cell r="GF45">
            <v>0</v>
          </cell>
          <cell r="GG45">
            <v>0</v>
          </cell>
          <cell r="GH45">
            <v>0</v>
          </cell>
          <cell r="GI45">
            <v>0</v>
          </cell>
          <cell r="GJ45">
            <v>1</v>
          </cell>
          <cell r="GK45">
            <v>0</v>
          </cell>
          <cell r="GL45">
            <v>0</v>
          </cell>
          <cell r="GM45">
            <v>0</v>
          </cell>
          <cell r="GN45">
            <v>0</v>
          </cell>
          <cell r="GO45">
            <v>0</v>
          </cell>
          <cell r="GP45">
            <v>0</v>
          </cell>
          <cell r="GQ45">
            <v>0</v>
          </cell>
          <cell r="GR45">
            <v>1</v>
          </cell>
          <cell r="GS45">
            <v>1</v>
          </cell>
          <cell r="GT45">
            <v>0</v>
          </cell>
          <cell r="GU45">
            <v>0</v>
          </cell>
          <cell r="GV45">
            <v>0</v>
          </cell>
          <cell r="GW45">
            <v>0</v>
          </cell>
          <cell r="GX45">
            <v>0</v>
          </cell>
          <cell r="GY45">
            <v>1</v>
          </cell>
          <cell r="GZ45">
            <v>0</v>
          </cell>
          <cell r="HA45">
            <v>0</v>
          </cell>
          <cell r="HB45">
            <v>0</v>
          </cell>
          <cell r="HC45">
            <v>0</v>
          </cell>
          <cell r="HD45">
            <v>0</v>
          </cell>
          <cell r="HE45">
            <v>0</v>
          </cell>
          <cell r="HF45">
            <v>0</v>
          </cell>
          <cell r="HG45">
            <v>1</v>
          </cell>
          <cell r="HH45">
            <v>1</v>
          </cell>
          <cell r="HI45">
            <v>0</v>
          </cell>
          <cell r="HJ45">
            <v>0</v>
          </cell>
          <cell r="HK45">
            <v>0</v>
          </cell>
          <cell r="HL45">
            <v>0</v>
          </cell>
          <cell r="HM45">
            <v>0</v>
          </cell>
          <cell r="HN45">
            <v>0</v>
          </cell>
          <cell r="HO45">
            <v>0</v>
          </cell>
          <cell r="HP45">
            <v>0</v>
          </cell>
          <cell r="HQ45">
            <v>0</v>
          </cell>
          <cell r="HR45">
            <v>0</v>
          </cell>
          <cell r="HS45">
            <v>0</v>
          </cell>
          <cell r="HT45">
            <v>0</v>
          </cell>
          <cell r="HU45">
            <v>0</v>
          </cell>
          <cell r="HV45">
            <v>0</v>
          </cell>
          <cell r="HW45">
            <v>0</v>
          </cell>
          <cell r="HX45">
            <v>0</v>
          </cell>
          <cell r="HY45">
            <v>1</v>
          </cell>
          <cell r="HZ45">
            <v>0</v>
          </cell>
          <cell r="IA45">
            <v>0</v>
          </cell>
          <cell r="IB45">
            <v>0</v>
          </cell>
          <cell r="IC45">
            <v>0</v>
          </cell>
          <cell r="ID45">
            <v>0</v>
          </cell>
          <cell r="IE45">
            <v>1</v>
          </cell>
          <cell r="IF45">
            <v>0</v>
          </cell>
          <cell r="IG45">
            <v>0</v>
          </cell>
          <cell r="IH45">
            <v>0</v>
          </cell>
          <cell r="II45">
            <v>0</v>
          </cell>
          <cell r="IJ45">
            <v>0</v>
          </cell>
          <cell r="IK45">
            <v>2</v>
          </cell>
          <cell r="IL45">
            <v>2</v>
          </cell>
          <cell r="IM45">
            <v>0</v>
          </cell>
          <cell r="IN45">
            <v>0</v>
          </cell>
          <cell r="IO45">
            <v>0</v>
          </cell>
          <cell r="IP45">
            <v>0</v>
          </cell>
          <cell r="IQ45">
            <v>0</v>
          </cell>
          <cell r="IR45">
            <v>0</v>
          </cell>
          <cell r="IS45">
            <v>0</v>
          </cell>
          <cell r="IT45">
            <v>0</v>
          </cell>
          <cell r="IU45">
            <v>4</v>
          </cell>
          <cell r="IV45">
            <v>3</v>
          </cell>
          <cell r="IW45">
            <v>4</v>
          </cell>
          <cell r="IX45">
            <v>3</v>
          </cell>
          <cell r="IY45">
            <v>7</v>
          </cell>
          <cell r="IZ45">
            <v>0</v>
          </cell>
          <cell r="JA45">
            <v>0</v>
          </cell>
          <cell r="JB45">
            <v>0</v>
          </cell>
          <cell r="JC45">
            <v>0</v>
          </cell>
          <cell r="JD45">
            <v>0</v>
          </cell>
          <cell r="JE45">
            <v>0</v>
          </cell>
          <cell r="JF45">
            <v>0</v>
          </cell>
          <cell r="JG45">
            <v>1</v>
          </cell>
          <cell r="JH45">
            <v>0</v>
          </cell>
          <cell r="JI45">
            <v>0</v>
          </cell>
          <cell r="JJ45">
            <v>0</v>
          </cell>
          <cell r="JK45">
            <v>1</v>
          </cell>
          <cell r="JL45">
            <v>1</v>
          </cell>
          <cell r="JM45">
            <v>0</v>
          </cell>
          <cell r="JN45">
            <v>0</v>
          </cell>
          <cell r="JO45">
            <v>0</v>
          </cell>
          <cell r="JP45">
            <v>0</v>
          </cell>
          <cell r="JQ45">
            <v>0</v>
          </cell>
          <cell r="JR45">
            <v>0</v>
          </cell>
          <cell r="JS45">
            <v>0</v>
          </cell>
          <cell r="JT45">
            <v>1</v>
          </cell>
          <cell r="JU45">
            <v>0</v>
          </cell>
          <cell r="JV45">
            <v>0</v>
          </cell>
          <cell r="JW45">
            <v>0</v>
          </cell>
          <cell r="JX45">
            <v>1</v>
          </cell>
          <cell r="JY45">
            <v>1</v>
          </cell>
          <cell r="JZ45">
            <v>0</v>
          </cell>
          <cell r="KA45">
            <v>0</v>
          </cell>
          <cell r="KB45">
            <v>0</v>
          </cell>
          <cell r="KC45">
            <v>0</v>
          </cell>
          <cell r="KD45">
            <v>0</v>
          </cell>
          <cell r="KE45">
            <v>0</v>
          </cell>
          <cell r="KF45">
            <v>0</v>
          </cell>
          <cell r="KG45">
            <v>0</v>
          </cell>
          <cell r="KH45">
            <v>0</v>
          </cell>
          <cell r="KI45">
            <v>2</v>
          </cell>
          <cell r="KJ45">
            <v>0</v>
          </cell>
          <cell r="KK45">
            <v>2</v>
          </cell>
          <cell r="KL45">
            <v>2</v>
          </cell>
          <cell r="KM45">
            <v>1</v>
          </cell>
          <cell r="KN45">
            <v>0</v>
          </cell>
          <cell r="KO45">
            <v>1</v>
          </cell>
          <cell r="KP45">
            <v>0</v>
          </cell>
          <cell r="KQ45">
            <v>0</v>
          </cell>
          <cell r="KR45">
            <v>0</v>
          </cell>
          <cell r="KS45">
            <v>0</v>
          </cell>
          <cell r="KT45">
            <v>0</v>
          </cell>
          <cell r="KU45">
            <v>0</v>
          </cell>
          <cell r="KV45">
            <v>0</v>
          </cell>
          <cell r="KW45">
            <v>0</v>
          </cell>
          <cell r="KX45">
            <v>8</v>
          </cell>
          <cell r="KY45">
            <v>8</v>
          </cell>
          <cell r="KZ45">
            <v>0</v>
          </cell>
          <cell r="LA45">
            <v>0</v>
          </cell>
          <cell r="LB45">
            <v>0</v>
          </cell>
          <cell r="LC45">
            <v>1</v>
          </cell>
          <cell r="LD45">
            <v>1</v>
          </cell>
        </row>
        <row r="46">
          <cell r="A46" t="str">
            <v>Glasgowbury</v>
          </cell>
          <cell r="B46" t="str">
            <v>2014-2015</v>
          </cell>
          <cell r="C46">
            <v>31818</v>
          </cell>
          <cell r="D46" t="str">
            <v>Lottery</v>
          </cell>
          <cell r="E46" t="str">
            <v>ACNI/10856</v>
          </cell>
          <cell r="F46" t="str">
            <v>Jane Cassidy</v>
          </cell>
          <cell r="G46" t="str">
            <v>AFP - Core</v>
          </cell>
          <cell r="H46" t="str">
            <v>Awarded - Completed</v>
          </cell>
          <cell r="I46" t="str">
            <v>Small</v>
          </cell>
          <cell r="J46">
            <v>38204</v>
          </cell>
          <cell r="K46">
            <v>0</v>
          </cell>
          <cell r="L46">
            <v>38204</v>
          </cell>
          <cell r="M46">
            <v>553284</v>
          </cell>
          <cell r="N46" t="str">
            <v>Music</v>
          </cell>
          <cell r="O46">
            <v>0</v>
          </cell>
          <cell r="P46">
            <v>0</v>
          </cell>
          <cell r="Q46">
            <v>0</v>
          </cell>
          <cell r="R46">
            <v>0</v>
          </cell>
          <cell r="S46">
            <v>1</v>
          </cell>
          <cell r="T46">
            <v>1</v>
          </cell>
          <cell r="U46">
            <v>0</v>
          </cell>
          <cell r="V46">
            <v>0</v>
          </cell>
          <cell r="W46">
            <v>0</v>
          </cell>
          <cell r="X46">
            <v>0</v>
          </cell>
          <cell r="Y46">
            <v>0</v>
          </cell>
          <cell r="Z46">
            <v>0</v>
          </cell>
          <cell r="AA46">
            <v>1</v>
          </cell>
          <cell r="AB46">
            <v>1</v>
          </cell>
          <cell r="AC46">
            <v>2</v>
          </cell>
          <cell r="AD46">
            <v>20</v>
          </cell>
          <cell r="AE46">
            <v>8</v>
          </cell>
          <cell r="AF46">
            <v>0</v>
          </cell>
          <cell r="AG46">
            <v>0</v>
          </cell>
          <cell r="AH46">
            <v>0</v>
          </cell>
          <cell r="AI46">
            <v>0</v>
          </cell>
          <cell r="AJ46">
            <v>20</v>
          </cell>
          <cell r="AK46">
            <v>8</v>
          </cell>
          <cell r="AL46">
            <v>28</v>
          </cell>
          <cell r="AM46">
            <v>12</v>
          </cell>
          <cell r="AN46">
            <v>9</v>
          </cell>
          <cell r="AO46">
            <v>21</v>
          </cell>
          <cell r="AP46">
            <v>180</v>
          </cell>
          <cell r="AQ46">
            <v>2</v>
          </cell>
          <cell r="AR46">
            <v>3</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2</v>
          </cell>
          <cell r="BR46">
            <v>3</v>
          </cell>
          <cell r="BS46">
            <v>5</v>
          </cell>
          <cell r="BT46">
            <v>19</v>
          </cell>
          <cell r="BU46">
            <v>7</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1</v>
          </cell>
          <cell r="CO46">
            <v>1</v>
          </cell>
          <cell r="CP46">
            <v>0</v>
          </cell>
          <cell r="CQ46">
            <v>0</v>
          </cell>
          <cell r="CR46">
            <v>0</v>
          </cell>
          <cell r="CS46">
            <v>0</v>
          </cell>
          <cell r="CT46">
            <v>20</v>
          </cell>
          <cell r="CU46">
            <v>8</v>
          </cell>
          <cell r="CV46">
            <v>28</v>
          </cell>
          <cell r="CW46">
            <v>1</v>
          </cell>
          <cell r="CX46">
            <v>1</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1</v>
          </cell>
          <cell r="DX46">
            <v>1</v>
          </cell>
          <cell r="DY46">
            <v>2</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1</v>
          </cell>
          <cell r="FH46">
            <v>0</v>
          </cell>
          <cell r="FI46">
            <v>0</v>
          </cell>
          <cell r="FJ46">
            <v>0</v>
          </cell>
          <cell r="FK46">
            <v>0</v>
          </cell>
          <cell r="FL46">
            <v>1</v>
          </cell>
          <cell r="FM46">
            <v>1</v>
          </cell>
          <cell r="FN46">
            <v>1</v>
          </cell>
          <cell r="FO46">
            <v>2</v>
          </cell>
          <cell r="FP46">
            <v>0</v>
          </cell>
          <cell r="FQ46">
            <v>0</v>
          </cell>
          <cell r="FR46">
            <v>0</v>
          </cell>
          <cell r="FS46">
            <v>0</v>
          </cell>
          <cell r="FT46">
            <v>2</v>
          </cell>
          <cell r="FU46">
            <v>2</v>
          </cell>
          <cell r="FV46">
            <v>0</v>
          </cell>
          <cell r="FW46">
            <v>1</v>
          </cell>
          <cell r="FX46">
            <v>0</v>
          </cell>
          <cell r="FY46">
            <v>0</v>
          </cell>
          <cell r="FZ46">
            <v>0</v>
          </cell>
          <cell r="GA46">
            <v>0</v>
          </cell>
          <cell r="GB46">
            <v>2</v>
          </cell>
          <cell r="GC46">
            <v>3</v>
          </cell>
          <cell r="GD46">
            <v>5</v>
          </cell>
          <cell r="GE46">
            <v>7</v>
          </cell>
          <cell r="GF46">
            <v>4</v>
          </cell>
          <cell r="GG46">
            <v>8</v>
          </cell>
          <cell r="GH46">
            <v>3</v>
          </cell>
          <cell r="GI46">
            <v>4</v>
          </cell>
          <cell r="GJ46">
            <v>1</v>
          </cell>
          <cell r="GK46">
            <v>0</v>
          </cell>
          <cell r="GL46">
            <v>0</v>
          </cell>
          <cell r="GM46">
            <v>0</v>
          </cell>
          <cell r="GN46">
            <v>0</v>
          </cell>
          <cell r="GO46">
            <v>1</v>
          </cell>
          <cell r="GP46">
            <v>0</v>
          </cell>
          <cell r="GQ46">
            <v>20</v>
          </cell>
          <cell r="GR46">
            <v>8</v>
          </cell>
          <cell r="GS46">
            <v>28</v>
          </cell>
          <cell r="GT46">
            <v>0</v>
          </cell>
          <cell r="GU46">
            <v>0</v>
          </cell>
          <cell r="GV46">
            <v>0</v>
          </cell>
          <cell r="GW46">
            <v>0</v>
          </cell>
          <cell r="GX46">
            <v>0</v>
          </cell>
          <cell r="GY46">
            <v>1</v>
          </cell>
          <cell r="GZ46">
            <v>1</v>
          </cell>
          <cell r="HA46">
            <v>0</v>
          </cell>
          <cell r="HB46">
            <v>0</v>
          </cell>
          <cell r="HC46">
            <v>0</v>
          </cell>
          <cell r="HD46">
            <v>0</v>
          </cell>
          <cell r="HE46">
            <v>0</v>
          </cell>
          <cell r="HF46">
            <v>1</v>
          </cell>
          <cell r="HG46">
            <v>1</v>
          </cell>
          <cell r="HH46">
            <v>2</v>
          </cell>
          <cell r="HI46">
            <v>0</v>
          </cell>
          <cell r="HJ46">
            <v>0</v>
          </cell>
          <cell r="HK46">
            <v>0</v>
          </cell>
          <cell r="HL46">
            <v>0</v>
          </cell>
          <cell r="HM46">
            <v>0</v>
          </cell>
          <cell r="HN46">
            <v>0</v>
          </cell>
          <cell r="HO46">
            <v>0</v>
          </cell>
          <cell r="HP46">
            <v>0</v>
          </cell>
          <cell r="HQ46">
            <v>0</v>
          </cell>
          <cell r="HR46">
            <v>0</v>
          </cell>
          <cell r="HS46">
            <v>0</v>
          </cell>
          <cell r="HT46">
            <v>0</v>
          </cell>
          <cell r="HU46">
            <v>0</v>
          </cell>
          <cell r="HV46">
            <v>0</v>
          </cell>
          <cell r="HW46">
            <v>0</v>
          </cell>
          <cell r="HX46">
            <v>8</v>
          </cell>
          <cell r="HY46">
            <v>7</v>
          </cell>
          <cell r="HZ46">
            <v>3</v>
          </cell>
          <cell r="IA46">
            <v>1</v>
          </cell>
          <cell r="IB46">
            <v>1</v>
          </cell>
          <cell r="IC46">
            <v>1</v>
          </cell>
          <cell r="ID46">
            <v>0</v>
          </cell>
          <cell r="IE46">
            <v>0</v>
          </cell>
          <cell r="IF46">
            <v>0</v>
          </cell>
          <cell r="IG46">
            <v>0</v>
          </cell>
          <cell r="IH46">
            <v>0</v>
          </cell>
          <cell r="II46">
            <v>0</v>
          </cell>
          <cell r="IJ46">
            <v>12</v>
          </cell>
          <cell r="IK46">
            <v>9</v>
          </cell>
          <cell r="IL46">
            <v>21</v>
          </cell>
          <cell r="IM46">
            <v>2</v>
          </cell>
          <cell r="IN46">
            <v>1</v>
          </cell>
          <cell r="IO46">
            <v>0</v>
          </cell>
          <cell r="IP46">
            <v>2</v>
          </cell>
          <cell r="IQ46">
            <v>0</v>
          </cell>
          <cell r="IR46">
            <v>0</v>
          </cell>
          <cell r="IS46">
            <v>0</v>
          </cell>
          <cell r="IT46">
            <v>0</v>
          </cell>
          <cell r="IU46">
            <v>0</v>
          </cell>
          <cell r="IV46">
            <v>0</v>
          </cell>
          <cell r="IW46">
            <v>2</v>
          </cell>
          <cell r="IX46">
            <v>3</v>
          </cell>
          <cell r="IY46">
            <v>5</v>
          </cell>
          <cell r="IZ46">
            <v>16</v>
          </cell>
          <cell r="JA46">
            <v>6</v>
          </cell>
          <cell r="JB46">
            <v>4</v>
          </cell>
          <cell r="JC46">
            <v>2</v>
          </cell>
          <cell r="JD46">
            <v>0</v>
          </cell>
          <cell r="JE46">
            <v>0</v>
          </cell>
          <cell r="JF46">
            <v>0</v>
          </cell>
          <cell r="JG46">
            <v>0</v>
          </cell>
          <cell r="JH46">
            <v>0</v>
          </cell>
          <cell r="JI46">
            <v>0</v>
          </cell>
          <cell r="JJ46">
            <v>20</v>
          </cell>
          <cell r="JK46">
            <v>8</v>
          </cell>
          <cell r="JL46">
            <v>28</v>
          </cell>
          <cell r="JM46">
            <v>1</v>
          </cell>
          <cell r="JN46">
            <v>1</v>
          </cell>
          <cell r="JO46">
            <v>0</v>
          </cell>
          <cell r="JP46">
            <v>0</v>
          </cell>
          <cell r="JQ46">
            <v>0</v>
          </cell>
          <cell r="JR46">
            <v>0</v>
          </cell>
          <cell r="JS46">
            <v>0</v>
          </cell>
          <cell r="JT46">
            <v>0</v>
          </cell>
          <cell r="JU46">
            <v>0</v>
          </cell>
          <cell r="JV46">
            <v>0</v>
          </cell>
          <cell r="JW46">
            <v>1</v>
          </cell>
          <cell r="JX46">
            <v>1</v>
          </cell>
          <cell r="JY46">
            <v>2</v>
          </cell>
          <cell r="JZ46">
            <v>0</v>
          </cell>
          <cell r="KA46">
            <v>0</v>
          </cell>
          <cell r="KB46">
            <v>0</v>
          </cell>
          <cell r="KC46">
            <v>0</v>
          </cell>
          <cell r="KD46">
            <v>0</v>
          </cell>
          <cell r="KE46">
            <v>0</v>
          </cell>
          <cell r="KF46">
            <v>0</v>
          </cell>
          <cell r="KG46">
            <v>0</v>
          </cell>
          <cell r="KH46">
            <v>0</v>
          </cell>
          <cell r="KI46">
            <v>0</v>
          </cell>
          <cell r="KJ46">
            <v>0</v>
          </cell>
          <cell r="KK46">
            <v>0</v>
          </cell>
          <cell r="KL46">
            <v>0</v>
          </cell>
          <cell r="KM46">
            <v>0</v>
          </cell>
          <cell r="KN46">
            <v>1</v>
          </cell>
          <cell r="KO46">
            <v>0</v>
          </cell>
          <cell r="KP46">
            <v>0</v>
          </cell>
          <cell r="KQ46">
            <v>0</v>
          </cell>
          <cell r="KR46">
            <v>0</v>
          </cell>
          <cell r="KS46">
            <v>0</v>
          </cell>
          <cell r="KT46">
            <v>0</v>
          </cell>
          <cell r="KU46">
            <v>0</v>
          </cell>
          <cell r="KV46">
            <v>0</v>
          </cell>
          <cell r="KW46">
            <v>0</v>
          </cell>
          <cell r="KX46">
            <v>0</v>
          </cell>
          <cell r="KY46">
            <v>0</v>
          </cell>
          <cell r="KZ46">
            <v>0</v>
          </cell>
          <cell r="LA46">
            <v>0</v>
          </cell>
          <cell r="LB46">
            <v>0</v>
          </cell>
          <cell r="LC46">
            <v>6</v>
          </cell>
          <cell r="LD46">
            <v>6</v>
          </cell>
        </row>
        <row r="47">
          <cell r="A47" t="str">
            <v>Golden Thread Gallery</v>
          </cell>
          <cell r="B47" t="str">
            <v>2014-2015</v>
          </cell>
          <cell r="C47">
            <v>31791</v>
          </cell>
          <cell r="D47" t="str">
            <v>Exchequer</v>
          </cell>
          <cell r="E47" t="str">
            <v>ACNI/10829</v>
          </cell>
          <cell r="F47" t="str">
            <v>Joanna Johnston</v>
          </cell>
          <cell r="G47" t="str">
            <v>xx AFP - Returning Applicant</v>
          </cell>
          <cell r="H47" t="str">
            <v>Awarded</v>
          </cell>
          <cell r="I47" t="str">
            <v>Medium</v>
          </cell>
          <cell r="J47">
            <v>180019</v>
          </cell>
          <cell r="K47">
            <v>0</v>
          </cell>
          <cell r="L47">
            <v>180019</v>
          </cell>
          <cell r="M47">
            <v>305123</v>
          </cell>
          <cell r="N47" t="str">
            <v>Visual Arts</v>
          </cell>
          <cell r="O47">
            <v>0</v>
          </cell>
          <cell r="P47">
            <v>0</v>
          </cell>
          <cell r="Q47">
            <v>0</v>
          </cell>
          <cell r="R47">
            <v>2</v>
          </cell>
          <cell r="S47">
            <v>1</v>
          </cell>
          <cell r="T47">
            <v>0</v>
          </cell>
          <cell r="U47">
            <v>0</v>
          </cell>
          <cell r="V47">
            <v>1</v>
          </cell>
          <cell r="W47">
            <v>0</v>
          </cell>
          <cell r="X47">
            <v>0</v>
          </cell>
          <cell r="Y47">
            <v>0</v>
          </cell>
          <cell r="Z47">
            <v>1</v>
          </cell>
          <cell r="AA47">
            <v>1</v>
          </cell>
          <cell r="AB47">
            <v>4</v>
          </cell>
          <cell r="AC47">
            <v>5</v>
          </cell>
          <cell r="AD47">
            <v>5</v>
          </cell>
          <cell r="AE47">
            <v>0</v>
          </cell>
          <cell r="AF47">
            <v>0</v>
          </cell>
          <cell r="AG47">
            <v>0</v>
          </cell>
          <cell r="AH47">
            <v>0</v>
          </cell>
          <cell r="AI47">
            <v>2</v>
          </cell>
          <cell r="AJ47">
            <v>5</v>
          </cell>
          <cell r="AK47">
            <v>2</v>
          </cell>
          <cell r="AL47">
            <v>7</v>
          </cell>
          <cell r="AM47">
            <v>2</v>
          </cell>
          <cell r="AN47">
            <v>3</v>
          </cell>
          <cell r="AO47">
            <v>5</v>
          </cell>
          <cell r="AP47">
            <v>1408</v>
          </cell>
          <cell r="AQ47">
            <v>4</v>
          </cell>
          <cell r="AR47">
            <v>2</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4</v>
          </cell>
          <cell r="BR47">
            <v>2</v>
          </cell>
          <cell r="BS47">
            <v>6</v>
          </cell>
          <cell r="BT47">
            <v>0</v>
          </cell>
          <cell r="BU47">
            <v>2</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2</v>
          </cell>
          <cell r="CV47">
            <v>2</v>
          </cell>
          <cell r="CW47">
            <v>1</v>
          </cell>
          <cell r="CX47">
            <v>1</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1</v>
          </cell>
          <cell r="DX47">
            <v>1</v>
          </cell>
          <cell r="DY47">
            <v>2</v>
          </cell>
          <cell r="DZ47">
            <v>5</v>
          </cell>
          <cell r="EA47">
            <v>3</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5</v>
          </cell>
          <cell r="FA47">
            <v>3</v>
          </cell>
          <cell r="FB47">
            <v>8</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1</v>
          </cell>
          <cell r="FU47">
            <v>0</v>
          </cell>
          <cell r="FV47">
            <v>2</v>
          </cell>
          <cell r="FW47">
            <v>2</v>
          </cell>
          <cell r="FX47">
            <v>1</v>
          </cell>
          <cell r="FY47">
            <v>0</v>
          </cell>
          <cell r="FZ47">
            <v>1</v>
          </cell>
          <cell r="GA47">
            <v>0</v>
          </cell>
          <cell r="GB47">
            <v>5</v>
          </cell>
          <cell r="GC47">
            <v>2</v>
          </cell>
          <cell r="GD47">
            <v>7</v>
          </cell>
          <cell r="GE47">
            <v>0</v>
          </cell>
          <cell r="GF47">
            <v>0</v>
          </cell>
          <cell r="GG47">
            <v>0</v>
          </cell>
          <cell r="GH47">
            <v>0</v>
          </cell>
          <cell r="GI47">
            <v>0</v>
          </cell>
          <cell r="GJ47">
            <v>1</v>
          </cell>
          <cell r="GK47">
            <v>0</v>
          </cell>
          <cell r="GL47">
            <v>1</v>
          </cell>
          <cell r="GM47">
            <v>0</v>
          </cell>
          <cell r="GN47">
            <v>0</v>
          </cell>
          <cell r="GO47">
            <v>0</v>
          </cell>
          <cell r="GP47">
            <v>0</v>
          </cell>
          <cell r="GQ47">
            <v>0</v>
          </cell>
          <cell r="GR47">
            <v>2</v>
          </cell>
          <cell r="GS47">
            <v>2</v>
          </cell>
          <cell r="GT47">
            <v>0</v>
          </cell>
          <cell r="GU47">
            <v>0</v>
          </cell>
          <cell r="GV47">
            <v>0</v>
          </cell>
          <cell r="GW47">
            <v>1</v>
          </cell>
          <cell r="GX47">
            <v>0</v>
          </cell>
          <cell r="GY47">
            <v>0</v>
          </cell>
          <cell r="GZ47">
            <v>1</v>
          </cell>
          <cell r="HA47">
            <v>0</v>
          </cell>
          <cell r="HB47">
            <v>0</v>
          </cell>
          <cell r="HC47">
            <v>0</v>
          </cell>
          <cell r="HD47">
            <v>0</v>
          </cell>
          <cell r="HE47">
            <v>0</v>
          </cell>
          <cell r="HF47">
            <v>1</v>
          </cell>
          <cell r="HG47">
            <v>1</v>
          </cell>
          <cell r="HH47">
            <v>2</v>
          </cell>
          <cell r="HI47">
            <v>0</v>
          </cell>
          <cell r="HJ47">
            <v>1</v>
          </cell>
          <cell r="HK47">
            <v>4</v>
          </cell>
          <cell r="HL47">
            <v>0</v>
          </cell>
          <cell r="HM47">
            <v>0</v>
          </cell>
          <cell r="HN47">
            <v>1</v>
          </cell>
          <cell r="HO47">
            <v>1</v>
          </cell>
          <cell r="HP47">
            <v>0</v>
          </cell>
          <cell r="HQ47">
            <v>0</v>
          </cell>
          <cell r="HR47">
            <v>0</v>
          </cell>
          <cell r="HS47">
            <v>0</v>
          </cell>
          <cell r="HT47">
            <v>0</v>
          </cell>
          <cell r="HU47">
            <v>5</v>
          </cell>
          <cell r="HV47">
            <v>2</v>
          </cell>
          <cell r="HW47">
            <v>7</v>
          </cell>
          <cell r="HX47">
            <v>0</v>
          </cell>
          <cell r="HY47">
            <v>1</v>
          </cell>
          <cell r="HZ47">
            <v>1</v>
          </cell>
          <cell r="IA47">
            <v>1</v>
          </cell>
          <cell r="IB47">
            <v>0</v>
          </cell>
          <cell r="IC47">
            <v>0</v>
          </cell>
          <cell r="ID47">
            <v>1</v>
          </cell>
          <cell r="IE47">
            <v>1</v>
          </cell>
          <cell r="IF47">
            <v>0</v>
          </cell>
          <cell r="IG47">
            <v>0</v>
          </cell>
          <cell r="IH47">
            <v>0</v>
          </cell>
          <cell r="II47">
            <v>0</v>
          </cell>
          <cell r="IJ47">
            <v>2</v>
          </cell>
          <cell r="IK47">
            <v>3</v>
          </cell>
          <cell r="IL47">
            <v>5</v>
          </cell>
          <cell r="IM47">
            <v>0</v>
          </cell>
          <cell r="IN47">
            <v>0</v>
          </cell>
          <cell r="IO47">
            <v>0</v>
          </cell>
          <cell r="IP47">
            <v>0</v>
          </cell>
          <cell r="IQ47">
            <v>0</v>
          </cell>
          <cell r="IR47">
            <v>0</v>
          </cell>
          <cell r="IS47">
            <v>0</v>
          </cell>
          <cell r="IT47">
            <v>0</v>
          </cell>
          <cell r="IU47">
            <v>4</v>
          </cell>
          <cell r="IV47">
            <v>2</v>
          </cell>
          <cell r="IW47">
            <v>4</v>
          </cell>
          <cell r="IX47">
            <v>2</v>
          </cell>
          <cell r="IY47">
            <v>6</v>
          </cell>
          <cell r="IZ47">
            <v>0</v>
          </cell>
          <cell r="JA47">
            <v>1</v>
          </cell>
          <cell r="JB47">
            <v>0</v>
          </cell>
          <cell r="JC47">
            <v>1</v>
          </cell>
          <cell r="JD47">
            <v>0</v>
          </cell>
          <cell r="JE47">
            <v>0</v>
          </cell>
          <cell r="JF47">
            <v>0</v>
          </cell>
          <cell r="JG47">
            <v>0</v>
          </cell>
          <cell r="JH47">
            <v>0</v>
          </cell>
          <cell r="JI47">
            <v>0</v>
          </cell>
          <cell r="JJ47">
            <v>0</v>
          </cell>
          <cell r="JK47">
            <v>2</v>
          </cell>
          <cell r="JL47">
            <v>2</v>
          </cell>
          <cell r="JM47">
            <v>0</v>
          </cell>
          <cell r="JN47">
            <v>1</v>
          </cell>
          <cell r="JO47">
            <v>0</v>
          </cell>
          <cell r="JP47">
            <v>0</v>
          </cell>
          <cell r="JQ47">
            <v>0</v>
          </cell>
          <cell r="JR47">
            <v>0</v>
          </cell>
          <cell r="JS47">
            <v>1</v>
          </cell>
          <cell r="JT47">
            <v>0</v>
          </cell>
          <cell r="JU47">
            <v>0</v>
          </cell>
          <cell r="JV47">
            <v>0</v>
          </cell>
          <cell r="JW47">
            <v>1</v>
          </cell>
          <cell r="JX47">
            <v>1</v>
          </cell>
          <cell r="JY47">
            <v>2</v>
          </cell>
          <cell r="JZ47">
            <v>0</v>
          </cell>
          <cell r="KA47">
            <v>1</v>
          </cell>
          <cell r="KB47">
            <v>0</v>
          </cell>
          <cell r="KC47">
            <v>2</v>
          </cell>
          <cell r="KD47">
            <v>0</v>
          </cell>
          <cell r="KE47">
            <v>0</v>
          </cell>
          <cell r="KF47">
            <v>0</v>
          </cell>
          <cell r="KG47">
            <v>0</v>
          </cell>
          <cell r="KH47">
            <v>5</v>
          </cell>
          <cell r="KI47">
            <v>0</v>
          </cell>
          <cell r="KJ47">
            <v>5</v>
          </cell>
          <cell r="KK47">
            <v>3</v>
          </cell>
          <cell r="KL47">
            <v>8</v>
          </cell>
          <cell r="KM47">
            <v>1</v>
          </cell>
          <cell r="KN47">
            <v>0</v>
          </cell>
          <cell r="KO47">
            <v>1</v>
          </cell>
          <cell r="KP47">
            <v>0</v>
          </cell>
          <cell r="KQ47">
            <v>1</v>
          </cell>
          <cell r="KR47">
            <v>4</v>
          </cell>
          <cell r="KS47">
            <v>0</v>
          </cell>
          <cell r="KT47">
            <v>0</v>
          </cell>
          <cell r="KU47">
            <v>3</v>
          </cell>
          <cell r="KV47">
            <v>3</v>
          </cell>
          <cell r="KW47">
            <v>0</v>
          </cell>
          <cell r="KX47">
            <v>1</v>
          </cell>
          <cell r="KY47">
            <v>12</v>
          </cell>
          <cell r="KZ47">
            <v>1</v>
          </cell>
          <cell r="LA47">
            <v>1</v>
          </cell>
          <cell r="LB47">
            <v>0</v>
          </cell>
          <cell r="LC47">
            <v>2</v>
          </cell>
          <cell r="LD47">
            <v>4</v>
          </cell>
        </row>
        <row r="48">
          <cell r="A48" t="str">
            <v>Greater Shantallow Community Arts</v>
          </cell>
          <cell r="B48" t="str">
            <v>2014-2015</v>
          </cell>
          <cell r="C48">
            <v>31775</v>
          </cell>
          <cell r="D48" t="str">
            <v>Lottery</v>
          </cell>
          <cell r="E48" t="str">
            <v>ACNI/10813</v>
          </cell>
          <cell r="F48" t="str">
            <v>Lizzie Devlin</v>
          </cell>
          <cell r="G48" t="str">
            <v>xx AFP - Returning Applicant</v>
          </cell>
          <cell r="H48" t="str">
            <v>Awarded - Completed</v>
          </cell>
          <cell r="I48" t="str">
            <v>Medium</v>
          </cell>
          <cell r="J48">
            <v>113946</v>
          </cell>
          <cell r="K48">
            <v>0</v>
          </cell>
          <cell r="L48">
            <v>113946</v>
          </cell>
          <cell r="M48">
            <v>324057.51</v>
          </cell>
          <cell r="N48" t="str">
            <v>Combined</v>
          </cell>
          <cell r="O48">
            <v>0</v>
          </cell>
          <cell r="P48">
            <v>0</v>
          </cell>
          <cell r="Q48">
            <v>0</v>
          </cell>
          <cell r="R48">
            <v>0</v>
          </cell>
          <cell r="S48">
            <v>1</v>
          </cell>
          <cell r="T48">
            <v>0</v>
          </cell>
          <cell r="U48">
            <v>0</v>
          </cell>
          <cell r="V48">
            <v>0</v>
          </cell>
          <cell r="W48">
            <v>2</v>
          </cell>
          <cell r="X48">
            <v>2</v>
          </cell>
          <cell r="Y48">
            <v>0</v>
          </cell>
          <cell r="Z48">
            <v>0</v>
          </cell>
          <cell r="AA48">
            <v>3</v>
          </cell>
          <cell r="AB48">
            <v>2</v>
          </cell>
          <cell r="AC48">
            <v>5</v>
          </cell>
          <cell r="AD48">
            <v>25</v>
          </cell>
          <cell r="AE48">
            <v>26</v>
          </cell>
          <cell r="AF48">
            <v>0</v>
          </cell>
          <cell r="AG48">
            <v>0</v>
          </cell>
          <cell r="AH48">
            <v>16</v>
          </cell>
          <cell r="AI48">
            <v>6</v>
          </cell>
          <cell r="AJ48">
            <v>41</v>
          </cell>
          <cell r="AK48">
            <v>32</v>
          </cell>
          <cell r="AL48">
            <v>73</v>
          </cell>
          <cell r="AM48">
            <v>62</v>
          </cell>
          <cell r="AN48">
            <v>38</v>
          </cell>
          <cell r="AO48">
            <v>100</v>
          </cell>
          <cell r="AP48">
            <v>2000</v>
          </cell>
          <cell r="AQ48">
            <v>6</v>
          </cell>
          <cell r="AR48">
            <v>8</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6</v>
          </cell>
          <cell r="BR48">
            <v>8</v>
          </cell>
          <cell r="BS48">
            <v>14</v>
          </cell>
          <cell r="BT48">
            <v>25</v>
          </cell>
          <cell r="BU48">
            <v>26</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25</v>
          </cell>
          <cell r="CU48">
            <v>26</v>
          </cell>
          <cell r="CV48">
            <v>51</v>
          </cell>
          <cell r="CW48">
            <v>1</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1</v>
          </cell>
          <cell r="DX48">
            <v>0</v>
          </cell>
          <cell r="DY48">
            <v>1</v>
          </cell>
          <cell r="DZ48">
            <v>2</v>
          </cell>
          <cell r="EA48">
            <v>2</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2</v>
          </cell>
          <cell r="FA48">
            <v>2</v>
          </cell>
          <cell r="FB48">
            <v>4</v>
          </cell>
          <cell r="FC48">
            <v>0</v>
          </cell>
          <cell r="FD48">
            <v>1</v>
          </cell>
          <cell r="FE48">
            <v>0</v>
          </cell>
          <cell r="FF48">
            <v>0</v>
          </cell>
          <cell r="FG48">
            <v>0</v>
          </cell>
          <cell r="FH48">
            <v>0</v>
          </cell>
          <cell r="FI48">
            <v>0</v>
          </cell>
          <cell r="FJ48">
            <v>1</v>
          </cell>
          <cell r="FK48">
            <v>0</v>
          </cell>
          <cell r="FL48">
            <v>0</v>
          </cell>
          <cell r="FM48">
            <v>0</v>
          </cell>
          <cell r="FN48">
            <v>2</v>
          </cell>
          <cell r="FO48">
            <v>2</v>
          </cell>
          <cell r="FP48">
            <v>1</v>
          </cell>
          <cell r="FQ48">
            <v>0</v>
          </cell>
          <cell r="FR48">
            <v>0</v>
          </cell>
          <cell r="FS48">
            <v>0</v>
          </cell>
          <cell r="FT48">
            <v>1</v>
          </cell>
          <cell r="FU48">
            <v>1</v>
          </cell>
          <cell r="FV48">
            <v>3</v>
          </cell>
          <cell r="FW48">
            <v>6</v>
          </cell>
          <cell r="FX48">
            <v>1</v>
          </cell>
          <cell r="FY48">
            <v>1</v>
          </cell>
          <cell r="FZ48">
            <v>0</v>
          </cell>
          <cell r="GA48">
            <v>0</v>
          </cell>
          <cell r="GB48">
            <v>6</v>
          </cell>
          <cell r="GC48">
            <v>8</v>
          </cell>
          <cell r="GD48">
            <v>14</v>
          </cell>
          <cell r="GE48">
            <v>3</v>
          </cell>
          <cell r="GF48">
            <v>4</v>
          </cell>
          <cell r="GG48">
            <v>8</v>
          </cell>
          <cell r="GH48">
            <v>12</v>
          </cell>
          <cell r="GI48">
            <v>8</v>
          </cell>
          <cell r="GJ48">
            <v>6</v>
          </cell>
          <cell r="GK48">
            <v>5</v>
          </cell>
          <cell r="GL48">
            <v>2</v>
          </cell>
          <cell r="GM48">
            <v>1</v>
          </cell>
          <cell r="GN48">
            <v>2</v>
          </cell>
          <cell r="GO48">
            <v>0</v>
          </cell>
          <cell r="GP48">
            <v>0</v>
          </cell>
          <cell r="GQ48">
            <v>25</v>
          </cell>
          <cell r="GR48">
            <v>26</v>
          </cell>
          <cell r="GS48">
            <v>51</v>
          </cell>
          <cell r="GT48">
            <v>0</v>
          </cell>
          <cell r="GU48">
            <v>0</v>
          </cell>
          <cell r="GV48">
            <v>0</v>
          </cell>
          <cell r="GW48">
            <v>0</v>
          </cell>
          <cell r="GX48">
            <v>0</v>
          </cell>
          <cell r="GY48">
            <v>0</v>
          </cell>
          <cell r="GZ48">
            <v>1</v>
          </cell>
          <cell r="HA48">
            <v>0</v>
          </cell>
          <cell r="HB48">
            <v>0</v>
          </cell>
          <cell r="HC48">
            <v>0</v>
          </cell>
          <cell r="HD48">
            <v>0</v>
          </cell>
          <cell r="HE48">
            <v>0</v>
          </cell>
          <cell r="HF48">
            <v>1</v>
          </cell>
          <cell r="HG48">
            <v>0</v>
          </cell>
          <cell r="HH48">
            <v>1</v>
          </cell>
          <cell r="HI48">
            <v>0</v>
          </cell>
          <cell r="HJ48">
            <v>0</v>
          </cell>
          <cell r="HK48">
            <v>1</v>
          </cell>
          <cell r="HL48">
            <v>0</v>
          </cell>
          <cell r="HM48">
            <v>0</v>
          </cell>
          <cell r="HN48">
            <v>2</v>
          </cell>
          <cell r="HO48">
            <v>0</v>
          </cell>
          <cell r="HP48">
            <v>0</v>
          </cell>
          <cell r="HQ48">
            <v>1</v>
          </cell>
          <cell r="HR48">
            <v>0</v>
          </cell>
          <cell r="HS48">
            <v>0</v>
          </cell>
          <cell r="HT48">
            <v>0</v>
          </cell>
          <cell r="HU48">
            <v>2</v>
          </cell>
          <cell r="HV48">
            <v>2</v>
          </cell>
          <cell r="HW48">
            <v>4</v>
          </cell>
          <cell r="HX48">
            <v>32</v>
          </cell>
          <cell r="HY48">
            <v>16</v>
          </cell>
          <cell r="HZ48">
            <v>12</v>
          </cell>
          <cell r="IA48">
            <v>6</v>
          </cell>
          <cell r="IB48">
            <v>9</v>
          </cell>
          <cell r="IC48">
            <v>5</v>
          </cell>
          <cell r="ID48">
            <v>4</v>
          </cell>
          <cell r="IE48">
            <v>7</v>
          </cell>
          <cell r="IF48">
            <v>4</v>
          </cell>
          <cell r="IG48">
            <v>6</v>
          </cell>
          <cell r="IH48">
            <v>1</v>
          </cell>
          <cell r="II48">
            <v>0</v>
          </cell>
          <cell r="IJ48">
            <v>62</v>
          </cell>
          <cell r="IK48">
            <v>40</v>
          </cell>
          <cell r="IL48">
            <v>102</v>
          </cell>
          <cell r="IM48">
            <v>4</v>
          </cell>
          <cell r="IN48">
            <v>7</v>
          </cell>
          <cell r="IO48">
            <v>0</v>
          </cell>
          <cell r="IP48">
            <v>1</v>
          </cell>
          <cell r="IQ48">
            <v>2</v>
          </cell>
          <cell r="IR48">
            <v>0</v>
          </cell>
          <cell r="IS48">
            <v>0</v>
          </cell>
          <cell r="IT48">
            <v>0</v>
          </cell>
          <cell r="IU48">
            <v>0</v>
          </cell>
          <cell r="IV48">
            <v>0</v>
          </cell>
          <cell r="IW48">
            <v>6</v>
          </cell>
          <cell r="IX48">
            <v>8</v>
          </cell>
          <cell r="IY48">
            <v>14</v>
          </cell>
          <cell r="IZ48">
            <v>16</v>
          </cell>
          <cell r="JA48">
            <v>15</v>
          </cell>
          <cell r="JB48">
            <v>3</v>
          </cell>
          <cell r="JC48">
            <v>5</v>
          </cell>
          <cell r="JD48">
            <v>4</v>
          </cell>
          <cell r="JE48">
            <v>2</v>
          </cell>
          <cell r="JF48">
            <v>2</v>
          </cell>
          <cell r="JG48">
            <v>4</v>
          </cell>
          <cell r="JH48">
            <v>0</v>
          </cell>
          <cell r="JI48">
            <v>0</v>
          </cell>
          <cell r="JJ48">
            <v>25</v>
          </cell>
          <cell r="JK48">
            <v>26</v>
          </cell>
          <cell r="JL48">
            <v>51</v>
          </cell>
          <cell r="JM48">
            <v>1</v>
          </cell>
          <cell r="JN48">
            <v>0</v>
          </cell>
          <cell r="JO48">
            <v>0</v>
          </cell>
          <cell r="JP48">
            <v>0</v>
          </cell>
          <cell r="JQ48">
            <v>0</v>
          </cell>
          <cell r="JR48">
            <v>0</v>
          </cell>
          <cell r="JS48">
            <v>0</v>
          </cell>
          <cell r="JT48">
            <v>0</v>
          </cell>
          <cell r="JU48">
            <v>0</v>
          </cell>
          <cell r="JV48">
            <v>0</v>
          </cell>
          <cell r="JW48">
            <v>1</v>
          </cell>
          <cell r="JX48">
            <v>0</v>
          </cell>
          <cell r="JY48">
            <v>1</v>
          </cell>
          <cell r="JZ48">
            <v>2</v>
          </cell>
          <cell r="KA48">
            <v>2</v>
          </cell>
          <cell r="KB48">
            <v>0</v>
          </cell>
          <cell r="KC48">
            <v>0</v>
          </cell>
          <cell r="KD48">
            <v>0</v>
          </cell>
          <cell r="KE48">
            <v>0</v>
          </cell>
          <cell r="KF48">
            <v>0</v>
          </cell>
          <cell r="KG48">
            <v>0</v>
          </cell>
          <cell r="KH48">
            <v>0</v>
          </cell>
          <cell r="KI48">
            <v>0</v>
          </cell>
          <cell r="KJ48">
            <v>2</v>
          </cell>
          <cell r="KK48">
            <v>2</v>
          </cell>
          <cell r="KL48">
            <v>4</v>
          </cell>
          <cell r="KM48">
            <v>1</v>
          </cell>
          <cell r="KN48">
            <v>0</v>
          </cell>
          <cell r="KO48">
            <v>1</v>
          </cell>
          <cell r="KP48">
            <v>0</v>
          </cell>
          <cell r="KQ48">
            <v>16</v>
          </cell>
          <cell r="KR48">
            <v>6</v>
          </cell>
          <cell r="KS48">
            <v>12</v>
          </cell>
          <cell r="KT48">
            <v>4</v>
          </cell>
          <cell r="KU48">
            <v>19</v>
          </cell>
          <cell r="KV48">
            <v>19</v>
          </cell>
          <cell r="KW48">
            <v>20</v>
          </cell>
          <cell r="KX48">
            <v>8</v>
          </cell>
          <cell r="KY48">
            <v>104</v>
          </cell>
          <cell r="KZ48">
            <v>0</v>
          </cell>
          <cell r="LA48">
            <v>0</v>
          </cell>
          <cell r="LB48">
            <v>4</v>
          </cell>
          <cell r="LC48">
            <v>6</v>
          </cell>
          <cell r="LD48">
            <v>10</v>
          </cell>
        </row>
        <row r="49">
          <cell r="A49" t="str">
            <v>Green Shoot Productions</v>
          </cell>
          <cell r="B49" t="str">
            <v>2014-2015</v>
          </cell>
          <cell r="C49">
            <v>31825</v>
          </cell>
          <cell r="D49" t="str">
            <v>Lottery</v>
          </cell>
          <cell r="E49" t="str">
            <v>ACNI/10863</v>
          </cell>
          <cell r="F49" t="str">
            <v>Damian Smyth</v>
          </cell>
          <cell r="G49" t="str">
            <v>AFP - Core</v>
          </cell>
          <cell r="H49" t="str">
            <v>Awarded - Completed</v>
          </cell>
          <cell r="I49" t="str">
            <v>Medium</v>
          </cell>
          <cell r="J49">
            <v>78000</v>
          </cell>
          <cell r="K49">
            <v>0</v>
          </cell>
          <cell r="L49">
            <v>78000</v>
          </cell>
          <cell r="M49">
            <v>169813</v>
          </cell>
          <cell r="N49" t="str">
            <v>Drama</v>
          </cell>
          <cell r="O49">
            <v>0</v>
          </cell>
          <cell r="P49">
            <v>0</v>
          </cell>
          <cell r="Q49">
            <v>1</v>
          </cell>
          <cell r="R49">
            <v>0</v>
          </cell>
          <cell r="S49">
            <v>0</v>
          </cell>
          <cell r="T49">
            <v>0</v>
          </cell>
          <cell r="U49">
            <v>0</v>
          </cell>
          <cell r="V49">
            <v>1</v>
          </cell>
          <cell r="W49">
            <v>0</v>
          </cell>
          <cell r="X49">
            <v>0</v>
          </cell>
          <cell r="Y49">
            <v>0</v>
          </cell>
          <cell r="Z49">
            <v>1</v>
          </cell>
          <cell r="AA49">
            <v>1</v>
          </cell>
          <cell r="AB49">
            <v>2</v>
          </cell>
          <cell r="AC49">
            <v>3</v>
          </cell>
          <cell r="AD49">
            <v>1</v>
          </cell>
          <cell r="AE49">
            <v>16</v>
          </cell>
          <cell r="AF49">
            <v>0</v>
          </cell>
          <cell r="AG49">
            <v>1</v>
          </cell>
          <cell r="AH49">
            <v>1</v>
          </cell>
          <cell r="AI49">
            <v>4</v>
          </cell>
          <cell r="AJ49">
            <v>2</v>
          </cell>
          <cell r="AK49">
            <v>21</v>
          </cell>
          <cell r="AL49">
            <v>23</v>
          </cell>
          <cell r="AM49">
            <v>0</v>
          </cell>
          <cell r="AN49">
            <v>1</v>
          </cell>
          <cell r="AO49">
            <v>1</v>
          </cell>
          <cell r="AP49">
            <v>780</v>
          </cell>
          <cell r="AQ49">
            <v>2</v>
          </cell>
          <cell r="AR49">
            <v>2</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2</v>
          </cell>
          <cell r="BR49">
            <v>2</v>
          </cell>
          <cell r="BS49">
            <v>4</v>
          </cell>
          <cell r="BT49">
            <v>1</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1</v>
          </cell>
          <cell r="CU49">
            <v>0</v>
          </cell>
          <cell r="CV49">
            <v>1</v>
          </cell>
          <cell r="CW49">
            <v>0</v>
          </cell>
          <cell r="CX49">
            <v>1</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1</v>
          </cell>
          <cell r="DY49">
            <v>1</v>
          </cell>
          <cell r="DZ49">
            <v>0</v>
          </cell>
          <cell r="EA49">
            <v>1</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1</v>
          </cell>
          <cell r="FB49">
            <v>1</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1</v>
          </cell>
          <cell r="FW49">
            <v>1</v>
          </cell>
          <cell r="FX49">
            <v>1</v>
          </cell>
          <cell r="FY49">
            <v>1</v>
          </cell>
          <cell r="FZ49">
            <v>0</v>
          </cell>
          <cell r="GA49">
            <v>0</v>
          </cell>
          <cell r="GB49">
            <v>2</v>
          </cell>
          <cell r="GC49">
            <v>2</v>
          </cell>
          <cell r="GD49">
            <v>4</v>
          </cell>
          <cell r="GE49">
            <v>0</v>
          </cell>
          <cell r="GF49">
            <v>0</v>
          </cell>
          <cell r="GG49">
            <v>0</v>
          </cell>
          <cell r="GH49">
            <v>0</v>
          </cell>
          <cell r="GI49">
            <v>0</v>
          </cell>
          <cell r="GJ49">
            <v>0</v>
          </cell>
          <cell r="GK49">
            <v>0</v>
          </cell>
          <cell r="GL49">
            <v>0</v>
          </cell>
          <cell r="GM49">
            <v>1</v>
          </cell>
          <cell r="GN49">
            <v>0</v>
          </cell>
          <cell r="GO49">
            <v>0</v>
          </cell>
          <cell r="GP49">
            <v>0</v>
          </cell>
          <cell r="GQ49">
            <v>1</v>
          </cell>
          <cell r="GR49">
            <v>0</v>
          </cell>
          <cell r="GS49">
            <v>1</v>
          </cell>
          <cell r="GT49">
            <v>0</v>
          </cell>
          <cell r="GU49">
            <v>0</v>
          </cell>
          <cell r="GV49">
            <v>0</v>
          </cell>
          <cell r="GW49">
            <v>0</v>
          </cell>
          <cell r="GX49">
            <v>0</v>
          </cell>
          <cell r="GY49">
            <v>0</v>
          </cell>
          <cell r="GZ49">
            <v>0</v>
          </cell>
          <cell r="HA49">
            <v>1</v>
          </cell>
          <cell r="HB49">
            <v>0</v>
          </cell>
          <cell r="HC49">
            <v>0</v>
          </cell>
          <cell r="HD49">
            <v>0</v>
          </cell>
          <cell r="HE49">
            <v>0</v>
          </cell>
          <cell r="HF49">
            <v>0</v>
          </cell>
          <cell r="HG49">
            <v>1</v>
          </cell>
          <cell r="HH49">
            <v>1</v>
          </cell>
          <cell r="HI49">
            <v>0</v>
          </cell>
          <cell r="HJ49">
            <v>0</v>
          </cell>
          <cell r="HK49">
            <v>0</v>
          </cell>
          <cell r="HL49">
            <v>1</v>
          </cell>
          <cell r="HM49">
            <v>0</v>
          </cell>
          <cell r="HN49">
            <v>0</v>
          </cell>
          <cell r="HO49">
            <v>0</v>
          </cell>
          <cell r="HP49">
            <v>1</v>
          </cell>
          <cell r="HQ49">
            <v>0</v>
          </cell>
          <cell r="HR49">
            <v>0</v>
          </cell>
          <cell r="HS49">
            <v>0</v>
          </cell>
          <cell r="HT49">
            <v>0</v>
          </cell>
          <cell r="HU49">
            <v>0</v>
          </cell>
          <cell r="HV49">
            <v>2</v>
          </cell>
          <cell r="HW49">
            <v>2</v>
          </cell>
          <cell r="HX49">
            <v>0</v>
          </cell>
          <cell r="HY49">
            <v>0</v>
          </cell>
          <cell r="HZ49">
            <v>0</v>
          </cell>
          <cell r="IA49">
            <v>0</v>
          </cell>
          <cell r="IB49">
            <v>0</v>
          </cell>
          <cell r="IC49">
            <v>0</v>
          </cell>
          <cell r="ID49">
            <v>0</v>
          </cell>
          <cell r="IE49">
            <v>0</v>
          </cell>
          <cell r="IF49">
            <v>0</v>
          </cell>
          <cell r="IG49">
            <v>0</v>
          </cell>
          <cell r="IH49">
            <v>0</v>
          </cell>
          <cell r="II49">
            <v>0</v>
          </cell>
          <cell r="IJ49">
            <v>0</v>
          </cell>
          <cell r="IK49">
            <v>0</v>
          </cell>
          <cell r="IL49">
            <v>0</v>
          </cell>
          <cell r="IM49">
            <v>2</v>
          </cell>
          <cell r="IN49">
            <v>1</v>
          </cell>
          <cell r="IO49">
            <v>0</v>
          </cell>
          <cell r="IP49">
            <v>1</v>
          </cell>
          <cell r="IQ49">
            <v>0</v>
          </cell>
          <cell r="IR49">
            <v>0</v>
          </cell>
          <cell r="IS49">
            <v>0</v>
          </cell>
          <cell r="IT49">
            <v>0</v>
          </cell>
          <cell r="IU49">
            <v>0</v>
          </cell>
          <cell r="IV49">
            <v>0</v>
          </cell>
          <cell r="IW49">
            <v>2</v>
          </cell>
          <cell r="IX49">
            <v>2</v>
          </cell>
          <cell r="IY49">
            <v>4</v>
          </cell>
          <cell r="IZ49">
            <v>0</v>
          </cell>
          <cell r="JA49">
            <v>0</v>
          </cell>
          <cell r="JB49">
            <v>0</v>
          </cell>
          <cell r="JC49">
            <v>0</v>
          </cell>
          <cell r="JD49">
            <v>0</v>
          </cell>
          <cell r="JE49">
            <v>0</v>
          </cell>
          <cell r="JF49">
            <v>1</v>
          </cell>
          <cell r="JG49">
            <v>0</v>
          </cell>
          <cell r="JH49">
            <v>0</v>
          </cell>
          <cell r="JI49">
            <v>0</v>
          </cell>
          <cell r="JJ49">
            <v>1</v>
          </cell>
          <cell r="JK49">
            <v>0</v>
          </cell>
          <cell r="JL49">
            <v>1</v>
          </cell>
          <cell r="JM49">
            <v>0</v>
          </cell>
          <cell r="JN49">
            <v>0</v>
          </cell>
          <cell r="JO49">
            <v>0</v>
          </cell>
          <cell r="JP49">
            <v>1</v>
          </cell>
          <cell r="JQ49">
            <v>0</v>
          </cell>
          <cell r="JR49">
            <v>0</v>
          </cell>
          <cell r="JS49">
            <v>0</v>
          </cell>
          <cell r="JT49">
            <v>0</v>
          </cell>
          <cell r="JU49">
            <v>0</v>
          </cell>
          <cell r="JV49">
            <v>0</v>
          </cell>
          <cell r="JW49">
            <v>0</v>
          </cell>
          <cell r="JX49">
            <v>1</v>
          </cell>
          <cell r="JY49">
            <v>1</v>
          </cell>
          <cell r="JZ49">
            <v>0</v>
          </cell>
          <cell r="KA49">
            <v>1</v>
          </cell>
          <cell r="KB49">
            <v>0</v>
          </cell>
          <cell r="KC49">
            <v>0</v>
          </cell>
          <cell r="KD49">
            <v>0</v>
          </cell>
          <cell r="KE49">
            <v>0</v>
          </cell>
          <cell r="KF49">
            <v>0</v>
          </cell>
          <cell r="KG49">
            <v>0</v>
          </cell>
          <cell r="KH49">
            <v>0</v>
          </cell>
          <cell r="KI49">
            <v>0</v>
          </cell>
          <cell r="KJ49">
            <v>0</v>
          </cell>
          <cell r="KK49">
            <v>1</v>
          </cell>
          <cell r="KL49">
            <v>1</v>
          </cell>
          <cell r="KM49">
            <v>1</v>
          </cell>
          <cell r="KN49">
            <v>0</v>
          </cell>
          <cell r="KO49">
            <v>1</v>
          </cell>
          <cell r="KP49">
            <v>0</v>
          </cell>
          <cell r="KQ49">
            <v>4</v>
          </cell>
          <cell r="KR49">
            <v>0</v>
          </cell>
          <cell r="KS49">
            <v>0</v>
          </cell>
          <cell r="KT49">
            <v>0</v>
          </cell>
          <cell r="KU49">
            <v>0</v>
          </cell>
          <cell r="KV49">
            <v>0</v>
          </cell>
          <cell r="KW49">
            <v>0</v>
          </cell>
          <cell r="KX49">
            <v>0</v>
          </cell>
          <cell r="KY49">
            <v>4</v>
          </cell>
          <cell r="KZ49">
            <v>0</v>
          </cell>
          <cell r="LA49">
            <v>0</v>
          </cell>
          <cell r="LB49">
            <v>0</v>
          </cell>
          <cell r="LC49">
            <v>3</v>
          </cell>
          <cell r="LD49">
            <v>3</v>
          </cell>
        </row>
        <row r="50">
          <cell r="A50" t="str">
            <v>Guildhall Press</v>
          </cell>
          <cell r="B50" t="str">
            <v>2014-2015</v>
          </cell>
          <cell r="C50">
            <v>31814</v>
          </cell>
          <cell r="D50" t="str">
            <v>Lottery</v>
          </cell>
          <cell r="E50" t="str">
            <v>ACNI/10852</v>
          </cell>
          <cell r="F50" t="str">
            <v>Damian Smyth</v>
          </cell>
          <cell r="G50" t="str">
            <v>AFP - Core</v>
          </cell>
          <cell r="H50" t="str">
            <v>Awarded - Completed</v>
          </cell>
          <cell r="I50" t="str">
            <v>Medium</v>
          </cell>
          <cell r="J50">
            <v>47100</v>
          </cell>
          <cell r="K50">
            <v>0</v>
          </cell>
          <cell r="L50">
            <v>47100</v>
          </cell>
          <cell r="M50">
            <v>163050</v>
          </cell>
          <cell r="N50" t="str">
            <v>Literature</v>
          </cell>
          <cell r="O50">
            <v>1</v>
          </cell>
          <cell r="P50">
            <v>0</v>
          </cell>
          <cell r="Q50">
            <v>1</v>
          </cell>
          <cell r="R50">
            <v>0</v>
          </cell>
          <cell r="S50">
            <v>1</v>
          </cell>
          <cell r="T50">
            <v>0</v>
          </cell>
          <cell r="U50">
            <v>0</v>
          </cell>
          <cell r="V50">
            <v>0</v>
          </cell>
          <cell r="W50">
            <v>0</v>
          </cell>
          <cell r="X50">
            <v>0</v>
          </cell>
          <cell r="Y50">
            <v>0</v>
          </cell>
          <cell r="Z50">
            <v>0</v>
          </cell>
          <cell r="AA50">
            <v>3</v>
          </cell>
          <cell r="AB50">
            <v>0</v>
          </cell>
          <cell r="AC50">
            <v>3</v>
          </cell>
          <cell r="AD50">
            <v>1</v>
          </cell>
          <cell r="AE50">
            <v>1</v>
          </cell>
          <cell r="AF50">
            <v>0</v>
          </cell>
          <cell r="AG50">
            <v>0</v>
          </cell>
          <cell r="AH50">
            <v>0</v>
          </cell>
          <cell r="AI50">
            <v>0</v>
          </cell>
          <cell r="AJ50">
            <v>1</v>
          </cell>
          <cell r="AK50">
            <v>1</v>
          </cell>
          <cell r="AL50">
            <v>2</v>
          </cell>
          <cell r="AM50">
            <v>4</v>
          </cell>
          <cell r="AN50">
            <v>3</v>
          </cell>
          <cell r="AO50">
            <v>7</v>
          </cell>
          <cell r="AP50">
            <v>140</v>
          </cell>
          <cell r="AQ50">
            <v>4</v>
          </cell>
          <cell r="AR50">
            <v>2</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4</v>
          </cell>
          <cell r="BR50">
            <v>2</v>
          </cell>
          <cell r="BS50">
            <v>6</v>
          </cell>
          <cell r="BT50">
            <v>3</v>
          </cell>
          <cell r="BU50">
            <v>1</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3</v>
          </cell>
          <cell r="CU50">
            <v>1</v>
          </cell>
          <cell r="CV50">
            <v>4</v>
          </cell>
          <cell r="CW50">
            <v>1</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1</v>
          </cell>
          <cell r="DX50">
            <v>0</v>
          </cell>
          <cell r="DY50">
            <v>1</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1</v>
          </cell>
          <cell r="FV50">
            <v>0</v>
          </cell>
          <cell r="FW50">
            <v>0</v>
          </cell>
          <cell r="FX50">
            <v>0</v>
          </cell>
          <cell r="FY50">
            <v>1</v>
          </cell>
          <cell r="FZ50">
            <v>4</v>
          </cell>
          <cell r="GA50">
            <v>0</v>
          </cell>
          <cell r="GB50">
            <v>4</v>
          </cell>
          <cell r="GC50">
            <v>2</v>
          </cell>
          <cell r="GD50">
            <v>6</v>
          </cell>
          <cell r="GE50">
            <v>0</v>
          </cell>
          <cell r="GF50">
            <v>0</v>
          </cell>
          <cell r="GG50">
            <v>0</v>
          </cell>
          <cell r="GH50">
            <v>1</v>
          </cell>
          <cell r="GI50">
            <v>2</v>
          </cell>
          <cell r="GJ50">
            <v>0</v>
          </cell>
          <cell r="GK50">
            <v>1</v>
          </cell>
          <cell r="GL50">
            <v>0</v>
          </cell>
          <cell r="GM50">
            <v>0</v>
          </cell>
          <cell r="GN50">
            <v>0</v>
          </cell>
          <cell r="GO50">
            <v>0</v>
          </cell>
          <cell r="GP50">
            <v>0</v>
          </cell>
          <cell r="GQ50">
            <v>3</v>
          </cell>
          <cell r="GR50">
            <v>1</v>
          </cell>
          <cell r="GS50">
            <v>4</v>
          </cell>
          <cell r="GT50">
            <v>0</v>
          </cell>
          <cell r="GU50">
            <v>0</v>
          </cell>
          <cell r="GV50">
            <v>0</v>
          </cell>
          <cell r="GW50">
            <v>0</v>
          </cell>
          <cell r="GX50">
            <v>0</v>
          </cell>
          <cell r="GY50">
            <v>0</v>
          </cell>
          <cell r="GZ50">
            <v>0</v>
          </cell>
          <cell r="HA50">
            <v>0</v>
          </cell>
          <cell r="HB50">
            <v>1</v>
          </cell>
          <cell r="HC50">
            <v>0</v>
          </cell>
          <cell r="HD50">
            <v>0</v>
          </cell>
          <cell r="HE50">
            <v>0</v>
          </cell>
          <cell r="HF50">
            <v>1</v>
          </cell>
          <cell r="HG50">
            <v>0</v>
          </cell>
          <cell r="HH50">
            <v>1</v>
          </cell>
          <cell r="HI50">
            <v>0</v>
          </cell>
          <cell r="HJ50">
            <v>0</v>
          </cell>
          <cell r="HK50">
            <v>0</v>
          </cell>
          <cell r="HL50">
            <v>0</v>
          </cell>
          <cell r="HM50">
            <v>0</v>
          </cell>
          <cell r="HN50">
            <v>0</v>
          </cell>
          <cell r="HO50">
            <v>0</v>
          </cell>
          <cell r="HP50">
            <v>0</v>
          </cell>
          <cell r="HQ50">
            <v>0</v>
          </cell>
          <cell r="HR50">
            <v>0</v>
          </cell>
          <cell r="HS50">
            <v>0</v>
          </cell>
          <cell r="HT50">
            <v>0</v>
          </cell>
          <cell r="HU50">
            <v>0</v>
          </cell>
          <cell r="HV50">
            <v>0</v>
          </cell>
          <cell r="HW50">
            <v>0</v>
          </cell>
          <cell r="HX50">
            <v>3</v>
          </cell>
          <cell r="HY50">
            <v>1</v>
          </cell>
          <cell r="HZ50">
            <v>2</v>
          </cell>
          <cell r="IA50">
            <v>0</v>
          </cell>
          <cell r="IB50">
            <v>0</v>
          </cell>
          <cell r="IC50">
            <v>1</v>
          </cell>
          <cell r="ID50">
            <v>0</v>
          </cell>
          <cell r="IE50">
            <v>0</v>
          </cell>
          <cell r="IF50">
            <v>0</v>
          </cell>
          <cell r="IG50">
            <v>0</v>
          </cell>
          <cell r="IH50">
            <v>0</v>
          </cell>
          <cell r="II50">
            <v>0</v>
          </cell>
          <cell r="IJ50">
            <v>5</v>
          </cell>
          <cell r="IK50">
            <v>2</v>
          </cell>
          <cell r="IL50">
            <v>7</v>
          </cell>
          <cell r="IM50">
            <v>4</v>
          </cell>
          <cell r="IN50">
            <v>2</v>
          </cell>
          <cell r="IO50">
            <v>0</v>
          </cell>
          <cell r="IP50">
            <v>0</v>
          </cell>
          <cell r="IQ50">
            <v>0</v>
          </cell>
          <cell r="IR50">
            <v>0</v>
          </cell>
          <cell r="IS50">
            <v>0</v>
          </cell>
          <cell r="IT50">
            <v>0</v>
          </cell>
          <cell r="IU50">
            <v>0</v>
          </cell>
          <cell r="IV50">
            <v>0</v>
          </cell>
          <cell r="IW50">
            <v>4</v>
          </cell>
          <cell r="IX50">
            <v>2</v>
          </cell>
          <cell r="IY50">
            <v>6</v>
          </cell>
          <cell r="IZ50">
            <v>1</v>
          </cell>
          <cell r="JA50">
            <v>0</v>
          </cell>
          <cell r="JB50">
            <v>0</v>
          </cell>
          <cell r="JC50">
            <v>0</v>
          </cell>
          <cell r="JD50">
            <v>0</v>
          </cell>
          <cell r="JE50">
            <v>0</v>
          </cell>
          <cell r="JF50">
            <v>0</v>
          </cell>
          <cell r="JG50">
            <v>0</v>
          </cell>
          <cell r="JH50">
            <v>2</v>
          </cell>
          <cell r="JI50">
            <v>1</v>
          </cell>
          <cell r="JJ50">
            <v>3</v>
          </cell>
          <cell r="JK50">
            <v>1</v>
          </cell>
          <cell r="JL50">
            <v>4</v>
          </cell>
          <cell r="JM50">
            <v>0</v>
          </cell>
          <cell r="JN50">
            <v>0</v>
          </cell>
          <cell r="JO50">
            <v>0</v>
          </cell>
          <cell r="JP50">
            <v>0</v>
          </cell>
          <cell r="JQ50">
            <v>0</v>
          </cell>
          <cell r="JR50">
            <v>0</v>
          </cell>
          <cell r="JS50">
            <v>1</v>
          </cell>
          <cell r="JT50">
            <v>0</v>
          </cell>
          <cell r="JU50">
            <v>0</v>
          </cell>
          <cell r="JV50">
            <v>0</v>
          </cell>
          <cell r="JW50">
            <v>1</v>
          </cell>
          <cell r="JX50">
            <v>0</v>
          </cell>
          <cell r="JY50">
            <v>1</v>
          </cell>
          <cell r="JZ50">
            <v>0</v>
          </cell>
          <cell r="KA50">
            <v>0</v>
          </cell>
          <cell r="KB50">
            <v>0</v>
          </cell>
          <cell r="KC50">
            <v>0</v>
          </cell>
          <cell r="KD50">
            <v>0</v>
          </cell>
          <cell r="KE50">
            <v>0</v>
          </cell>
          <cell r="KF50">
            <v>0</v>
          </cell>
          <cell r="KG50">
            <v>0</v>
          </cell>
          <cell r="KH50">
            <v>0</v>
          </cell>
          <cell r="KI50">
            <v>0</v>
          </cell>
          <cell r="KJ50">
            <v>0</v>
          </cell>
          <cell r="KK50">
            <v>0</v>
          </cell>
          <cell r="KL50">
            <v>0</v>
          </cell>
          <cell r="KM50">
            <v>0</v>
          </cell>
          <cell r="KN50">
            <v>1</v>
          </cell>
          <cell r="KO50">
            <v>0</v>
          </cell>
          <cell r="KP50">
            <v>0</v>
          </cell>
          <cell r="KQ50">
            <v>0</v>
          </cell>
          <cell r="KR50">
            <v>0</v>
          </cell>
          <cell r="KS50">
            <v>0</v>
          </cell>
          <cell r="KT50">
            <v>0</v>
          </cell>
          <cell r="KU50">
            <v>0</v>
          </cell>
          <cell r="KV50">
            <v>0</v>
          </cell>
          <cell r="KW50">
            <v>0</v>
          </cell>
          <cell r="KX50">
            <v>0</v>
          </cell>
          <cell r="KY50">
            <v>0</v>
          </cell>
          <cell r="KZ50">
            <v>1</v>
          </cell>
          <cell r="LA50">
            <v>0</v>
          </cell>
          <cell r="LB50">
            <v>0</v>
          </cell>
          <cell r="LC50">
            <v>4</v>
          </cell>
          <cell r="LD50">
            <v>5</v>
          </cell>
        </row>
        <row r="51">
          <cell r="A51" t="str">
            <v>Happy Days EIBF</v>
          </cell>
          <cell r="B51" t="str">
            <v>2014-2015</v>
          </cell>
          <cell r="C51">
            <v>31905</v>
          </cell>
          <cell r="D51" t="str">
            <v>Lottery</v>
          </cell>
          <cell r="E51" t="str">
            <v>ACNI/10943</v>
          </cell>
          <cell r="F51" t="str">
            <v>Damian Smyth</v>
          </cell>
          <cell r="G51" t="str">
            <v>AFP - Core</v>
          </cell>
          <cell r="H51" t="str">
            <v>Awarded</v>
          </cell>
          <cell r="I51" t="str">
            <v>Medium</v>
          </cell>
          <cell r="J51">
            <v>115000</v>
          </cell>
          <cell r="K51">
            <v>0</v>
          </cell>
          <cell r="L51">
            <v>115000</v>
          </cell>
          <cell r="M51">
            <v>930860</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cell r="HN51">
            <v>0</v>
          </cell>
          <cell r="HO51">
            <v>0</v>
          </cell>
          <cell r="HP51">
            <v>0</v>
          </cell>
          <cell r="HQ51">
            <v>0</v>
          </cell>
          <cell r="HR51">
            <v>0</v>
          </cell>
          <cell r="HS51">
            <v>0</v>
          </cell>
          <cell r="HT51">
            <v>0</v>
          </cell>
          <cell r="HU51">
            <v>0</v>
          </cell>
          <cell r="HV51">
            <v>0</v>
          </cell>
          <cell r="HW51">
            <v>0</v>
          </cell>
          <cell r="HX51">
            <v>0</v>
          </cell>
          <cell r="HY51">
            <v>0</v>
          </cell>
          <cell r="HZ51">
            <v>0</v>
          </cell>
          <cell r="IA51">
            <v>0</v>
          </cell>
          <cell r="IB51">
            <v>0</v>
          </cell>
          <cell r="IC51">
            <v>0</v>
          </cell>
          <cell r="ID51">
            <v>0</v>
          </cell>
          <cell r="IE51">
            <v>0</v>
          </cell>
          <cell r="IF51">
            <v>0</v>
          </cell>
          <cell r="IG51">
            <v>0</v>
          </cell>
          <cell r="IH51">
            <v>0</v>
          </cell>
          <cell r="II51">
            <v>0</v>
          </cell>
          <cell r="IJ51">
            <v>0</v>
          </cell>
          <cell r="IK51">
            <v>0</v>
          </cell>
          <cell r="IL51">
            <v>0</v>
          </cell>
          <cell r="IM51">
            <v>0</v>
          </cell>
          <cell r="IN51">
            <v>0</v>
          </cell>
          <cell r="IO51">
            <v>0</v>
          </cell>
          <cell r="IP51">
            <v>0</v>
          </cell>
          <cell r="IQ51">
            <v>0</v>
          </cell>
          <cell r="IR51">
            <v>0</v>
          </cell>
          <cell r="IS51">
            <v>0</v>
          </cell>
          <cell r="IT51">
            <v>0</v>
          </cell>
          <cell r="IU51">
            <v>0</v>
          </cell>
          <cell r="IV51">
            <v>0</v>
          </cell>
          <cell r="IW51">
            <v>0</v>
          </cell>
          <cell r="IX51">
            <v>0</v>
          </cell>
          <cell r="IY51">
            <v>0</v>
          </cell>
          <cell r="IZ51">
            <v>0</v>
          </cell>
          <cell r="JA51">
            <v>0</v>
          </cell>
          <cell r="JB51">
            <v>0</v>
          </cell>
          <cell r="JC51">
            <v>0</v>
          </cell>
          <cell r="JD51">
            <v>0</v>
          </cell>
          <cell r="JE51">
            <v>0</v>
          </cell>
          <cell r="JF51">
            <v>0</v>
          </cell>
          <cell r="JG51">
            <v>0</v>
          </cell>
          <cell r="JH51">
            <v>0</v>
          </cell>
          <cell r="JI51">
            <v>0</v>
          </cell>
          <cell r="JJ51">
            <v>0</v>
          </cell>
          <cell r="JK51">
            <v>0</v>
          </cell>
          <cell r="JL51">
            <v>0</v>
          </cell>
          <cell r="JM51">
            <v>0</v>
          </cell>
          <cell r="JN51">
            <v>0</v>
          </cell>
          <cell r="JO51">
            <v>0</v>
          </cell>
          <cell r="JP51">
            <v>0</v>
          </cell>
          <cell r="JQ51">
            <v>0</v>
          </cell>
          <cell r="JR51">
            <v>0</v>
          </cell>
          <cell r="JS51">
            <v>0</v>
          </cell>
          <cell r="JT51">
            <v>0</v>
          </cell>
          <cell r="JU51">
            <v>0</v>
          </cell>
          <cell r="JV51">
            <v>0</v>
          </cell>
          <cell r="JW51">
            <v>0</v>
          </cell>
          <cell r="JX51">
            <v>0</v>
          </cell>
          <cell r="JY51">
            <v>0</v>
          </cell>
          <cell r="JZ51">
            <v>0</v>
          </cell>
          <cell r="KA51">
            <v>0</v>
          </cell>
          <cell r="KB51">
            <v>0</v>
          </cell>
          <cell r="KC51">
            <v>0</v>
          </cell>
          <cell r="KD51">
            <v>0</v>
          </cell>
          <cell r="KE51">
            <v>0</v>
          </cell>
          <cell r="KF51">
            <v>0</v>
          </cell>
          <cell r="KG51">
            <v>0</v>
          </cell>
          <cell r="KH51">
            <v>0</v>
          </cell>
          <cell r="KI51">
            <v>0</v>
          </cell>
          <cell r="KJ51">
            <v>0</v>
          </cell>
          <cell r="KK51">
            <v>0</v>
          </cell>
          <cell r="KL51">
            <v>0</v>
          </cell>
          <cell r="KM51">
            <v>0</v>
          </cell>
          <cell r="KN51">
            <v>0</v>
          </cell>
          <cell r="KO51">
            <v>0</v>
          </cell>
          <cell r="KP51">
            <v>0</v>
          </cell>
          <cell r="KQ51">
            <v>0</v>
          </cell>
          <cell r="KR51">
            <v>0</v>
          </cell>
          <cell r="KS51">
            <v>0</v>
          </cell>
          <cell r="KT51">
            <v>0</v>
          </cell>
          <cell r="KU51">
            <v>0</v>
          </cell>
          <cell r="KV51">
            <v>0</v>
          </cell>
          <cell r="KW51">
            <v>0</v>
          </cell>
          <cell r="KX51">
            <v>0</v>
          </cell>
          <cell r="KY51">
            <v>0</v>
          </cell>
          <cell r="KZ51">
            <v>0</v>
          </cell>
          <cell r="LA51">
            <v>0</v>
          </cell>
          <cell r="LB51">
            <v>0</v>
          </cell>
          <cell r="LC51">
            <v>0</v>
          </cell>
          <cell r="LD51">
            <v>0</v>
          </cell>
        </row>
        <row r="52">
          <cell r="A52" t="str">
            <v>In Your Space (NI) Ltd</v>
          </cell>
          <cell r="B52" t="str">
            <v>2014-2015</v>
          </cell>
          <cell r="C52">
            <v>31816</v>
          </cell>
          <cell r="D52" t="str">
            <v>Lottery</v>
          </cell>
          <cell r="E52" t="str">
            <v>ACNI/10854</v>
          </cell>
          <cell r="F52" t="str">
            <v>Gavin O'Connor</v>
          </cell>
          <cell r="G52" t="str">
            <v>AFP - Core</v>
          </cell>
          <cell r="H52" t="str">
            <v>Awarded - Completed</v>
          </cell>
          <cell r="I52" t="str">
            <v>Small</v>
          </cell>
          <cell r="J52">
            <v>43705</v>
          </cell>
          <cell r="K52">
            <v>0</v>
          </cell>
          <cell r="L52">
            <v>43705</v>
          </cell>
          <cell r="M52">
            <v>365941</v>
          </cell>
          <cell r="N52" t="str">
            <v>Combined</v>
          </cell>
          <cell r="O52">
            <v>0</v>
          </cell>
          <cell r="P52">
            <v>0</v>
          </cell>
          <cell r="Q52">
            <v>0</v>
          </cell>
          <cell r="R52">
            <v>0</v>
          </cell>
          <cell r="S52">
            <v>0</v>
          </cell>
          <cell r="T52">
            <v>1</v>
          </cell>
          <cell r="U52">
            <v>0</v>
          </cell>
          <cell r="V52">
            <v>0</v>
          </cell>
          <cell r="W52">
            <v>0</v>
          </cell>
          <cell r="X52">
            <v>0</v>
          </cell>
          <cell r="Y52">
            <v>1</v>
          </cell>
          <cell r="Z52">
            <v>0</v>
          </cell>
          <cell r="AA52">
            <v>1</v>
          </cell>
          <cell r="AB52">
            <v>1</v>
          </cell>
          <cell r="AC52">
            <v>2</v>
          </cell>
          <cell r="AD52">
            <v>31</v>
          </cell>
          <cell r="AE52">
            <v>28</v>
          </cell>
          <cell r="AF52">
            <v>0</v>
          </cell>
          <cell r="AG52">
            <v>0</v>
          </cell>
          <cell r="AH52">
            <v>0</v>
          </cell>
          <cell r="AI52">
            <v>2</v>
          </cell>
          <cell r="AJ52">
            <v>31</v>
          </cell>
          <cell r="AK52">
            <v>30</v>
          </cell>
          <cell r="AL52">
            <v>61</v>
          </cell>
          <cell r="AM52">
            <v>15</v>
          </cell>
          <cell r="AN52">
            <v>18</v>
          </cell>
          <cell r="AO52">
            <v>33</v>
          </cell>
          <cell r="AP52">
            <v>990</v>
          </cell>
          <cell r="AQ52">
            <v>3</v>
          </cell>
          <cell r="AR52">
            <v>2</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3</v>
          </cell>
          <cell r="BR52">
            <v>2</v>
          </cell>
          <cell r="BS52">
            <v>5</v>
          </cell>
          <cell r="BT52">
            <v>30</v>
          </cell>
          <cell r="BU52">
            <v>27</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1</v>
          </cell>
          <cell r="CO52">
            <v>1</v>
          </cell>
          <cell r="CP52">
            <v>0</v>
          </cell>
          <cell r="CQ52">
            <v>0</v>
          </cell>
          <cell r="CR52">
            <v>0</v>
          </cell>
          <cell r="CS52">
            <v>0</v>
          </cell>
          <cell r="CT52">
            <v>31</v>
          </cell>
          <cell r="CU52">
            <v>28</v>
          </cell>
          <cell r="CV52">
            <v>59</v>
          </cell>
          <cell r="CW52">
            <v>0</v>
          </cell>
          <cell r="CX52">
            <v>1</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1</v>
          </cell>
          <cell r="DY52">
            <v>1</v>
          </cell>
          <cell r="DZ52">
            <v>1</v>
          </cell>
          <cell r="EA52">
            <v>2</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1</v>
          </cell>
          <cell r="FA52">
            <v>2</v>
          </cell>
          <cell r="FB52">
            <v>3</v>
          </cell>
          <cell r="FC52">
            <v>0</v>
          </cell>
          <cell r="FD52">
            <v>0</v>
          </cell>
          <cell r="FE52">
            <v>2</v>
          </cell>
          <cell r="FF52">
            <v>1</v>
          </cell>
          <cell r="FG52">
            <v>0</v>
          </cell>
          <cell r="FH52">
            <v>0</v>
          </cell>
          <cell r="FI52">
            <v>0</v>
          </cell>
          <cell r="FJ52">
            <v>0</v>
          </cell>
          <cell r="FK52">
            <v>2</v>
          </cell>
          <cell r="FL52">
            <v>3</v>
          </cell>
          <cell r="FM52">
            <v>4</v>
          </cell>
          <cell r="FN52">
            <v>4</v>
          </cell>
          <cell r="FO52">
            <v>8</v>
          </cell>
          <cell r="FP52">
            <v>0</v>
          </cell>
          <cell r="FQ52">
            <v>0</v>
          </cell>
          <cell r="FR52">
            <v>1</v>
          </cell>
          <cell r="FS52">
            <v>1</v>
          </cell>
          <cell r="FT52">
            <v>0</v>
          </cell>
          <cell r="FU52">
            <v>1</v>
          </cell>
          <cell r="FV52">
            <v>1</v>
          </cell>
          <cell r="FW52">
            <v>0</v>
          </cell>
          <cell r="FX52">
            <v>1</v>
          </cell>
          <cell r="FY52">
            <v>0</v>
          </cell>
          <cell r="FZ52">
            <v>0</v>
          </cell>
          <cell r="GA52">
            <v>0</v>
          </cell>
          <cell r="GB52">
            <v>3</v>
          </cell>
          <cell r="GC52">
            <v>2</v>
          </cell>
          <cell r="GD52">
            <v>5</v>
          </cell>
          <cell r="GE52">
            <v>7</v>
          </cell>
          <cell r="GF52">
            <v>2</v>
          </cell>
          <cell r="GG52">
            <v>10</v>
          </cell>
          <cell r="GH52">
            <v>18</v>
          </cell>
          <cell r="GI52">
            <v>12</v>
          </cell>
          <cell r="GJ52">
            <v>6</v>
          </cell>
          <cell r="GK52">
            <v>1</v>
          </cell>
          <cell r="GL52">
            <v>1</v>
          </cell>
          <cell r="GM52">
            <v>1</v>
          </cell>
          <cell r="GN52">
            <v>1</v>
          </cell>
          <cell r="GO52">
            <v>0</v>
          </cell>
          <cell r="GP52">
            <v>0</v>
          </cell>
          <cell r="GQ52">
            <v>31</v>
          </cell>
          <cell r="GR52">
            <v>28</v>
          </cell>
          <cell r="GS52">
            <v>59</v>
          </cell>
          <cell r="GT52">
            <v>0</v>
          </cell>
          <cell r="GU52">
            <v>0</v>
          </cell>
          <cell r="GV52">
            <v>0</v>
          </cell>
          <cell r="GW52">
            <v>0</v>
          </cell>
          <cell r="GX52">
            <v>0</v>
          </cell>
          <cell r="GY52">
            <v>1</v>
          </cell>
          <cell r="GZ52">
            <v>0</v>
          </cell>
          <cell r="HA52">
            <v>0</v>
          </cell>
          <cell r="HB52">
            <v>0</v>
          </cell>
          <cell r="HC52">
            <v>0</v>
          </cell>
          <cell r="HD52">
            <v>0</v>
          </cell>
          <cell r="HE52">
            <v>0</v>
          </cell>
          <cell r="HF52">
            <v>0</v>
          </cell>
          <cell r="HG52">
            <v>1</v>
          </cell>
          <cell r="HH52">
            <v>1</v>
          </cell>
          <cell r="HI52">
            <v>0</v>
          </cell>
          <cell r="HJ52">
            <v>1</v>
          </cell>
          <cell r="HK52">
            <v>1</v>
          </cell>
          <cell r="HL52">
            <v>1</v>
          </cell>
          <cell r="HM52">
            <v>0</v>
          </cell>
          <cell r="HN52">
            <v>0</v>
          </cell>
          <cell r="HO52">
            <v>0</v>
          </cell>
          <cell r="HP52">
            <v>0</v>
          </cell>
          <cell r="HQ52">
            <v>0</v>
          </cell>
          <cell r="HR52">
            <v>0</v>
          </cell>
          <cell r="HS52">
            <v>0</v>
          </cell>
          <cell r="HT52">
            <v>0</v>
          </cell>
          <cell r="HU52">
            <v>1</v>
          </cell>
          <cell r="HV52">
            <v>2</v>
          </cell>
          <cell r="HW52">
            <v>3</v>
          </cell>
          <cell r="HX52">
            <v>5</v>
          </cell>
          <cell r="HY52">
            <v>5</v>
          </cell>
          <cell r="HZ52">
            <v>5</v>
          </cell>
          <cell r="IA52">
            <v>5</v>
          </cell>
          <cell r="IB52">
            <v>5</v>
          </cell>
          <cell r="IC52">
            <v>5</v>
          </cell>
          <cell r="ID52">
            <v>2</v>
          </cell>
          <cell r="IE52">
            <v>1</v>
          </cell>
          <cell r="IF52">
            <v>0</v>
          </cell>
          <cell r="IG52">
            <v>0</v>
          </cell>
          <cell r="IH52">
            <v>0</v>
          </cell>
          <cell r="II52">
            <v>0</v>
          </cell>
          <cell r="IJ52">
            <v>17</v>
          </cell>
          <cell r="IK52">
            <v>16</v>
          </cell>
          <cell r="IL52">
            <v>33</v>
          </cell>
          <cell r="IM52">
            <v>0</v>
          </cell>
          <cell r="IN52">
            <v>0</v>
          </cell>
          <cell r="IO52">
            <v>0</v>
          </cell>
          <cell r="IP52">
            <v>0</v>
          </cell>
          <cell r="IQ52">
            <v>0</v>
          </cell>
          <cell r="IR52">
            <v>0</v>
          </cell>
          <cell r="IS52">
            <v>0</v>
          </cell>
          <cell r="IT52">
            <v>0</v>
          </cell>
          <cell r="IU52">
            <v>3</v>
          </cell>
          <cell r="IV52">
            <v>2</v>
          </cell>
          <cell r="IW52">
            <v>3</v>
          </cell>
          <cell r="IX52">
            <v>2</v>
          </cell>
          <cell r="IY52">
            <v>5</v>
          </cell>
          <cell r="IZ52">
            <v>0</v>
          </cell>
          <cell r="JA52">
            <v>0</v>
          </cell>
          <cell r="JB52">
            <v>0</v>
          </cell>
          <cell r="JC52">
            <v>0</v>
          </cell>
          <cell r="JD52">
            <v>0</v>
          </cell>
          <cell r="JE52">
            <v>0</v>
          </cell>
          <cell r="JF52">
            <v>0</v>
          </cell>
          <cell r="JG52">
            <v>0</v>
          </cell>
          <cell r="JH52">
            <v>31</v>
          </cell>
          <cell r="JI52">
            <v>28</v>
          </cell>
          <cell r="JJ52">
            <v>31</v>
          </cell>
          <cell r="JK52">
            <v>28</v>
          </cell>
          <cell r="JL52">
            <v>59</v>
          </cell>
          <cell r="JM52">
            <v>0</v>
          </cell>
          <cell r="JN52">
            <v>0</v>
          </cell>
          <cell r="JO52">
            <v>0</v>
          </cell>
          <cell r="JP52">
            <v>0</v>
          </cell>
          <cell r="JQ52">
            <v>0</v>
          </cell>
          <cell r="JR52">
            <v>0</v>
          </cell>
          <cell r="JS52">
            <v>0</v>
          </cell>
          <cell r="JT52">
            <v>0</v>
          </cell>
          <cell r="JU52">
            <v>0</v>
          </cell>
          <cell r="JV52">
            <v>1</v>
          </cell>
          <cell r="JW52">
            <v>0</v>
          </cell>
          <cell r="JX52">
            <v>1</v>
          </cell>
          <cell r="JY52">
            <v>1</v>
          </cell>
          <cell r="JZ52">
            <v>0</v>
          </cell>
          <cell r="KA52">
            <v>0</v>
          </cell>
          <cell r="KB52">
            <v>0</v>
          </cell>
          <cell r="KC52">
            <v>0</v>
          </cell>
          <cell r="KD52">
            <v>0</v>
          </cell>
          <cell r="KE52">
            <v>0</v>
          </cell>
          <cell r="KF52">
            <v>0</v>
          </cell>
          <cell r="KG52">
            <v>0</v>
          </cell>
          <cell r="KH52">
            <v>1</v>
          </cell>
          <cell r="KI52">
            <v>2</v>
          </cell>
          <cell r="KJ52">
            <v>1</v>
          </cell>
          <cell r="KK52">
            <v>2</v>
          </cell>
          <cell r="KL52">
            <v>3</v>
          </cell>
          <cell r="KM52">
            <v>0</v>
          </cell>
          <cell r="KN52">
            <v>1</v>
          </cell>
          <cell r="KO52">
            <v>0</v>
          </cell>
          <cell r="KP52">
            <v>0</v>
          </cell>
          <cell r="KQ52">
            <v>0</v>
          </cell>
          <cell r="KR52">
            <v>0</v>
          </cell>
          <cell r="KS52">
            <v>0</v>
          </cell>
          <cell r="KT52">
            <v>0</v>
          </cell>
          <cell r="KU52">
            <v>0</v>
          </cell>
          <cell r="KV52">
            <v>0</v>
          </cell>
          <cell r="KW52">
            <v>0</v>
          </cell>
          <cell r="KX52">
            <v>0</v>
          </cell>
          <cell r="KY52">
            <v>0</v>
          </cell>
          <cell r="KZ52">
            <v>0</v>
          </cell>
          <cell r="LA52">
            <v>0</v>
          </cell>
          <cell r="LB52">
            <v>0</v>
          </cell>
          <cell r="LC52">
            <v>4</v>
          </cell>
          <cell r="LD52">
            <v>4</v>
          </cell>
        </row>
        <row r="53">
          <cell r="A53" t="str">
            <v>Irish Pages Ltd.</v>
          </cell>
          <cell r="B53" t="str">
            <v>2014-2015</v>
          </cell>
          <cell r="C53">
            <v>31812</v>
          </cell>
          <cell r="D53" t="str">
            <v>Lottery</v>
          </cell>
          <cell r="E53" t="str">
            <v>ACNI/10850</v>
          </cell>
          <cell r="F53" t="str">
            <v>Damian Smyth</v>
          </cell>
          <cell r="G53" t="str">
            <v>AFP - Core</v>
          </cell>
          <cell r="H53" t="str">
            <v>Awarded - Completed</v>
          </cell>
          <cell r="I53" t="str">
            <v>Small</v>
          </cell>
          <cell r="J53">
            <v>29000</v>
          </cell>
          <cell r="K53">
            <v>0</v>
          </cell>
          <cell r="L53">
            <v>29000</v>
          </cell>
          <cell r="M53">
            <v>65300</v>
          </cell>
          <cell r="N53" t="str">
            <v>Literature</v>
          </cell>
          <cell r="O53">
            <v>1</v>
          </cell>
          <cell r="P53">
            <v>0</v>
          </cell>
          <cell r="Q53">
            <v>0</v>
          </cell>
          <cell r="R53">
            <v>0</v>
          </cell>
          <cell r="S53">
            <v>0</v>
          </cell>
          <cell r="T53">
            <v>0</v>
          </cell>
          <cell r="U53">
            <v>0</v>
          </cell>
          <cell r="V53">
            <v>0</v>
          </cell>
          <cell r="W53">
            <v>0</v>
          </cell>
          <cell r="X53">
            <v>0</v>
          </cell>
          <cell r="Y53">
            <v>0</v>
          </cell>
          <cell r="Z53">
            <v>0</v>
          </cell>
          <cell r="AA53">
            <v>1</v>
          </cell>
          <cell r="AB53">
            <v>0</v>
          </cell>
          <cell r="AC53">
            <v>1</v>
          </cell>
          <cell r="AD53">
            <v>4</v>
          </cell>
          <cell r="AE53">
            <v>0</v>
          </cell>
          <cell r="AF53">
            <v>0</v>
          </cell>
          <cell r="AG53">
            <v>0</v>
          </cell>
          <cell r="AH53">
            <v>2</v>
          </cell>
          <cell r="AI53">
            <v>0</v>
          </cell>
          <cell r="AJ53">
            <v>6</v>
          </cell>
          <cell r="AK53">
            <v>0</v>
          </cell>
          <cell r="AL53">
            <v>6</v>
          </cell>
          <cell r="AM53">
            <v>3</v>
          </cell>
          <cell r="AN53">
            <v>2</v>
          </cell>
          <cell r="AO53">
            <v>5</v>
          </cell>
          <cell r="AP53">
            <v>240</v>
          </cell>
          <cell r="AQ53">
            <v>5</v>
          </cell>
          <cell r="AR53">
            <v>1</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5</v>
          </cell>
          <cell r="BR53">
            <v>1</v>
          </cell>
          <cell r="BS53">
            <v>6</v>
          </cell>
          <cell r="BT53">
            <v>5</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5</v>
          </cell>
          <cell r="CU53">
            <v>0</v>
          </cell>
          <cell r="CV53">
            <v>5</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1</v>
          </cell>
          <cell r="EA53">
            <v>1</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1</v>
          </cell>
          <cell r="FA53">
            <v>1</v>
          </cell>
          <cell r="FB53">
            <v>2</v>
          </cell>
          <cell r="FC53">
            <v>5</v>
          </cell>
          <cell r="FD53">
            <v>1</v>
          </cell>
          <cell r="FE53">
            <v>5</v>
          </cell>
          <cell r="FF53">
            <v>0</v>
          </cell>
          <cell r="FG53">
            <v>0</v>
          </cell>
          <cell r="FH53">
            <v>0</v>
          </cell>
          <cell r="FI53">
            <v>1</v>
          </cell>
          <cell r="FJ53">
            <v>1</v>
          </cell>
          <cell r="FK53">
            <v>3</v>
          </cell>
          <cell r="FL53">
            <v>2</v>
          </cell>
          <cell r="FM53">
            <v>14</v>
          </cell>
          <cell r="FN53">
            <v>4</v>
          </cell>
          <cell r="FO53">
            <v>18</v>
          </cell>
          <cell r="FP53">
            <v>0</v>
          </cell>
          <cell r="FQ53">
            <v>0</v>
          </cell>
          <cell r="FR53">
            <v>0</v>
          </cell>
          <cell r="FS53">
            <v>0</v>
          </cell>
          <cell r="FT53">
            <v>0</v>
          </cell>
          <cell r="FU53">
            <v>0</v>
          </cell>
          <cell r="FV53">
            <v>1</v>
          </cell>
          <cell r="FW53">
            <v>1</v>
          </cell>
          <cell r="FX53">
            <v>3</v>
          </cell>
          <cell r="FY53">
            <v>0</v>
          </cell>
          <cell r="FZ53">
            <v>1</v>
          </cell>
          <cell r="GA53">
            <v>0</v>
          </cell>
          <cell r="GB53">
            <v>5</v>
          </cell>
          <cell r="GC53">
            <v>1</v>
          </cell>
          <cell r="GD53">
            <v>6</v>
          </cell>
          <cell r="GE53">
            <v>0</v>
          </cell>
          <cell r="GF53">
            <v>0</v>
          </cell>
          <cell r="GG53">
            <v>0</v>
          </cell>
          <cell r="GH53">
            <v>0</v>
          </cell>
          <cell r="GI53">
            <v>3</v>
          </cell>
          <cell r="GJ53">
            <v>0</v>
          </cell>
          <cell r="GK53">
            <v>0</v>
          </cell>
          <cell r="GL53">
            <v>0</v>
          </cell>
          <cell r="GM53">
            <v>1</v>
          </cell>
          <cell r="GN53">
            <v>0</v>
          </cell>
          <cell r="GO53">
            <v>1</v>
          </cell>
          <cell r="GP53">
            <v>0</v>
          </cell>
          <cell r="GQ53">
            <v>5</v>
          </cell>
          <cell r="GR53">
            <v>0</v>
          </cell>
          <cell r="GS53">
            <v>5</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v>
          </cell>
          <cell r="HH53">
            <v>0</v>
          </cell>
          <cell r="HI53">
            <v>0</v>
          </cell>
          <cell r="HJ53">
            <v>0</v>
          </cell>
          <cell r="HK53">
            <v>0</v>
          </cell>
          <cell r="HL53">
            <v>0</v>
          </cell>
          <cell r="HM53">
            <v>1</v>
          </cell>
          <cell r="HN53">
            <v>1</v>
          </cell>
          <cell r="HO53">
            <v>0</v>
          </cell>
          <cell r="HP53">
            <v>0</v>
          </cell>
          <cell r="HQ53">
            <v>0</v>
          </cell>
          <cell r="HR53">
            <v>0</v>
          </cell>
          <cell r="HS53">
            <v>0</v>
          </cell>
          <cell r="HT53">
            <v>0</v>
          </cell>
          <cell r="HU53">
            <v>1</v>
          </cell>
          <cell r="HV53">
            <v>1</v>
          </cell>
          <cell r="HW53">
            <v>2</v>
          </cell>
          <cell r="HX53">
            <v>1</v>
          </cell>
          <cell r="HY53">
            <v>1</v>
          </cell>
          <cell r="HZ53">
            <v>2</v>
          </cell>
          <cell r="IA53">
            <v>1</v>
          </cell>
          <cell r="IB53">
            <v>0</v>
          </cell>
          <cell r="IC53">
            <v>0</v>
          </cell>
          <cell r="ID53">
            <v>0</v>
          </cell>
          <cell r="IE53">
            <v>0</v>
          </cell>
          <cell r="IF53">
            <v>0</v>
          </cell>
          <cell r="IG53">
            <v>0</v>
          </cell>
          <cell r="IH53">
            <v>0</v>
          </cell>
          <cell r="II53">
            <v>0</v>
          </cell>
          <cell r="IJ53">
            <v>3</v>
          </cell>
          <cell r="IK53">
            <v>2</v>
          </cell>
          <cell r="IL53">
            <v>5</v>
          </cell>
          <cell r="IM53">
            <v>0</v>
          </cell>
          <cell r="IN53">
            <v>0</v>
          </cell>
          <cell r="IO53">
            <v>0</v>
          </cell>
          <cell r="IP53">
            <v>0</v>
          </cell>
          <cell r="IQ53">
            <v>0</v>
          </cell>
          <cell r="IR53">
            <v>0</v>
          </cell>
          <cell r="IS53">
            <v>0</v>
          </cell>
          <cell r="IT53">
            <v>0</v>
          </cell>
          <cell r="IU53">
            <v>5</v>
          </cell>
          <cell r="IV53">
            <v>1</v>
          </cell>
          <cell r="IW53">
            <v>5</v>
          </cell>
          <cell r="IX53">
            <v>1</v>
          </cell>
          <cell r="IY53">
            <v>6</v>
          </cell>
          <cell r="IZ53">
            <v>0</v>
          </cell>
          <cell r="JA53">
            <v>0</v>
          </cell>
          <cell r="JB53">
            <v>0</v>
          </cell>
          <cell r="JC53">
            <v>0</v>
          </cell>
          <cell r="JD53">
            <v>0</v>
          </cell>
          <cell r="JE53">
            <v>0</v>
          </cell>
          <cell r="JF53">
            <v>0</v>
          </cell>
          <cell r="JG53">
            <v>0</v>
          </cell>
          <cell r="JH53">
            <v>5</v>
          </cell>
          <cell r="JI53">
            <v>0</v>
          </cell>
          <cell r="JJ53">
            <v>5</v>
          </cell>
          <cell r="JK53">
            <v>0</v>
          </cell>
          <cell r="JL53">
            <v>5</v>
          </cell>
          <cell r="JM53">
            <v>0</v>
          </cell>
          <cell r="JN53">
            <v>0</v>
          </cell>
          <cell r="JO53">
            <v>0</v>
          </cell>
          <cell r="JP53">
            <v>0</v>
          </cell>
          <cell r="JQ53">
            <v>0</v>
          </cell>
          <cell r="JR53">
            <v>0</v>
          </cell>
          <cell r="JS53">
            <v>0</v>
          </cell>
          <cell r="JT53">
            <v>0</v>
          </cell>
          <cell r="JU53">
            <v>1</v>
          </cell>
          <cell r="JV53">
            <v>0</v>
          </cell>
          <cell r="JW53">
            <v>1</v>
          </cell>
          <cell r="JX53">
            <v>0</v>
          </cell>
          <cell r="JY53">
            <v>1</v>
          </cell>
          <cell r="JZ53">
            <v>0</v>
          </cell>
          <cell r="KA53">
            <v>0</v>
          </cell>
          <cell r="KB53">
            <v>0</v>
          </cell>
          <cell r="KC53">
            <v>0</v>
          </cell>
          <cell r="KD53">
            <v>0</v>
          </cell>
          <cell r="KE53">
            <v>0</v>
          </cell>
          <cell r="KF53">
            <v>0</v>
          </cell>
          <cell r="KG53">
            <v>0</v>
          </cell>
          <cell r="KH53">
            <v>1</v>
          </cell>
          <cell r="KI53">
            <v>1</v>
          </cell>
          <cell r="KJ53">
            <v>1</v>
          </cell>
          <cell r="KK53">
            <v>1</v>
          </cell>
          <cell r="KL53">
            <v>2</v>
          </cell>
          <cell r="KM53">
            <v>1</v>
          </cell>
          <cell r="KN53">
            <v>0</v>
          </cell>
          <cell r="KO53">
            <v>1</v>
          </cell>
          <cell r="KP53">
            <v>0</v>
          </cell>
          <cell r="KQ53">
            <v>0</v>
          </cell>
          <cell r="KR53">
            <v>0</v>
          </cell>
          <cell r="KS53">
            <v>0</v>
          </cell>
          <cell r="KT53">
            <v>0</v>
          </cell>
          <cell r="KU53">
            <v>0</v>
          </cell>
          <cell r="KV53">
            <v>1</v>
          </cell>
          <cell r="KW53">
            <v>0</v>
          </cell>
          <cell r="KX53">
            <v>1</v>
          </cell>
          <cell r="KY53">
            <v>2</v>
          </cell>
          <cell r="KZ53">
            <v>0</v>
          </cell>
          <cell r="LA53">
            <v>0</v>
          </cell>
          <cell r="LB53">
            <v>1</v>
          </cell>
          <cell r="LC53">
            <v>3</v>
          </cell>
          <cell r="LD53">
            <v>4</v>
          </cell>
        </row>
        <row r="54">
          <cell r="A54" t="str">
            <v>Irish Traditional Music Archive</v>
          </cell>
          <cell r="B54" t="str">
            <v>2014-2015</v>
          </cell>
          <cell r="C54">
            <v>31813</v>
          </cell>
          <cell r="D54" t="str">
            <v>Lottery</v>
          </cell>
          <cell r="E54" t="str">
            <v>ACNI/10851</v>
          </cell>
          <cell r="F54" t="str">
            <v>Jane Cassidy</v>
          </cell>
          <cell r="G54" t="str">
            <v>AFP - Core</v>
          </cell>
          <cell r="H54" t="str">
            <v>Awarded - Completed</v>
          </cell>
          <cell r="I54" t="str">
            <v>Medium</v>
          </cell>
          <cell r="J54">
            <v>30000</v>
          </cell>
          <cell r="K54">
            <v>0</v>
          </cell>
          <cell r="L54">
            <v>30000</v>
          </cell>
          <cell r="M54">
            <v>578370</v>
          </cell>
          <cell r="N54" t="str">
            <v>Traditional Arts</v>
          </cell>
          <cell r="O54">
            <v>4</v>
          </cell>
          <cell r="P54">
            <v>5</v>
          </cell>
          <cell r="Q54">
            <v>0</v>
          </cell>
          <cell r="R54">
            <v>0</v>
          </cell>
          <cell r="S54">
            <v>1</v>
          </cell>
          <cell r="T54">
            <v>0</v>
          </cell>
          <cell r="U54">
            <v>0</v>
          </cell>
          <cell r="V54">
            <v>1</v>
          </cell>
          <cell r="W54">
            <v>0</v>
          </cell>
          <cell r="X54">
            <v>0</v>
          </cell>
          <cell r="Y54">
            <v>0</v>
          </cell>
          <cell r="Z54">
            <v>0</v>
          </cell>
          <cell r="AA54">
            <v>5</v>
          </cell>
          <cell r="AB54">
            <v>6</v>
          </cell>
          <cell r="AC54">
            <v>11</v>
          </cell>
          <cell r="AD54">
            <v>3</v>
          </cell>
          <cell r="AE54">
            <v>0</v>
          </cell>
          <cell r="AF54">
            <v>0</v>
          </cell>
          <cell r="AG54">
            <v>0</v>
          </cell>
          <cell r="AH54">
            <v>0</v>
          </cell>
          <cell r="AI54">
            <v>0</v>
          </cell>
          <cell r="AJ54">
            <v>3</v>
          </cell>
          <cell r="AK54">
            <v>0</v>
          </cell>
          <cell r="AL54">
            <v>3</v>
          </cell>
          <cell r="AM54">
            <v>1</v>
          </cell>
          <cell r="AN54">
            <v>2</v>
          </cell>
          <cell r="AO54">
            <v>3</v>
          </cell>
          <cell r="AP54">
            <v>720</v>
          </cell>
          <cell r="AQ54">
            <v>7</v>
          </cell>
          <cell r="AR54">
            <v>3</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7</v>
          </cell>
          <cell r="BR54">
            <v>3</v>
          </cell>
          <cell r="BS54">
            <v>10</v>
          </cell>
          <cell r="BT54">
            <v>6.5</v>
          </cell>
          <cell r="BU54">
            <v>5</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6.5</v>
          </cell>
          <cell r="CU54">
            <v>5</v>
          </cell>
          <cell r="CV54">
            <v>11.5</v>
          </cell>
          <cell r="CW54">
            <v>0.5</v>
          </cell>
          <cell r="CX54">
            <v>1</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0.5</v>
          </cell>
          <cell r="DX54">
            <v>1</v>
          </cell>
          <cell r="DY54">
            <v>1.5</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2</v>
          </cell>
          <cell r="FU54">
            <v>1</v>
          </cell>
          <cell r="FV54">
            <v>4</v>
          </cell>
          <cell r="FW54">
            <v>2</v>
          </cell>
          <cell r="FX54">
            <v>0</v>
          </cell>
          <cell r="FY54">
            <v>0</v>
          </cell>
          <cell r="FZ54">
            <v>1</v>
          </cell>
          <cell r="GA54">
            <v>0</v>
          </cell>
          <cell r="GB54">
            <v>7</v>
          </cell>
          <cell r="GC54">
            <v>3</v>
          </cell>
          <cell r="GD54">
            <v>10</v>
          </cell>
          <cell r="GE54">
            <v>1</v>
          </cell>
          <cell r="GF54">
            <v>0</v>
          </cell>
          <cell r="GG54">
            <v>2</v>
          </cell>
          <cell r="GH54">
            <v>1</v>
          </cell>
          <cell r="GI54">
            <v>1</v>
          </cell>
          <cell r="GJ54">
            <v>2</v>
          </cell>
          <cell r="GK54">
            <v>1</v>
          </cell>
          <cell r="GL54">
            <v>2</v>
          </cell>
          <cell r="GM54">
            <v>0</v>
          </cell>
          <cell r="GN54">
            <v>0</v>
          </cell>
          <cell r="GO54">
            <v>1.5</v>
          </cell>
          <cell r="GP54">
            <v>0</v>
          </cell>
          <cell r="GQ54">
            <v>6.5</v>
          </cell>
          <cell r="GR54">
            <v>5</v>
          </cell>
          <cell r="GS54">
            <v>11.5</v>
          </cell>
          <cell r="GT54">
            <v>0</v>
          </cell>
          <cell r="GU54">
            <v>0</v>
          </cell>
          <cell r="GV54">
            <v>0</v>
          </cell>
          <cell r="GW54">
            <v>0</v>
          </cell>
          <cell r="GX54">
            <v>0</v>
          </cell>
          <cell r="GY54">
            <v>0</v>
          </cell>
          <cell r="GZ54">
            <v>0</v>
          </cell>
          <cell r="HA54">
            <v>1</v>
          </cell>
          <cell r="HB54">
            <v>0</v>
          </cell>
          <cell r="HC54">
            <v>0</v>
          </cell>
          <cell r="HD54">
            <v>0.5</v>
          </cell>
          <cell r="HE54">
            <v>0</v>
          </cell>
          <cell r="HF54">
            <v>0.5</v>
          </cell>
          <cell r="HG54">
            <v>1</v>
          </cell>
          <cell r="HH54">
            <v>1.5</v>
          </cell>
          <cell r="HI54">
            <v>0</v>
          </cell>
          <cell r="HJ54">
            <v>0</v>
          </cell>
          <cell r="HK54">
            <v>0</v>
          </cell>
          <cell r="HL54">
            <v>0</v>
          </cell>
          <cell r="HM54">
            <v>0</v>
          </cell>
          <cell r="HN54">
            <v>0</v>
          </cell>
          <cell r="HO54">
            <v>0</v>
          </cell>
          <cell r="HP54">
            <v>0</v>
          </cell>
          <cell r="HQ54">
            <v>0</v>
          </cell>
          <cell r="HR54">
            <v>0</v>
          </cell>
          <cell r="HS54">
            <v>0</v>
          </cell>
          <cell r="HT54">
            <v>0</v>
          </cell>
          <cell r="HU54">
            <v>0</v>
          </cell>
          <cell r="HV54">
            <v>0</v>
          </cell>
          <cell r="HW54">
            <v>0</v>
          </cell>
          <cell r="HX54">
            <v>0</v>
          </cell>
          <cell r="HY54">
            <v>0</v>
          </cell>
          <cell r="HZ54">
            <v>0</v>
          </cell>
          <cell r="IA54">
            <v>0</v>
          </cell>
          <cell r="IB54">
            <v>0</v>
          </cell>
          <cell r="IC54">
            <v>0</v>
          </cell>
          <cell r="ID54">
            <v>0</v>
          </cell>
          <cell r="IE54">
            <v>1</v>
          </cell>
          <cell r="IF54">
            <v>0</v>
          </cell>
          <cell r="IG54">
            <v>0</v>
          </cell>
          <cell r="IH54">
            <v>1</v>
          </cell>
          <cell r="II54">
            <v>1</v>
          </cell>
          <cell r="IJ54">
            <v>1</v>
          </cell>
          <cell r="IK54">
            <v>2</v>
          </cell>
          <cell r="IL54">
            <v>3</v>
          </cell>
          <cell r="IM54">
            <v>0</v>
          </cell>
          <cell r="IN54">
            <v>0</v>
          </cell>
          <cell r="IO54">
            <v>0</v>
          </cell>
          <cell r="IP54">
            <v>0</v>
          </cell>
          <cell r="IQ54">
            <v>0</v>
          </cell>
          <cell r="IR54">
            <v>0</v>
          </cell>
          <cell r="IS54">
            <v>0</v>
          </cell>
          <cell r="IT54">
            <v>0</v>
          </cell>
          <cell r="IU54">
            <v>0</v>
          </cell>
          <cell r="IV54">
            <v>0</v>
          </cell>
          <cell r="IW54">
            <v>0</v>
          </cell>
          <cell r="IX54">
            <v>0</v>
          </cell>
          <cell r="IY54">
            <v>0</v>
          </cell>
          <cell r="IZ54">
            <v>0</v>
          </cell>
          <cell r="JA54">
            <v>0</v>
          </cell>
          <cell r="JB54">
            <v>0</v>
          </cell>
          <cell r="JC54">
            <v>0</v>
          </cell>
          <cell r="JD54">
            <v>0</v>
          </cell>
          <cell r="JE54">
            <v>0</v>
          </cell>
          <cell r="JF54">
            <v>0</v>
          </cell>
          <cell r="JG54">
            <v>0</v>
          </cell>
          <cell r="JH54">
            <v>0</v>
          </cell>
          <cell r="JI54">
            <v>0</v>
          </cell>
          <cell r="JJ54">
            <v>0</v>
          </cell>
          <cell r="JK54">
            <v>0</v>
          </cell>
          <cell r="JL54">
            <v>0</v>
          </cell>
          <cell r="JM54">
            <v>0</v>
          </cell>
          <cell r="JN54">
            <v>0</v>
          </cell>
          <cell r="JO54">
            <v>0</v>
          </cell>
          <cell r="JP54">
            <v>0</v>
          </cell>
          <cell r="JQ54">
            <v>0</v>
          </cell>
          <cell r="JR54">
            <v>0</v>
          </cell>
          <cell r="JS54">
            <v>0</v>
          </cell>
          <cell r="JT54">
            <v>0</v>
          </cell>
          <cell r="JU54">
            <v>0</v>
          </cell>
          <cell r="JV54">
            <v>0</v>
          </cell>
          <cell r="JW54">
            <v>0</v>
          </cell>
          <cell r="JX54">
            <v>0</v>
          </cell>
          <cell r="JY54">
            <v>0</v>
          </cell>
          <cell r="JZ54">
            <v>0</v>
          </cell>
          <cell r="KA54">
            <v>0</v>
          </cell>
          <cell r="KB54">
            <v>0</v>
          </cell>
          <cell r="KC54">
            <v>0</v>
          </cell>
          <cell r="KD54">
            <v>0</v>
          </cell>
          <cell r="KE54">
            <v>0</v>
          </cell>
          <cell r="KF54">
            <v>0</v>
          </cell>
          <cell r="KG54">
            <v>0</v>
          </cell>
          <cell r="KH54">
            <v>0</v>
          </cell>
          <cell r="KI54">
            <v>0</v>
          </cell>
          <cell r="KJ54">
            <v>0</v>
          </cell>
          <cell r="KK54">
            <v>0</v>
          </cell>
          <cell r="KL54">
            <v>0</v>
          </cell>
          <cell r="KM54">
            <v>0</v>
          </cell>
          <cell r="KN54">
            <v>1</v>
          </cell>
          <cell r="KO54">
            <v>0</v>
          </cell>
          <cell r="KP54">
            <v>0</v>
          </cell>
          <cell r="KQ54">
            <v>0</v>
          </cell>
          <cell r="KR54">
            <v>0</v>
          </cell>
          <cell r="KS54">
            <v>0</v>
          </cell>
          <cell r="KT54">
            <v>0</v>
          </cell>
          <cell r="KU54">
            <v>0</v>
          </cell>
          <cell r="KV54">
            <v>0</v>
          </cell>
          <cell r="KW54">
            <v>0</v>
          </cell>
          <cell r="KX54">
            <v>0</v>
          </cell>
          <cell r="KY54">
            <v>0</v>
          </cell>
          <cell r="KZ54">
            <v>2</v>
          </cell>
          <cell r="LA54">
            <v>0</v>
          </cell>
          <cell r="LB54">
            <v>0</v>
          </cell>
          <cell r="LC54">
            <v>1</v>
          </cell>
          <cell r="LD54">
            <v>3</v>
          </cell>
        </row>
        <row r="55">
          <cell r="A55" t="str">
            <v>Kabosh Theatre Ltd</v>
          </cell>
          <cell r="B55" t="str">
            <v>2014-2015</v>
          </cell>
          <cell r="C55">
            <v>31786</v>
          </cell>
          <cell r="D55" t="str">
            <v>Lottery</v>
          </cell>
          <cell r="E55" t="str">
            <v>ACNI/10824</v>
          </cell>
          <cell r="F55" t="str">
            <v>Gilly Campbell</v>
          </cell>
          <cell r="G55" t="str">
            <v>xx AFP - Returning Applicant</v>
          </cell>
          <cell r="H55" t="str">
            <v>Awarded - Completed</v>
          </cell>
          <cell r="I55" t="str">
            <v>Medium</v>
          </cell>
          <cell r="J55">
            <v>107454</v>
          </cell>
          <cell r="K55">
            <v>0</v>
          </cell>
          <cell r="L55">
            <v>107454</v>
          </cell>
          <cell r="M55">
            <v>224088</v>
          </cell>
          <cell r="N55" t="str">
            <v>Drama</v>
          </cell>
          <cell r="O55">
            <v>0</v>
          </cell>
          <cell r="P55">
            <v>1</v>
          </cell>
          <cell r="Q55">
            <v>0</v>
          </cell>
          <cell r="R55">
            <v>0</v>
          </cell>
          <cell r="S55">
            <v>0</v>
          </cell>
          <cell r="T55">
            <v>1</v>
          </cell>
          <cell r="U55">
            <v>0</v>
          </cell>
          <cell r="V55">
            <v>0</v>
          </cell>
          <cell r="W55">
            <v>1</v>
          </cell>
          <cell r="X55">
            <v>1</v>
          </cell>
          <cell r="Y55">
            <v>0</v>
          </cell>
          <cell r="Z55">
            <v>0</v>
          </cell>
          <cell r="AA55">
            <v>1</v>
          </cell>
          <cell r="AB55">
            <v>3</v>
          </cell>
          <cell r="AC55">
            <v>4</v>
          </cell>
          <cell r="AD55">
            <v>46</v>
          </cell>
          <cell r="AE55">
            <v>42</v>
          </cell>
          <cell r="AF55">
            <v>0</v>
          </cell>
          <cell r="AG55">
            <v>0</v>
          </cell>
          <cell r="AH55">
            <v>13</v>
          </cell>
          <cell r="AI55">
            <v>10</v>
          </cell>
          <cell r="AJ55">
            <v>59</v>
          </cell>
          <cell r="AK55">
            <v>52</v>
          </cell>
          <cell r="AL55">
            <v>111</v>
          </cell>
          <cell r="AM55">
            <v>5</v>
          </cell>
          <cell r="AN55">
            <v>6</v>
          </cell>
          <cell r="AO55">
            <v>11</v>
          </cell>
          <cell r="AP55">
            <v>55</v>
          </cell>
          <cell r="AQ55">
            <v>3</v>
          </cell>
          <cell r="AR55">
            <v>4</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3</v>
          </cell>
          <cell r="BR55">
            <v>4</v>
          </cell>
          <cell r="BS55">
            <v>7</v>
          </cell>
          <cell r="BT55">
            <v>0</v>
          </cell>
          <cell r="BU55">
            <v>1</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46</v>
          </cell>
          <cell r="CS55">
            <v>42</v>
          </cell>
          <cell r="CT55">
            <v>46</v>
          </cell>
          <cell r="CU55">
            <v>43</v>
          </cell>
          <cell r="CV55">
            <v>89</v>
          </cell>
          <cell r="CW55">
            <v>0</v>
          </cell>
          <cell r="CX55">
            <v>2</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2</v>
          </cell>
          <cell r="DY55">
            <v>2</v>
          </cell>
          <cell r="DZ55">
            <v>1</v>
          </cell>
          <cell r="EA55">
            <v>1</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13</v>
          </cell>
          <cell r="EY55">
            <v>8</v>
          </cell>
          <cell r="EZ55">
            <v>14</v>
          </cell>
          <cell r="FA55">
            <v>9</v>
          </cell>
          <cell r="FB55">
            <v>23</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cell r="FZ55">
            <v>0</v>
          </cell>
          <cell r="GA55">
            <v>0</v>
          </cell>
          <cell r="GB55">
            <v>0</v>
          </cell>
          <cell r="GC55">
            <v>0</v>
          </cell>
          <cell r="GD55">
            <v>0</v>
          </cell>
          <cell r="GE55">
            <v>0</v>
          </cell>
          <cell r="GF55">
            <v>0</v>
          </cell>
          <cell r="GG55">
            <v>0</v>
          </cell>
          <cell r="GH55">
            <v>0</v>
          </cell>
          <cell r="GI55">
            <v>0</v>
          </cell>
          <cell r="GJ55">
            <v>0</v>
          </cell>
          <cell r="GK55">
            <v>0</v>
          </cell>
          <cell r="GL55">
            <v>1</v>
          </cell>
          <cell r="GM55">
            <v>0</v>
          </cell>
          <cell r="GN55">
            <v>0</v>
          </cell>
          <cell r="GO55">
            <v>0</v>
          </cell>
          <cell r="GP55">
            <v>0</v>
          </cell>
          <cell r="GQ55">
            <v>0</v>
          </cell>
          <cell r="GR55">
            <v>1</v>
          </cell>
          <cell r="GS55">
            <v>1</v>
          </cell>
          <cell r="GT55">
            <v>0</v>
          </cell>
          <cell r="GU55">
            <v>0</v>
          </cell>
          <cell r="GV55">
            <v>0</v>
          </cell>
          <cell r="GW55">
            <v>1</v>
          </cell>
          <cell r="GX55">
            <v>0</v>
          </cell>
          <cell r="GY55">
            <v>0</v>
          </cell>
          <cell r="GZ55">
            <v>0</v>
          </cell>
          <cell r="HA55">
            <v>0</v>
          </cell>
          <cell r="HB55">
            <v>0</v>
          </cell>
          <cell r="HC55">
            <v>0</v>
          </cell>
          <cell r="HD55">
            <v>0</v>
          </cell>
          <cell r="HE55">
            <v>0</v>
          </cell>
          <cell r="HF55">
            <v>0</v>
          </cell>
          <cell r="HG55">
            <v>1</v>
          </cell>
          <cell r="HH55">
            <v>1</v>
          </cell>
          <cell r="HI55">
            <v>0</v>
          </cell>
          <cell r="HJ55">
            <v>0</v>
          </cell>
          <cell r="HK55">
            <v>1</v>
          </cell>
          <cell r="HL55">
            <v>1</v>
          </cell>
          <cell r="HM55">
            <v>0</v>
          </cell>
          <cell r="HN55">
            <v>0</v>
          </cell>
          <cell r="HO55">
            <v>0</v>
          </cell>
          <cell r="HP55">
            <v>0</v>
          </cell>
          <cell r="HQ55">
            <v>0</v>
          </cell>
          <cell r="HR55">
            <v>0</v>
          </cell>
          <cell r="HS55">
            <v>0</v>
          </cell>
          <cell r="HT55">
            <v>0</v>
          </cell>
          <cell r="HU55">
            <v>1</v>
          </cell>
          <cell r="HV55">
            <v>1</v>
          </cell>
          <cell r="HW55">
            <v>2</v>
          </cell>
          <cell r="HX55">
            <v>0</v>
          </cell>
          <cell r="HY55">
            <v>0</v>
          </cell>
          <cell r="HZ55">
            <v>0</v>
          </cell>
          <cell r="IA55">
            <v>0</v>
          </cell>
          <cell r="IB55">
            <v>0</v>
          </cell>
          <cell r="IC55">
            <v>0</v>
          </cell>
          <cell r="ID55">
            <v>0</v>
          </cell>
          <cell r="IE55">
            <v>0</v>
          </cell>
          <cell r="IF55">
            <v>0</v>
          </cell>
          <cell r="IG55">
            <v>0</v>
          </cell>
          <cell r="IH55">
            <v>0</v>
          </cell>
          <cell r="II55">
            <v>0</v>
          </cell>
          <cell r="IJ55">
            <v>0</v>
          </cell>
          <cell r="IK55">
            <v>0</v>
          </cell>
          <cell r="IL55">
            <v>0</v>
          </cell>
          <cell r="IM55">
            <v>0</v>
          </cell>
          <cell r="IN55">
            <v>0</v>
          </cell>
          <cell r="IO55">
            <v>0</v>
          </cell>
          <cell r="IP55">
            <v>0</v>
          </cell>
          <cell r="IQ55">
            <v>0</v>
          </cell>
          <cell r="IR55">
            <v>0</v>
          </cell>
          <cell r="IS55">
            <v>0</v>
          </cell>
          <cell r="IT55">
            <v>0</v>
          </cell>
          <cell r="IU55">
            <v>3</v>
          </cell>
          <cell r="IV55">
            <v>4</v>
          </cell>
          <cell r="IW55">
            <v>3</v>
          </cell>
          <cell r="IX55">
            <v>4</v>
          </cell>
          <cell r="IY55">
            <v>7</v>
          </cell>
          <cell r="IZ55">
            <v>0</v>
          </cell>
          <cell r="JA55">
            <v>0</v>
          </cell>
          <cell r="JB55">
            <v>0</v>
          </cell>
          <cell r="JC55">
            <v>0</v>
          </cell>
          <cell r="JD55">
            <v>0</v>
          </cell>
          <cell r="JE55">
            <v>0</v>
          </cell>
          <cell r="JF55">
            <v>0</v>
          </cell>
          <cell r="JG55">
            <v>0</v>
          </cell>
          <cell r="JH55">
            <v>0</v>
          </cell>
          <cell r="JI55">
            <v>1</v>
          </cell>
          <cell r="JJ55">
            <v>0</v>
          </cell>
          <cell r="JK55">
            <v>1</v>
          </cell>
          <cell r="JL55">
            <v>1</v>
          </cell>
          <cell r="JM55">
            <v>0</v>
          </cell>
          <cell r="JN55">
            <v>0</v>
          </cell>
          <cell r="JO55">
            <v>0</v>
          </cell>
          <cell r="JP55">
            <v>0</v>
          </cell>
          <cell r="JQ55">
            <v>0</v>
          </cell>
          <cell r="JR55">
            <v>0</v>
          </cell>
          <cell r="JS55">
            <v>0</v>
          </cell>
          <cell r="JT55">
            <v>0</v>
          </cell>
          <cell r="JU55">
            <v>0</v>
          </cell>
          <cell r="JV55">
            <v>1</v>
          </cell>
          <cell r="JW55">
            <v>0</v>
          </cell>
          <cell r="JX55">
            <v>1</v>
          </cell>
          <cell r="JY55">
            <v>1</v>
          </cell>
          <cell r="JZ55">
            <v>0</v>
          </cell>
          <cell r="KA55">
            <v>0</v>
          </cell>
          <cell r="KB55">
            <v>0</v>
          </cell>
          <cell r="KC55">
            <v>0</v>
          </cell>
          <cell r="KD55">
            <v>0</v>
          </cell>
          <cell r="KE55">
            <v>0</v>
          </cell>
          <cell r="KF55">
            <v>0</v>
          </cell>
          <cell r="KG55">
            <v>0</v>
          </cell>
          <cell r="KH55">
            <v>1</v>
          </cell>
          <cell r="KI55">
            <v>1</v>
          </cell>
          <cell r="KJ55">
            <v>1</v>
          </cell>
          <cell r="KK55">
            <v>1</v>
          </cell>
          <cell r="KL55">
            <v>2</v>
          </cell>
          <cell r="KM55">
            <v>1</v>
          </cell>
          <cell r="KN55">
            <v>0</v>
          </cell>
          <cell r="KO55">
            <v>1</v>
          </cell>
          <cell r="KP55">
            <v>0</v>
          </cell>
          <cell r="KQ55">
            <v>5</v>
          </cell>
          <cell r="KR55">
            <v>1</v>
          </cell>
          <cell r="KS55">
            <v>0</v>
          </cell>
          <cell r="KT55">
            <v>1</v>
          </cell>
          <cell r="KU55">
            <v>4</v>
          </cell>
          <cell r="KV55">
            <v>1</v>
          </cell>
          <cell r="KW55">
            <v>0</v>
          </cell>
          <cell r="KX55">
            <v>2</v>
          </cell>
          <cell r="KY55">
            <v>14</v>
          </cell>
          <cell r="KZ55">
            <v>0</v>
          </cell>
          <cell r="LA55">
            <v>1</v>
          </cell>
          <cell r="LB55">
            <v>0</v>
          </cell>
          <cell r="LC55">
            <v>2</v>
          </cell>
          <cell r="LD55">
            <v>3</v>
          </cell>
        </row>
        <row r="56">
          <cell r="A56" t="str">
            <v>Kids in Control</v>
          </cell>
          <cell r="B56" t="str">
            <v>2014-2015</v>
          </cell>
          <cell r="C56">
            <v>31800</v>
          </cell>
          <cell r="D56" t="str">
            <v>Lottery</v>
          </cell>
          <cell r="E56" t="str">
            <v>ACNI/10838</v>
          </cell>
          <cell r="F56" t="str">
            <v>Gavin O'Connor</v>
          </cell>
          <cell r="G56" t="str">
            <v>xx AFP - Returning Applicant</v>
          </cell>
          <cell r="H56" t="str">
            <v>Awarded - Completed</v>
          </cell>
          <cell r="I56" t="str">
            <v>Small</v>
          </cell>
          <cell r="J56">
            <v>50704</v>
          </cell>
          <cell r="K56">
            <v>0</v>
          </cell>
          <cell r="L56">
            <v>50704</v>
          </cell>
          <cell r="M56">
            <v>147980</v>
          </cell>
          <cell r="N56" t="str">
            <v>Drama</v>
          </cell>
          <cell r="O56">
            <v>1</v>
          </cell>
          <cell r="P56">
            <v>1</v>
          </cell>
          <cell r="Q56">
            <v>0</v>
          </cell>
          <cell r="R56">
            <v>0</v>
          </cell>
          <cell r="S56">
            <v>0</v>
          </cell>
          <cell r="T56">
            <v>1</v>
          </cell>
          <cell r="U56">
            <v>0</v>
          </cell>
          <cell r="V56">
            <v>0</v>
          </cell>
          <cell r="W56">
            <v>0</v>
          </cell>
          <cell r="X56">
            <v>0</v>
          </cell>
          <cell r="Y56">
            <v>0</v>
          </cell>
          <cell r="Z56">
            <v>0</v>
          </cell>
          <cell r="AA56">
            <v>1</v>
          </cell>
          <cell r="AB56">
            <v>2</v>
          </cell>
          <cell r="AC56">
            <v>3</v>
          </cell>
          <cell r="AD56">
            <v>6</v>
          </cell>
          <cell r="AE56">
            <v>3</v>
          </cell>
          <cell r="AF56">
            <v>0</v>
          </cell>
          <cell r="AG56">
            <v>0</v>
          </cell>
          <cell r="AH56">
            <v>0</v>
          </cell>
          <cell r="AI56">
            <v>0</v>
          </cell>
          <cell r="AJ56">
            <v>6</v>
          </cell>
          <cell r="AK56">
            <v>3</v>
          </cell>
          <cell r="AL56">
            <v>9</v>
          </cell>
          <cell r="AM56">
            <v>10</v>
          </cell>
          <cell r="AN56">
            <v>16</v>
          </cell>
          <cell r="AO56">
            <v>26</v>
          </cell>
          <cell r="AP56">
            <v>999</v>
          </cell>
          <cell r="AQ56">
            <v>4</v>
          </cell>
          <cell r="AR56">
            <v>4</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4</v>
          </cell>
          <cell r="BR56">
            <v>4</v>
          </cell>
          <cell r="BS56">
            <v>8</v>
          </cell>
          <cell r="BT56">
            <v>1</v>
          </cell>
          <cell r="BU56">
            <v>1</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1</v>
          </cell>
          <cell r="CU56">
            <v>1</v>
          </cell>
          <cell r="CV56">
            <v>2</v>
          </cell>
          <cell r="CW56">
            <v>0</v>
          </cell>
          <cell r="CX56">
            <v>1</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1</v>
          </cell>
          <cell r="DY56">
            <v>1</v>
          </cell>
          <cell r="DZ56">
            <v>6</v>
          </cell>
          <cell r="EA56">
            <v>3</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6</v>
          </cell>
          <cell r="FA56">
            <v>3</v>
          </cell>
          <cell r="FB56">
            <v>9</v>
          </cell>
          <cell r="FC56">
            <v>0</v>
          </cell>
          <cell r="FD56">
            <v>0</v>
          </cell>
          <cell r="FE56">
            <v>0</v>
          </cell>
          <cell r="FF56">
            <v>0</v>
          </cell>
          <cell r="FG56">
            <v>0</v>
          </cell>
          <cell r="FH56">
            <v>0</v>
          </cell>
          <cell r="FI56">
            <v>0</v>
          </cell>
          <cell r="FJ56">
            <v>1</v>
          </cell>
          <cell r="FK56">
            <v>3</v>
          </cell>
          <cell r="FL56">
            <v>3</v>
          </cell>
          <cell r="FM56">
            <v>3</v>
          </cell>
          <cell r="FN56">
            <v>4</v>
          </cell>
          <cell r="FO56">
            <v>7</v>
          </cell>
          <cell r="FP56">
            <v>0</v>
          </cell>
          <cell r="FQ56">
            <v>0</v>
          </cell>
          <cell r="FR56">
            <v>0</v>
          </cell>
          <cell r="FS56">
            <v>0</v>
          </cell>
          <cell r="FT56">
            <v>2</v>
          </cell>
          <cell r="FU56">
            <v>2</v>
          </cell>
          <cell r="FV56">
            <v>1</v>
          </cell>
          <cell r="FW56">
            <v>1</v>
          </cell>
          <cell r="FX56">
            <v>0</v>
          </cell>
          <cell r="FY56">
            <v>1</v>
          </cell>
          <cell r="FZ56">
            <v>1</v>
          </cell>
          <cell r="GA56">
            <v>0</v>
          </cell>
          <cell r="GB56">
            <v>4</v>
          </cell>
          <cell r="GC56">
            <v>4</v>
          </cell>
          <cell r="GD56">
            <v>8</v>
          </cell>
          <cell r="GE56">
            <v>0</v>
          </cell>
          <cell r="GF56">
            <v>0</v>
          </cell>
          <cell r="GG56">
            <v>0</v>
          </cell>
          <cell r="GH56">
            <v>1</v>
          </cell>
          <cell r="GI56">
            <v>0</v>
          </cell>
          <cell r="GJ56">
            <v>0</v>
          </cell>
          <cell r="GK56">
            <v>0</v>
          </cell>
          <cell r="GL56">
            <v>0</v>
          </cell>
          <cell r="GM56">
            <v>1</v>
          </cell>
          <cell r="GN56">
            <v>0</v>
          </cell>
          <cell r="GO56">
            <v>0</v>
          </cell>
          <cell r="GP56">
            <v>0</v>
          </cell>
          <cell r="GQ56">
            <v>1</v>
          </cell>
          <cell r="GR56">
            <v>1</v>
          </cell>
          <cell r="GS56">
            <v>2</v>
          </cell>
          <cell r="GT56">
            <v>0</v>
          </cell>
          <cell r="GU56">
            <v>0</v>
          </cell>
          <cell r="GV56">
            <v>0</v>
          </cell>
          <cell r="GW56">
            <v>0</v>
          </cell>
          <cell r="GX56">
            <v>0</v>
          </cell>
          <cell r="GY56">
            <v>0</v>
          </cell>
          <cell r="GZ56">
            <v>0</v>
          </cell>
          <cell r="HA56">
            <v>1</v>
          </cell>
          <cell r="HB56">
            <v>0</v>
          </cell>
          <cell r="HC56">
            <v>0</v>
          </cell>
          <cell r="HD56">
            <v>0</v>
          </cell>
          <cell r="HE56">
            <v>0</v>
          </cell>
          <cell r="HF56">
            <v>0</v>
          </cell>
          <cell r="HG56">
            <v>1</v>
          </cell>
          <cell r="HH56">
            <v>1</v>
          </cell>
          <cell r="HI56">
            <v>1</v>
          </cell>
          <cell r="HJ56">
            <v>0</v>
          </cell>
          <cell r="HK56">
            <v>2</v>
          </cell>
          <cell r="HL56">
            <v>1</v>
          </cell>
          <cell r="HM56">
            <v>0</v>
          </cell>
          <cell r="HN56">
            <v>0</v>
          </cell>
          <cell r="HO56">
            <v>3</v>
          </cell>
          <cell r="HP56">
            <v>2</v>
          </cell>
          <cell r="HQ56">
            <v>0</v>
          </cell>
          <cell r="HR56">
            <v>0</v>
          </cell>
          <cell r="HS56">
            <v>0</v>
          </cell>
          <cell r="HT56">
            <v>0</v>
          </cell>
          <cell r="HU56">
            <v>6</v>
          </cell>
          <cell r="HV56">
            <v>3</v>
          </cell>
          <cell r="HW56">
            <v>9</v>
          </cell>
          <cell r="HX56">
            <v>0</v>
          </cell>
          <cell r="HY56">
            <v>0</v>
          </cell>
          <cell r="HZ56">
            <v>0</v>
          </cell>
          <cell r="IA56">
            <v>0</v>
          </cell>
          <cell r="IB56">
            <v>0</v>
          </cell>
          <cell r="IC56">
            <v>0</v>
          </cell>
          <cell r="ID56">
            <v>0</v>
          </cell>
          <cell r="IE56">
            <v>0</v>
          </cell>
          <cell r="IF56">
            <v>0</v>
          </cell>
          <cell r="IG56">
            <v>0</v>
          </cell>
          <cell r="IH56">
            <v>0</v>
          </cell>
          <cell r="II56">
            <v>0</v>
          </cell>
          <cell r="IJ56">
            <v>0</v>
          </cell>
          <cell r="IK56">
            <v>0</v>
          </cell>
          <cell r="IL56">
            <v>0</v>
          </cell>
          <cell r="IM56">
            <v>0</v>
          </cell>
          <cell r="IN56">
            <v>0</v>
          </cell>
          <cell r="IO56">
            <v>0</v>
          </cell>
          <cell r="IP56">
            <v>0</v>
          </cell>
          <cell r="IQ56">
            <v>0</v>
          </cell>
          <cell r="IR56">
            <v>0</v>
          </cell>
          <cell r="IS56">
            <v>0</v>
          </cell>
          <cell r="IT56">
            <v>0</v>
          </cell>
          <cell r="IU56">
            <v>4</v>
          </cell>
          <cell r="IV56">
            <v>4</v>
          </cell>
          <cell r="IW56">
            <v>4</v>
          </cell>
          <cell r="IX56">
            <v>4</v>
          </cell>
          <cell r="IY56">
            <v>8</v>
          </cell>
          <cell r="IZ56">
            <v>0</v>
          </cell>
          <cell r="JA56">
            <v>0</v>
          </cell>
          <cell r="JB56">
            <v>0</v>
          </cell>
          <cell r="JC56">
            <v>0</v>
          </cell>
          <cell r="JD56">
            <v>0</v>
          </cell>
          <cell r="JE56">
            <v>0</v>
          </cell>
          <cell r="JF56">
            <v>0</v>
          </cell>
          <cell r="JG56">
            <v>0</v>
          </cell>
          <cell r="JH56">
            <v>1</v>
          </cell>
          <cell r="JI56">
            <v>1</v>
          </cell>
          <cell r="JJ56">
            <v>1</v>
          </cell>
          <cell r="JK56">
            <v>1</v>
          </cell>
          <cell r="JL56">
            <v>2</v>
          </cell>
          <cell r="JM56">
            <v>0</v>
          </cell>
          <cell r="JN56">
            <v>0</v>
          </cell>
          <cell r="JO56">
            <v>0</v>
          </cell>
          <cell r="JP56">
            <v>0</v>
          </cell>
          <cell r="JQ56">
            <v>0</v>
          </cell>
          <cell r="JR56">
            <v>0</v>
          </cell>
          <cell r="JS56">
            <v>0</v>
          </cell>
          <cell r="JT56">
            <v>0</v>
          </cell>
          <cell r="JU56">
            <v>0</v>
          </cell>
          <cell r="JV56">
            <v>1</v>
          </cell>
          <cell r="JW56">
            <v>0</v>
          </cell>
          <cell r="JX56">
            <v>1</v>
          </cell>
          <cell r="JY56">
            <v>1</v>
          </cell>
          <cell r="JZ56">
            <v>0</v>
          </cell>
          <cell r="KA56">
            <v>0</v>
          </cell>
          <cell r="KB56">
            <v>0</v>
          </cell>
          <cell r="KC56">
            <v>0</v>
          </cell>
          <cell r="KD56">
            <v>0</v>
          </cell>
          <cell r="KE56">
            <v>0</v>
          </cell>
          <cell r="KF56">
            <v>0</v>
          </cell>
          <cell r="KG56">
            <v>0</v>
          </cell>
          <cell r="KH56">
            <v>6</v>
          </cell>
          <cell r="KI56">
            <v>3</v>
          </cell>
          <cell r="KJ56">
            <v>6</v>
          </cell>
          <cell r="KK56">
            <v>3</v>
          </cell>
          <cell r="KL56">
            <v>9</v>
          </cell>
          <cell r="KM56">
            <v>1</v>
          </cell>
          <cell r="KN56">
            <v>0</v>
          </cell>
          <cell r="KO56">
            <v>1</v>
          </cell>
          <cell r="KP56">
            <v>0</v>
          </cell>
          <cell r="KQ56">
            <v>1</v>
          </cell>
          <cell r="KR56">
            <v>0</v>
          </cell>
          <cell r="KS56">
            <v>0</v>
          </cell>
          <cell r="KT56">
            <v>0</v>
          </cell>
          <cell r="KU56">
            <v>1</v>
          </cell>
          <cell r="KV56">
            <v>0</v>
          </cell>
          <cell r="KW56">
            <v>0</v>
          </cell>
          <cell r="KX56">
            <v>0</v>
          </cell>
          <cell r="KY56">
            <v>2</v>
          </cell>
          <cell r="KZ56">
            <v>0</v>
          </cell>
          <cell r="LA56">
            <v>0</v>
          </cell>
          <cell r="LB56">
            <v>1</v>
          </cell>
          <cell r="LC56">
            <v>2</v>
          </cell>
          <cell r="LD56">
            <v>3</v>
          </cell>
        </row>
        <row r="57">
          <cell r="A57" t="str">
            <v>Maiden Voyage (NI) Ltd</v>
          </cell>
          <cell r="B57" t="str">
            <v>2014-2015</v>
          </cell>
          <cell r="C57">
            <v>31723</v>
          </cell>
          <cell r="D57" t="str">
            <v>Lottery</v>
          </cell>
          <cell r="E57" t="str">
            <v>ACNI/10761</v>
          </cell>
          <cell r="F57" t="str">
            <v>Gilly Campbell</v>
          </cell>
          <cell r="G57" t="str">
            <v>xx AFP - Returning Applicant</v>
          </cell>
          <cell r="H57" t="str">
            <v>Awarded - Completed</v>
          </cell>
          <cell r="I57" t="str">
            <v>Medium</v>
          </cell>
          <cell r="J57">
            <v>91435</v>
          </cell>
          <cell r="K57">
            <v>0</v>
          </cell>
          <cell r="L57">
            <v>91435</v>
          </cell>
          <cell r="M57">
            <v>114949.13</v>
          </cell>
          <cell r="N57" t="str">
            <v>Dance</v>
          </cell>
          <cell r="O57">
            <v>0</v>
          </cell>
          <cell r="P57">
            <v>0</v>
          </cell>
          <cell r="Q57">
            <v>0</v>
          </cell>
          <cell r="R57">
            <v>0</v>
          </cell>
          <cell r="S57">
            <v>0</v>
          </cell>
          <cell r="T57">
            <v>0</v>
          </cell>
          <cell r="U57">
            <v>0</v>
          </cell>
          <cell r="V57">
            <v>2</v>
          </cell>
          <cell r="W57">
            <v>0</v>
          </cell>
          <cell r="X57">
            <v>0</v>
          </cell>
          <cell r="Y57">
            <v>0</v>
          </cell>
          <cell r="Z57">
            <v>0</v>
          </cell>
          <cell r="AA57">
            <v>0</v>
          </cell>
          <cell r="AB57">
            <v>2</v>
          </cell>
          <cell r="AC57">
            <v>2</v>
          </cell>
          <cell r="AD57">
            <v>12</v>
          </cell>
          <cell r="AE57">
            <v>16</v>
          </cell>
          <cell r="AF57">
            <v>1</v>
          </cell>
          <cell r="AG57">
            <v>0</v>
          </cell>
          <cell r="AH57">
            <v>3</v>
          </cell>
          <cell r="AI57">
            <v>4</v>
          </cell>
          <cell r="AJ57">
            <v>16</v>
          </cell>
          <cell r="AK57">
            <v>20</v>
          </cell>
          <cell r="AL57">
            <v>36</v>
          </cell>
          <cell r="AM57">
            <v>2</v>
          </cell>
          <cell r="AN57">
            <v>5</v>
          </cell>
          <cell r="AO57">
            <v>7</v>
          </cell>
          <cell r="AP57">
            <v>68</v>
          </cell>
          <cell r="AQ57">
            <v>2</v>
          </cell>
          <cell r="AR57">
            <v>3</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2</v>
          </cell>
          <cell r="BR57">
            <v>3</v>
          </cell>
          <cell r="BS57">
            <v>5</v>
          </cell>
          <cell r="BT57">
            <v>12</v>
          </cell>
          <cell r="BU57">
            <v>16</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12</v>
          </cell>
          <cell r="CU57">
            <v>16</v>
          </cell>
          <cell r="CV57">
            <v>28</v>
          </cell>
          <cell r="CW57">
            <v>0</v>
          </cell>
          <cell r="CX57">
            <v>2</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2</v>
          </cell>
          <cell r="DY57">
            <v>2</v>
          </cell>
          <cell r="DZ57">
            <v>4</v>
          </cell>
          <cell r="EA57">
            <v>3</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4</v>
          </cell>
          <cell r="FA57">
            <v>3</v>
          </cell>
          <cell r="FB57">
            <v>7</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1</v>
          </cell>
          <cell r="FU57">
            <v>2</v>
          </cell>
          <cell r="FV57">
            <v>1</v>
          </cell>
          <cell r="FW57">
            <v>0</v>
          </cell>
          <cell r="FX57">
            <v>0</v>
          </cell>
          <cell r="FY57">
            <v>1</v>
          </cell>
          <cell r="FZ57">
            <v>0</v>
          </cell>
          <cell r="GA57">
            <v>0</v>
          </cell>
          <cell r="GB57">
            <v>2</v>
          </cell>
          <cell r="GC57">
            <v>3</v>
          </cell>
          <cell r="GD57">
            <v>5</v>
          </cell>
          <cell r="GE57">
            <v>0</v>
          </cell>
          <cell r="GF57">
            <v>0</v>
          </cell>
          <cell r="GG57">
            <v>8</v>
          </cell>
          <cell r="GH57">
            <v>10</v>
          </cell>
          <cell r="GI57">
            <v>2</v>
          </cell>
          <cell r="GJ57">
            <v>4</v>
          </cell>
          <cell r="GK57">
            <v>2</v>
          </cell>
          <cell r="GL57">
            <v>2</v>
          </cell>
          <cell r="GM57">
            <v>0</v>
          </cell>
          <cell r="GN57">
            <v>0</v>
          </cell>
          <cell r="GO57">
            <v>0</v>
          </cell>
          <cell r="GP57">
            <v>0</v>
          </cell>
          <cell r="GQ57">
            <v>12</v>
          </cell>
          <cell r="GR57">
            <v>16</v>
          </cell>
          <cell r="GS57">
            <v>28</v>
          </cell>
          <cell r="GT57">
            <v>0</v>
          </cell>
          <cell r="GU57">
            <v>0</v>
          </cell>
          <cell r="GV57">
            <v>0</v>
          </cell>
          <cell r="GW57">
            <v>0</v>
          </cell>
          <cell r="GX57">
            <v>0</v>
          </cell>
          <cell r="GY57">
            <v>1</v>
          </cell>
          <cell r="GZ57">
            <v>0</v>
          </cell>
          <cell r="HA57">
            <v>1</v>
          </cell>
          <cell r="HB57">
            <v>0</v>
          </cell>
          <cell r="HC57">
            <v>0</v>
          </cell>
          <cell r="HD57">
            <v>0</v>
          </cell>
          <cell r="HE57">
            <v>0</v>
          </cell>
          <cell r="HF57">
            <v>0</v>
          </cell>
          <cell r="HG57">
            <v>2</v>
          </cell>
          <cell r="HH57">
            <v>2</v>
          </cell>
          <cell r="HI57">
            <v>0</v>
          </cell>
          <cell r="HJ57">
            <v>0</v>
          </cell>
          <cell r="HK57">
            <v>2</v>
          </cell>
          <cell r="HL57">
            <v>0</v>
          </cell>
          <cell r="HM57">
            <v>2</v>
          </cell>
          <cell r="HN57">
            <v>2</v>
          </cell>
          <cell r="HO57">
            <v>0</v>
          </cell>
          <cell r="HP57">
            <v>1</v>
          </cell>
          <cell r="HQ57">
            <v>0</v>
          </cell>
          <cell r="HR57">
            <v>0</v>
          </cell>
          <cell r="HS57">
            <v>0</v>
          </cell>
          <cell r="HT57">
            <v>0</v>
          </cell>
          <cell r="HU57">
            <v>4</v>
          </cell>
          <cell r="HV57">
            <v>3</v>
          </cell>
          <cell r="HW57">
            <v>7</v>
          </cell>
          <cell r="HX57">
            <v>0</v>
          </cell>
          <cell r="HY57">
            <v>2</v>
          </cell>
          <cell r="HZ57">
            <v>0</v>
          </cell>
          <cell r="IA57">
            <v>0</v>
          </cell>
          <cell r="IB57">
            <v>0</v>
          </cell>
          <cell r="IC57">
            <v>0</v>
          </cell>
          <cell r="ID57">
            <v>0</v>
          </cell>
          <cell r="IE57">
            <v>0</v>
          </cell>
          <cell r="IF57">
            <v>0</v>
          </cell>
          <cell r="IG57">
            <v>0</v>
          </cell>
          <cell r="IH57">
            <v>0</v>
          </cell>
          <cell r="II57">
            <v>0</v>
          </cell>
          <cell r="IJ57">
            <v>0</v>
          </cell>
          <cell r="IK57">
            <v>2</v>
          </cell>
          <cell r="IL57">
            <v>2</v>
          </cell>
          <cell r="IM57">
            <v>0</v>
          </cell>
          <cell r="IN57">
            <v>0</v>
          </cell>
          <cell r="IO57">
            <v>0</v>
          </cell>
          <cell r="IP57">
            <v>0</v>
          </cell>
          <cell r="IQ57">
            <v>0</v>
          </cell>
          <cell r="IR57">
            <v>0</v>
          </cell>
          <cell r="IS57">
            <v>0</v>
          </cell>
          <cell r="IT57">
            <v>0</v>
          </cell>
          <cell r="IU57">
            <v>2</v>
          </cell>
          <cell r="IV57">
            <v>3</v>
          </cell>
          <cell r="IW57">
            <v>2</v>
          </cell>
          <cell r="IX57">
            <v>3</v>
          </cell>
          <cell r="IY57">
            <v>5</v>
          </cell>
          <cell r="IZ57">
            <v>0</v>
          </cell>
          <cell r="JA57">
            <v>0</v>
          </cell>
          <cell r="JB57">
            <v>0</v>
          </cell>
          <cell r="JC57">
            <v>0</v>
          </cell>
          <cell r="JD57">
            <v>0</v>
          </cell>
          <cell r="JE57">
            <v>0</v>
          </cell>
          <cell r="JF57">
            <v>0</v>
          </cell>
          <cell r="JG57">
            <v>0</v>
          </cell>
          <cell r="JH57">
            <v>12</v>
          </cell>
          <cell r="JI57">
            <v>16</v>
          </cell>
          <cell r="JJ57">
            <v>12</v>
          </cell>
          <cell r="JK57">
            <v>16</v>
          </cell>
          <cell r="JL57">
            <v>28</v>
          </cell>
          <cell r="JM57">
            <v>0</v>
          </cell>
          <cell r="JN57">
            <v>0</v>
          </cell>
          <cell r="JO57">
            <v>0</v>
          </cell>
          <cell r="JP57">
            <v>0</v>
          </cell>
          <cell r="JQ57">
            <v>0</v>
          </cell>
          <cell r="JR57">
            <v>0</v>
          </cell>
          <cell r="JS57">
            <v>0</v>
          </cell>
          <cell r="JT57">
            <v>0</v>
          </cell>
          <cell r="JU57">
            <v>0</v>
          </cell>
          <cell r="JV57">
            <v>2</v>
          </cell>
          <cell r="JW57">
            <v>0</v>
          </cell>
          <cell r="JX57">
            <v>2</v>
          </cell>
          <cell r="JY57">
            <v>2</v>
          </cell>
          <cell r="JZ57">
            <v>0</v>
          </cell>
          <cell r="KA57">
            <v>0</v>
          </cell>
          <cell r="KB57">
            <v>0</v>
          </cell>
          <cell r="KC57">
            <v>0</v>
          </cell>
          <cell r="KD57">
            <v>0</v>
          </cell>
          <cell r="KE57">
            <v>0</v>
          </cell>
          <cell r="KF57">
            <v>0</v>
          </cell>
          <cell r="KG57">
            <v>0</v>
          </cell>
          <cell r="KH57">
            <v>4</v>
          </cell>
          <cell r="KI57">
            <v>3</v>
          </cell>
          <cell r="KJ57">
            <v>4</v>
          </cell>
          <cell r="KK57">
            <v>3</v>
          </cell>
          <cell r="KL57">
            <v>7</v>
          </cell>
          <cell r="KM57">
            <v>1</v>
          </cell>
          <cell r="KN57">
            <v>0</v>
          </cell>
          <cell r="KO57">
            <v>1</v>
          </cell>
          <cell r="KP57">
            <v>0</v>
          </cell>
          <cell r="KQ57">
            <v>2</v>
          </cell>
          <cell r="KR57">
            <v>0</v>
          </cell>
          <cell r="KS57">
            <v>0</v>
          </cell>
          <cell r="KT57">
            <v>0</v>
          </cell>
          <cell r="KU57">
            <v>0</v>
          </cell>
          <cell r="KV57">
            <v>0</v>
          </cell>
          <cell r="KW57">
            <v>1</v>
          </cell>
          <cell r="KX57">
            <v>0</v>
          </cell>
          <cell r="KY57">
            <v>3</v>
          </cell>
          <cell r="KZ57">
            <v>0</v>
          </cell>
          <cell r="LA57">
            <v>0</v>
          </cell>
          <cell r="LB57">
            <v>0</v>
          </cell>
          <cell r="LC57">
            <v>2</v>
          </cell>
          <cell r="LD57">
            <v>2</v>
          </cell>
        </row>
        <row r="58">
          <cell r="A58" t="str">
            <v>McCracken Cultural Society</v>
          </cell>
          <cell r="B58" t="str">
            <v>2014-2015</v>
          </cell>
          <cell r="C58">
            <v>31720</v>
          </cell>
          <cell r="D58" t="str">
            <v>Lottery</v>
          </cell>
          <cell r="E58" t="str">
            <v>ACNI/10758</v>
          </cell>
          <cell r="F58" t="str">
            <v>Jane Cassidy</v>
          </cell>
          <cell r="G58" t="str">
            <v>xx AFP - Returning Applicant</v>
          </cell>
          <cell r="H58" t="str">
            <v>Awarded - Completed</v>
          </cell>
          <cell r="I58" t="str">
            <v>Medium</v>
          </cell>
          <cell r="J58">
            <v>16490</v>
          </cell>
          <cell r="K58">
            <v>0</v>
          </cell>
          <cell r="L58">
            <v>16490</v>
          </cell>
          <cell r="M58">
            <v>52020</v>
          </cell>
          <cell r="N58" t="str">
            <v>Traditional Arts</v>
          </cell>
          <cell r="O58">
            <v>0</v>
          </cell>
          <cell r="P58">
            <v>0</v>
          </cell>
          <cell r="Q58">
            <v>0</v>
          </cell>
          <cell r="R58">
            <v>0</v>
          </cell>
          <cell r="S58">
            <v>0</v>
          </cell>
          <cell r="T58">
            <v>0</v>
          </cell>
          <cell r="U58">
            <v>0</v>
          </cell>
          <cell r="V58">
            <v>0</v>
          </cell>
          <cell r="W58">
            <v>0</v>
          </cell>
          <cell r="X58">
            <v>1</v>
          </cell>
          <cell r="Y58">
            <v>0</v>
          </cell>
          <cell r="Z58">
            <v>0</v>
          </cell>
          <cell r="AA58">
            <v>0</v>
          </cell>
          <cell r="AB58">
            <v>1</v>
          </cell>
          <cell r="AC58">
            <v>1</v>
          </cell>
          <cell r="AD58">
            <v>159</v>
          </cell>
          <cell r="AE58">
            <v>150</v>
          </cell>
          <cell r="AF58">
            <v>0</v>
          </cell>
          <cell r="AG58">
            <v>0</v>
          </cell>
          <cell r="AH58">
            <v>0</v>
          </cell>
          <cell r="AI58">
            <v>0</v>
          </cell>
          <cell r="AJ58">
            <v>159</v>
          </cell>
          <cell r="AK58">
            <v>150</v>
          </cell>
          <cell r="AL58">
            <v>309</v>
          </cell>
          <cell r="AM58">
            <v>181</v>
          </cell>
          <cell r="AN58">
            <v>150</v>
          </cell>
          <cell r="AO58">
            <v>331</v>
          </cell>
          <cell r="AP58">
            <v>2144</v>
          </cell>
          <cell r="AQ58">
            <v>5</v>
          </cell>
          <cell r="AR58">
            <v>1</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5</v>
          </cell>
          <cell r="BR58">
            <v>1</v>
          </cell>
          <cell r="BS58">
            <v>6</v>
          </cell>
          <cell r="BT58">
            <v>158</v>
          </cell>
          <cell r="BU58">
            <v>150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1</v>
          </cell>
          <cell r="CK58">
            <v>0</v>
          </cell>
          <cell r="CL58">
            <v>0</v>
          </cell>
          <cell r="CM58">
            <v>0</v>
          </cell>
          <cell r="CN58">
            <v>0</v>
          </cell>
          <cell r="CO58">
            <v>0</v>
          </cell>
          <cell r="CP58">
            <v>0</v>
          </cell>
          <cell r="CQ58">
            <v>0</v>
          </cell>
          <cell r="CR58">
            <v>0</v>
          </cell>
          <cell r="CS58">
            <v>0</v>
          </cell>
          <cell r="CT58">
            <v>159</v>
          </cell>
          <cell r="CU58">
            <v>150</v>
          </cell>
          <cell r="CV58">
            <v>309</v>
          </cell>
          <cell r="CW58">
            <v>0</v>
          </cell>
          <cell r="CX58">
            <v>1</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1</v>
          </cell>
          <cell r="DY58">
            <v>1</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1</v>
          </cell>
          <cell r="FS58">
            <v>1</v>
          </cell>
          <cell r="FT58">
            <v>0</v>
          </cell>
          <cell r="FU58">
            <v>0</v>
          </cell>
          <cell r="FV58">
            <v>4</v>
          </cell>
          <cell r="FW58">
            <v>0</v>
          </cell>
          <cell r="FX58">
            <v>0</v>
          </cell>
          <cell r="FY58">
            <v>0</v>
          </cell>
          <cell r="FZ58">
            <v>0</v>
          </cell>
          <cell r="GA58">
            <v>0</v>
          </cell>
          <cell r="GB58">
            <v>5</v>
          </cell>
          <cell r="GC58">
            <v>1</v>
          </cell>
          <cell r="GD58">
            <v>6</v>
          </cell>
          <cell r="GE58">
            <v>0</v>
          </cell>
          <cell r="GF58">
            <v>0</v>
          </cell>
          <cell r="GG58">
            <v>100</v>
          </cell>
          <cell r="GH58">
            <v>100</v>
          </cell>
          <cell r="GI58">
            <v>29</v>
          </cell>
          <cell r="GJ58">
            <v>20</v>
          </cell>
          <cell r="GK58">
            <v>20</v>
          </cell>
          <cell r="GL58">
            <v>20</v>
          </cell>
          <cell r="GM58">
            <v>10</v>
          </cell>
          <cell r="GN58">
            <v>10</v>
          </cell>
          <cell r="GO58">
            <v>0</v>
          </cell>
          <cell r="GP58">
            <v>0</v>
          </cell>
          <cell r="GQ58">
            <v>159</v>
          </cell>
          <cell r="GR58">
            <v>150</v>
          </cell>
          <cell r="GS58">
            <v>309</v>
          </cell>
          <cell r="GT58">
            <v>0</v>
          </cell>
          <cell r="GU58">
            <v>0</v>
          </cell>
          <cell r="GV58">
            <v>0</v>
          </cell>
          <cell r="GW58">
            <v>1</v>
          </cell>
          <cell r="GX58">
            <v>0</v>
          </cell>
          <cell r="GY58">
            <v>0</v>
          </cell>
          <cell r="GZ58">
            <v>0</v>
          </cell>
          <cell r="HA58">
            <v>0</v>
          </cell>
          <cell r="HB58">
            <v>0</v>
          </cell>
          <cell r="HC58">
            <v>0</v>
          </cell>
          <cell r="HD58">
            <v>0</v>
          </cell>
          <cell r="HE58">
            <v>0</v>
          </cell>
          <cell r="HF58">
            <v>0</v>
          </cell>
          <cell r="HG58">
            <v>1</v>
          </cell>
          <cell r="HH58">
            <v>1</v>
          </cell>
          <cell r="HI58">
            <v>0</v>
          </cell>
          <cell r="HJ58">
            <v>0</v>
          </cell>
          <cell r="HK58">
            <v>0</v>
          </cell>
          <cell r="HL58">
            <v>0</v>
          </cell>
          <cell r="HM58">
            <v>0</v>
          </cell>
          <cell r="HN58">
            <v>0</v>
          </cell>
          <cell r="HO58">
            <v>0</v>
          </cell>
          <cell r="HP58">
            <v>0</v>
          </cell>
          <cell r="HQ58">
            <v>0</v>
          </cell>
          <cell r="HR58">
            <v>0</v>
          </cell>
          <cell r="HS58">
            <v>0</v>
          </cell>
          <cell r="HT58">
            <v>0</v>
          </cell>
          <cell r="HU58">
            <v>0</v>
          </cell>
          <cell r="HV58">
            <v>0</v>
          </cell>
          <cell r="HW58">
            <v>0</v>
          </cell>
          <cell r="HX58">
            <v>6</v>
          </cell>
          <cell r="HY58">
            <v>6</v>
          </cell>
          <cell r="HZ58">
            <v>3</v>
          </cell>
          <cell r="IA58">
            <v>3</v>
          </cell>
          <cell r="IB58">
            <v>0</v>
          </cell>
          <cell r="IC58">
            <v>0</v>
          </cell>
          <cell r="ID58">
            <v>0</v>
          </cell>
          <cell r="IE58">
            <v>0</v>
          </cell>
          <cell r="IF58">
            <v>0</v>
          </cell>
          <cell r="IG58">
            <v>0</v>
          </cell>
          <cell r="IH58">
            <v>0</v>
          </cell>
          <cell r="II58">
            <v>0</v>
          </cell>
          <cell r="IJ58">
            <v>9</v>
          </cell>
          <cell r="IK58">
            <v>9</v>
          </cell>
          <cell r="IL58">
            <v>18</v>
          </cell>
          <cell r="IM58">
            <v>4</v>
          </cell>
          <cell r="IN58">
            <v>1</v>
          </cell>
          <cell r="IO58">
            <v>1</v>
          </cell>
          <cell r="IP58">
            <v>0</v>
          </cell>
          <cell r="IQ58">
            <v>0</v>
          </cell>
          <cell r="IR58">
            <v>0</v>
          </cell>
          <cell r="IS58">
            <v>0</v>
          </cell>
          <cell r="IT58">
            <v>0</v>
          </cell>
          <cell r="IU58">
            <v>0</v>
          </cell>
          <cell r="IV58">
            <v>0</v>
          </cell>
          <cell r="IW58">
            <v>5</v>
          </cell>
          <cell r="IX58">
            <v>1</v>
          </cell>
          <cell r="IY58">
            <v>6</v>
          </cell>
          <cell r="IZ58">
            <v>0</v>
          </cell>
          <cell r="JA58">
            <v>0</v>
          </cell>
          <cell r="JB58">
            <v>0</v>
          </cell>
          <cell r="JC58">
            <v>0</v>
          </cell>
          <cell r="JD58">
            <v>0</v>
          </cell>
          <cell r="JE58">
            <v>0</v>
          </cell>
          <cell r="JF58">
            <v>0</v>
          </cell>
          <cell r="JG58">
            <v>0</v>
          </cell>
          <cell r="JH58">
            <v>159</v>
          </cell>
          <cell r="JI58">
            <v>150</v>
          </cell>
          <cell r="JJ58">
            <v>159</v>
          </cell>
          <cell r="JK58">
            <v>150</v>
          </cell>
          <cell r="JL58">
            <v>309</v>
          </cell>
          <cell r="JM58">
            <v>0</v>
          </cell>
          <cell r="JN58">
            <v>1</v>
          </cell>
          <cell r="JO58">
            <v>0</v>
          </cell>
          <cell r="JP58">
            <v>0</v>
          </cell>
          <cell r="JQ58">
            <v>0</v>
          </cell>
          <cell r="JR58">
            <v>0</v>
          </cell>
          <cell r="JS58">
            <v>0</v>
          </cell>
          <cell r="JT58">
            <v>0</v>
          </cell>
          <cell r="JU58">
            <v>0</v>
          </cell>
          <cell r="JV58">
            <v>0</v>
          </cell>
          <cell r="JW58">
            <v>0</v>
          </cell>
          <cell r="JX58">
            <v>1</v>
          </cell>
          <cell r="JY58">
            <v>1</v>
          </cell>
          <cell r="JZ58">
            <v>0</v>
          </cell>
          <cell r="KA58">
            <v>0</v>
          </cell>
          <cell r="KB58">
            <v>0</v>
          </cell>
          <cell r="KC58">
            <v>0</v>
          </cell>
          <cell r="KD58">
            <v>0</v>
          </cell>
          <cell r="KE58">
            <v>0</v>
          </cell>
          <cell r="KF58">
            <v>0</v>
          </cell>
          <cell r="KG58">
            <v>0</v>
          </cell>
          <cell r="KH58">
            <v>0</v>
          </cell>
          <cell r="KI58">
            <v>0</v>
          </cell>
          <cell r="KJ58">
            <v>0</v>
          </cell>
          <cell r="KK58">
            <v>0</v>
          </cell>
          <cell r="KL58">
            <v>0</v>
          </cell>
          <cell r="KM58">
            <v>0</v>
          </cell>
          <cell r="KN58">
            <v>1</v>
          </cell>
          <cell r="KO58">
            <v>0</v>
          </cell>
          <cell r="KP58">
            <v>0</v>
          </cell>
          <cell r="KQ58">
            <v>0</v>
          </cell>
          <cell r="KR58">
            <v>0</v>
          </cell>
          <cell r="KS58">
            <v>0</v>
          </cell>
          <cell r="KT58">
            <v>0</v>
          </cell>
          <cell r="KU58">
            <v>0</v>
          </cell>
          <cell r="KV58">
            <v>0</v>
          </cell>
          <cell r="KW58">
            <v>0</v>
          </cell>
          <cell r="KX58">
            <v>0</v>
          </cell>
          <cell r="KY58">
            <v>0</v>
          </cell>
          <cell r="KZ58">
            <v>0</v>
          </cell>
          <cell r="LA58">
            <v>0</v>
          </cell>
          <cell r="LB58">
            <v>0</v>
          </cell>
          <cell r="LC58">
            <v>1</v>
          </cell>
          <cell r="LD58">
            <v>1</v>
          </cell>
        </row>
        <row r="59">
          <cell r="A59" t="str">
            <v>Millennium Court Arts Centre (Portadown 2000)</v>
          </cell>
          <cell r="B59" t="str">
            <v>2014-2015</v>
          </cell>
          <cell r="C59">
            <v>31806</v>
          </cell>
          <cell r="D59" t="str">
            <v>Lottery</v>
          </cell>
          <cell r="E59" t="str">
            <v>ACNI/10844</v>
          </cell>
          <cell r="F59" t="str">
            <v>Deirdre Robb</v>
          </cell>
          <cell r="G59" t="str">
            <v>xx AFP - Returning Applicant</v>
          </cell>
          <cell r="H59" t="str">
            <v>Awarded - Completed</v>
          </cell>
          <cell r="I59" t="str">
            <v>Medium</v>
          </cell>
          <cell r="J59">
            <v>40000</v>
          </cell>
          <cell r="K59">
            <v>0</v>
          </cell>
          <cell r="L59">
            <v>40000</v>
          </cell>
          <cell r="M59">
            <v>66793</v>
          </cell>
          <cell r="N59" t="str">
            <v>Visual Arts</v>
          </cell>
          <cell r="O59">
            <v>1</v>
          </cell>
          <cell r="P59">
            <v>1</v>
          </cell>
          <cell r="Q59">
            <v>0</v>
          </cell>
          <cell r="R59">
            <v>1</v>
          </cell>
          <cell r="S59">
            <v>0</v>
          </cell>
          <cell r="T59">
            <v>1</v>
          </cell>
          <cell r="U59">
            <v>0</v>
          </cell>
          <cell r="V59">
            <v>0</v>
          </cell>
          <cell r="W59">
            <v>1</v>
          </cell>
          <cell r="X59">
            <v>1</v>
          </cell>
          <cell r="Y59">
            <v>0</v>
          </cell>
          <cell r="Z59">
            <v>0</v>
          </cell>
          <cell r="AA59">
            <v>2</v>
          </cell>
          <cell r="AB59">
            <v>4</v>
          </cell>
          <cell r="AC59">
            <v>6</v>
          </cell>
          <cell r="AD59">
            <v>5</v>
          </cell>
          <cell r="AE59">
            <v>7</v>
          </cell>
          <cell r="AF59">
            <v>0</v>
          </cell>
          <cell r="AG59">
            <v>0</v>
          </cell>
          <cell r="AH59">
            <v>0</v>
          </cell>
          <cell r="AI59">
            <v>0</v>
          </cell>
          <cell r="AJ59">
            <v>5</v>
          </cell>
          <cell r="AK59">
            <v>7</v>
          </cell>
          <cell r="AL59">
            <v>12</v>
          </cell>
          <cell r="AM59">
            <v>0</v>
          </cell>
          <cell r="AN59">
            <v>3</v>
          </cell>
          <cell r="AO59">
            <v>3</v>
          </cell>
          <cell r="AP59">
            <v>60</v>
          </cell>
          <cell r="AQ59">
            <v>9</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9</v>
          </cell>
          <cell r="BR59">
            <v>0</v>
          </cell>
          <cell r="BS59">
            <v>9</v>
          </cell>
          <cell r="BT59">
            <v>1</v>
          </cell>
          <cell r="BU59">
            <v>2</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1</v>
          </cell>
          <cell r="CU59">
            <v>2</v>
          </cell>
          <cell r="CV59">
            <v>3</v>
          </cell>
          <cell r="CW59">
            <v>0</v>
          </cell>
          <cell r="CX59">
            <v>1</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1</v>
          </cell>
          <cell r="DY59">
            <v>1</v>
          </cell>
          <cell r="DZ59">
            <v>1</v>
          </cell>
          <cell r="EA59">
            <v>1</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1</v>
          </cell>
          <cell r="FA59">
            <v>1</v>
          </cell>
          <cell r="FB59">
            <v>2</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1</v>
          </cell>
          <cell r="FU59">
            <v>0</v>
          </cell>
          <cell r="FV59">
            <v>1</v>
          </cell>
          <cell r="FW59">
            <v>0</v>
          </cell>
          <cell r="FX59">
            <v>3</v>
          </cell>
          <cell r="FY59">
            <v>0</v>
          </cell>
          <cell r="FZ59">
            <v>4</v>
          </cell>
          <cell r="GA59">
            <v>0</v>
          </cell>
          <cell r="GB59">
            <v>9</v>
          </cell>
          <cell r="GC59">
            <v>0</v>
          </cell>
          <cell r="GD59">
            <v>9</v>
          </cell>
          <cell r="GE59">
            <v>0</v>
          </cell>
          <cell r="GF59">
            <v>0</v>
          </cell>
          <cell r="GG59">
            <v>0</v>
          </cell>
          <cell r="GH59">
            <v>1</v>
          </cell>
          <cell r="GI59">
            <v>1</v>
          </cell>
          <cell r="GJ59">
            <v>1</v>
          </cell>
          <cell r="GK59">
            <v>0</v>
          </cell>
          <cell r="GL59">
            <v>0</v>
          </cell>
          <cell r="GM59">
            <v>0</v>
          </cell>
          <cell r="GN59">
            <v>0</v>
          </cell>
          <cell r="GO59">
            <v>0</v>
          </cell>
          <cell r="GP59">
            <v>0</v>
          </cell>
          <cell r="GQ59">
            <v>1</v>
          </cell>
          <cell r="GR59">
            <v>2</v>
          </cell>
          <cell r="GS59">
            <v>3</v>
          </cell>
          <cell r="GT59">
            <v>0</v>
          </cell>
          <cell r="GU59">
            <v>0</v>
          </cell>
          <cell r="GV59">
            <v>0</v>
          </cell>
          <cell r="GW59">
            <v>0</v>
          </cell>
          <cell r="GX59">
            <v>0</v>
          </cell>
          <cell r="GY59">
            <v>1</v>
          </cell>
          <cell r="GZ59">
            <v>0</v>
          </cell>
          <cell r="HA59">
            <v>0</v>
          </cell>
          <cell r="HB59">
            <v>0</v>
          </cell>
          <cell r="HC59">
            <v>0</v>
          </cell>
          <cell r="HD59">
            <v>0</v>
          </cell>
          <cell r="HE59">
            <v>0</v>
          </cell>
          <cell r="HF59">
            <v>0</v>
          </cell>
          <cell r="HG59">
            <v>1</v>
          </cell>
          <cell r="HH59">
            <v>1</v>
          </cell>
          <cell r="HI59">
            <v>0</v>
          </cell>
          <cell r="HJ59">
            <v>0</v>
          </cell>
          <cell r="HK59">
            <v>0</v>
          </cell>
          <cell r="HL59">
            <v>0</v>
          </cell>
          <cell r="HM59">
            <v>0</v>
          </cell>
          <cell r="HN59">
            <v>0</v>
          </cell>
          <cell r="HO59">
            <v>1</v>
          </cell>
          <cell r="HP59">
            <v>1</v>
          </cell>
          <cell r="HQ59">
            <v>0</v>
          </cell>
          <cell r="HR59">
            <v>0</v>
          </cell>
          <cell r="HS59">
            <v>0</v>
          </cell>
          <cell r="HT59">
            <v>0</v>
          </cell>
          <cell r="HU59">
            <v>1</v>
          </cell>
          <cell r="HV59">
            <v>1</v>
          </cell>
          <cell r="HW59">
            <v>2</v>
          </cell>
          <cell r="HX59">
            <v>0</v>
          </cell>
          <cell r="HY59">
            <v>3</v>
          </cell>
          <cell r="HZ59">
            <v>0</v>
          </cell>
          <cell r="IA59">
            <v>0</v>
          </cell>
          <cell r="IB59">
            <v>0</v>
          </cell>
          <cell r="IC59">
            <v>0</v>
          </cell>
          <cell r="ID59">
            <v>0</v>
          </cell>
          <cell r="IE59">
            <v>0</v>
          </cell>
          <cell r="IF59">
            <v>0</v>
          </cell>
          <cell r="IG59">
            <v>0</v>
          </cell>
          <cell r="IH59">
            <v>0</v>
          </cell>
          <cell r="II59">
            <v>0</v>
          </cell>
          <cell r="IJ59">
            <v>0</v>
          </cell>
          <cell r="IK59">
            <v>3</v>
          </cell>
          <cell r="IL59">
            <v>3</v>
          </cell>
          <cell r="IM59">
            <v>4</v>
          </cell>
          <cell r="IN59">
            <v>0</v>
          </cell>
          <cell r="IO59">
            <v>3</v>
          </cell>
          <cell r="IP59">
            <v>0</v>
          </cell>
          <cell r="IQ59">
            <v>0</v>
          </cell>
          <cell r="IR59">
            <v>0</v>
          </cell>
          <cell r="IS59">
            <v>1</v>
          </cell>
          <cell r="IT59">
            <v>0</v>
          </cell>
          <cell r="IU59">
            <v>1</v>
          </cell>
          <cell r="IV59">
            <v>0</v>
          </cell>
          <cell r="IW59">
            <v>9</v>
          </cell>
          <cell r="IX59">
            <v>0</v>
          </cell>
          <cell r="IY59">
            <v>9</v>
          </cell>
          <cell r="IZ59">
            <v>0</v>
          </cell>
          <cell r="JA59">
            <v>1</v>
          </cell>
          <cell r="JB59">
            <v>1</v>
          </cell>
          <cell r="JC59">
            <v>1</v>
          </cell>
          <cell r="JD59">
            <v>0</v>
          </cell>
          <cell r="JE59">
            <v>0</v>
          </cell>
          <cell r="JF59">
            <v>0</v>
          </cell>
          <cell r="JG59">
            <v>0</v>
          </cell>
          <cell r="JH59">
            <v>0</v>
          </cell>
          <cell r="JI59">
            <v>0</v>
          </cell>
          <cell r="JJ59">
            <v>1</v>
          </cell>
          <cell r="JK59">
            <v>2</v>
          </cell>
          <cell r="JL59">
            <v>3</v>
          </cell>
          <cell r="JM59">
            <v>0</v>
          </cell>
          <cell r="JN59">
            <v>0</v>
          </cell>
          <cell r="JO59">
            <v>0</v>
          </cell>
          <cell r="JP59">
            <v>0</v>
          </cell>
          <cell r="JQ59">
            <v>0</v>
          </cell>
          <cell r="JR59">
            <v>0</v>
          </cell>
          <cell r="JS59">
            <v>0</v>
          </cell>
          <cell r="JT59">
            <v>0</v>
          </cell>
          <cell r="JU59">
            <v>0</v>
          </cell>
          <cell r="JV59">
            <v>1</v>
          </cell>
          <cell r="JW59">
            <v>0</v>
          </cell>
          <cell r="JX59">
            <v>1</v>
          </cell>
          <cell r="JY59">
            <v>1</v>
          </cell>
          <cell r="JZ59">
            <v>1</v>
          </cell>
          <cell r="KA59">
            <v>0</v>
          </cell>
          <cell r="KB59">
            <v>0</v>
          </cell>
          <cell r="KC59">
            <v>0</v>
          </cell>
          <cell r="KD59">
            <v>0</v>
          </cell>
          <cell r="KE59">
            <v>0</v>
          </cell>
          <cell r="KF59">
            <v>0</v>
          </cell>
          <cell r="KG59">
            <v>0</v>
          </cell>
          <cell r="KH59">
            <v>0</v>
          </cell>
          <cell r="KI59">
            <v>1</v>
          </cell>
          <cell r="KJ59">
            <v>1</v>
          </cell>
          <cell r="KK59">
            <v>1</v>
          </cell>
          <cell r="KL59">
            <v>2</v>
          </cell>
          <cell r="KM59">
            <v>1</v>
          </cell>
          <cell r="KN59">
            <v>0</v>
          </cell>
          <cell r="KO59">
            <v>1</v>
          </cell>
          <cell r="KP59">
            <v>0</v>
          </cell>
          <cell r="KQ59">
            <v>3</v>
          </cell>
          <cell r="KR59">
            <v>0</v>
          </cell>
          <cell r="KS59">
            <v>0</v>
          </cell>
          <cell r="KT59">
            <v>0</v>
          </cell>
          <cell r="KU59">
            <v>0</v>
          </cell>
          <cell r="KV59">
            <v>2</v>
          </cell>
          <cell r="KW59">
            <v>0</v>
          </cell>
          <cell r="KX59">
            <v>0</v>
          </cell>
          <cell r="KY59">
            <v>5</v>
          </cell>
          <cell r="KZ59">
            <v>0</v>
          </cell>
          <cell r="LA59">
            <v>0</v>
          </cell>
          <cell r="LB59">
            <v>0</v>
          </cell>
          <cell r="LC59">
            <v>5</v>
          </cell>
          <cell r="LD59">
            <v>5</v>
          </cell>
        </row>
        <row r="60">
          <cell r="A60" t="str">
            <v>Moving on Music</v>
          </cell>
          <cell r="B60" t="str">
            <v>2014-2015</v>
          </cell>
          <cell r="C60">
            <v>31798</v>
          </cell>
          <cell r="D60" t="str">
            <v>Lottery</v>
          </cell>
          <cell r="E60" t="str">
            <v>ACNI/10836</v>
          </cell>
          <cell r="F60" t="str">
            <v>Ciaran Scullion</v>
          </cell>
          <cell r="G60" t="str">
            <v>xx AFP - Returning Applicant</v>
          </cell>
          <cell r="H60" t="str">
            <v>Awarded - Completed</v>
          </cell>
          <cell r="I60" t="str">
            <v>Medium</v>
          </cell>
          <cell r="J60">
            <v>110726</v>
          </cell>
          <cell r="K60">
            <v>0</v>
          </cell>
          <cell r="L60">
            <v>110726</v>
          </cell>
          <cell r="M60">
            <v>263109</v>
          </cell>
          <cell r="N60" t="str">
            <v>Music</v>
          </cell>
          <cell r="O60">
            <v>0</v>
          </cell>
          <cell r="P60">
            <v>0</v>
          </cell>
          <cell r="Q60">
            <v>0</v>
          </cell>
          <cell r="R60">
            <v>0</v>
          </cell>
          <cell r="S60">
            <v>2</v>
          </cell>
          <cell r="T60">
            <v>0</v>
          </cell>
          <cell r="U60">
            <v>0</v>
          </cell>
          <cell r="V60">
            <v>2</v>
          </cell>
          <cell r="W60">
            <v>0</v>
          </cell>
          <cell r="X60">
            <v>0</v>
          </cell>
          <cell r="Y60">
            <v>0</v>
          </cell>
          <cell r="Z60">
            <v>0</v>
          </cell>
          <cell r="AA60">
            <v>2</v>
          </cell>
          <cell r="AB60">
            <v>2</v>
          </cell>
          <cell r="AC60">
            <v>4</v>
          </cell>
          <cell r="AD60">
            <v>0</v>
          </cell>
          <cell r="AE60">
            <v>0</v>
          </cell>
          <cell r="AF60">
            <v>0</v>
          </cell>
          <cell r="AG60">
            <v>2</v>
          </cell>
          <cell r="AH60">
            <v>0</v>
          </cell>
          <cell r="AI60">
            <v>0</v>
          </cell>
          <cell r="AJ60">
            <v>0</v>
          </cell>
          <cell r="AK60">
            <v>2</v>
          </cell>
          <cell r="AL60">
            <v>2</v>
          </cell>
          <cell r="AM60">
            <v>1</v>
          </cell>
          <cell r="AN60">
            <v>0</v>
          </cell>
          <cell r="AO60">
            <v>1</v>
          </cell>
          <cell r="AP60">
            <v>30</v>
          </cell>
          <cell r="AQ60">
            <v>2</v>
          </cell>
          <cell r="AR60">
            <v>2</v>
          </cell>
          <cell r="AS60">
            <v>0</v>
          </cell>
          <cell r="AT60">
            <v>0</v>
          </cell>
          <cell r="AU60">
            <v>0</v>
          </cell>
          <cell r="AV60">
            <v>0</v>
          </cell>
          <cell r="AW60">
            <v>1</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3</v>
          </cell>
          <cell r="BR60">
            <v>2</v>
          </cell>
          <cell r="BS60">
            <v>5</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2</v>
          </cell>
          <cell r="CX60">
            <v>2</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2</v>
          </cell>
          <cell r="DX60">
            <v>2</v>
          </cell>
          <cell r="DY60">
            <v>4</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1</v>
          </cell>
          <cell r="FT60">
            <v>0</v>
          </cell>
          <cell r="FU60">
            <v>1</v>
          </cell>
          <cell r="FV60">
            <v>2</v>
          </cell>
          <cell r="FW60">
            <v>0</v>
          </cell>
          <cell r="FX60">
            <v>0</v>
          </cell>
          <cell r="FY60">
            <v>0</v>
          </cell>
          <cell r="FZ60">
            <v>1</v>
          </cell>
          <cell r="GA60">
            <v>0</v>
          </cell>
          <cell r="GB60">
            <v>3</v>
          </cell>
          <cell r="GC60">
            <v>2</v>
          </cell>
          <cell r="GD60">
            <v>5</v>
          </cell>
          <cell r="GE60">
            <v>0</v>
          </cell>
          <cell r="GF60">
            <v>0</v>
          </cell>
          <cell r="GG60">
            <v>0</v>
          </cell>
          <cell r="GH60">
            <v>0</v>
          </cell>
          <cell r="GI60">
            <v>0</v>
          </cell>
          <cell r="GJ60">
            <v>0</v>
          </cell>
          <cell r="GK60">
            <v>0</v>
          </cell>
          <cell r="GL60">
            <v>0</v>
          </cell>
          <cell r="GM60">
            <v>0</v>
          </cell>
          <cell r="GN60">
            <v>0</v>
          </cell>
          <cell r="GO60">
            <v>0</v>
          </cell>
          <cell r="GP60">
            <v>0</v>
          </cell>
          <cell r="GQ60">
            <v>0</v>
          </cell>
          <cell r="GR60">
            <v>0</v>
          </cell>
          <cell r="GS60">
            <v>0</v>
          </cell>
          <cell r="GT60">
            <v>0</v>
          </cell>
          <cell r="GU60">
            <v>0</v>
          </cell>
          <cell r="GV60">
            <v>1</v>
          </cell>
          <cell r="GW60">
            <v>1</v>
          </cell>
          <cell r="GX60">
            <v>0</v>
          </cell>
          <cell r="GY60">
            <v>0</v>
          </cell>
          <cell r="GZ60">
            <v>0</v>
          </cell>
          <cell r="HA60">
            <v>0</v>
          </cell>
          <cell r="HB60">
            <v>1</v>
          </cell>
          <cell r="HC60">
            <v>1</v>
          </cell>
          <cell r="HD60">
            <v>0</v>
          </cell>
          <cell r="HE60">
            <v>0</v>
          </cell>
          <cell r="HF60">
            <v>2</v>
          </cell>
          <cell r="HG60">
            <v>2</v>
          </cell>
          <cell r="HH60">
            <v>4</v>
          </cell>
          <cell r="HI60">
            <v>0</v>
          </cell>
          <cell r="HJ60">
            <v>0</v>
          </cell>
          <cell r="HK60">
            <v>0</v>
          </cell>
          <cell r="HL60">
            <v>0</v>
          </cell>
          <cell r="HM60">
            <v>0</v>
          </cell>
          <cell r="HN60">
            <v>0</v>
          </cell>
          <cell r="HO60">
            <v>0</v>
          </cell>
          <cell r="HP60">
            <v>0</v>
          </cell>
          <cell r="HQ60">
            <v>0</v>
          </cell>
          <cell r="HR60">
            <v>0</v>
          </cell>
          <cell r="HS60">
            <v>0</v>
          </cell>
          <cell r="HT60">
            <v>0</v>
          </cell>
          <cell r="HU60">
            <v>0</v>
          </cell>
          <cell r="HV60">
            <v>0</v>
          </cell>
          <cell r="HW60">
            <v>0</v>
          </cell>
          <cell r="HX60">
            <v>0</v>
          </cell>
          <cell r="HY60">
            <v>0</v>
          </cell>
          <cell r="HZ60">
            <v>0</v>
          </cell>
          <cell r="IA60">
            <v>0</v>
          </cell>
          <cell r="IB60">
            <v>0</v>
          </cell>
          <cell r="IC60">
            <v>0</v>
          </cell>
          <cell r="ID60">
            <v>0</v>
          </cell>
          <cell r="IE60">
            <v>0</v>
          </cell>
          <cell r="IF60">
            <v>0</v>
          </cell>
          <cell r="IG60">
            <v>0</v>
          </cell>
          <cell r="IH60">
            <v>0</v>
          </cell>
          <cell r="II60">
            <v>0</v>
          </cell>
          <cell r="IJ60">
            <v>0</v>
          </cell>
          <cell r="IK60">
            <v>0</v>
          </cell>
          <cell r="IL60">
            <v>0</v>
          </cell>
          <cell r="IM60">
            <v>0</v>
          </cell>
          <cell r="IN60">
            <v>0</v>
          </cell>
          <cell r="IO60">
            <v>0</v>
          </cell>
          <cell r="IP60">
            <v>0</v>
          </cell>
          <cell r="IQ60">
            <v>0</v>
          </cell>
          <cell r="IR60">
            <v>0</v>
          </cell>
          <cell r="IS60">
            <v>0</v>
          </cell>
          <cell r="IT60">
            <v>0</v>
          </cell>
          <cell r="IU60">
            <v>3</v>
          </cell>
          <cell r="IV60">
            <v>2</v>
          </cell>
          <cell r="IW60">
            <v>3</v>
          </cell>
          <cell r="IX60">
            <v>2</v>
          </cell>
          <cell r="IY60">
            <v>5</v>
          </cell>
          <cell r="IZ60">
            <v>0</v>
          </cell>
          <cell r="JA60">
            <v>0</v>
          </cell>
          <cell r="JB60">
            <v>0</v>
          </cell>
          <cell r="JC60">
            <v>0</v>
          </cell>
          <cell r="JD60">
            <v>0</v>
          </cell>
          <cell r="JE60">
            <v>0</v>
          </cell>
          <cell r="JF60">
            <v>0</v>
          </cell>
          <cell r="JG60">
            <v>0</v>
          </cell>
          <cell r="JH60">
            <v>0</v>
          </cell>
          <cell r="JI60">
            <v>0</v>
          </cell>
          <cell r="JJ60">
            <v>0</v>
          </cell>
          <cell r="JK60">
            <v>0</v>
          </cell>
          <cell r="JL60">
            <v>0</v>
          </cell>
          <cell r="JM60">
            <v>0</v>
          </cell>
          <cell r="JN60">
            <v>0</v>
          </cell>
          <cell r="JO60">
            <v>0</v>
          </cell>
          <cell r="JP60">
            <v>0</v>
          </cell>
          <cell r="JQ60">
            <v>0</v>
          </cell>
          <cell r="JR60">
            <v>0</v>
          </cell>
          <cell r="JS60">
            <v>0</v>
          </cell>
          <cell r="JT60">
            <v>0</v>
          </cell>
          <cell r="JU60">
            <v>2</v>
          </cell>
          <cell r="JV60">
            <v>2</v>
          </cell>
          <cell r="JW60">
            <v>2</v>
          </cell>
          <cell r="JX60">
            <v>2</v>
          </cell>
          <cell r="JY60">
            <v>4</v>
          </cell>
          <cell r="JZ60">
            <v>0</v>
          </cell>
          <cell r="KA60">
            <v>0</v>
          </cell>
          <cell r="KB60">
            <v>0</v>
          </cell>
          <cell r="KC60">
            <v>0</v>
          </cell>
          <cell r="KD60">
            <v>0</v>
          </cell>
          <cell r="KE60">
            <v>0</v>
          </cell>
          <cell r="KF60">
            <v>0</v>
          </cell>
          <cell r="KG60">
            <v>0</v>
          </cell>
          <cell r="KH60">
            <v>0</v>
          </cell>
          <cell r="KI60">
            <v>0</v>
          </cell>
          <cell r="KJ60">
            <v>0</v>
          </cell>
          <cell r="KK60">
            <v>0</v>
          </cell>
          <cell r="KL60">
            <v>0</v>
          </cell>
          <cell r="KM60">
            <v>1</v>
          </cell>
          <cell r="KN60">
            <v>0</v>
          </cell>
          <cell r="KO60">
            <v>1</v>
          </cell>
          <cell r="KP60">
            <v>0</v>
          </cell>
          <cell r="KQ60">
            <v>2</v>
          </cell>
          <cell r="KR60">
            <v>2</v>
          </cell>
          <cell r="KS60">
            <v>0</v>
          </cell>
          <cell r="KT60">
            <v>0</v>
          </cell>
          <cell r="KU60">
            <v>2</v>
          </cell>
          <cell r="KV60">
            <v>2</v>
          </cell>
          <cell r="KW60">
            <v>0</v>
          </cell>
          <cell r="KX60">
            <v>2</v>
          </cell>
          <cell r="KY60">
            <v>10</v>
          </cell>
          <cell r="KZ60">
            <v>0</v>
          </cell>
          <cell r="LA60">
            <v>0</v>
          </cell>
          <cell r="LB60">
            <v>0</v>
          </cell>
          <cell r="LC60">
            <v>1</v>
          </cell>
          <cell r="LD60">
            <v>1</v>
          </cell>
        </row>
        <row r="61">
          <cell r="A61" t="str">
            <v>Music Theatre 4 Youth Ltd</v>
          </cell>
          <cell r="B61" t="str">
            <v>2014-2015</v>
          </cell>
          <cell r="C61">
            <v>31847</v>
          </cell>
          <cell r="D61" t="str">
            <v>Lottery</v>
          </cell>
          <cell r="E61" t="str">
            <v>ACNI/10885</v>
          </cell>
          <cell r="F61" t="str">
            <v>Ciaran Scullion</v>
          </cell>
          <cell r="G61" t="str">
            <v>AFP - Core</v>
          </cell>
          <cell r="H61" t="str">
            <v>Awarded - Completed</v>
          </cell>
          <cell r="I61" t="str">
            <v>Small</v>
          </cell>
          <cell r="J61">
            <v>35500</v>
          </cell>
          <cell r="K61">
            <v>0</v>
          </cell>
          <cell r="L61">
            <v>35500</v>
          </cell>
          <cell r="M61">
            <v>116250</v>
          </cell>
          <cell r="N61" t="str">
            <v>Music</v>
          </cell>
          <cell r="O61">
            <v>0</v>
          </cell>
          <cell r="P61">
            <v>0</v>
          </cell>
          <cell r="Q61">
            <v>0</v>
          </cell>
          <cell r="R61">
            <v>0</v>
          </cell>
          <cell r="S61">
            <v>1</v>
          </cell>
          <cell r="T61">
            <v>0</v>
          </cell>
          <cell r="U61">
            <v>0</v>
          </cell>
          <cell r="V61">
            <v>1</v>
          </cell>
          <cell r="W61">
            <v>0</v>
          </cell>
          <cell r="X61">
            <v>0</v>
          </cell>
          <cell r="Y61">
            <v>0</v>
          </cell>
          <cell r="Z61">
            <v>0</v>
          </cell>
          <cell r="AA61">
            <v>1</v>
          </cell>
          <cell r="AB61">
            <v>1</v>
          </cell>
          <cell r="AC61">
            <v>2</v>
          </cell>
          <cell r="AD61">
            <v>10</v>
          </cell>
          <cell r="AE61">
            <v>3</v>
          </cell>
          <cell r="AF61">
            <v>0</v>
          </cell>
          <cell r="AG61">
            <v>0</v>
          </cell>
          <cell r="AH61">
            <v>2</v>
          </cell>
          <cell r="AI61">
            <v>10</v>
          </cell>
          <cell r="AJ61">
            <v>12</v>
          </cell>
          <cell r="AK61">
            <v>13</v>
          </cell>
          <cell r="AL61">
            <v>25</v>
          </cell>
          <cell r="AM61">
            <v>2</v>
          </cell>
          <cell r="AN61">
            <v>0</v>
          </cell>
          <cell r="AO61">
            <v>2</v>
          </cell>
          <cell r="AP61">
            <v>60</v>
          </cell>
          <cell r="AQ61">
            <v>4</v>
          </cell>
          <cell r="AR61">
            <v>2</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4</v>
          </cell>
          <cell r="BR61">
            <v>2</v>
          </cell>
          <cell r="BS61">
            <v>6</v>
          </cell>
          <cell r="BT61">
            <v>10</v>
          </cell>
          <cell r="BU61">
            <v>3</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10</v>
          </cell>
          <cell r="CU61">
            <v>3</v>
          </cell>
          <cell r="CV61">
            <v>13</v>
          </cell>
          <cell r="CW61">
            <v>1</v>
          </cell>
          <cell r="CX61">
            <v>1</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1</v>
          </cell>
          <cell r="DX61">
            <v>1</v>
          </cell>
          <cell r="DY61">
            <v>2</v>
          </cell>
          <cell r="DZ61">
            <v>2</v>
          </cell>
          <cell r="EA61">
            <v>10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2</v>
          </cell>
          <cell r="FA61">
            <v>10</v>
          </cell>
          <cell r="FB61">
            <v>12</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2</v>
          </cell>
          <cell r="FU61">
            <v>0</v>
          </cell>
          <cell r="FV61">
            <v>1</v>
          </cell>
          <cell r="FW61">
            <v>2</v>
          </cell>
          <cell r="FX61">
            <v>1</v>
          </cell>
          <cell r="FY61">
            <v>0</v>
          </cell>
          <cell r="FZ61">
            <v>0</v>
          </cell>
          <cell r="GA61">
            <v>0</v>
          </cell>
          <cell r="GB61">
            <v>4</v>
          </cell>
          <cell r="GC61">
            <v>2</v>
          </cell>
          <cell r="GD61">
            <v>6</v>
          </cell>
          <cell r="GE61">
            <v>0</v>
          </cell>
          <cell r="GF61">
            <v>0</v>
          </cell>
          <cell r="GG61">
            <v>7</v>
          </cell>
          <cell r="GH61">
            <v>3</v>
          </cell>
          <cell r="GI61">
            <v>3</v>
          </cell>
          <cell r="GJ61">
            <v>0</v>
          </cell>
          <cell r="GK61">
            <v>0</v>
          </cell>
          <cell r="GL61">
            <v>0</v>
          </cell>
          <cell r="GM61">
            <v>0</v>
          </cell>
          <cell r="GN61">
            <v>0</v>
          </cell>
          <cell r="GO61">
            <v>0</v>
          </cell>
          <cell r="GP61">
            <v>0</v>
          </cell>
          <cell r="GQ61">
            <v>10</v>
          </cell>
          <cell r="GR61">
            <v>3</v>
          </cell>
          <cell r="GS61">
            <v>13</v>
          </cell>
          <cell r="GT61">
            <v>1</v>
          </cell>
          <cell r="GU61">
            <v>0</v>
          </cell>
          <cell r="GV61">
            <v>0</v>
          </cell>
          <cell r="GW61">
            <v>0</v>
          </cell>
          <cell r="GX61">
            <v>0</v>
          </cell>
          <cell r="GY61">
            <v>1</v>
          </cell>
          <cell r="GZ61">
            <v>0</v>
          </cell>
          <cell r="HA61">
            <v>0</v>
          </cell>
          <cell r="HB61">
            <v>0</v>
          </cell>
          <cell r="HC61">
            <v>0</v>
          </cell>
          <cell r="HD61">
            <v>0</v>
          </cell>
          <cell r="HE61">
            <v>0</v>
          </cell>
          <cell r="HF61">
            <v>1</v>
          </cell>
          <cell r="HG61">
            <v>1</v>
          </cell>
          <cell r="HH61">
            <v>2</v>
          </cell>
          <cell r="HI61">
            <v>0</v>
          </cell>
          <cell r="HJ61">
            <v>0</v>
          </cell>
          <cell r="HK61">
            <v>0</v>
          </cell>
          <cell r="HL61">
            <v>0</v>
          </cell>
          <cell r="HM61">
            <v>0</v>
          </cell>
          <cell r="HN61">
            <v>0</v>
          </cell>
          <cell r="HO61">
            <v>2</v>
          </cell>
          <cell r="HP61">
            <v>5</v>
          </cell>
          <cell r="HQ61">
            <v>0</v>
          </cell>
          <cell r="HR61">
            <v>5</v>
          </cell>
          <cell r="HS61">
            <v>0</v>
          </cell>
          <cell r="HT61">
            <v>0</v>
          </cell>
          <cell r="HU61">
            <v>2</v>
          </cell>
          <cell r="HV61">
            <v>10</v>
          </cell>
          <cell r="HW61">
            <v>12</v>
          </cell>
          <cell r="HX61">
            <v>2</v>
          </cell>
          <cell r="HY61">
            <v>0</v>
          </cell>
          <cell r="HZ61">
            <v>0</v>
          </cell>
          <cell r="IA61">
            <v>0</v>
          </cell>
          <cell r="IB61">
            <v>0</v>
          </cell>
          <cell r="IC61">
            <v>0</v>
          </cell>
          <cell r="ID61">
            <v>0</v>
          </cell>
          <cell r="IE61">
            <v>0</v>
          </cell>
          <cell r="IF61">
            <v>0</v>
          </cell>
          <cell r="IG61">
            <v>0</v>
          </cell>
          <cell r="IH61">
            <v>0</v>
          </cell>
          <cell r="II61">
            <v>0</v>
          </cell>
          <cell r="IJ61">
            <v>2</v>
          </cell>
          <cell r="IK61">
            <v>0</v>
          </cell>
          <cell r="IL61">
            <v>2</v>
          </cell>
          <cell r="IM61">
            <v>0</v>
          </cell>
          <cell r="IN61">
            <v>0</v>
          </cell>
          <cell r="IO61">
            <v>0</v>
          </cell>
          <cell r="IP61">
            <v>0</v>
          </cell>
          <cell r="IQ61">
            <v>0</v>
          </cell>
          <cell r="IR61">
            <v>0</v>
          </cell>
          <cell r="IS61">
            <v>0</v>
          </cell>
          <cell r="IT61">
            <v>0</v>
          </cell>
          <cell r="IU61">
            <v>4</v>
          </cell>
          <cell r="IV61">
            <v>2</v>
          </cell>
          <cell r="IW61">
            <v>4</v>
          </cell>
          <cell r="IX61">
            <v>2</v>
          </cell>
          <cell r="IY61">
            <v>6</v>
          </cell>
          <cell r="IZ61">
            <v>0</v>
          </cell>
          <cell r="JA61">
            <v>0</v>
          </cell>
          <cell r="JB61">
            <v>0</v>
          </cell>
          <cell r="JC61">
            <v>0</v>
          </cell>
          <cell r="JD61">
            <v>0</v>
          </cell>
          <cell r="JE61">
            <v>0</v>
          </cell>
          <cell r="JF61">
            <v>0</v>
          </cell>
          <cell r="JG61">
            <v>0</v>
          </cell>
          <cell r="JH61">
            <v>10</v>
          </cell>
          <cell r="JI61">
            <v>3</v>
          </cell>
          <cell r="JJ61">
            <v>10</v>
          </cell>
          <cell r="JK61">
            <v>3</v>
          </cell>
          <cell r="JL61">
            <v>13</v>
          </cell>
          <cell r="JM61">
            <v>0</v>
          </cell>
          <cell r="JN61">
            <v>0</v>
          </cell>
          <cell r="JO61">
            <v>0</v>
          </cell>
          <cell r="JP61">
            <v>0</v>
          </cell>
          <cell r="JQ61">
            <v>0</v>
          </cell>
          <cell r="JR61">
            <v>0</v>
          </cell>
          <cell r="JS61">
            <v>0</v>
          </cell>
          <cell r="JT61">
            <v>0</v>
          </cell>
          <cell r="JU61">
            <v>1</v>
          </cell>
          <cell r="JV61">
            <v>1</v>
          </cell>
          <cell r="JW61">
            <v>1</v>
          </cell>
          <cell r="JX61">
            <v>1</v>
          </cell>
          <cell r="JY61">
            <v>2</v>
          </cell>
          <cell r="JZ61">
            <v>0</v>
          </cell>
          <cell r="KA61">
            <v>0</v>
          </cell>
          <cell r="KB61">
            <v>0</v>
          </cell>
          <cell r="KC61">
            <v>0</v>
          </cell>
          <cell r="KD61">
            <v>0</v>
          </cell>
          <cell r="KE61">
            <v>0</v>
          </cell>
          <cell r="KF61">
            <v>0</v>
          </cell>
          <cell r="KG61">
            <v>0</v>
          </cell>
          <cell r="KH61">
            <v>2</v>
          </cell>
          <cell r="KI61">
            <v>10</v>
          </cell>
          <cell r="KJ61">
            <v>2</v>
          </cell>
          <cell r="KK61">
            <v>10</v>
          </cell>
          <cell r="KL61">
            <v>12</v>
          </cell>
          <cell r="KM61">
            <v>0</v>
          </cell>
          <cell r="KN61">
            <v>1</v>
          </cell>
          <cell r="KO61">
            <v>0</v>
          </cell>
          <cell r="KP61">
            <v>0</v>
          </cell>
          <cell r="KQ61">
            <v>0</v>
          </cell>
          <cell r="KR61">
            <v>0</v>
          </cell>
          <cell r="KS61">
            <v>0</v>
          </cell>
          <cell r="KT61">
            <v>0</v>
          </cell>
          <cell r="KU61">
            <v>0</v>
          </cell>
          <cell r="KV61">
            <v>0</v>
          </cell>
          <cell r="KW61">
            <v>0</v>
          </cell>
          <cell r="KX61">
            <v>0</v>
          </cell>
          <cell r="KY61">
            <v>0</v>
          </cell>
          <cell r="KZ61">
            <v>0</v>
          </cell>
          <cell r="LA61">
            <v>0</v>
          </cell>
          <cell r="LB61">
            <v>0</v>
          </cell>
          <cell r="LC61">
            <v>4</v>
          </cell>
          <cell r="LD61">
            <v>4</v>
          </cell>
        </row>
        <row r="62">
          <cell r="A62" t="str">
            <v>New Belfast Community Arts Initiative T/A Community Arts Partnership</v>
          </cell>
          <cell r="B62" t="str">
            <v>2014-2015</v>
          </cell>
          <cell r="C62">
            <v>31771</v>
          </cell>
          <cell r="D62" t="str">
            <v>Exchequer</v>
          </cell>
          <cell r="E62" t="str">
            <v>ACNI/10809</v>
          </cell>
          <cell r="F62" t="str">
            <v>Joan Dempster</v>
          </cell>
          <cell r="G62" t="str">
            <v>xx AFP - Returning Applicant</v>
          </cell>
          <cell r="H62" t="str">
            <v>Awarded - Completed</v>
          </cell>
          <cell r="I62" t="str">
            <v>Medium</v>
          </cell>
          <cell r="J62">
            <v>179311</v>
          </cell>
          <cell r="K62">
            <v>0</v>
          </cell>
          <cell r="L62">
            <v>179311</v>
          </cell>
          <cell r="M62">
            <v>364412.13</v>
          </cell>
          <cell r="N62" t="str">
            <v>Combined</v>
          </cell>
          <cell r="O62">
            <v>0</v>
          </cell>
          <cell r="P62">
            <v>0</v>
          </cell>
          <cell r="Q62">
            <v>0</v>
          </cell>
          <cell r="R62">
            <v>0</v>
          </cell>
          <cell r="S62">
            <v>2</v>
          </cell>
          <cell r="T62">
            <v>0</v>
          </cell>
          <cell r="U62">
            <v>0</v>
          </cell>
          <cell r="V62">
            <v>1</v>
          </cell>
          <cell r="W62">
            <v>0</v>
          </cell>
          <cell r="X62">
            <v>1</v>
          </cell>
          <cell r="Y62">
            <v>0</v>
          </cell>
          <cell r="Z62">
            <v>0</v>
          </cell>
          <cell r="AA62">
            <v>2</v>
          </cell>
          <cell r="AB62">
            <v>2</v>
          </cell>
          <cell r="AC62">
            <v>4</v>
          </cell>
          <cell r="AD62">
            <v>34</v>
          </cell>
          <cell r="AE62">
            <v>74</v>
          </cell>
          <cell r="AF62">
            <v>0</v>
          </cell>
          <cell r="AG62">
            <v>6</v>
          </cell>
          <cell r="AH62">
            <v>1</v>
          </cell>
          <cell r="AI62">
            <v>1</v>
          </cell>
          <cell r="AJ62">
            <v>35</v>
          </cell>
          <cell r="AK62">
            <v>81</v>
          </cell>
          <cell r="AL62">
            <v>116</v>
          </cell>
          <cell r="AM62">
            <v>74</v>
          </cell>
          <cell r="AN62">
            <v>200</v>
          </cell>
          <cell r="AO62">
            <v>274</v>
          </cell>
          <cell r="AP62">
            <v>785</v>
          </cell>
          <cell r="AQ62">
            <v>4</v>
          </cell>
          <cell r="AR62">
            <v>6</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4</v>
          </cell>
          <cell r="BR62">
            <v>6</v>
          </cell>
          <cell r="BS62">
            <v>10</v>
          </cell>
          <cell r="BT62">
            <v>34</v>
          </cell>
          <cell r="BU62">
            <v>72</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2</v>
          </cell>
          <cell r="CP62">
            <v>0</v>
          </cell>
          <cell r="CQ62">
            <v>0</v>
          </cell>
          <cell r="CR62">
            <v>0</v>
          </cell>
          <cell r="CS62">
            <v>0</v>
          </cell>
          <cell r="CT62">
            <v>34</v>
          </cell>
          <cell r="CU62">
            <v>74</v>
          </cell>
          <cell r="CV62">
            <v>108</v>
          </cell>
          <cell r="CW62">
            <v>2</v>
          </cell>
          <cell r="CX62">
            <v>7</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2</v>
          </cell>
          <cell r="DX62">
            <v>7</v>
          </cell>
          <cell r="DY62">
            <v>9</v>
          </cell>
          <cell r="DZ62">
            <v>1</v>
          </cell>
          <cell r="EA62">
            <v>2</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1</v>
          </cell>
          <cell r="FA62">
            <v>2</v>
          </cell>
          <cell r="FB62">
            <v>3</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1</v>
          </cell>
          <cell r="FU62">
            <v>5</v>
          </cell>
          <cell r="FV62">
            <v>3</v>
          </cell>
          <cell r="FW62">
            <v>1</v>
          </cell>
          <cell r="FX62">
            <v>0</v>
          </cell>
          <cell r="FY62">
            <v>0</v>
          </cell>
          <cell r="FZ62">
            <v>0</v>
          </cell>
          <cell r="GA62">
            <v>0</v>
          </cell>
          <cell r="GB62">
            <v>4</v>
          </cell>
          <cell r="GC62">
            <v>6</v>
          </cell>
          <cell r="GD62">
            <v>10</v>
          </cell>
          <cell r="GE62">
            <v>0</v>
          </cell>
          <cell r="GF62">
            <v>0</v>
          </cell>
          <cell r="GG62">
            <v>0</v>
          </cell>
          <cell r="GH62">
            <v>1</v>
          </cell>
          <cell r="GI62">
            <v>0</v>
          </cell>
          <cell r="GJ62">
            <v>0</v>
          </cell>
          <cell r="GK62">
            <v>0</v>
          </cell>
          <cell r="GL62">
            <v>4</v>
          </cell>
          <cell r="GM62">
            <v>0</v>
          </cell>
          <cell r="GN62">
            <v>0</v>
          </cell>
          <cell r="GO62">
            <v>0</v>
          </cell>
          <cell r="GP62">
            <v>0</v>
          </cell>
          <cell r="GQ62">
            <v>0</v>
          </cell>
          <cell r="GR62">
            <v>5</v>
          </cell>
          <cell r="GS62">
            <v>5</v>
          </cell>
          <cell r="GT62">
            <v>0</v>
          </cell>
          <cell r="GU62">
            <v>0</v>
          </cell>
          <cell r="GV62">
            <v>0</v>
          </cell>
          <cell r="GW62">
            <v>0</v>
          </cell>
          <cell r="GX62">
            <v>0</v>
          </cell>
          <cell r="GY62">
            <v>1</v>
          </cell>
          <cell r="GZ62">
            <v>2</v>
          </cell>
          <cell r="HA62">
            <v>1</v>
          </cell>
          <cell r="HB62">
            <v>0</v>
          </cell>
          <cell r="HC62">
            <v>0</v>
          </cell>
          <cell r="HD62">
            <v>0</v>
          </cell>
          <cell r="HE62">
            <v>0</v>
          </cell>
          <cell r="HF62">
            <v>2</v>
          </cell>
          <cell r="HG62">
            <v>2</v>
          </cell>
          <cell r="HH62">
            <v>4</v>
          </cell>
          <cell r="HI62">
            <v>0</v>
          </cell>
          <cell r="HJ62">
            <v>0</v>
          </cell>
          <cell r="HK62">
            <v>0</v>
          </cell>
          <cell r="HL62">
            <v>1</v>
          </cell>
          <cell r="HM62">
            <v>1</v>
          </cell>
          <cell r="HN62">
            <v>1</v>
          </cell>
          <cell r="HO62">
            <v>0</v>
          </cell>
          <cell r="HP62">
            <v>0</v>
          </cell>
          <cell r="HQ62">
            <v>0</v>
          </cell>
          <cell r="HR62">
            <v>0</v>
          </cell>
          <cell r="HS62">
            <v>0</v>
          </cell>
          <cell r="HT62">
            <v>0</v>
          </cell>
          <cell r="HU62">
            <v>1</v>
          </cell>
          <cell r="HV62">
            <v>2</v>
          </cell>
          <cell r="HW62">
            <v>3</v>
          </cell>
          <cell r="HX62">
            <v>0</v>
          </cell>
          <cell r="HY62">
            <v>0</v>
          </cell>
          <cell r="HZ62">
            <v>0</v>
          </cell>
          <cell r="IA62">
            <v>0</v>
          </cell>
          <cell r="IB62">
            <v>0</v>
          </cell>
          <cell r="IC62">
            <v>0</v>
          </cell>
          <cell r="ID62">
            <v>0</v>
          </cell>
          <cell r="IE62">
            <v>0</v>
          </cell>
          <cell r="IF62">
            <v>0</v>
          </cell>
          <cell r="IG62">
            <v>0</v>
          </cell>
          <cell r="IH62">
            <v>0</v>
          </cell>
          <cell r="II62">
            <v>0</v>
          </cell>
          <cell r="IJ62">
            <v>0</v>
          </cell>
          <cell r="IK62">
            <v>0</v>
          </cell>
          <cell r="IL62">
            <v>0</v>
          </cell>
          <cell r="IM62">
            <v>0</v>
          </cell>
          <cell r="IN62">
            <v>0</v>
          </cell>
          <cell r="IO62">
            <v>0</v>
          </cell>
          <cell r="IP62">
            <v>0</v>
          </cell>
          <cell r="IQ62">
            <v>0</v>
          </cell>
          <cell r="IR62">
            <v>0</v>
          </cell>
          <cell r="IS62">
            <v>0</v>
          </cell>
          <cell r="IT62">
            <v>0</v>
          </cell>
          <cell r="IU62">
            <v>4</v>
          </cell>
          <cell r="IV62">
            <v>6</v>
          </cell>
          <cell r="IW62">
            <v>4</v>
          </cell>
          <cell r="IX62">
            <v>6</v>
          </cell>
          <cell r="IY62">
            <v>10</v>
          </cell>
          <cell r="IZ62">
            <v>0</v>
          </cell>
          <cell r="JA62">
            <v>0</v>
          </cell>
          <cell r="JB62">
            <v>0</v>
          </cell>
          <cell r="JC62">
            <v>0</v>
          </cell>
          <cell r="JD62">
            <v>0</v>
          </cell>
          <cell r="JE62">
            <v>0</v>
          </cell>
          <cell r="JF62">
            <v>0</v>
          </cell>
          <cell r="JG62">
            <v>0</v>
          </cell>
          <cell r="JH62">
            <v>0</v>
          </cell>
          <cell r="JI62">
            <v>5</v>
          </cell>
          <cell r="JJ62">
            <v>0</v>
          </cell>
          <cell r="JK62">
            <v>5</v>
          </cell>
          <cell r="JL62">
            <v>5</v>
          </cell>
          <cell r="JM62">
            <v>0</v>
          </cell>
          <cell r="JN62">
            <v>0</v>
          </cell>
          <cell r="JO62">
            <v>0</v>
          </cell>
          <cell r="JP62">
            <v>0</v>
          </cell>
          <cell r="JQ62">
            <v>0</v>
          </cell>
          <cell r="JR62">
            <v>0</v>
          </cell>
          <cell r="JS62">
            <v>0</v>
          </cell>
          <cell r="JT62">
            <v>0</v>
          </cell>
          <cell r="JU62">
            <v>3</v>
          </cell>
          <cell r="JV62">
            <v>1</v>
          </cell>
          <cell r="JW62">
            <v>3</v>
          </cell>
          <cell r="JX62">
            <v>1</v>
          </cell>
          <cell r="JY62">
            <v>4</v>
          </cell>
          <cell r="JZ62">
            <v>0</v>
          </cell>
          <cell r="KA62">
            <v>0</v>
          </cell>
          <cell r="KB62">
            <v>0</v>
          </cell>
          <cell r="KC62">
            <v>0</v>
          </cell>
          <cell r="KD62">
            <v>0</v>
          </cell>
          <cell r="KE62">
            <v>0</v>
          </cell>
          <cell r="KF62">
            <v>0</v>
          </cell>
          <cell r="KG62">
            <v>0</v>
          </cell>
          <cell r="KH62">
            <v>74</v>
          </cell>
          <cell r="KI62">
            <v>200</v>
          </cell>
          <cell r="KJ62">
            <v>74</v>
          </cell>
          <cell r="KK62">
            <v>200</v>
          </cell>
          <cell r="KL62">
            <v>274</v>
          </cell>
          <cell r="KM62">
            <v>1</v>
          </cell>
          <cell r="KN62">
            <v>0</v>
          </cell>
          <cell r="KO62">
            <v>1</v>
          </cell>
          <cell r="KP62">
            <v>0</v>
          </cell>
          <cell r="KQ62">
            <v>0</v>
          </cell>
          <cell r="KR62">
            <v>0</v>
          </cell>
          <cell r="KS62">
            <v>0</v>
          </cell>
          <cell r="KT62">
            <v>0</v>
          </cell>
          <cell r="KU62">
            <v>0</v>
          </cell>
          <cell r="KV62">
            <v>0</v>
          </cell>
          <cell r="KW62">
            <v>4</v>
          </cell>
          <cell r="KX62">
            <v>8</v>
          </cell>
          <cell r="KY62">
            <v>12</v>
          </cell>
          <cell r="KZ62">
            <v>0</v>
          </cell>
          <cell r="LA62">
            <v>1</v>
          </cell>
          <cell r="LB62">
            <v>274</v>
          </cell>
          <cell r="LC62">
            <v>0</v>
          </cell>
          <cell r="LD62">
            <v>275</v>
          </cell>
        </row>
        <row r="63">
          <cell r="A63" t="str">
            <v>New Lodge Arts</v>
          </cell>
          <cell r="B63" t="str">
            <v>2014-2015</v>
          </cell>
          <cell r="C63">
            <v>31758</v>
          </cell>
          <cell r="D63" t="str">
            <v>Lottery</v>
          </cell>
          <cell r="E63" t="str">
            <v>ACNI/10796</v>
          </cell>
          <cell r="F63" t="str">
            <v>Gavin O'Connor</v>
          </cell>
          <cell r="G63" t="str">
            <v>xx AFP - Returning Applicant</v>
          </cell>
          <cell r="H63" t="str">
            <v>Awarded - Completed</v>
          </cell>
          <cell r="I63" t="str">
            <v>Medium</v>
          </cell>
          <cell r="J63">
            <v>77600</v>
          </cell>
          <cell r="K63">
            <v>0</v>
          </cell>
          <cell r="L63">
            <v>77600</v>
          </cell>
          <cell r="M63">
            <v>287805</v>
          </cell>
          <cell r="N63" t="str">
            <v>Combined</v>
          </cell>
          <cell r="O63">
            <v>0</v>
          </cell>
          <cell r="P63">
            <v>0</v>
          </cell>
          <cell r="Q63">
            <v>0</v>
          </cell>
          <cell r="R63">
            <v>0</v>
          </cell>
          <cell r="S63">
            <v>0</v>
          </cell>
          <cell r="T63">
            <v>2</v>
          </cell>
          <cell r="U63">
            <v>0</v>
          </cell>
          <cell r="V63">
            <v>0</v>
          </cell>
          <cell r="W63">
            <v>0</v>
          </cell>
          <cell r="X63">
            <v>0</v>
          </cell>
          <cell r="Y63">
            <v>1</v>
          </cell>
          <cell r="Z63">
            <v>4</v>
          </cell>
          <cell r="AA63">
            <v>1</v>
          </cell>
          <cell r="AB63">
            <v>6</v>
          </cell>
          <cell r="AC63">
            <v>7</v>
          </cell>
          <cell r="AD63">
            <v>72</v>
          </cell>
          <cell r="AE63">
            <v>68</v>
          </cell>
          <cell r="AF63">
            <v>0</v>
          </cell>
          <cell r="AG63">
            <v>0</v>
          </cell>
          <cell r="AH63">
            <v>0</v>
          </cell>
          <cell r="AI63">
            <v>7</v>
          </cell>
          <cell r="AJ63">
            <v>72</v>
          </cell>
          <cell r="AK63">
            <v>75</v>
          </cell>
          <cell r="AL63">
            <v>147</v>
          </cell>
          <cell r="AM63">
            <v>13</v>
          </cell>
          <cell r="AN63">
            <v>19</v>
          </cell>
          <cell r="AO63">
            <v>32</v>
          </cell>
          <cell r="AP63">
            <v>667</v>
          </cell>
          <cell r="AQ63">
            <v>3</v>
          </cell>
          <cell r="AR63">
            <v>4</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3</v>
          </cell>
          <cell r="BR63">
            <v>4</v>
          </cell>
          <cell r="BS63">
            <v>7</v>
          </cell>
          <cell r="BT63">
            <v>66</v>
          </cell>
          <cell r="BU63">
            <v>63</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4</v>
          </cell>
          <cell r="CK63">
            <v>3</v>
          </cell>
          <cell r="CL63">
            <v>0</v>
          </cell>
          <cell r="CM63">
            <v>0</v>
          </cell>
          <cell r="CN63">
            <v>0</v>
          </cell>
          <cell r="CO63">
            <v>0</v>
          </cell>
          <cell r="CP63">
            <v>2</v>
          </cell>
          <cell r="CQ63">
            <v>2</v>
          </cell>
          <cell r="CR63">
            <v>0</v>
          </cell>
          <cell r="CS63">
            <v>0</v>
          </cell>
          <cell r="CT63">
            <v>72</v>
          </cell>
          <cell r="CU63">
            <v>68</v>
          </cell>
          <cell r="CV63">
            <v>140</v>
          </cell>
          <cell r="CW63">
            <v>0</v>
          </cell>
          <cell r="CX63">
            <v>2</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2</v>
          </cell>
          <cell r="DY63">
            <v>2</v>
          </cell>
          <cell r="DZ63">
            <v>1</v>
          </cell>
          <cell r="EA63">
            <v>11</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1</v>
          </cell>
          <cell r="FA63">
            <v>11</v>
          </cell>
          <cell r="FB63">
            <v>12</v>
          </cell>
          <cell r="FC63">
            <v>0</v>
          </cell>
          <cell r="FD63">
            <v>0</v>
          </cell>
          <cell r="FE63">
            <v>0</v>
          </cell>
          <cell r="FF63">
            <v>0</v>
          </cell>
          <cell r="FG63">
            <v>0</v>
          </cell>
          <cell r="FH63">
            <v>0</v>
          </cell>
          <cell r="FI63">
            <v>0</v>
          </cell>
          <cell r="FJ63">
            <v>0</v>
          </cell>
          <cell r="FK63">
            <v>2</v>
          </cell>
          <cell r="FL63">
            <v>0</v>
          </cell>
          <cell r="FM63">
            <v>2</v>
          </cell>
          <cell r="FN63">
            <v>0</v>
          </cell>
          <cell r="FO63">
            <v>2</v>
          </cell>
          <cell r="FP63">
            <v>0</v>
          </cell>
          <cell r="FQ63">
            <v>0</v>
          </cell>
          <cell r="FR63">
            <v>0</v>
          </cell>
          <cell r="FS63">
            <v>0</v>
          </cell>
          <cell r="FT63">
            <v>2</v>
          </cell>
          <cell r="FU63">
            <v>1</v>
          </cell>
          <cell r="FV63">
            <v>1</v>
          </cell>
          <cell r="FW63">
            <v>2</v>
          </cell>
          <cell r="FX63">
            <v>0</v>
          </cell>
          <cell r="FY63">
            <v>1</v>
          </cell>
          <cell r="FZ63">
            <v>0</v>
          </cell>
          <cell r="GA63">
            <v>0</v>
          </cell>
          <cell r="GB63">
            <v>3</v>
          </cell>
          <cell r="GC63">
            <v>4</v>
          </cell>
          <cell r="GD63">
            <v>7</v>
          </cell>
          <cell r="GE63">
            <v>2</v>
          </cell>
          <cell r="GF63">
            <v>15</v>
          </cell>
          <cell r="GG63">
            <v>29</v>
          </cell>
          <cell r="GH63">
            <v>24</v>
          </cell>
          <cell r="GI63">
            <v>22</v>
          </cell>
          <cell r="GJ63">
            <v>18</v>
          </cell>
          <cell r="GK63">
            <v>17</v>
          </cell>
          <cell r="GL63">
            <v>11</v>
          </cell>
          <cell r="GM63">
            <v>2</v>
          </cell>
          <cell r="GN63">
            <v>0</v>
          </cell>
          <cell r="GO63">
            <v>0</v>
          </cell>
          <cell r="GP63">
            <v>0</v>
          </cell>
          <cell r="GQ63">
            <v>72</v>
          </cell>
          <cell r="GR63">
            <v>68</v>
          </cell>
          <cell r="GS63">
            <v>140</v>
          </cell>
          <cell r="GT63">
            <v>0</v>
          </cell>
          <cell r="GU63">
            <v>0</v>
          </cell>
          <cell r="GV63">
            <v>0</v>
          </cell>
          <cell r="GW63">
            <v>1</v>
          </cell>
          <cell r="GX63">
            <v>0</v>
          </cell>
          <cell r="GY63">
            <v>1</v>
          </cell>
          <cell r="GZ63">
            <v>0</v>
          </cell>
          <cell r="HA63">
            <v>0</v>
          </cell>
          <cell r="HB63">
            <v>0</v>
          </cell>
          <cell r="HC63">
            <v>0</v>
          </cell>
          <cell r="HD63">
            <v>0</v>
          </cell>
          <cell r="HE63">
            <v>0</v>
          </cell>
          <cell r="HF63">
            <v>0</v>
          </cell>
          <cell r="HG63">
            <v>2</v>
          </cell>
          <cell r="HH63">
            <v>2</v>
          </cell>
          <cell r="HI63">
            <v>1</v>
          </cell>
          <cell r="HJ63">
            <v>1</v>
          </cell>
          <cell r="HK63">
            <v>0</v>
          </cell>
          <cell r="HL63">
            <v>1</v>
          </cell>
          <cell r="HM63">
            <v>0</v>
          </cell>
          <cell r="HN63">
            <v>2</v>
          </cell>
          <cell r="HO63">
            <v>0</v>
          </cell>
          <cell r="HP63">
            <v>0</v>
          </cell>
          <cell r="HQ63">
            <v>0</v>
          </cell>
          <cell r="HR63">
            <v>0</v>
          </cell>
          <cell r="HS63">
            <v>0</v>
          </cell>
          <cell r="HT63">
            <v>0</v>
          </cell>
          <cell r="HU63">
            <v>1</v>
          </cell>
          <cell r="HV63">
            <v>4</v>
          </cell>
          <cell r="HW63">
            <v>5</v>
          </cell>
          <cell r="HX63">
            <v>8</v>
          </cell>
          <cell r="HY63">
            <v>7</v>
          </cell>
          <cell r="HZ63">
            <v>1</v>
          </cell>
          <cell r="IA63">
            <v>2</v>
          </cell>
          <cell r="IB63">
            <v>0</v>
          </cell>
          <cell r="IC63">
            <v>3</v>
          </cell>
          <cell r="ID63">
            <v>2</v>
          </cell>
          <cell r="IE63">
            <v>2</v>
          </cell>
          <cell r="IF63">
            <v>2</v>
          </cell>
          <cell r="IG63">
            <v>5</v>
          </cell>
          <cell r="IH63">
            <v>0</v>
          </cell>
          <cell r="II63">
            <v>0</v>
          </cell>
          <cell r="IJ63">
            <v>13</v>
          </cell>
          <cell r="IK63">
            <v>19</v>
          </cell>
          <cell r="IL63">
            <v>32</v>
          </cell>
          <cell r="IM63">
            <v>2</v>
          </cell>
          <cell r="IN63">
            <v>3</v>
          </cell>
          <cell r="IO63">
            <v>0</v>
          </cell>
          <cell r="IP63">
            <v>1</v>
          </cell>
          <cell r="IQ63">
            <v>0</v>
          </cell>
          <cell r="IR63">
            <v>0</v>
          </cell>
          <cell r="IS63">
            <v>0</v>
          </cell>
          <cell r="IT63">
            <v>0</v>
          </cell>
          <cell r="IU63">
            <v>1</v>
          </cell>
          <cell r="IV63">
            <v>1</v>
          </cell>
          <cell r="IW63">
            <v>3</v>
          </cell>
          <cell r="IX63">
            <v>5</v>
          </cell>
          <cell r="IY63">
            <v>8</v>
          </cell>
          <cell r="IZ63">
            <v>0</v>
          </cell>
          <cell r="JA63">
            <v>0</v>
          </cell>
          <cell r="JB63">
            <v>0</v>
          </cell>
          <cell r="JC63">
            <v>0</v>
          </cell>
          <cell r="JD63">
            <v>0</v>
          </cell>
          <cell r="JE63">
            <v>0</v>
          </cell>
          <cell r="JF63">
            <v>0</v>
          </cell>
          <cell r="JG63">
            <v>0</v>
          </cell>
          <cell r="JH63">
            <v>72</v>
          </cell>
          <cell r="JI63">
            <v>68</v>
          </cell>
          <cell r="JJ63">
            <v>72</v>
          </cell>
          <cell r="JK63">
            <v>68</v>
          </cell>
          <cell r="JL63">
            <v>140</v>
          </cell>
          <cell r="JM63">
            <v>0</v>
          </cell>
          <cell r="JN63">
            <v>0</v>
          </cell>
          <cell r="JO63">
            <v>0</v>
          </cell>
          <cell r="JP63">
            <v>1</v>
          </cell>
          <cell r="JQ63">
            <v>0</v>
          </cell>
          <cell r="JR63">
            <v>0</v>
          </cell>
          <cell r="JS63">
            <v>0</v>
          </cell>
          <cell r="JT63">
            <v>0</v>
          </cell>
          <cell r="JU63">
            <v>0</v>
          </cell>
          <cell r="JV63">
            <v>1</v>
          </cell>
          <cell r="JW63">
            <v>0</v>
          </cell>
          <cell r="JX63">
            <v>2</v>
          </cell>
          <cell r="JY63">
            <v>2</v>
          </cell>
          <cell r="JZ63">
            <v>1</v>
          </cell>
          <cell r="KA63">
            <v>11</v>
          </cell>
          <cell r="KB63">
            <v>0</v>
          </cell>
          <cell r="KC63">
            <v>0</v>
          </cell>
          <cell r="KD63">
            <v>0</v>
          </cell>
          <cell r="KE63">
            <v>0</v>
          </cell>
          <cell r="KF63">
            <v>0</v>
          </cell>
          <cell r="KG63">
            <v>0</v>
          </cell>
          <cell r="KH63">
            <v>0</v>
          </cell>
          <cell r="KI63">
            <v>0</v>
          </cell>
          <cell r="KJ63">
            <v>1</v>
          </cell>
          <cell r="KK63">
            <v>11</v>
          </cell>
          <cell r="KL63">
            <v>12</v>
          </cell>
          <cell r="KM63">
            <v>1</v>
          </cell>
          <cell r="KN63">
            <v>0</v>
          </cell>
          <cell r="KO63">
            <v>1</v>
          </cell>
          <cell r="KP63">
            <v>0</v>
          </cell>
          <cell r="KQ63">
            <v>1</v>
          </cell>
          <cell r="KR63">
            <v>0</v>
          </cell>
          <cell r="KS63">
            <v>0</v>
          </cell>
          <cell r="KT63">
            <v>0</v>
          </cell>
          <cell r="KU63">
            <v>4</v>
          </cell>
          <cell r="KV63">
            <v>7</v>
          </cell>
          <cell r="KW63">
            <v>4</v>
          </cell>
          <cell r="KX63">
            <v>0</v>
          </cell>
          <cell r="KY63">
            <v>16</v>
          </cell>
          <cell r="KZ63">
            <v>0</v>
          </cell>
          <cell r="LA63">
            <v>0</v>
          </cell>
          <cell r="LB63">
            <v>0</v>
          </cell>
          <cell r="LC63">
            <v>0</v>
          </cell>
          <cell r="LD63">
            <v>0</v>
          </cell>
        </row>
        <row r="64">
          <cell r="A64" t="str">
            <v>NI Opera</v>
          </cell>
          <cell r="B64" t="str">
            <v>2014-2015</v>
          </cell>
          <cell r="C64">
            <v>31759</v>
          </cell>
          <cell r="D64" t="str">
            <v>Exchequer</v>
          </cell>
          <cell r="E64" t="str">
            <v>ACNI/10797</v>
          </cell>
          <cell r="F64" t="str">
            <v>Ciaran Scullion</v>
          </cell>
          <cell r="G64" t="str">
            <v>xx AFP - Returning Applicant</v>
          </cell>
          <cell r="H64" t="str">
            <v>Awarded - Completed</v>
          </cell>
          <cell r="I64" t="str">
            <v>Medium</v>
          </cell>
          <cell r="J64">
            <v>521569</v>
          </cell>
          <cell r="K64">
            <v>0</v>
          </cell>
          <cell r="L64">
            <v>521569</v>
          </cell>
          <cell r="M64">
            <v>610593.5</v>
          </cell>
          <cell r="N64" t="str">
            <v>Music</v>
          </cell>
          <cell r="O64">
            <v>1</v>
          </cell>
          <cell r="P64">
            <v>0</v>
          </cell>
          <cell r="Q64">
            <v>0</v>
          </cell>
          <cell r="R64">
            <v>0</v>
          </cell>
          <cell r="S64">
            <v>0</v>
          </cell>
          <cell r="T64">
            <v>1</v>
          </cell>
          <cell r="U64">
            <v>0</v>
          </cell>
          <cell r="V64">
            <v>0</v>
          </cell>
          <cell r="W64">
            <v>0</v>
          </cell>
          <cell r="X64">
            <v>1</v>
          </cell>
          <cell r="Y64">
            <v>0</v>
          </cell>
          <cell r="Z64">
            <v>0</v>
          </cell>
          <cell r="AA64">
            <v>1</v>
          </cell>
          <cell r="AB64">
            <v>2</v>
          </cell>
          <cell r="AC64">
            <v>3</v>
          </cell>
          <cell r="AD64">
            <v>1</v>
          </cell>
          <cell r="AE64">
            <v>0</v>
          </cell>
          <cell r="AF64">
            <v>0</v>
          </cell>
          <cell r="AG64">
            <v>0</v>
          </cell>
          <cell r="AH64">
            <v>1</v>
          </cell>
          <cell r="AI64">
            <v>0</v>
          </cell>
          <cell r="AJ64">
            <v>2</v>
          </cell>
          <cell r="AK64">
            <v>0</v>
          </cell>
          <cell r="AL64">
            <v>2</v>
          </cell>
          <cell r="AM64">
            <v>0</v>
          </cell>
          <cell r="AN64">
            <v>0</v>
          </cell>
          <cell r="AO64">
            <v>0</v>
          </cell>
          <cell r="AP64">
            <v>0</v>
          </cell>
          <cell r="AQ64">
            <v>4</v>
          </cell>
          <cell r="AR64">
            <v>3</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4</v>
          </cell>
          <cell r="BR64">
            <v>3</v>
          </cell>
          <cell r="BS64">
            <v>7</v>
          </cell>
          <cell r="BT64">
            <v>2</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2</v>
          </cell>
          <cell r="CU64">
            <v>0</v>
          </cell>
          <cell r="CV64">
            <v>2</v>
          </cell>
          <cell r="CW64">
            <v>0</v>
          </cell>
          <cell r="CX64">
            <v>1</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1</v>
          </cell>
          <cell r="DY64">
            <v>1</v>
          </cell>
          <cell r="DZ64">
            <v>1</v>
          </cell>
          <cell r="EA64">
            <v>1</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1</v>
          </cell>
          <cell r="FA64">
            <v>1</v>
          </cell>
          <cell r="FB64">
            <v>2</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4</v>
          </cell>
          <cell r="FY64">
            <v>3</v>
          </cell>
          <cell r="FZ64">
            <v>0</v>
          </cell>
          <cell r="GA64">
            <v>0</v>
          </cell>
          <cell r="GB64">
            <v>4</v>
          </cell>
          <cell r="GC64">
            <v>3</v>
          </cell>
          <cell r="GD64">
            <v>7</v>
          </cell>
          <cell r="GE64">
            <v>0</v>
          </cell>
          <cell r="GF64">
            <v>0</v>
          </cell>
          <cell r="GG64">
            <v>0</v>
          </cell>
          <cell r="GH64">
            <v>0</v>
          </cell>
          <cell r="GI64">
            <v>2</v>
          </cell>
          <cell r="GJ64">
            <v>0</v>
          </cell>
          <cell r="GK64">
            <v>0</v>
          </cell>
          <cell r="GL64">
            <v>0</v>
          </cell>
          <cell r="GM64">
            <v>0</v>
          </cell>
          <cell r="GN64">
            <v>0</v>
          </cell>
          <cell r="GO64">
            <v>0</v>
          </cell>
          <cell r="GP64">
            <v>0</v>
          </cell>
          <cell r="GQ64">
            <v>2</v>
          </cell>
          <cell r="GR64">
            <v>0</v>
          </cell>
          <cell r="GS64">
            <v>2</v>
          </cell>
          <cell r="GT64">
            <v>0</v>
          </cell>
          <cell r="GU64">
            <v>0</v>
          </cell>
          <cell r="GV64">
            <v>0</v>
          </cell>
          <cell r="GW64">
            <v>1</v>
          </cell>
          <cell r="GX64">
            <v>0</v>
          </cell>
          <cell r="GY64">
            <v>0</v>
          </cell>
          <cell r="GZ64">
            <v>0</v>
          </cell>
          <cell r="HA64">
            <v>0</v>
          </cell>
          <cell r="HB64">
            <v>0</v>
          </cell>
          <cell r="HC64">
            <v>0</v>
          </cell>
          <cell r="HD64">
            <v>0</v>
          </cell>
          <cell r="HE64">
            <v>0</v>
          </cell>
          <cell r="HF64">
            <v>0</v>
          </cell>
          <cell r="HG64">
            <v>1</v>
          </cell>
          <cell r="HH64">
            <v>1</v>
          </cell>
          <cell r="HI64">
            <v>0</v>
          </cell>
          <cell r="HJ64">
            <v>0</v>
          </cell>
          <cell r="HK64">
            <v>0</v>
          </cell>
          <cell r="HL64">
            <v>1</v>
          </cell>
          <cell r="HM64">
            <v>0</v>
          </cell>
          <cell r="HN64">
            <v>0</v>
          </cell>
          <cell r="HO64">
            <v>0</v>
          </cell>
          <cell r="HP64">
            <v>0</v>
          </cell>
          <cell r="HQ64">
            <v>1</v>
          </cell>
          <cell r="HR64">
            <v>0</v>
          </cell>
          <cell r="HS64">
            <v>0</v>
          </cell>
          <cell r="HT64">
            <v>0</v>
          </cell>
          <cell r="HU64">
            <v>1</v>
          </cell>
          <cell r="HV64">
            <v>1</v>
          </cell>
          <cell r="HW64">
            <v>2</v>
          </cell>
          <cell r="HX64">
            <v>0</v>
          </cell>
          <cell r="HY64">
            <v>0</v>
          </cell>
          <cell r="HZ64">
            <v>0</v>
          </cell>
          <cell r="IA64">
            <v>0</v>
          </cell>
          <cell r="IB64">
            <v>0</v>
          </cell>
          <cell r="IC64">
            <v>0</v>
          </cell>
          <cell r="ID64">
            <v>0</v>
          </cell>
          <cell r="IE64">
            <v>0</v>
          </cell>
          <cell r="IF64">
            <v>0</v>
          </cell>
          <cell r="IG64">
            <v>0</v>
          </cell>
          <cell r="IH64">
            <v>0</v>
          </cell>
          <cell r="II64">
            <v>0</v>
          </cell>
          <cell r="IJ64">
            <v>0</v>
          </cell>
          <cell r="IK64">
            <v>0</v>
          </cell>
          <cell r="IL64">
            <v>0</v>
          </cell>
          <cell r="IM64">
            <v>0</v>
          </cell>
          <cell r="IN64">
            <v>0</v>
          </cell>
          <cell r="IO64">
            <v>0</v>
          </cell>
          <cell r="IP64">
            <v>0</v>
          </cell>
          <cell r="IQ64">
            <v>0</v>
          </cell>
          <cell r="IR64">
            <v>0</v>
          </cell>
          <cell r="IS64">
            <v>0</v>
          </cell>
          <cell r="IT64">
            <v>0</v>
          </cell>
          <cell r="IU64">
            <v>4</v>
          </cell>
          <cell r="IV64">
            <v>4</v>
          </cell>
          <cell r="IW64">
            <v>4</v>
          </cell>
          <cell r="IX64">
            <v>4</v>
          </cell>
          <cell r="IY64">
            <v>8</v>
          </cell>
          <cell r="IZ64">
            <v>0</v>
          </cell>
          <cell r="JA64">
            <v>0</v>
          </cell>
          <cell r="JB64">
            <v>0</v>
          </cell>
          <cell r="JC64">
            <v>0</v>
          </cell>
          <cell r="JD64">
            <v>0</v>
          </cell>
          <cell r="JE64">
            <v>0</v>
          </cell>
          <cell r="JF64">
            <v>0</v>
          </cell>
          <cell r="JG64">
            <v>0</v>
          </cell>
          <cell r="JH64">
            <v>2</v>
          </cell>
          <cell r="JI64">
            <v>0</v>
          </cell>
          <cell r="JJ64">
            <v>2</v>
          </cell>
          <cell r="JK64">
            <v>0</v>
          </cell>
          <cell r="JL64">
            <v>2</v>
          </cell>
          <cell r="JM64">
            <v>0</v>
          </cell>
          <cell r="JN64">
            <v>0</v>
          </cell>
          <cell r="JO64">
            <v>0</v>
          </cell>
          <cell r="JP64">
            <v>0</v>
          </cell>
          <cell r="JQ64">
            <v>0</v>
          </cell>
          <cell r="JR64">
            <v>0</v>
          </cell>
          <cell r="JS64">
            <v>0</v>
          </cell>
          <cell r="JT64">
            <v>0</v>
          </cell>
          <cell r="JU64">
            <v>0</v>
          </cell>
          <cell r="JV64">
            <v>1</v>
          </cell>
          <cell r="JW64">
            <v>0</v>
          </cell>
          <cell r="JX64">
            <v>1</v>
          </cell>
          <cell r="JY64">
            <v>1</v>
          </cell>
          <cell r="JZ64">
            <v>0</v>
          </cell>
          <cell r="KA64">
            <v>0</v>
          </cell>
          <cell r="KB64">
            <v>0</v>
          </cell>
          <cell r="KC64">
            <v>0</v>
          </cell>
          <cell r="KD64">
            <v>0</v>
          </cell>
          <cell r="KE64">
            <v>0</v>
          </cell>
          <cell r="KF64">
            <v>0</v>
          </cell>
          <cell r="KG64">
            <v>0</v>
          </cell>
          <cell r="KH64">
            <v>1</v>
          </cell>
          <cell r="KI64">
            <v>1</v>
          </cell>
          <cell r="KJ64">
            <v>1</v>
          </cell>
          <cell r="KK64">
            <v>1</v>
          </cell>
          <cell r="KL64">
            <v>2</v>
          </cell>
          <cell r="KM64">
            <v>0</v>
          </cell>
          <cell r="KN64">
            <v>1</v>
          </cell>
          <cell r="KO64">
            <v>0</v>
          </cell>
          <cell r="KP64">
            <v>0</v>
          </cell>
          <cell r="KQ64">
            <v>0</v>
          </cell>
          <cell r="KR64">
            <v>0</v>
          </cell>
          <cell r="KS64">
            <v>0</v>
          </cell>
          <cell r="KT64">
            <v>0</v>
          </cell>
          <cell r="KU64">
            <v>0</v>
          </cell>
          <cell r="KV64">
            <v>0</v>
          </cell>
          <cell r="KW64">
            <v>0</v>
          </cell>
          <cell r="KX64">
            <v>0</v>
          </cell>
          <cell r="KY64">
            <v>0</v>
          </cell>
          <cell r="KZ64">
            <v>0</v>
          </cell>
          <cell r="LA64">
            <v>0</v>
          </cell>
          <cell r="LB64">
            <v>0</v>
          </cell>
          <cell r="LC64">
            <v>6</v>
          </cell>
          <cell r="LD64">
            <v>6</v>
          </cell>
        </row>
        <row r="65">
          <cell r="A65" t="str">
            <v>North West Play Resource Centre (The Playhouse)</v>
          </cell>
          <cell r="B65" t="str">
            <v>2014-2015</v>
          </cell>
          <cell r="C65">
            <v>31760</v>
          </cell>
          <cell r="D65" t="str">
            <v>Exchequer</v>
          </cell>
          <cell r="E65" t="str">
            <v>ACNI/10798</v>
          </cell>
          <cell r="F65" t="str">
            <v>Gavin O'Connor</v>
          </cell>
          <cell r="G65" t="str">
            <v>xx AFP - Returning Applicant</v>
          </cell>
          <cell r="H65" t="str">
            <v>Awarded - Completed</v>
          </cell>
          <cell r="I65" t="str">
            <v>Medium</v>
          </cell>
          <cell r="J65">
            <v>259012</v>
          </cell>
          <cell r="K65">
            <v>0</v>
          </cell>
          <cell r="L65">
            <v>259012</v>
          </cell>
          <cell r="M65">
            <v>0</v>
          </cell>
          <cell r="N65" t="str">
            <v>Combined</v>
          </cell>
          <cell r="O65">
            <v>1</v>
          </cell>
          <cell r="P65">
            <v>1</v>
          </cell>
          <cell r="Q65">
            <v>0</v>
          </cell>
          <cell r="R65">
            <v>0</v>
          </cell>
          <cell r="S65">
            <v>2</v>
          </cell>
          <cell r="T65">
            <v>4</v>
          </cell>
          <cell r="U65">
            <v>0</v>
          </cell>
          <cell r="V65">
            <v>0</v>
          </cell>
          <cell r="W65">
            <v>4</v>
          </cell>
          <cell r="X65">
            <v>2</v>
          </cell>
          <cell r="Y65">
            <v>2</v>
          </cell>
          <cell r="Z65">
            <v>3</v>
          </cell>
          <cell r="AA65">
            <v>9</v>
          </cell>
          <cell r="AB65">
            <v>10</v>
          </cell>
          <cell r="AC65">
            <v>19</v>
          </cell>
          <cell r="AD65">
            <v>62</v>
          </cell>
          <cell r="AE65">
            <v>77</v>
          </cell>
          <cell r="AF65">
            <v>0</v>
          </cell>
          <cell r="AG65">
            <v>0</v>
          </cell>
          <cell r="AH65">
            <v>0</v>
          </cell>
          <cell r="AI65">
            <v>0</v>
          </cell>
          <cell r="AJ65">
            <v>62</v>
          </cell>
          <cell r="AK65">
            <v>77</v>
          </cell>
          <cell r="AL65">
            <v>139</v>
          </cell>
          <cell r="AM65">
            <v>4</v>
          </cell>
          <cell r="AN65">
            <v>6</v>
          </cell>
          <cell r="AO65">
            <v>10</v>
          </cell>
          <cell r="AP65">
            <v>800</v>
          </cell>
          <cell r="AQ65">
            <v>5</v>
          </cell>
          <cell r="AR65">
            <v>5</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5</v>
          </cell>
          <cell r="BR65">
            <v>5</v>
          </cell>
          <cell r="BS65">
            <v>10</v>
          </cell>
          <cell r="BT65">
            <v>63</v>
          </cell>
          <cell r="BU65">
            <v>78</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63</v>
          </cell>
          <cell r="CU65">
            <v>78</v>
          </cell>
          <cell r="CV65">
            <v>141</v>
          </cell>
          <cell r="CW65">
            <v>2</v>
          </cell>
          <cell r="CX65">
            <v>4</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2</v>
          </cell>
          <cell r="DX65">
            <v>4</v>
          </cell>
          <cell r="DY65">
            <v>6</v>
          </cell>
          <cell r="DZ65">
            <v>6</v>
          </cell>
          <cell r="EA65">
            <v>5</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6</v>
          </cell>
          <cell r="FA65">
            <v>5</v>
          </cell>
          <cell r="FB65">
            <v>11</v>
          </cell>
          <cell r="FC65">
            <v>0</v>
          </cell>
          <cell r="FD65">
            <v>0</v>
          </cell>
          <cell r="FE65">
            <v>0</v>
          </cell>
          <cell r="FF65">
            <v>0</v>
          </cell>
          <cell r="FG65">
            <v>0</v>
          </cell>
          <cell r="FH65">
            <v>0</v>
          </cell>
          <cell r="FI65">
            <v>0</v>
          </cell>
          <cell r="FJ65">
            <v>1</v>
          </cell>
          <cell r="FK65">
            <v>0</v>
          </cell>
          <cell r="FL65">
            <v>0</v>
          </cell>
          <cell r="FM65">
            <v>0</v>
          </cell>
          <cell r="FN65">
            <v>1</v>
          </cell>
          <cell r="FO65">
            <v>1</v>
          </cell>
          <cell r="FP65">
            <v>0</v>
          </cell>
          <cell r="FQ65">
            <v>0</v>
          </cell>
          <cell r="FR65">
            <v>0</v>
          </cell>
          <cell r="FS65">
            <v>0</v>
          </cell>
          <cell r="FT65">
            <v>1</v>
          </cell>
          <cell r="FU65">
            <v>0</v>
          </cell>
          <cell r="FV65">
            <v>0</v>
          </cell>
          <cell r="FW65">
            <v>1</v>
          </cell>
          <cell r="FX65">
            <v>2</v>
          </cell>
          <cell r="FY65">
            <v>2</v>
          </cell>
          <cell r="FZ65">
            <v>2</v>
          </cell>
          <cell r="GA65">
            <v>3</v>
          </cell>
          <cell r="GB65">
            <v>5</v>
          </cell>
          <cell r="GC65">
            <v>6</v>
          </cell>
          <cell r="GD65">
            <v>11</v>
          </cell>
          <cell r="GE65">
            <v>0</v>
          </cell>
          <cell r="GF65">
            <v>3</v>
          </cell>
          <cell r="GG65">
            <v>13</v>
          </cell>
          <cell r="GH65">
            <v>27</v>
          </cell>
          <cell r="GI65">
            <v>25</v>
          </cell>
          <cell r="GJ65">
            <v>29</v>
          </cell>
          <cell r="GK65">
            <v>20</v>
          </cell>
          <cell r="GL65">
            <v>15</v>
          </cell>
          <cell r="GM65">
            <v>5</v>
          </cell>
          <cell r="GN65">
            <v>4</v>
          </cell>
          <cell r="GO65">
            <v>0</v>
          </cell>
          <cell r="GP65">
            <v>0</v>
          </cell>
          <cell r="GQ65">
            <v>63</v>
          </cell>
          <cell r="GR65">
            <v>78</v>
          </cell>
          <cell r="GS65">
            <v>141</v>
          </cell>
          <cell r="GT65">
            <v>0</v>
          </cell>
          <cell r="GU65">
            <v>0</v>
          </cell>
          <cell r="GV65">
            <v>0</v>
          </cell>
          <cell r="GW65">
            <v>1</v>
          </cell>
          <cell r="GX65">
            <v>0</v>
          </cell>
          <cell r="GY65">
            <v>1</v>
          </cell>
          <cell r="GZ65">
            <v>2</v>
          </cell>
          <cell r="HA65">
            <v>2</v>
          </cell>
          <cell r="HB65">
            <v>0</v>
          </cell>
          <cell r="HC65">
            <v>0</v>
          </cell>
          <cell r="HD65">
            <v>0</v>
          </cell>
          <cell r="HE65">
            <v>0</v>
          </cell>
          <cell r="HF65">
            <v>2</v>
          </cell>
          <cell r="HG65">
            <v>4</v>
          </cell>
          <cell r="HH65">
            <v>6</v>
          </cell>
          <cell r="HI65">
            <v>0</v>
          </cell>
          <cell r="HJ65">
            <v>0</v>
          </cell>
          <cell r="HK65">
            <v>1</v>
          </cell>
          <cell r="HL65">
            <v>1</v>
          </cell>
          <cell r="HM65">
            <v>1</v>
          </cell>
          <cell r="HN65">
            <v>3</v>
          </cell>
          <cell r="HO65">
            <v>3</v>
          </cell>
          <cell r="HP65">
            <v>1</v>
          </cell>
          <cell r="HQ65">
            <v>1</v>
          </cell>
          <cell r="HR65">
            <v>0</v>
          </cell>
          <cell r="HS65">
            <v>0</v>
          </cell>
          <cell r="HT65">
            <v>0</v>
          </cell>
          <cell r="HU65">
            <v>6</v>
          </cell>
          <cell r="HV65">
            <v>5</v>
          </cell>
          <cell r="HW65">
            <v>11</v>
          </cell>
          <cell r="HX65">
            <v>0</v>
          </cell>
          <cell r="HY65">
            <v>2</v>
          </cell>
          <cell r="HZ65">
            <v>4</v>
          </cell>
          <cell r="IA65">
            <v>4</v>
          </cell>
          <cell r="IB65">
            <v>0</v>
          </cell>
          <cell r="IC65">
            <v>0</v>
          </cell>
          <cell r="ID65">
            <v>0</v>
          </cell>
          <cell r="IE65">
            <v>0</v>
          </cell>
          <cell r="IF65">
            <v>0</v>
          </cell>
          <cell r="IG65">
            <v>0</v>
          </cell>
          <cell r="IH65">
            <v>0</v>
          </cell>
          <cell r="II65">
            <v>0</v>
          </cell>
          <cell r="IJ65">
            <v>4</v>
          </cell>
          <cell r="IK65">
            <v>6</v>
          </cell>
          <cell r="IL65">
            <v>10</v>
          </cell>
          <cell r="IM65">
            <v>0</v>
          </cell>
          <cell r="IN65">
            <v>0</v>
          </cell>
          <cell r="IO65">
            <v>0</v>
          </cell>
          <cell r="IP65">
            <v>0</v>
          </cell>
          <cell r="IQ65">
            <v>0</v>
          </cell>
          <cell r="IR65">
            <v>0</v>
          </cell>
          <cell r="IS65">
            <v>0</v>
          </cell>
          <cell r="IT65">
            <v>0</v>
          </cell>
          <cell r="IU65">
            <v>5</v>
          </cell>
          <cell r="IV65">
            <v>5</v>
          </cell>
          <cell r="IW65">
            <v>5</v>
          </cell>
          <cell r="IX65">
            <v>5</v>
          </cell>
          <cell r="IY65">
            <v>10</v>
          </cell>
          <cell r="IZ65">
            <v>0</v>
          </cell>
          <cell r="JA65">
            <v>0</v>
          </cell>
          <cell r="JB65">
            <v>0</v>
          </cell>
          <cell r="JC65">
            <v>0</v>
          </cell>
          <cell r="JD65">
            <v>0</v>
          </cell>
          <cell r="JE65">
            <v>0</v>
          </cell>
          <cell r="JF65">
            <v>0</v>
          </cell>
          <cell r="JG65">
            <v>0</v>
          </cell>
          <cell r="JH65">
            <v>63</v>
          </cell>
          <cell r="JI65">
            <v>78</v>
          </cell>
          <cell r="JJ65">
            <v>63</v>
          </cell>
          <cell r="JK65">
            <v>78</v>
          </cell>
          <cell r="JL65">
            <v>141</v>
          </cell>
          <cell r="JM65">
            <v>1</v>
          </cell>
          <cell r="JN65">
            <v>4</v>
          </cell>
          <cell r="JO65">
            <v>1</v>
          </cell>
          <cell r="JP65">
            <v>0</v>
          </cell>
          <cell r="JQ65">
            <v>0</v>
          </cell>
          <cell r="JR65">
            <v>0</v>
          </cell>
          <cell r="JS65">
            <v>0</v>
          </cell>
          <cell r="JT65">
            <v>0</v>
          </cell>
          <cell r="JU65">
            <v>0</v>
          </cell>
          <cell r="JV65">
            <v>0</v>
          </cell>
          <cell r="JW65">
            <v>2</v>
          </cell>
          <cell r="JX65">
            <v>4</v>
          </cell>
          <cell r="JY65">
            <v>6</v>
          </cell>
          <cell r="JZ65">
            <v>4</v>
          </cell>
          <cell r="KA65">
            <v>5</v>
          </cell>
          <cell r="KB65">
            <v>2</v>
          </cell>
          <cell r="KC65">
            <v>0</v>
          </cell>
          <cell r="KD65">
            <v>0</v>
          </cell>
          <cell r="KE65">
            <v>0</v>
          </cell>
          <cell r="KF65">
            <v>0</v>
          </cell>
          <cell r="KG65">
            <v>0</v>
          </cell>
          <cell r="KH65">
            <v>0</v>
          </cell>
          <cell r="KI65">
            <v>0</v>
          </cell>
          <cell r="KJ65">
            <v>6</v>
          </cell>
          <cell r="KK65">
            <v>5</v>
          </cell>
          <cell r="KL65">
            <v>11</v>
          </cell>
          <cell r="KM65">
            <v>0</v>
          </cell>
          <cell r="KN65">
            <v>1</v>
          </cell>
          <cell r="KO65">
            <v>0</v>
          </cell>
          <cell r="KP65">
            <v>0</v>
          </cell>
          <cell r="KQ65">
            <v>0</v>
          </cell>
          <cell r="KR65">
            <v>0</v>
          </cell>
          <cell r="KS65">
            <v>0</v>
          </cell>
          <cell r="KT65">
            <v>0</v>
          </cell>
          <cell r="KU65">
            <v>0</v>
          </cell>
          <cell r="KV65">
            <v>0</v>
          </cell>
          <cell r="KW65">
            <v>0</v>
          </cell>
          <cell r="KX65">
            <v>0</v>
          </cell>
          <cell r="KY65">
            <v>0</v>
          </cell>
          <cell r="KZ65">
            <v>0</v>
          </cell>
          <cell r="LA65">
            <v>0</v>
          </cell>
          <cell r="LB65">
            <v>15</v>
          </cell>
          <cell r="LC65">
            <v>60</v>
          </cell>
          <cell r="LD65">
            <v>75</v>
          </cell>
        </row>
        <row r="66">
          <cell r="A66" t="str">
            <v>Northern Ireland Piping &amp; Drumming School</v>
          </cell>
          <cell r="B66" t="str">
            <v>2014-2015</v>
          </cell>
          <cell r="C66">
            <v>31862</v>
          </cell>
          <cell r="D66" t="str">
            <v>Lottery</v>
          </cell>
          <cell r="E66" t="str">
            <v>ACNI/10900</v>
          </cell>
          <cell r="F66" t="str">
            <v>Jane Cassidy</v>
          </cell>
          <cell r="G66" t="str">
            <v>AFP - Core</v>
          </cell>
          <cell r="H66" t="str">
            <v>Awarded - Completed</v>
          </cell>
          <cell r="I66" t="str">
            <v>Small</v>
          </cell>
          <cell r="J66">
            <v>35890</v>
          </cell>
          <cell r="K66">
            <v>0</v>
          </cell>
          <cell r="L66">
            <v>35890</v>
          </cell>
          <cell r="M66">
            <v>45626</v>
          </cell>
          <cell r="N66" t="str">
            <v>Traditional Arts</v>
          </cell>
          <cell r="O66">
            <v>0</v>
          </cell>
          <cell r="P66">
            <v>0</v>
          </cell>
          <cell r="Q66">
            <v>0</v>
          </cell>
          <cell r="R66">
            <v>0</v>
          </cell>
          <cell r="S66">
            <v>0</v>
          </cell>
          <cell r="T66">
            <v>0</v>
          </cell>
          <cell r="U66">
            <v>0</v>
          </cell>
          <cell r="V66">
            <v>0</v>
          </cell>
          <cell r="W66">
            <v>0</v>
          </cell>
          <cell r="X66">
            <v>0</v>
          </cell>
          <cell r="Y66">
            <v>1</v>
          </cell>
          <cell r="Z66">
            <v>0</v>
          </cell>
          <cell r="AA66">
            <v>1</v>
          </cell>
          <cell r="AB66">
            <v>0</v>
          </cell>
          <cell r="AC66">
            <v>1</v>
          </cell>
          <cell r="AD66">
            <v>0</v>
          </cell>
          <cell r="AE66">
            <v>0</v>
          </cell>
          <cell r="AF66">
            <v>0</v>
          </cell>
          <cell r="AG66">
            <v>0</v>
          </cell>
          <cell r="AH66">
            <v>0</v>
          </cell>
          <cell r="AI66">
            <v>0</v>
          </cell>
          <cell r="AJ66">
            <v>0</v>
          </cell>
          <cell r="AK66">
            <v>0</v>
          </cell>
          <cell r="AL66">
            <v>0</v>
          </cell>
          <cell r="AM66">
            <v>5</v>
          </cell>
          <cell r="AN66">
            <v>5</v>
          </cell>
          <cell r="AO66">
            <v>10</v>
          </cell>
          <cell r="AP66">
            <v>100</v>
          </cell>
          <cell r="AQ66">
            <v>11</v>
          </cell>
          <cell r="AR66">
            <v>2</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11</v>
          </cell>
          <cell r="BR66">
            <v>2</v>
          </cell>
          <cell r="BS66">
            <v>13</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1</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0</v>
          </cell>
          <cell r="EY66">
            <v>0</v>
          </cell>
          <cell r="EZ66">
            <v>1</v>
          </cell>
          <cell r="FA66">
            <v>0</v>
          </cell>
          <cell r="FB66">
            <v>1</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1</v>
          </cell>
          <cell r="FU66">
            <v>1</v>
          </cell>
          <cell r="FV66">
            <v>4</v>
          </cell>
          <cell r="FW66">
            <v>1</v>
          </cell>
          <cell r="FX66">
            <v>1</v>
          </cell>
          <cell r="FY66">
            <v>0</v>
          </cell>
          <cell r="FZ66">
            <v>6</v>
          </cell>
          <cell r="GA66">
            <v>0</v>
          </cell>
          <cell r="GB66">
            <v>12</v>
          </cell>
          <cell r="GC66">
            <v>2</v>
          </cell>
          <cell r="GD66">
            <v>14</v>
          </cell>
          <cell r="GE66">
            <v>0</v>
          </cell>
          <cell r="GF66">
            <v>0</v>
          </cell>
          <cell r="GG66">
            <v>0</v>
          </cell>
          <cell r="GH66">
            <v>0</v>
          </cell>
          <cell r="GI66">
            <v>0</v>
          </cell>
          <cell r="GJ66">
            <v>0</v>
          </cell>
          <cell r="GK66">
            <v>0</v>
          </cell>
          <cell r="GL66">
            <v>0</v>
          </cell>
          <cell r="GM66">
            <v>0</v>
          </cell>
          <cell r="GN66">
            <v>0</v>
          </cell>
          <cell r="GO66">
            <v>0</v>
          </cell>
          <cell r="GP66">
            <v>0</v>
          </cell>
          <cell r="GQ66">
            <v>0</v>
          </cell>
          <cell r="GR66">
            <v>0</v>
          </cell>
          <cell r="GS66">
            <v>0</v>
          </cell>
          <cell r="GT66">
            <v>0</v>
          </cell>
          <cell r="GU66">
            <v>0</v>
          </cell>
          <cell r="GV66">
            <v>0</v>
          </cell>
          <cell r="GW66">
            <v>0</v>
          </cell>
          <cell r="GX66">
            <v>0</v>
          </cell>
          <cell r="GY66">
            <v>0</v>
          </cell>
          <cell r="GZ66">
            <v>0</v>
          </cell>
          <cell r="HA66">
            <v>0</v>
          </cell>
          <cell r="HB66">
            <v>0</v>
          </cell>
          <cell r="HC66">
            <v>0</v>
          </cell>
          <cell r="HD66">
            <v>0</v>
          </cell>
          <cell r="HE66">
            <v>0</v>
          </cell>
          <cell r="HF66">
            <v>0</v>
          </cell>
          <cell r="HG66">
            <v>0</v>
          </cell>
          <cell r="HH66">
            <v>0</v>
          </cell>
          <cell r="HI66">
            <v>0</v>
          </cell>
          <cell r="HJ66">
            <v>0</v>
          </cell>
          <cell r="HK66">
            <v>0</v>
          </cell>
          <cell r="HL66">
            <v>0</v>
          </cell>
          <cell r="HM66">
            <v>0</v>
          </cell>
          <cell r="HN66">
            <v>0</v>
          </cell>
          <cell r="HO66">
            <v>0</v>
          </cell>
          <cell r="HP66">
            <v>0</v>
          </cell>
          <cell r="HQ66">
            <v>0</v>
          </cell>
          <cell r="HR66">
            <v>0</v>
          </cell>
          <cell r="HS66">
            <v>0</v>
          </cell>
          <cell r="HT66">
            <v>0</v>
          </cell>
          <cell r="HU66">
            <v>0</v>
          </cell>
          <cell r="HV66">
            <v>0</v>
          </cell>
          <cell r="HW66">
            <v>0</v>
          </cell>
          <cell r="HX66">
            <v>0</v>
          </cell>
          <cell r="HY66">
            <v>0</v>
          </cell>
          <cell r="HZ66">
            <v>0</v>
          </cell>
          <cell r="IA66">
            <v>0</v>
          </cell>
          <cell r="IB66">
            <v>0</v>
          </cell>
          <cell r="IC66">
            <v>0</v>
          </cell>
          <cell r="ID66">
            <v>0</v>
          </cell>
          <cell r="IE66">
            <v>0</v>
          </cell>
          <cell r="IF66">
            <v>0</v>
          </cell>
          <cell r="IG66">
            <v>0</v>
          </cell>
          <cell r="IH66">
            <v>0</v>
          </cell>
          <cell r="II66">
            <v>0</v>
          </cell>
          <cell r="IJ66">
            <v>0</v>
          </cell>
          <cell r="IK66">
            <v>0</v>
          </cell>
          <cell r="IL66">
            <v>0</v>
          </cell>
          <cell r="IM66">
            <v>0</v>
          </cell>
          <cell r="IN66">
            <v>0</v>
          </cell>
          <cell r="IO66">
            <v>0</v>
          </cell>
          <cell r="IP66">
            <v>0</v>
          </cell>
          <cell r="IQ66">
            <v>0</v>
          </cell>
          <cell r="IR66">
            <v>0</v>
          </cell>
          <cell r="IS66">
            <v>0</v>
          </cell>
          <cell r="IT66">
            <v>0</v>
          </cell>
          <cell r="IU66">
            <v>0</v>
          </cell>
          <cell r="IV66">
            <v>0</v>
          </cell>
          <cell r="IW66">
            <v>0</v>
          </cell>
          <cell r="IX66">
            <v>0</v>
          </cell>
          <cell r="IY66">
            <v>0</v>
          </cell>
          <cell r="IZ66">
            <v>0</v>
          </cell>
          <cell r="JA66">
            <v>0</v>
          </cell>
          <cell r="JB66">
            <v>0</v>
          </cell>
          <cell r="JC66">
            <v>0</v>
          </cell>
          <cell r="JD66">
            <v>0</v>
          </cell>
          <cell r="JE66">
            <v>0</v>
          </cell>
          <cell r="JF66">
            <v>0</v>
          </cell>
          <cell r="JG66">
            <v>0</v>
          </cell>
          <cell r="JH66">
            <v>0</v>
          </cell>
          <cell r="JI66">
            <v>0</v>
          </cell>
          <cell r="JJ66">
            <v>0</v>
          </cell>
          <cell r="JK66">
            <v>0</v>
          </cell>
          <cell r="JL66">
            <v>0</v>
          </cell>
          <cell r="JM66">
            <v>0</v>
          </cell>
          <cell r="JN66">
            <v>0</v>
          </cell>
          <cell r="JO66">
            <v>0</v>
          </cell>
          <cell r="JP66">
            <v>0</v>
          </cell>
          <cell r="JQ66">
            <v>0</v>
          </cell>
          <cell r="JR66">
            <v>0</v>
          </cell>
          <cell r="JS66">
            <v>0</v>
          </cell>
          <cell r="JT66">
            <v>0</v>
          </cell>
          <cell r="JU66">
            <v>0</v>
          </cell>
          <cell r="JV66">
            <v>0</v>
          </cell>
          <cell r="JW66">
            <v>0</v>
          </cell>
          <cell r="JX66">
            <v>0</v>
          </cell>
          <cell r="JY66">
            <v>0</v>
          </cell>
          <cell r="JZ66">
            <v>0</v>
          </cell>
          <cell r="KA66">
            <v>0</v>
          </cell>
          <cell r="KB66">
            <v>0</v>
          </cell>
          <cell r="KC66">
            <v>0</v>
          </cell>
          <cell r="KD66">
            <v>0</v>
          </cell>
          <cell r="KE66">
            <v>0</v>
          </cell>
          <cell r="KF66">
            <v>0</v>
          </cell>
          <cell r="KG66">
            <v>0</v>
          </cell>
          <cell r="KH66">
            <v>0</v>
          </cell>
          <cell r="KI66">
            <v>0</v>
          </cell>
          <cell r="KJ66">
            <v>0</v>
          </cell>
          <cell r="KK66">
            <v>0</v>
          </cell>
          <cell r="KL66">
            <v>0</v>
          </cell>
          <cell r="KM66">
            <v>1</v>
          </cell>
          <cell r="KN66">
            <v>0</v>
          </cell>
          <cell r="KO66">
            <v>1</v>
          </cell>
          <cell r="KP66">
            <v>0</v>
          </cell>
          <cell r="KQ66">
            <v>1</v>
          </cell>
          <cell r="KR66">
            <v>0</v>
          </cell>
          <cell r="KS66">
            <v>0</v>
          </cell>
          <cell r="KT66">
            <v>0</v>
          </cell>
          <cell r="KU66">
            <v>21</v>
          </cell>
          <cell r="KV66">
            <v>0</v>
          </cell>
          <cell r="KW66">
            <v>0</v>
          </cell>
          <cell r="KX66">
            <v>23</v>
          </cell>
          <cell r="KY66">
            <v>45</v>
          </cell>
          <cell r="KZ66">
            <v>0</v>
          </cell>
          <cell r="LA66">
            <v>0</v>
          </cell>
          <cell r="LB66">
            <v>0</v>
          </cell>
          <cell r="LC66">
            <v>0</v>
          </cell>
          <cell r="LD66">
            <v>0</v>
          </cell>
        </row>
        <row r="67">
          <cell r="A67" t="str">
            <v>Northern Visions Ltd.</v>
          </cell>
          <cell r="B67" t="str">
            <v>2014-2015</v>
          </cell>
          <cell r="C67">
            <v>31794</v>
          </cell>
          <cell r="D67" t="str">
            <v>Lottery</v>
          </cell>
          <cell r="E67" t="str">
            <v>ACNI/10832</v>
          </cell>
          <cell r="F67" t="str">
            <v>Lizzie Devlin</v>
          </cell>
          <cell r="G67" t="str">
            <v>xx AFP - Returning Applicant</v>
          </cell>
          <cell r="H67" t="str">
            <v>Awarded - Completed</v>
          </cell>
          <cell r="I67" t="str">
            <v>Medium</v>
          </cell>
          <cell r="J67">
            <v>102258</v>
          </cell>
          <cell r="K67">
            <v>0</v>
          </cell>
          <cell r="L67">
            <v>102258</v>
          </cell>
          <cell r="M67">
            <v>405574.03</v>
          </cell>
          <cell r="N67" t="str">
            <v>Combined</v>
          </cell>
          <cell r="O67">
            <v>6</v>
          </cell>
          <cell r="P67">
            <v>1</v>
          </cell>
          <cell r="Q67">
            <v>0</v>
          </cell>
          <cell r="R67">
            <v>0</v>
          </cell>
          <cell r="S67">
            <v>0</v>
          </cell>
          <cell r="T67">
            <v>1</v>
          </cell>
          <cell r="U67">
            <v>0</v>
          </cell>
          <cell r="V67">
            <v>0</v>
          </cell>
          <cell r="W67">
            <v>0</v>
          </cell>
          <cell r="X67">
            <v>0</v>
          </cell>
          <cell r="Y67">
            <v>0</v>
          </cell>
          <cell r="Z67">
            <v>1</v>
          </cell>
          <cell r="AA67">
            <v>6</v>
          </cell>
          <cell r="AB67">
            <v>3</v>
          </cell>
          <cell r="AC67">
            <v>9</v>
          </cell>
          <cell r="AD67">
            <v>6</v>
          </cell>
          <cell r="AE67">
            <v>4</v>
          </cell>
          <cell r="AF67">
            <v>0</v>
          </cell>
          <cell r="AG67">
            <v>0</v>
          </cell>
          <cell r="AH67">
            <v>2</v>
          </cell>
          <cell r="AI67">
            <v>0</v>
          </cell>
          <cell r="AJ67">
            <v>8</v>
          </cell>
          <cell r="AK67">
            <v>4</v>
          </cell>
          <cell r="AL67">
            <v>12</v>
          </cell>
          <cell r="AM67">
            <v>51</v>
          </cell>
          <cell r="AN67">
            <v>66</v>
          </cell>
          <cell r="AO67">
            <v>117</v>
          </cell>
          <cell r="AP67">
            <v>2430</v>
          </cell>
          <cell r="AQ67">
            <v>4</v>
          </cell>
          <cell r="AR67">
            <v>2</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4</v>
          </cell>
          <cell r="BR67">
            <v>2</v>
          </cell>
          <cell r="BS67">
            <v>6</v>
          </cell>
          <cell r="BT67">
            <v>11</v>
          </cell>
          <cell r="BU67">
            <v>5</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1</v>
          </cell>
          <cell r="CO67">
            <v>0</v>
          </cell>
          <cell r="CP67">
            <v>0</v>
          </cell>
          <cell r="CQ67">
            <v>0</v>
          </cell>
          <cell r="CR67">
            <v>0</v>
          </cell>
          <cell r="CS67">
            <v>0</v>
          </cell>
          <cell r="CT67">
            <v>12</v>
          </cell>
          <cell r="CU67">
            <v>5</v>
          </cell>
          <cell r="CV67">
            <v>17</v>
          </cell>
          <cell r="CW67">
            <v>0</v>
          </cell>
          <cell r="CX67">
            <v>1</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1</v>
          </cell>
          <cell r="DY67">
            <v>1</v>
          </cell>
          <cell r="DZ67">
            <v>2</v>
          </cell>
          <cell r="EA67">
            <v>1</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2</v>
          </cell>
          <cell r="FA67">
            <v>1</v>
          </cell>
          <cell r="FB67">
            <v>3</v>
          </cell>
          <cell r="FC67">
            <v>2</v>
          </cell>
          <cell r="FD67">
            <v>0</v>
          </cell>
          <cell r="FE67">
            <v>0</v>
          </cell>
          <cell r="FF67">
            <v>0</v>
          </cell>
          <cell r="FG67">
            <v>0</v>
          </cell>
          <cell r="FH67">
            <v>0</v>
          </cell>
          <cell r="FI67">
            <v>0</v>
          </cell>
          <cell r="FJ67">
            <v>0</v>
          </cell>
          <cell r="FK67">
            <v>2</v>
          </cell>
          <cell r="FL67">
            <v>5</v>
          </cell>
          <cell r="FM67">
            <v>4</v>
          </cell>
          <cell r="FN67">
            <v>5</v>
          </cell>
          <cell r="FO67">
            <v>9</v>
          </cell>
          <cell r="FP67">
            <v>0</v>
          </cell>
          <cell r="FQ67">
            <v>0</v>
          </cell>
          <cell r="FR67">
            <v>0</v>
          </cell>
          <cell r="FS67">
            <v>0</v>
          </cell>
          <cell r="FT67">
            <v>0</v>
          </cell>
          <cell r="FU67">
            <v>2</v>
          </cell>
          <cell r="FV67">
            <v>1</v>
          </cell>
          <cell r="FW67">
            <v>0</v>
          </cell>
          <cell r="FX67">
            <v>2</v>
          </cell>
          <cell r="FY67">
            <v>0</v>
          </cell>
          <cell r="FZ67">
            <v>1</v>
          </cell>
          <cell r="GA67">
            <v>0</v>
          </cell>
          <cell r="GB67">
            <v>4</v>
          </cell>
          <cell r="GC67">
            <v>2</v>
          </cell>
          <cell r="GD67">
            <v>6</v>
          </cell>
          <cell r="GE67">
            <v>0</v>
          </cell>
          <cell r="GF67">
            <v>2</v>
          </cell>
          <cell r="GG67">
            <v>6</v>
          </cell>
          <cell r="GH67">
            <v>1</v>
          </cell>
          <cell r="GI67">
            <v>2</v>
          </cell>
          <cell r="GJ67">
            <v>1</v>
          </cell>
          <cell r="GK67">
            <v>2</v>
          </cell>
          <cell r="GL67">
            <v>0</v>
          </cell>
          <cell r="GM67">
            <v>0</v>
          </cell>
          <cell r="GN67">
            <v>1</v>
          </cell>
          <cell r="GO67">
            <v>2</v>
          </cell>
          <cell r="GP67">
            <v>0</v>
          </cell>
          <cell r="GQ67">
            <v>12</v>
          </cell>
          <cell r="GR67">
            <v>5</v>
          </cell>
          <cell r="GS67">
            <v>17</v>
          </cell>
          <cell r="GT67">
            <v>0</v>
          </cell>
          <cell r="GU67">
            <v>0</v>
          </cell>
          <cell r="GV67">
            <v>0</v>
          </cell>
          <cell r="GW67">
            <v>0</v>
          </cell>
          <cell r="GX67">
            <v>0</v>
          </cell>
          <cell r="GY67">
            <v>0</v>
          </cell>
          <cell r="GZ67">
            <v>0</v>
          </cell>
          <cell r="HA67">
            <v>0</v>
          </cell>
          <cell r="HB67">
            <v>0</v>
          </cell>
          <cell r="HC67">
            <v>1</v>
          </cell>
          <cell r="HD67">
            <v>0</v>
          </cell>
          <cell r="HE67">
            <v>0</v>
          </cell>
          <cell r="HF67">
            <v>0</v>
          </cell>
          <cell r="HG67">
            <v>1</v>
          </cell>
          <cell r="HH67">
            <v>1</v>
          </cell>
          <cell r="HI67">
            <v>0</v>
          </cell>
          <cell r="HJ67">
            <v>0</v>
          </cell>
          <cell r="HK67">
            <v>0</v>
          </cell>
          <cell r="HL67">
            <v>0</v>
          </cell>
          <cell r="HM67">
            <v>1</v>
          </cell>
          <cell r="HN67">
            <v>1</v>
          </cell>
          <cell r="HO67">
            <v>0</v>
          </cell>
          <cell r="HP67">
            <v>0</v>
          </cell>
          <cell r="HQ67">
            <v>1</v>
          </cell>
          <cell r="HR67">
            <v>0</v>
          </cell>
          <cell r="HS67">
            <v>0</v>
          </cell>
          <cell r="HT67">
            <v>0</v>
          </cell>
          <cell r="HU67">
            <v>2</v>
          </cell>
          <cell r="HV67">
            <v>1</v>
          </cell>
          <cell r="HW67">
            <v>3</v>
          </cell>
          <cell r="HX67">
            <v>0</v>
          </cell>
          <cell r="HY67">
            <v>0</v>
          </cell>
          <cell r="HZ67">
            <v>7</v>
          </cell>
          <cell r="IA67">
            <v>8</v>
          </cell>
          <cell r="IB67">
            <v>12</v>
          </cell>
          <cell r="IC67">
            <v>14</v>
          </cell>
          <cell r="ID67">
            <v>6</v>
          </cell>
          <cell r="IE67">
            <v>16</v>
          </cell>
          <cell r="IF67">
            <v>11</v>
          </cell>
          <cell r="IG67">
            <v>13</v>
          </cell>
          <cell r="IH67">
            <v>15</v>
          </cell>
          <cell r="II67">
            <v>15</v>
          </cell>
          <cell r="IJ67">
            <v>51</v>
          </cell>
          <cell r="IK67">
            <v>66</v>
          </cell>
          <cell r="IL67">
            <v>117</v>
          </cell>
          <cell r="IM67">
            <v>0</v>
          </cell>
          <cell r="IN67">
            <v>0</v>
          </cell>
          <cell r="IO67">
            <v>0</v>
          </cell>
          <cell r="IP67">
            <v>0</v>
          </cell>
          <cell r="IQ67">
            <v>0</v>
          </cell>
          <cell r="IR67">
            <v>0</v>
          </cell>
          <cell r="IS67">
            <v>2</v>
          </cell>
          <cell r="IT67">
            <v>0</v>
          </cell>
          <cell r="IU67">
            <v>1</v>
          </cell>
          <cell r="IV67">
            <v>2</v>
          </cell>
          <cell r="IW67">
            <v>3</v>
          </cell>
          <cell r="IX67">
            <v>2</v>
          </cell>
          <cell r="IY67">
            <v>5</v>
          </cell>
          <cell r="IZ67">
            <v>0</v>
          </cell>
          <cell r="JA67">
            <v>0</v>
          </cell>
          <cell r="JB67">
            <v>0</v>
          </cell>
          <cell r="JC67">
            <v>0</v>
          </cell>
          <cell r="JD67">
            <v>0</v>
          </cell>
          <cell r="JE67">
            <v>0</v>
          </cell>
          <cell r="JF67">
            <v>1</v>
          </cell>
          <cell r="JG67">
            <v>0</v>
          </cell>
          <cell r="JH67">
            <v>11</v>
          </cell>
          <cell r="JI67">
            <v>5</v>
          </cell>
          <cell r="JJ67">
            <v>12</v>
          </cell>
          <cell r="JK67">
            <v>5</v>
          </cell>
          <cell r="JL67">
            <v>17</v>
          </cell>
          <cell r="JM67">
            <v>0</v>
          </cell>
          <cell r="JN67">
            <v>0</v>
          </cell>
          <cell r="JO67">
            <v>0</v>
          </cell>
          <cell r="JP67">
            <v>0</v>
          </cell>
          <cell r="JQ67">
            <v>0</v>
          </cell>
          <cell r="JR67">
            <v>0</v>
          </cell>
          <cell r="JS67">
            <v>0</v>
          </cell>
          <cell r="JT67">
            <v>1</v>
          </cell>
          <cell r="JU67">
            <v>0</v>
          </cell>
          <cell r="JV67">
            <v>1</v>
          </cell>
          <cell r="JW67">
            <v>0</v>
          </cell>
          <cell r="JX67">
            <v>2</v>
          </cell>
          <cell r="JY67">
            <v>2</v>
          </cell>
          <cell r="JZ67">
            <v>0</v>
          </cell>
          <cell r="KA67">
            <v>0</v>
          </cell>
          <cell r="KB67">
            <v>0</v>
          </cell>
          <cell r="KC67">
            <v>0</v>
          </cell>
          <cell r="KD67">
            <v>0</v>
          </cell>
          <cell r="KE67">
            <v>0</v>
          </cell>
          <cell r="KF67">
            <v>0</v>
          </cell>
          <cell r="KG67">
            <v>1</v>
          </cell>
          <cell r="KH67">
            <v>2</v>
          </cell>
          <cell r="KI67">
            <v>1</v>
          </cell>
          <cell r="KJ67">
            <v>2</v>
          </cell>
          <cell r="KK67">
            <v>2</v>
          </cell>
          <cell r="KL67">
            <v>4</v>
          </cell>
          <cell r="KM67">
            <v>1</v>
          </cell>
          <cell r="KN67">
            <v>0</v>
          </cell>
          <cell r="KO67">
            <v>1</v>
          </cell>
          <cell r="KP67">
            <v>0</v>
          </cell>
          <cell r="KQ67">
            <v>9</v>
          </cell>
          <cell r="KR67">
            <v>7</v>
          </cell>
          <cell r="KS67">
            <v>0</v>
          </cell>
          <cell r="KT67">
            <v>3</v>
          </cell>
          <cell r="KU67">
            <v>17</v>
          </cell>
          <cell r="KV67">
            <v>3</v>
          </cell>
          <cell r="KW67">
            <v>20</v>
          </cell>
          <cell r="KX67">
            <v>0</v>
          </cell>
          <cell r="KY67">
            <v>59</v>
          </cell>
          <cell r="KZ67">
            <v>0</v>
          </cell>
          <cell r="LA67">
            <v>4</v>
          </cell>
          <cell r="LB67">
            <v>1</v>
          </cell>
          <cell r="LC67">
            <v>4</v>
          </cell>
          <cell r="LD67">
            <v>9</v>
          </cell>
        </row>
        <row r="68">
          <cell r="A68" t="str">
            <v>Oh Yeah Music Centre</v>
          </cell>
          <cell r="B68" t="str">
            <v>2014-2015</v>
          </cell>
          <cell r="C68">
            <v>31835</v>
          </cell>
          <cell r="D68" t="str">
            <v>Lottery</v>
          </cell>
          <cell r="E68" t="str">
            <v>ACNI/10873</v>
          </cell>
          <cell r="F68" t="str">
            <v>Jane Cassidy</v>
          </cell>
          <cell r="G68" t="str">
            <v>AFP - Core</v>
          </cell>
          <cell r="H68" t="str">
            <v>Awarded - Completed</v>
          </cell>
          <cell r="I68" t="str">
            <v>Medium</v>
          </cell>
          <cell r="J68">
            <v>45362</v>
          </cell>
          <cell r="K68">
            <v>0</v>
          </cell>
          <cell r="L68">
            <v>45362</v>
          </cell>
          <cell r="M68">
            <v>406749</v>
          </cell>
          <cell r="N68" t="str">
            <v>Music</v>
          </cell>
          <cell r="O68">
            <v>0</v>
          </cell>
          <cell r="P68">
            <v>0</v>
          </cell>
          <cell r="Q68">
            <v>0</v>
          </cell>
          <cell r="R68">
            <v>0</v>
          </cell>
          <cell r="S68">
            <v>1</v>
          </cell>
          <cell r="T68">
            <v>1</v>
          </cell>
          <cell r="U68">
            <v>0</v>
          </cell>
          <cell r="V68">
            <v>1</v>
          </cell>
          <cell r="W68">
            <v>0</v>
          </cell>
          <cell r="X68">
            <v>0</v>
          </cell>
          <cell r="Y68">
            <v>3</v>
          </cell>
          <cell r="Z68">
            <v>0</v>
          </cell>
          <cell r="AA68">
            <v>4</v>
          </cell>
          <cell r="AB68">
            <v>2</v>
          </cell>
          <cell r="AC68">
            <v>6</v>
          </cell>
          <cell r="AD68">
            <v>37</v>
          </cell>
          <cell r="AE68">
            <v>25</v>
          </cell>
          <cell r="AF68">
            <v>0</v>
          </cell>
          <cell r="AG68">
            <v>0</v>
          </cell>
          <cell r="AH68">
            <v>32</v>
          </cell>
          <cell r="AI68">
            <v>16</v>
          </cell>
          <cell r="AJ68">
            <v>69</v>
          </cell>
          <cell r="AK68">
            <v>41</v>
          </cell>
          <cell r="AL68">
            <v>110</v>
          </cell>
          <cell r="AM68">
            <v>15</v>
          </cell>
          <cell r="AN68">
            <v>25</v>
          </cell>
          <cell r="AO68">
            <v>40</v>
          </cell>
          <cell r="AP68">
            <v>3160</v>
          </cell>
          <cell r="AQ68">
            <v>4</v>
          </cell>
          <cell r="AR68">
            <v>3</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4</v>
          </cell>
          <cell r="BR68">
            <v>3</v>
          </cell>
          <cell r="BS68">
            <v>7</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1</v>
          </cell>
          <cell r="CX68">
            <v>2</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1</v>
          </cell>
          <cell r="DX68">
            <v>2</v>
          </cell>
          <cell r="DY68">
            <v>3</v>
          </cell>
          <cell r="DZ68">
            <v>3</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3</v>
          </cell>
          <cell r="FA68">
            <v>0</v>
          </cell>
          <cell r="FB68">
            <v>3</v>
          </cell>
          <cell r="FC68">
            <v>0</v>
          </cell>
          <cell r="FD68">
            <v>0</v>
          </cell>
          <cell r="FE68">
            <v>0</v>
          </cell>
          <cell r="FF68">
            <v>0</v>
          </cell>
          <cell r="FG68">
            <v>0</v>
          </cell>
          <cell r="FH68">
            <v>0</v>
          </cell>
          <cell r="FI68">
            <v>2</v>
          </cell>
          <cell r="FJ68">
            <v>0</v>
          </cell>
          <cell r="FK68">
            <v>1</v>
          </cell>
          <cell r="FL68">
            <v>1</v>
          </cell>
          <cell r="FM68">
            <v>3</v>
          </cell>
          <cell r="FN68">
            <v>1</v>
          </cell>
          <cell r="FO68">
            <v>4</v>
          </cell>
          <cell r="FP68">
            <v>0</v>
          </cell>
          <cell r="FQ68">
            <v>0</v>
          </cell>
          <cell r="FR68">
            <v>0</v>
          </cell>
          <cell r="FS68">
            <v>2</v>
          </cell>
          <cell r="FT68">
            <v>2</v>
          </cell>
          <cell r="FU68">
            <v>1</v>
          </cell>
          <cell r="FV68">
            <v>2</v>
          </cell>
          <cell r="FW68">
            <v>0</v>
          </cell>
          <cell r="FX68">
            <v>0</v>
          </cell>
          <cell r="FY68">
            <v>0</v>
          </cell>
          <cell r="FZ68">
            <v>0</v>
          </cell>
          <cell r="GA68">
            <v>0</v>
          </cell>
          <cell r="GB68">
            <v>4</v>
          </cell>
          <cell r="GC68">
            <v>3</v>
          </cell>
          <cell r="GD68">
            <v>7</v>
          </cell>
          <cell r="GE68">
            <v>0</v>
          </cell>
          <cell r="GF68">
            <v>0</v>
          </cell>
          <cell r="GG68">
            <v>0</v>
          </cell>
          <cell r="GH68">
            <v>0</v>
          </cell>
          <cell r="GI68">
            <v>0</v>
          </cell>
          <cell r="GJ68">
            <v>0</v>
          </cell>
          <cell r="GK68">
            <v>0</v>
          </cell>
          <cell r="GL68">
            <v>0</v>
          </cell>
          <cell r="GM68">
            <v>0</v>
          </cell>
          <cell r="GN68">
            <v>0</v>
          </cell>
          <cell r="GO68">
            <v>0</v>
          </cell>
          <cell r="GP68">
            <v>0</v>
          </cell>
          <cell r="GQ68">
            <v>0</v>
          </cell>
          <cell r="GR68">
            <v>0</v>
          </cell>
          <cell r="GS68">
            <v>0</v>
          </cell>
          <cell r="GT68">
            <v>0</v>
          </cell>
          <cell r="GU68">
            <v>0</v>
          </cell>
          <cell r="GV68">
            <v>0</v>
          </cell>
          <cell r="GW68">
            <v>1</v>
          </cell>
          <cell r="GX68">
            <v>0</v>
          </cell>
          <cell r="GY68">
            <v>1</v>
          </cell>
          <cell r="GZ68">
            <v>1</v>
          </cell>
          <cell r="HA68">
            <v>0</v>
          </cell>
          <cell r="HB68">
            <v>0</v>
          </cell>
          <cell r="HC68">
            <v>0</v>
          </cell>
          <cell r="HD68">
            <v>0</v>
          </cell>
          <cell r="HE68">
            <v>0</v>
          </cell>
          <cell r="HF68">
            <v>1</v>
          </cell>
          <cell r="HG68">
            <v>2</v>
          </cell>
          <cell r="HH68">
            <v>3</v>
          </cell>
          <cell r="HI68">
            <v>0</v>
          </cell>
          <cell r="HJ68">
            <v>0</v>
          </cell>
          <cell r="HK68">
            <v>2</v>
          </cell>
          <cell r="HL68">
            <v>0</v>
          </cell>
          <cell r="HM68">
            <v>0</v>
          </cell>
          <cell r="HN68">
            <v>0</v>
          </cell>
          <cell r="HO68">
            <v>1</v>
          </cell>
          <cell r="HP68">
            <v>0</v>
          </cell>
          <cell r="HQ68">
            <v>0</v>
          </cell>
          <cell r="HR68">
            <v>0</v>
          </cell>
          <cell r="HS68">
            <v>0</v>
          </cell>
          <cell r="HT68">
            <v>0</v>
          </cell>
          <cell r="HU68">
            <v>3</v>
          </cell>
          <cell r="HV68">
            <v>0</v>
          </cell>
          <cell r="HW68">
            <v>3</v>
          </cell>
          <cell r="HX68">
            <v>8</v>
          </cell>
          <cell r="HY68">
            <v>12</v>
          </cell>
          <cell r="HZ68">
            <v>4</v>
          </cell>
          <cell r="IA68">
            <v>6</v>
          </cell>
          <cell r="IB68">
            <v>1</v>
          </cell>
          <cell r="IC68">
            <v>2</v>
          </cell>
          <cell r="ID68">
            <v>2</v>
          </cell>
          <cell r="IE68">
            <v>0</v>
          </cell>
          <cell r="IF68">
            <v>0</v>
          </cell>
          <cell r="IG68">
            <v>0</v>
          </cell>
          <cell r="IH68">
            <v>0</v>
          </cell>
          <cell r="II68">
            <v>0</v>
          </cell>
          <cell r="IJ68">
            <v>15</v>
          </cell>
          <cell r="IK68">
            <v>20</v>
          </cell>
          <cell r="IL68">
            <v>35</v>
          </cell>
          <cell r="IM68">
            <v>0</v>
          </cell>
          <cell r="IN68">
            <v>0</v>
          </cell>
          <cell r="IO68">
            <v>0</v>
          </cell>
          <cell r="IP68">
            <v>0</v>
          </cell>
          <cell r="IQ68">
            <v>0</v>
          </cell>
          <cell r="IR68">
            <v>0</v>
          </cell>
          <cell r="IS68">
            <v>0</v>
          </cell>
          <cell r="IT68">
            <v>0</v>
          </cell>
          <cell r="IU68">
            <v>4</v>
          </cell>
          <cell r="IV68">
            <v>3</v>
          </cell>
          <cell r="IW68">
            <v>4</v>
          </cell>
          <cell r="IX68">
            <v>3</v>
          </cell>
          <cell r="IY68">
            <v>7</v>
          </cell>
          <cell r="IZ68">
            <v>0</v>
          </cell>
          <cell r="JA68">
            <v>0</v>
          </cell>
          <cell r="JB68">
            <v>0</v>
          </cell>
          <cell r="JC68">
            <v>0</v>
          </cell>
          <cell r="JD68">
            <v>0</v>
          </cell>
          <cell r="JE68">
            <v>0</v>
          </cell>
          <cell r="JF68">
            <v>0</v>
          </cell>
          <cell r="JG68">
            <v>0</v>
          </cell>
          <cell r="JH68">
            <v>0</v>
          </cell>
          <cell r="JI68">
            <v>0</v>
          </cell>
          <cell r="JJ68">
            <v>0</v>
          </cell>
          <cell r="JK68">
            <v>0</v>
          </cell>
          <cell r="JL68">
            <v>0</v>
          </cell>
          <cell r="JM68">
            <v>0</v>
          </cell>
          <cell r="JN68">
            <v>1</v>
          </cell>
          <cell r="JO68">
            <v>1</v>
          </cell>
          <cell r="JP68">
            <v>1</v>
          </cell>
          <cell r="JQ68">
            <v>0</v>
          </cell>
          <cell r="JR68">
            <v>0</v>
          </cell>
          <cell r="JS68">
            <v>0</v>
          </cell>
          <cell r="JT68">
            <v>0</v>
          </cell>
          <cell r="JU68">
            <v>0</v>
          </cell>
          <cell r="JV68">
            <v>0</v>
          </cell>
          <cell r="JW68">
            <v>1</v>
          </cell>
          <cell r="JX68">
            <v>2</v>
          </cell>
          <cell r="JY68">
            <v>3</v>
          </cell>
          <cell r="JZ68">
            <v>3</v>
          </cell>
          <cell r="KA68">
            <v>0</v>
          </cell>
          <cell r="KB68">
            <v>0</v>
          </cell>
          <cell r="KC68">
            <v>0</v>
          </cell>
          <cell r="KD68">
            <v>0</v>
          </cell>
          <cell r="KE68">
            <v>0</v>
          </cell>
          <cell r="KF68">
            <v>0</v>
          </cell>
          <cell r="KG68">
            <v>0</v>
          </cell>
          <cell r="KH68">
            <v>0</v>
          </cell>
          <cell r="KI68">
            <v>0</v>
          </cell>
          <cell r="KJ68">
            <v>3</v>
          </cell>
          <cell r="KK68">
            <v>0</v>
          </cell>
          <cell r="KL68">
            <v>3</v>
          </cell>
          <cell r="KM68">
            <v>1</v>
          </cell>
          <cell r="KN68">
            <v>0</v>
          </cell>
          <cell r="KO68">
            <v>1</v>
          </cell>
          <cell r="KP68">
            <v>0</v>
          </cell>
          <cell r="KQ68">
            <v>2</v>
          </cell>
          <cell r="KR68">
            <v>0</v>
          </cell>
          <cell r="KS68">
            <v>0</v>
          </cell>
          <cell r="KT68">
            <v>0</v>
          </cell>
          <cell r="KU68">
            <v>4</v>
          </cell>
          <cell r="KV68">
            <v>0</v>
          </cell>
          <cell r="KW68">
            <v>0</v>
          </cell>
          <cell r="KX68">
            <v>0</v>
          </cell>
          <cell r="KY68">
            <v>6</v>
          </cell>
          <cell r="KZ68">
            <v>0</v>
          </cell>
          <cell r="LA68">
            <v>0</v>
          </cell>
          <cell r="LB68">
            <v>0</v>
          </cell>
          <cell r="LC68">
            <v>12</v>
          </cell>
          <cell r="LD68">
            <v>12</v>
          </cell>
        </row>
        <row r="69">
          <cell r="A69" t="str">
            <v>Open Arts</v>
          </cell>
          <cell r="B69" t="str">
            <v>2014-2015</v>
          </cell>
          <cell r="C69">
            <v>31731</v>
          </cell>
          <cell r="D69" t="str">
            <v>Lottery</v>
          </cell>
          <cell r="E69" t="str">
            <v>ACNI/10769</v>
          </cell>
          <cell r="F69" t="str">
            <v>Fionnuala Walsh</v>
          </cell>
          <cell r="G69" t="str">
            <v>xx AFP - Returning Applicant</v>
          </cell>
          <cell r="H69" t="str">
            <v>Awarded - Completed</v>
          </cell>
          <cell r="I69" t="str">
            <v>Medium</v>
          </cell>
          <cell r="J69">
            <v>98042</v>
          </cell>
          <cell r="K69">
            <v>0</v>
          </cell>
          <cell r="L69">
            <v>98042</v>
          </cell>
          <cell r="M69">
            <v>198794.81</v>
          </cell>
          <cell r="N69" t="str">
            <v>Combined</v>
          </cell>
          <cell r="O69">
            <v>0</v>
          </cell>
          <cell r="P69">
            <v>1</v>
          </cell>
          <cell r="Q69">
            <v>0</v>
          </cell>
          <cell r="R69">
            <v>0</v>
          </cell>
          <cell r="S69">
            <v>0</v>
          </cell>
          <cell r="T69">
            <v>1</v>
          </cell>
          <cell r="U69">
            <v>0</v>
          </cell>
          <cell r="V69">
            <v>0</v>
          </cell>
          <cell r="W69">
            <v>0</v>
          </cell>
          <cell r="X69">
            <v>0</v>
          </cell>
          <cell r="Y69">
            <v>0</v>
          </cell>
          <cell r="Z69">
            <v>1</v>
          </cell>
          <cell r="AA69">
            <v>0</v>
          </cell>
          <cell r="AB69">
            <v>3</v>
          </cell>
          <cell r="AC69">
            <v>3</v>
          </cell>
          <cell r="AD69">
            <v>2</v>
          </cell>
          <cell r="AE69">
            <v>11</v>
          </cell>
          <cell r="AF69">
            <v>0</v>
          </cell>
          <cell r="AG69">
            <v>0</v>
          </cell>
          <cell r="AH69">
            <v>0</v>
          </cell>
          <cell r="AI69">
            <v>2</v>
          </cell>
          <cell r="AJ69">
            <v>2</v>
          </cell>
          <cell r="AK69">
            <v>13</v>
          </cell>
          <cell r="AL69">
            <v>15</v>
          </cell>
          <cell r="AM69">
            <v>3</v>
          </cell>
          <cell r="AN69">
            <v>4</v>
          </cell>
          <cell r="AO69">
            <v>7</v>
          </cell>
          <cell r="AP69">
            <v>440</v>
          </cell>
          <cell r="AQ69">
            <v>4</v>
          </cell>
          <cell r="AR69">
            <v>5</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4</v>
          </cell>
          <cell r="BR69">
            <v>5</v>
          </cell>
          <cell r="BS69">
            <v>9</v>
          </cell>
          <cell r="BT69">
            <v>0</v>
          </cell>
          <cell r="BU69">
            <v>1</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1</v>
          </cell>
          <cell r="CV69">
            <v>1</v>
          </cell>
          <cell r="CW69">
            <v>0</v>
          </cell>
          <cell r="CX69">
            <v>1</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1</v>
          </cell>
          <cell r="DY69">
            <v>1</v>
          </cell>
          <cell r="DZ69">
            <v>0</v>
          </cell>
          <cell r="EA69">
            <v>1</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1</v>
          </cell>
          <cell r="FB69">
            <v>1</v>
          </cell>
          <cell r="FC69">
            <v>1</v>
          </cell>
          <cell r="FD69">
            <v>4</v>
          </cell>
          <cell r="FE69">
            <v>0</v>
          </cell>
          <cell r="FF69">
            <v>1</v>
          </cell>
          <cell r="FG69">
            <v>0</v>
          </cell>
          <cell r="FH69">
            <v>0</v>
          </cell>
          <cell r="FI69">
            <v>0</v>
          </cell>
          <cell r="FJ69">
            <v>1</v>
          </cell>
          <cell r="FK69">
            <v>3</v>
          </cell>
          <cell r="FL69">
            <v>6</v>
          </cell>
          <cell r="FM69">
            <v>4</v>
          </cell>
          <cell r="FN69">
            <v>12</v>
          </cell>
          <cell r="FO69">
            <v>16</v>
          </cell>
          <cell r="FP69">
            <v>0</v>
          </cell>
          <cell r="FQ69">
            <v>0</v>
          </cell>
          <cell r="FR69">
            <v>0</v>
          </cell>
          <cell r="FS69">
            <v>0</v>
          </cell>
          <cell r="FT69">
            <v>1</v>
          </cell>
          <cell r="FU69">
            <v>3</v>
          </cell>
          <cell r="FV69">
            <v>1</v>
          </cell>
          <cell r="FW69">
            <v>0</v>
          </cell>
          <cell r="FX69">
            <v>0</v>
          </cell>
          <cell r="FY69">
            <v>2</v>
          </cell>
          <cell r="FZ69">
            <v>2</v>
          </cell>
          <cell r="GA69">
            <v>0</v>
          </cell>
          <cell r="GB69">
            <v>4</v>
          </cell>
          <cell r="GC69">
            <v>5</v>
          </cell>
          <cell r="GD69">
            <v>9</v>
          </cell>
          <cell r="GE69">
            <v>0</v>
          </cell>
          <cell r="GF69">
            <v>0</v>
          </cell>
          <cell r="GG69">
            <v>0</v>
          </cell>
          <cell r="GH69">
            <v>0</v>
          </cell>
          <cell r="GI69">
            <v>0</v>
          </cell>
          <cell r="GJ69">
            <v>1</v>
          </cell>
          <cell r="GK69">
            <v>0</v>
          </cell>
          <cell r="GL69">
            <v>0</v>
          </cell>
          <cell r="GM69">
            <v>0</v>
          </cell>
          <cell r="GN69">
            <v>0</v>
          </cell>
          <cell r="GO69">
            <v>0</v>
          </cell>
          <cell r="GP69">
            <v>0</v>
          </cell>
          <cell r="GQ69">
            <v>0</v>
          </cell>
          <cell r="GR69">
            <v>1</v>
          </cell>
          <cell r="GS69">
            <v>1</v>
          </cell>
          <cell r="GT69">
            <v>0</v>
          </cell>
          <cell r="GU69">
            <v>0</v>
          </cell>
          <cell r="GV69">
            <v>0</v>
          </cell>
          <cell r="GW69">
            <v>0</v>
          </cell>
          <cell r="GX69">
            <v>0</v>
          </cell>
          <cell r="GY69">
            <v>1</v>
          </cell>
          <cell r="GZ69">
            <v>0</v>
          </cell>
          <cell r="HA69">
            <v>0</v>
          </cell>
          <cell r="HB69">
            <v>0</v>
          </cell>
          <cell r="HC69">
            <v>0</v>
          </cell>
          <cell r="HD69">
            <v>0</v>
          </cell>
          <cell r="HE69">
            <v>0</v>
          </cell>
          <cell r="HF69">
            <v>0</v>
          </cell>
          <cell r="HG69">
            <v>1</v>
          </cell>
          <cell r="HH69">
            <v>1</v>
          </cell>
          <cell r="HI69">
            <v>0</v>
          </cell>
          <cell r="HJ69">
            <v>0</v>
          </cell>
          <cell r="HK69">
            <v>0</v>
          </cell>
          <cell r="HL69">
            <v>1</v>
          </cell>
          <cell r="HM69">
            <v>0</v>
          </cell>
          <cell r="HN69">
            <v>0</v>
          </cell>
          <cell r="HO69">
            <v>0</v>
          </cell>
          <cell r="HP69">
            <v>0</v>
          </cell>
          <cell r="HQ69">
            <v>0</v>
          </cell>
          <cell r="HR69">
            <v>0</v>
          </cell>
          <cell r="HS69">
            <v>0</v>
          </cell>
          <cell r="HT69">
            <v>0</v>
          </cell>
          <cell r="HU69">
            <v>0</v>
          </cell>
          <cell r="HV69">
            <v>1</v>
          </cell>
          <cell r="HW69">
            <v>1</v>
          </cell>
          <cell r="HX69">
            <v>0</v>
          </cell>
          <cell r="HY69">
            <v>0</v>
          </cell>
          <cell r="HZ69">
            <v>0</v>
          </cell>
          <cell r="IA69">
            <v>0</v>
          </cell>
          <cell r="IB69">
            <v>3</v>
          </cell>
          <cell r="IC69">
            <v>3</v>
          </cell>
          <cell r="ID69">
            <v>0</v>
          </cell>
          <cell r="IE69">
            <v>0</v>
          </cell>
          <cell r="IF69">
            <v>0</v>
          </cell>
          <cell r="IG69">
            <v>0</v>
          </cell>
          <cell r="IH69">
            <v>0</v>
          </cell>
          <cell r="II69">
            <v>1</v>
          </cell>
          <cell r="IJ69">
            <v>3</v>
          </cell>
          <cell r="IK69">
            <v>4</v>
          </cell>
          <cell r="IL69">
            <v>7</v>
          </cell>
          <cell r="IM69">
            <v>3</v>
          </cell>
          <cell r="IN69">
            <v>2</v>
          </cell>
          <cell r="IO69">
            <v>1</v>
          </cell>
          <cell r="IP69">
            <v>3</v>
          </cell>
          <cell r="IQ69">
            <v>0</v>
          </cell>
          <cell r="IR69">
            <v>0</v>
          </cell>
          <cell r="IS69">
            <v>0</v>
          </cell>
          <cell r="IT69">
            <v>0</v>
          </cell>
          <cell r="IU69">
            <v>0</v>
          </cell>
          <cell r="IV69">
            <v>0</v>
          </cell>
          <cell r="IW69">
            <v>4</v>
          </cell>
          <cell r="IX69">
            <v>5</v>
          </cell>
          <cell r="IY69">
            <v>9</v>
          </cell>
          <cell r="IZ69">
            <v>0</v>
          </cell>
          <cell r="JA69">
            <v>0</v>
          </cell>
          <cell r="JB69">
            <v>0</v>
          </cell>
          <cell r="JC69">
            <v>1</v>
          </cell>
          <cell r="JD69">
            <v>0</v>
          </cell>
          <cell r="JE69">
            <v>0</v>
          </cell>
          <cell r="JF69">
            <v>0</v>
          </cell>
          <cell r="JG69">
            <v>0</v>
          </cell>
          <cell r="JH69">
            <v>0</v>
          </cell>
          <cell r="JI69">
            <v>0</v>
          </cell>
          <cell r="JJ69">
            <v>0</v>
          </cell>
          <cell r="JK69">
            <v>1</v>
          </cell>
          <cell r="JL69">
            <v>1</v>
          </cell>
          <cell r="JM69">
            <v>0</v>
          </cell>
          <cell r="JN69">
            <v>1</v>
          </cell>
          <cell r="JO69">
            <v>0</v>
          </cell>
          <cell r="JP69">
            <v>0</v>
          </cell>
          <cell r="JQ69">
            <v>0</v>
          </cell>
          <cell r="JR69">
            <v>0</v>
          </cell>
          <cell r="JS69">
            <v>0</v>
          </cell>
          <cell r="JT69">
            <v>0</v>
          </cell>
          <cell r="JU69">
            <v>0</v>
          </cell>
          <cell r="JV69">
            <v>0</v>
          </cell>
          <cell r="JW69">
            <v>0</v>
          </cell>
          <cell r="JX69">
            <v>1</v>
          </cell>
          <cell r="JY69">
            <v>1</v>
          </cell>
          <cell r="JZ69">
            <v>0</v>
          </cell>
          <cell r="KA69">
            <v>0</v>
          </cell>
          <cell r="KB69">
            <v>0</v>
          </cell>
          <cell r="KC69">
            <v>0</v>
          </cell>
          <cell r="KD69">
            <v>0</v>
          </cell>
          <cell r="KE69">
            <v>0</v>
          </cell>
          <cell r="KF69">
            <v>0</v>
          </cell>
          <cell r="KG69">
            <v>0</v>
          </cell>
          <cell r="KH69">
            <v>0</v>
          </cell>
          <cell r="KI69">
            <v>1</v>
          </cell>
          <cell r="KJ69">
            <v>0</v>
          </cell>
          <cell r="KK69">
            <v>1</v>
          </cell>
          <cell r="KL69">
            <v>1</v>
          </cell>
          <cell r="KM69">
            <v>0</v>
          </cell>
          <cell r="KN69">
            <v>1</v>
          </cell>
          <cell r="KO69">
            <v>0</v>
          </cell>
          <cell r="KP69">
            <v>0</v>
          </cell>
          <cell r="KQ69">
            <v>0</v>
          </cell>
          <cell r="KR69">
            <v>0</v>
          </cell>
          <cell r="KS69">
            <v>0</v>
          </cell>
          <cell r="KT69">
            <v>0</v>
          </cell>
          <cell r="KU69">
            <v>0</v>
          </cell>
          <cell r="KV69">
            <v>0</v>
          </cell>
          <cell r="KW69">
            <v>0</v>
          </cell>
          <cell r="KX69">
            <v>0</v>
          </cell>
          <cell r="KY69">
            <v>0</v>
          </cell>
          <cell r="KZ69">
            <v>0</v>
          </cell>
          <cell r="LA69">
            <v>0</v>
          </cell>
          <cell r="LB69">
            <v>0</v>
          </cell>
          <cell r="LC69">
            <v>2</v>
          </cell>
          <cell r="LD69">
            <v>2</v>
          </cell>
        </row>
        <row r="70">
          <cell r="A70" t="str">
            <v>Open House Traditional Arts Festival Ltd</v>
          </cell>
          <cell r="B70" t="str">
            <v>2014-2015</v>
          </cell>
          <cell r="C70">
            <v>31761</v>
          </cell>
          <cell r="D70" t="str">
            <v>Lottery</v>
          </cell>
          <cell r="E70" t="str">
            <v>ACNI/10799</v>
          </cell>
          <cell r="F70" t="str">
            <v>Jane Cassidy</v>
          </cell>
          <cell r="G70" t="str">
            <v>xx AFP - Returning Applicant</v>
          </cell>
          <cell r="H70" t="str">
            <v>Awarded - Completed</v>
          </cell>
          <cell r="I70" t="str">
            <v>Medium</v>
          </cell>
          <cell r="J70">
            <v>58200</v>
          </cell>
          <cell r="K70">
            <v>0</v>
          </cell>
          <cell r="L70">
            <v>58200</v>
          </cell>
          <cell r="M70">
            <v>361661</v>
          </cell>
          <cell r="N70" t="str">
            <v>Traditional Arts</v>
          </cell>
          <cell r="O70">
            <v>0</v>
          </cell>
          <cell r="P70">
            <v>0</v>
          </cell>
          <cell r="Q70">
            <v>0</v>
          </cell>
          <cell r="R70">
            <v>0</v>
          </cell>
          <cell r="S70">
            <v>1</v>
          </cell>
          <cell r="T70">
            <v>1</v>
          </cell>
          <cell r="U70">
            <v>0</v>
          </cell>
          <cell r="V70">
            <v>0</v>
          </cell>
          <cell r="W70">
            <v>0</v>
          </cell>
          <cell r="X70">
            <v>0</v>
          </cell>
          <cell r="Y70">
            <v>0</v>
          </cell>
          <cell r="Z70">
            <v>0</v>
          </cell>
          <cell r="AA70">
            <v>1</v>
          </cell>
          <cell r="AB70">
            <v>1</v>
          </cell>
          <cell r="AC70">
            <v>2</v>
          </cell>
          <cell r="AD70">
            <v>6</v>
          </cell>
          <cell r="AE70">
            <v>0</v>
          </cell>
          <cell r="AF70">
            <v>4</v>
          </cell>
          <cell r="AG70">
            <v>0</v>
          </cell>
          <cell r="AH70">
            <v>30</v>
          </cell>
          <cell r="AI70">
            <v>0</v>
          </cell>
          <cell r="AJ70">
            <v>40</v>
          </cell>
          <cell r="AK70">
            <v>0</v>
          </cell>
          <cell r="AL70">
            <v>40</v>
          </cell>
          <cell r="AM70">
            <v>19</v>
          </cell>
          <cell r="AN70">
            <v>32</v>
          </cell>
          <cell r="AO70">
            <v>51</v>
          </cell>
          <cell r="AP70">
            <v>1276</v>
          </cell>
          <cell r="AQ70">
            <v>5</v>
          </cell>
          <cell r="AR70">
            <v>5</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5</v>
          </cell>
          <cell r="BR70">
            <v>5</v>
          </cell>
          <cell r="BS70">
            <v>10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1</v>
          </cell>
          <cell r="CX70">
            <v>1</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1</v>
          </cell>
          <cell r="DX70">
            <v>1</v>
          </cell>
          <cell r="DY70">
            <v>2</v>
          </cell>
          <cell r="DZ70">
            <v>4</v>
          </cell>
          <cell r="EA70">
            <v>3</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4</v>
          </cell>
          <cell r="FA70">
            <v>3</v>
          </cell>
          <cell r="FB70">
            <v>7</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2</v>
          </cell>
          <cell r="FT70">
            <v>2</v>
          </cell>
          <cell r="FU70">
            <v>2</v>
          </cell>
          <cell r="FV70">
            <v>3</v>
          </cell>
          <cell r="FW70">
            <v>1</v>
          </cell>
          <cell r="FX70">
            <v>0</v>
          </cell>
          <cell r="FY70">
            <v>0</v>
          </cell>
          <cell r="FZ70">
            <v>0</v>
          </cell>
          <cell r="GA70">
            <v>0</v>
          </cell>
          <cell r="GB70">
            <v>5</v>
          </cell>
          <cell r="GC70">
            <v>5</v>
          </cell>
          <cell r="GD70">
            <v>10</v>
          </cell>
          <cell r="GE70">
            <v>0</v>
          </cell>
          <cell r="GF70">
            <v>0</v>
          </cell>
          <cell r="GG70">
            <v>0</v>
          </cell>
          <cell r="GH70">
            <v>0</v>
          </cell>
          <cell r="GI70">
            <v>0</v>
          </cell>
          <cell r="GJ70">
            <v>0</v>
          </cell>
          <cell r="GK70">
            <v>0</v>
          </cell>
          <cell r="GL70">
            <v>0</v>
          </cell>
          <cell r="GM70">
            <v>0</v>
          </cell>
          <cell r="GN70">
            <v>0</v>
          </cell>
          <cell r="GO70">
            <v>0</v>
          </cell>
          <cell r="GP70">
            <v>0</v>
          </cell>
          <cell r="GQ70">
            <v>0</v>
          </cell>
          <cell r="GR70">
            <v>0</v>
          </cell>
          <cell r="GS70">
            <v>0</v>
          </cell>
          <cell r="GT70">
            <v>0</v>
          </cell>
          <cell r="GU70">
            <v>0</v>
          </cell>
          <cell r="GV70">
            <v>0</v>
          </cell>
          <cell r="GW70">
            <v>0</v>
          </cell>
          <cell r="GX70">
            <v>0</v>
          </cell>
          <cell r="GY70">
            <v>0</v>
          </cell>
          <cell r="GZ70">
            <v>1</v>
          </cell>
          <cell r="HA70">
            <v>1</v>
          </cell>
          <cell r="HB70">
            <v>0</v>
          </cell>
          <cell r="HC70">
            <v>0</v>
          </cell>
          <cell r="HD70">
            <v>0</v>
          </cell>
          <cell r="HE70">
            <v>0</v>
          </cell>
          <cell r="HF70">
            <v>1</v>
          </cell>
          <cell r="HG70">
            <v>1</v>
          </cell>
          <cell r="HH70">
            <v>2</v>
          </cell>
          <cell r="HI70">
            <v>2</v>
          </cell>
          <cell r="HJ70">
            <v>2</v>
          </cell>
          <cell r="HK70">
            <v>1</v>
          </cell>
          <cell r="HL70">
            <v>0</v>
          </cell>
          <cell r="HM70">
            <v>0</v>
          </cell>
          <cell r="HN70">
            <v>0</v>
          </cell>
          <cell r="HO70">
            <v>1</v>
          </cell>
          <cell r="HP70">
            <v>1</v>
          </cell>
          <cell r="HQ70">
            <v>0</v>
          </cell>
          <cell r="HR70">
            <v>0</v>
          </cell>
          <cell r="HS70">
            <v>0</v>
          </cell>
          <cell r="HT70">
            <v>0</v>
          </cell>
          <cell r="HU70">
            <v>4</v>
          </cell>
          <cell r="HV70">
            <v>3</v>
          </cell>
          <cell r="HW70">
            <v>7</v>
          </cell>
          <cell r="HX70">
            <v>3</v>
          </cell>
          <cell r="HY70">
            <v>2</v>
          </cell>
          <cell r="HZ70">
            <v>2</v>
          </cell>
          <cell r="IA70">
            <v>4</v>
          </cell>
          <cell r="IB70">
            <v>6</v>
          </cell>
          <cell r="IC70">
            <v>8</v>
          </cell>
          <cell r="ID70">
            <v>5</v>
          </cell>
          <cell r="IE70">
            <v>12</v>
          </cell>
          <cell r="IF70">
            <v>3</v>
          </cell>
          <cell r="IG70">
            <v>6</v>
          </cell>
          <cell r="IH70">
            <v>0</v>
          </cell>
          <cell r="II70">
            <v>0</v>
          </cell>
          <cell r="IJ70">
            <v>19</v>
          </cell>
          <cell r="IK70">
            <v>32</v>
          </cell>
          <cell r="IL70">
            <v>51</v>
          </cell>
          <cell r="IM70">
            <v>0</v>
          </cell>
          <cell r="IN70">
            <v>0</v>
          </cell>
          <cell r="IO70">
            <v>0</v>
          </cell>
          <cell r="IP70">
            <v>0</v>
          </cell>
          <cell r="IQ70">
            <v>0</v>
          </cell>
          <cell r="IR70">
            <v>0</v>
          </cell>
          <cell r="IS70">
            <v>0</v>
          </cell>
          <cell r="IT70">
            <v>0</v>
          </cell>
          <cell r="IU70">
            <v>5</v>
          </cell>
          <cell r="IV70">
            <v>5</v>
          </cell>
          <cell r="IW70">
            <v>5</v>
          </cell>
          <cell r="IX70">
            <v>5</v>
          </cell>
          <cell r="IY70">
            <v>10</v>
          </cell>
          <cell r="IZ70">
            <v>0</v>
          </cell>
          <cell r="JA70">
            <v>0</v>
          </cell>
          <cell r="JB70">
            <v>0</v>
          </cell>
          <cell r="JC70">
            <v>0</v>
          </cell>
          <cell r="JD70">
            <v>0</v>
          </cell>
          <cell r="JE70">
            <v>0</v>
          </cell>
          <cell r="JF70">
            <v>0</v>
          </cell>
          <cell r="JG70">
            <v>0</v>
          </cell>
          <cell r="JH70">
            <v>0</v>
          </cell>
          <cell r="JI70">
            <v>0</v>
          </cell>
          <cell r="JJ70">
            <v>0</v>
          </cell>
          <cell r="JK70">
            <v>0</v>
          </cell>
          <cell r="JL70">
            <v>0</v>
          </cell>
          <cell r="JM70">
            <v>0</v>
          </cell>
          <cell r="JN70">
            <v>0</v>
          </cell>
          <cell r="JO70">
            <v>0</v>
          </cell>
          <cell r="JP70">
            <v>0</v>
          </cell>
          <cell r="JQ70">
            <v>0</v>
          </cell>
          <cell r="JR70">
            <v>0</v>
          </cell>
          <cell r="JS70">
            <v>1</v>
          </cell>
          <cell r="JT70">
            <v>1</v>
          </cell>
          <cell r="JU70">
            <v>0</v>
          </cell>
          <cell r="JV70">
            <v>0</v>
          </cell>
          <cell r="JW70">
            <v>1</v>
          </cell>
          <cell r="JX70">
            <v>1</v>
          </cell>
          <cell r="JY70">
            <v>2</v>
          </cell>
          <cell r="JZ70">
            <v>0</v>
          </cell>
          <cell r="KA70">
            <v>0</v>
          </cell>
          <cell r="KB70">
            <v>0</v>
          </cell>
          <cell r="KC70">
            <v>0</v>
          </cell>
          <cell r="KD70">
            <v>0</v>
          </cell>
          <cell r="KE70">
            <v>0</v>
          </cell>
          <cell r="KF70">
            <v>0</v>
          </cell>
          <cell r="KG70">
            <v>0</v>
          </cell>
          <cell r="KH70">
            <v>4</v>
          </cell>
          <cell r="KI70">
            <v>3</v>
          </cell>
          <cell r="KJ70">
            <v>4</v>
          </cell>
          <cell r="KK70">
            <v>3</v>
          </cell>
          <cell r="KL70">
            <v>7</v>
          </cell>
          <cell r="KM70">
            <v>1</v>
          </cell>
          <cell r="KN70">
            <v>0</v>
          </cell>
          <cell r="KO70">
            <v>1</v>
          </cell>
          <cell r="KP70">
            <v>0</v>
          </cell>
          <cell r="KQ70">
            <v>5</v>
          </cell>
          <cell r="KR70">
            <v>0</v>
          </cell>
          <cell r="KS70">
            <v>0</v>
          </cell>
          <cell r="KT70">
            <v>0</v>
          </cell>
          <cell r="KU70">
            <v>2</v>
          </cell>
          <cell r="KV70">
            <v>0</v>
          </cell>
          <cell r="KW70">
            <v>0</v>
          </cell>
          <cell r="KX70">
            <v>0</v>
          </cell>
          <cell r="KY70">
            <v>7</v>
          </cell>
          <cell r="KZ70">
            <v>2</v>
          </cell>
          <cell r="LA70">
            <v>0</v>
          </cell>
          <cell r="LB70">
            <v>0</v>
          </cell>
          <cell r="LC70">
            <v>0</v>
          </cell>
          <cell r="LD70">
            <v>2</v>
          </cell>
        </row>
        <row r="71">
          <cell r="A71" t="str">
            <v>Orchid Studios Association</v>
          </cell>
          <cell r="B71" t="str">
            <v>2014-2015</v>
          </cell>
          <cell r="C71">
            <v>31780</v>
          </cell>
          <cell r="D71" t="str">
            <v>Exchequer</v>
          </cell>
          <cell r="E71" t="str">
            <v>ACNI/10818</v>
          </cell>
          <cell r="F71" t="str">
            <v>Joanna Johnston</v>
          </cell>
          <cell r="G71" t="str">
            <v>xx AFP - Studio Groups</v>
          </cell>
          <cell r="H71" t="str">
            <v>Awarded - Completed</v>
          </cell>
          <cell r="I71" t="str">
            <v>Small</v>
          </cell>
          <cell r="J71">
            <v>14790</v>
          </cell>
          <cell r="K71">
            <v>0</v>
          </cell>
          <cell r="L71">
            <v>14790</v>
          </cell>
          <cell r="M71">
            <v>24267</v>
          </cell>
          <cell r="N71" t="str">
            <v>Visual Arts</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7</v>
          </cell>
          <cell r="AR71">
            <v>1</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7</v>
          </cell>
          <cell r="BR71">
            <v>1</v>
          </cell>
          <cell r="BS71">
            <v>8</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7</v>
          </cell>
          <cell r="FD71">
            <v>1</v>
          </cell>
          <cell r="FE71">
            <v>0</v>
          </cell>
          <cell r="FF71">
            <v>0</v>
          </cell>
          <cell r="FG71">
            <v>0</v>
          </cell>
          <cell r="FH71">
            <v>0</v>
          </cell>
          <cell r="FI71">
            <v>0</v>
          </cell>
          <cell r="FJ71">
            <v>0</v>
          </cell>
          <cell r="FK71">
            <v>0</v>
          </cell>
          <cell r="FL71">
            <v>0</v>
          </cell>
          <cell r="FM71">
            <v>7</v>
          </cell>
          <cell r="FN71">
            <v>1</v>
          </cell>
          <cell r="FO71">
            <v>8</v>
          </cell>
          <cell r="FP71">
            <v>0</v>
          </cell>
          <cell r="FQ71">
            <v>0</v>
          </cell>
          <cell r="FR71">
            <v>0</v>
          </cell>
          <cell r="FS71">
            <v>0</v>
          </cell>
          <cell r="FT71">
            <v>2</v>
          </cell>
          <cell r="FU71">
            <v>0</v>
          </cell>
          <cell r="FV71">
            <v>4</v>
          </cell>
          <cell r="FW71">
            <v>1</v>
          </cell>
          <cell r="FX71">
            <v>1</v>
          </cell>
          <cell r="FY71">
            <v>0</v>
          </cell>
          <cell r="FZ71">
            <v>0</v>
          </cell>
          <cell r="GA71">
            <v>0</v>
          </cell>
          <cell r="GB71">
            <v>7</v>
          </cell>
          <cell r="GC71">
            <v>1</v>
          </cell>
          <cell r="GD71">
            <v>8</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cell r="HC71">
            <v>0</v>
          </cell>
          <cell r="HD71">
            <v>0</v>
          </cell>
          <cell r="HE71">
            <v>0</v>
          </cell>
          <cell r="HF71">
            <v>0</v>
          </cell>
          <cell r="HG71">
            <v>0</v>
          </cell>
          <cell r="HH71">
            <v>0</v>
          </cell>
          <cell r="HI71">
            <v>0</v>
          </cell>
          <cell r="HJ71">
            <v>0</v>
          </cell>
          <cell r="HK71">
            <v>0</v>
          </cell>
          <cell r="HL71">
            <v>0</v>
          </cell>
          <cell r="HM71">
            <v>0</v>
          </cell>
          <cell r="HN71">
            <v>0</v>
          </cell>
          <cell r="HO71">
            <v>0</v>
          </cell>
          <cell r="HP71">
            <v>0</v>
          </cell>
          <cell r="HQ71">
            <v>0</v>
          </cell>
          <cell r="HR71">
            <v>0</v>
          </cell>
          <cell r="HS71">
            <v>0</v>
          </cell>
          <cell r="HT71">
            <v>0</v>
          </cell>
          <cell r="HU71">
            <v>0</v>
          </cell>
          <cell r="HV71">
            <v>0</v>
          </cell>
          <cell r="HW71">
            <v>0</v>
          </cell>
          <cell r="HX71">
            <v>0</v>
          </cell>
          <cell r="HY71">
            <v>0</v>
          </cell>
          <cell r="HZ71">
            <v>0</v>
          </cell>
          <cell r="IA71">
            <v>0</v>
          </cell>
          <cell r="IB71">
            <v>0</v>
          </cell>
          <cell r="IC71">
            <v>0</v>
          </cell>
          <cell r="ID71">
            <v>0</v>
          </cell>
          <cell r="IE71">
            <v>0</v>
          </cell>
          <cell r="IF71">
            <v>0</v>
          </cell>
          <cell r="IG71">
            <v>0</v>
          </cell>
          <cell r="IH71">
            <v>0</v>
          </cell>
          <cell r="II71">
            <v>0</v>
          </cell>
          <cell r="IJ71">
            <v>0</v>
          </cell>
          <cell r="IK71">
            <v>0</v>
          </cell>
          <cell r="IL71">
            <v>0</v>
          </cell>
          <cell r="IM71">
            <v>0</v>
          </cell>
          <cell r="IN71">
            <v>0</v>
          </cell>
          <cell r="IO71">
            <v>0</v>
          </cell>
          <cell r="IP71">
            <v>0</v>
          </cell>
          <cell r="IQ71">
            <v>0</v>
          </cell>
          <cell r="IR71">
            <v>0</v>
          </cell>
          <cell r="IS71">
            <v>0</v>
          </cell>
          <cell r="IT71">
            <v>0</v>
          </cell>
          <cell r="IU71">
            <v>7</v>
          </cell>
          <cell r="IV71">
            <v>1</v>
          </cell>
          <cell r="IW71">
            <v>7</v>
          </cell>
          <cell r="IX71">
            <v>1</v>
          </cell>
          <cell r="IY71">
            <v>8</v>
          </cell>
          <cell r="IZ71">
            <v>0</v>
          </cell>
          <cell r="JA71">
            <v>0</v>
          </cell>
          <cell r="JB71">
            <v>0</v>
          </cell>
          <cell r="JC71">
            <v>0</v>
          </cell>
          <cell r="JD71">
            <v>0</v>
          </cell>
          <cell r="JE71">
            <v>0</v>
          </cell>
          <cell r="JF71">
            <v>0</v>
          </cell>
          <cell r="JG71">
            <v>0</v>
          </cell>
          <cell r="JH71">
            <v>0</v>
          </cell>
          <cell r="JI71">
            <v>0</v>
          </cell>
          <cell r="JJ71">
            <v>0</v>
          </cell>
          <cell r="JK71">
            <v>0</v>
          </cell>
          <cell r="JL71">
            <v>0</v>
          </cell>
          <cell r="JM71">
            <v>0</v>
          </cell>
          <cell r="JN71">
            <v>0</v>
          </cell>
          <cell r="JO71">
            <v>0</v>
          </cell>
          <cell r="JP71">
            <v>0</v>
          </cell>
          <cell r="JQ71">
            <v>0</v>
          </cell>
          <cell r="JR71">
            <v>0</v>
          </cell>
          <cell r="JS71">
            <v>0</v>
          </cell>
          <cell r="JT71">
            <v>0</v>
          </cell>
          <cell r="JU71">
            <v>0</v>
          </cell>
          <cell r="JV71">
            <v>0</v>
          </cell>
          <cell r="JW71">
            <v>0</v>
          </cell>
          <cell r="JX71">
            <v>0</v>
          </cell>
          <cell r="JY71">
            <v>0</v>
          </cell>
          <cell r="JZ71">
            <v>0</v>
          </cell>
          <cell r="KA71">
            <v>0</v>
          </cell>
          <cell r="KB71">
            <v>0</v>
          </cell>
          <cell r="KC71">
            <v>0</v>
          </cell>
          <cell r="KD71">
            <v>0</v>
          </cell>
          <cell r="KE71">
            <v>0</v>
          </cell>
          <cell r="KF71">
            <v>0</v>
          </cell>
          <cell r="KG71">
            <v>0</v>
          </cell>
          <cell r="KH71">
            <v>0</v>
          </cell>
          <cell r="KI71">
            <v>0</v>
          </cell>
          <cell r="KJ71">
            <v>0</v>
          </cell>
          <cell r="KK71">
            <v>0</v>
          </cell>
          <cell r="KL71">
            <v>0</v>
          </cell>
          <cell r="KM71">
            <v>0</v>
          </cell>
          <cell r="KN71">
            <v>1</v>
          </cell>
          <cell r="KO71">
            <v>0</v>
          </cell>
          <cell r="KP71">
            <v>0</v>
          </cell>
          <cell r="KQ71">
            <v>0</v>
          </cell>
          <cell r="KR71">
            <v>0</v>
          </cell>
          <cell r="KS71">
            <v>0</v>
          </cell>
          <cell r="KT71">
            <v>0</v>
          </cell>
          <cell r="KU71">
            <v>0</v>
          </cell>
          <cell r="KV71">
            <v>0</v>
          </cell>
          <cell r="KW71">
            <v>0</v>
          </cell>
          <cell r="KX71">
            <v>0</v>
          </cell>
          <cell r="KY71">
            <v>0</v>
          </cell>
          <cell r="KZ71">
            <v>0</v>
          </cell>
          <cell r="LA71">
            <v>0</v>
          </cell>
          <cell r="LB71">
            <v>0</v>
          </cell>
          <cell r="LC71">
            <v>0</v>
          </cell>
          <cell r="LD71">
            <v>0</v>
          </cell>
        </row>
        <row r="72">
          <cell r="A72" t="str">
            <v>Panarts</v>
          </cell>
          <cell r="B72" t="str">
            <v>2014-2015</v>
          </cell>
          <cell r="C72">
            <v>31828</v>
          </cell>
          <cell r="D72" t="str">
            <v>Lottery</v>
          </cell>
          <cell r="E72" t="str">
            <v>ACNI/10866</v>
          </cell>
          <cell r="F72" t="str">
            <v>Jane Cassidy</v>
          </cell>
          <cell r="G72" t="str">
            <v>AFP - Core</v>
          </cell>
          <cell r="H72" t="str">
            <v>Awarded - Completed</v>
          </cell>
          <cell r="I72" t="str">
            <v>Small</v>
          </cell>
          <cell r="J72">
            <v>33555</v>
          </cell>
          <cell r="K72">
            <v>0</v>
          </cell>
          <cell r="L72">
            <v>33555</v>
          </cell>
          <cell r="M72">
            <v>166380</v>
          </cell>
          <cell r="N72" t="str">
            <v>Music</v>
          </cell>
          <cell r="O72">
            <v>0</v>
          </cell>
          <cell r="P72">
            <v>0</v>
          </cell>
          <cell r="Q72">
            <v>0</v>
          </cell>
          <cell r="R72">
            <v>0</v>
          </cell>
          <cell r="S72">
            <v>1</v>
          </cell>
          <cell r="T72">
            <v>1</v>
          </cell>
          <cell r="U72">
            <v>0</v>
          </cell>
          <cell r="V72">
            <v>0</v>
          </cell>
          <cell r="W72">
            <v>0</v>
          </cell>
          <cell r="X72">
            <v>0</v>
          </cell>
          <cell r="Y72">
            <v>0</v>
          </cell>
          <cell r="Z72">
            <v>0</v>
          </cell>
          <cell r="AA72">
            <v>1</v>
          </cell>
          <cell r="AB72">
            <v>1</v>
          </cell>
          <cell r="AC72">
            <v>2</v>
          </cell>
          <cell r="AD72">
            <v>0</v>
          </cell>
          <cell r="AE72">
            <v>0</v>
          </cell>
          <cell r="AF72">
            <v>0</v>
          </cell>
          <cell r="AG72">
            <v>0</v>
          </cell>
          <cell r="AH72">
            <v>0</v>
          </cell>
          <cell r="AI72">
            <v>0</v>
          </cell>
          <cell r="AJ72">
            <v>0</v>
          </cell>
          <cell r="AK72">
            <v>0</v>
          </cell>
          <cell r="AL72">
            <v>0</v>
          </cell>
          <cell r="AM72">
            <v>25</v>
          </cell>
          <cell r="AN72">
            <v>27</v>
          </cell>
          <cell r="AO72">
            <v>52</v>
          </cell>
          <cell r="AP72">
            <v>1860</v>
          </cell>
          <cell r="AQ72">
            <v>3</v>
          </cell>
          <cell r="AR72">
            <v>2</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3</v>
          </cell>
          <cell r="BR72">
            <v>2</v>
          </cell>
          <cell r="BS72">
            <v>5</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1</v>
          </cell>
          <cell r="CX72">
            <v>1</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1</v>
          </cell>
          <cell r="DX72">
            <v>1</v>
          </cell>
          <cell r="DY72">
            <v>2</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1</v>
          </cell>
          <cell r="FE72">
            <v>0</v>
          </cell>
          <cell r="FF72">
            <v>0</v>
          </cell>
          <cell r="FG72">
            <v>1</v>
          </cell>
          <cell r="FH72">
            <v>0</v>
          </cell>
          <cell r="FI72">
            <v>0</v>
          </cell>
          <cell r="FJ72">
            <v>0</v>
          </cell>
          <cell r="FK72">
            <v>0</v>
          </cell>
          <cell r="FL72">
            <v>0</v>
          </cell>
          <cell r="FM72">
            <v>1</v>
          </cell>
          <cell r="FN72">
            <v>1</v>
          </cell>
          <cell r="FO72">
            <v>2</v>
          </cell>
          <cell r="FP72">
            <v>0</v>
          </cell>
          <cell r="FQ72">
            <v>0</v>
          </cell>
          <cell r="FR72">
            <v>0</v>
          </cell>
          <cell r="FS72">
            <v>0</v>
          </cell>
          <cell r="FT72">
            <v>0</v>
          </cell>
          <cell r="FU72">
            <v>0</v>
          </cell>
          <cell r="FV72">
            <v>1</v>
          </cell>
          <cell r="FW72">
            <v>1</v>
          </cell>
          <cell r="FX72">
            <v>2</v>
          </cell>
          <cell r="FY72">
            <v>1</v>
          </cell>
          <cell r="FZ72">
            <v>0</v>
          </cell>
          <cell r="GA72">
            <v>0</v>
          </cell>
          <cell r="GB72">
            <v>3</v>
          </cell>
          <cell r="GC72">
            <v>2</v>
          </cell>
          <cell r="GD72">
            <v>5</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0</v>
          </cell>
          <cell r="GU72">
            <v>0</v>
          </cell>
          <cell r="GV72">
            <v>0</v>
          </cell>
          <cell r="GW72">
            <v>0</v>
          </cell>
          <cell r="GX72">
            <v>0</v>
          </cell>
          <cell r="GY72">
            <v>0</v>
          </cell>
          <cell r="GZ72">
            <v>0</v>
          </cell>
          <cell r="HA72">
            <v>0</v>
          </cell>
          <cell r="HB72">
            <v>1</v>
          </cell>
          <cell r="HC72">
            <v>1</v>
          </cell>
          <cell r="HD72">
            <v>0</v>
          </cell>
          <cell r="HE72">
            <v>0</v>
          </cell>
          <cell r="HF72">
            <v>1</v>
          </cell>
          <cell r="HG72">
            <v>1</v>
          </cell>
          <cell r="HH72">
            <v>2</v>
          </cell>
          <cell r="HI72">
            <v>0</v>
          </cell>
          <cell r="HJ72">
            <v>0</v>
          </cell>
          <cell r="HK72">
            <v>0</v>
          </cell>
          <cell r="HL72">
            <v>0</v>
          </cell>
          <cell r="HM72">
            <v>0</v>
          </cell>
          <cell r="HN72">
            <v>0</v>
          </cell>
          <cell r="HO72">
            <v>0</v>
          </cell>
          <cell r="HP72">
            <v>0</v>
          </cell>
          <cell r="HQ72">
            <v>0</v>
          </cell>
          <cell r="HR72">
            <v>0</v>
          </cell>
          <cell r="HS72">
            <v>0</v>
          </cell>
          <cell r="HT72">
            <v>0</v>
          </cell>
          <cell r="HU72">
            <v>0</v>
          </cell>
          <cell r="HV72">
            <v>0</v>
          </cell>
          <cell r="HW72">
            <v>0</v>
          </cell>
          <cell r="HX72">
            <v>4</v>
          </cell>
          <cell r="HY72">
            <v>2</v>
          </cell>
          <cell r="HZ72">
            <v>3</v>
          </cell>
          <cell r="IA72">
            <v>4</v>
          </cell>
          <cell r="IB72">
            <v>4</v>
          </cell>
          <cell r="IC72">
            <v>5</v>
          </cell>
          <cell r="ID72">
            <v>6</v>
          </cell>
          <cell r="IE72">
            <v>6</v>
          </cell>
          <cell r="IF72">
            <v>6</v>
          </cell>
          <cell r="IG72">
            <v>8</v>
          </cell>
          <cell r="IH72">
            <v>2</v>
          </cell>
          <cell r="II72">
            <v>2</v>
          </cell>
          <cell r="IJ72">
            <v>25</v>
          </cell>
          <cell r="IK72">
            <v>27</v>
          </cell>
          <cell r="IL72">
            <v>52</v>
          </cell>
          <cell r="IM72">
            <v>2</v>
          </cell>
          <cell r="IN72">
            <v>0</v>
          </cell>
          <cell r="IO72">
            <v>1</v>
          </cell>
          <cell r="IP72">
            <v>2</v>
          </cell>
          <cell r="IQ72">
            <v>0</v>
          </cell>
          <cell r="IR72">
            <v>0</v>
          </cell>
          <cell r="IS72">
            <v>0</v>
          </cell>
          <cell r="IT72">
            <v>0</v>
          </cell>
          <cell r="IU72">
            <v>0</v>
          </cell>
          <cell r="IV72">
            <v>0</v>
          </cell>
          <cell r="IW72">
            <v>3</v>
          </cell>
          <cell r="IX72">
            <v>2</v>
          </cell>
          <cell r="IY72">
            <v>5</v>
          </cell>
          <cell r="IZ72">
            <v>0</v>
          </cell>
          <cell r="JA72">
            <v>0</v>
          </cell>
          <cell r="JB72">
            <v>0</v>
          </cell>
          <cell r="JC72">
            <v>0</v>
          </cell>
          <cell r="JD72">
            <v>0</v>
          </cell>
          <cell r="JE72">
            <v>0</v>
          </cell>
          <cell r="JF72">
            <v>0</v>
          </cell>
          <cell r="JG72">
            <v>0</v>
          </cell>
          <cell r="JH72">
            <v>0</v>
          </cell>
          <cell r="JI72">
            <v>0</v>
          </cell>
          <cell r="JJ72">
            <v>0</v>
          </cell>
          <cell r="JK72">
            <v>0</v>
          </cell>
          <cell r="JL72">
            <v>0</v>
          </cell>
          <cell r="JM72">
            <v>0</v>
          </cell>
          <cell r="JN72">
            <v>1</v>
          </cell>
          <cell r="JO72">
            <v>1</v>
          </cell>
          <cell r="JP72">
            <v>0</v>
          </cell>
          <cell r="JQ72">
            <v>0</v>
          </cell>
          <cell r="JR72">
            <v>0</v>
          </cell>
          <cell r="JS72">
            <v>0</v>
          </cell>
          <cell r="JT72">
            <v>0</v>
          </cell>
          <cell r="JU72">
            <v>0</v>
          </cell>
          <cell r="JV72">
            <v>0</v>
          </cell>
          <cell r="JW72">
            <v>1</v>
          </cell>
          <cell r="JX72">
            <v>1</v>
          </cell>
          <cell r="JY72">
            <v>2</v>
          </cell>
          <cell r="JZ72">
            <v>0</v>
          </cell>
          <cell r="KA72">
            <v>0</v>
          </cell>
          <cell r="KB72">
            <v>0</v>
          </cell>
          <cell r="KC72">
            <v>0</v>
          </cell>
          <cell r="KD72">
            <v>0</v>
          </cell>
          <cell r="KE72">
            <v>0</v>
          </cell>
          <cell r="KF72">
            <v>0</v>
          </cell>
          <cell r="KG72">
            <v>0</v>
          </cell>
          <cell r="KH72">
            <v>0</v>
          </cell>
          <cell r="KI72">
            <v>0</v>
          </cell>
          <cell r="KJ72">
            <v>0</v>
          </cell>
          <cell r="KK72">
            <v>0</v>
          </cell>
          <cell r="KL72">
            <v>0</v>
          </cell>
          <cell r="KM72">
            <v>0</v>
          </cell>
          <cell r="KN72">
            <v>1</v>
          </cell>
          <cell r="KO72">
            <v>0</v>
          </cell>
          <cell r="KP72">
            <v>0</v>
          </cell>
          <cell r="KQ72">
            <v>0</v>
          </cell>
          <cell r="KR72">
            <v>0</v>
          </cell>
          <cell r="KS72">
            <v>0</v>
          </cell>
          <cell r="KT72">
            <v>0</v>
          </cell>
          <cell r="KU72">
            <v>0</v>
          </cell>
          <cell r="KV72">
            <v>0</v>
          </cell>
          <cell r="KW72">
            <v>0</v>
          </cell>
          <cell r="KX72">
            <v>0</v>
          </cell>
          <cell r="KY72">
            <v>0</v>
          </cell>
          <cell r="KZ72">
            <v>0</v>
          </cell>
          <cell r="LA72">
            <v>0</v>
          </cell>
          <cell r="LB72">
            <v>0</v>
          </cell>
          <cell r="LC72">
            <v>0</v>
          </cell>
          <cell r="LD72">
            <v>0</v>
          </cell>
        </row>
        <row r="73">
          <cell r="A73" t="str">
            <v>Paragon Studios</v>
          </cell>
          <cell r="B73" t="str">
            <v>2014-2015</v>
          </cell>
          <cell r="C73">
            <v>31848</v>
          </cell>
          <cell r="D73" t="str">
            <v>Exchequer</v>
          </cell>
          <cell r="E73" t="str">
            <v>ACNI/10886</v>
          </cell>
          <cell r="F73" t="str">
            <v>Joanna Johnston</v>
          </cell>
          <cell r="G73" t="str">
            <v>xx AFP - Studio Groups</v>
          </cell>
          <cell r="H73" t="str">
            <v>Awarded - Completed</v>
          </cell>
          <cell r="I73" t="str">
            <v>Small</v>
          </cell>
          <cell r="J73">
            <v>20370</v>
          </cell>
          <cell r="K73">
            <v>0</v>
          </cell>
          <cell r="L73">
            <v>20370</v>
          </cell>
          <cell r="M73">
            <v>36070</v>
          </cell>
          <cell r="N73" t="str">
            <v>Visual Arts</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23</v>
          </cell>
          <cell r="AE73">
            <v>27</v>
          </cell>
          <cell r="AF73">
            <v>0</v>
          </cell>
          <cell r="AG73">
            <v>0</v>
          </cell>
          <cell r="AH73">
            <v>0</v>
          </cell>
          <cell r="AI73">
            <v>0</v>
          </cell>
          <cell r="AJ73">
            <v>23</v>
          </cell>
          <cell r="AK73">
            <v>27</v>
          </cell>
          <cell r="AL73">
            <v>50</v>
          </cell>
          <cell r="AM73">
            <v>3</v>
          </cell>
          <cell r="AN73">
            <v>2</v>
          </cell>
          <cell r="AO73">
            <v>5</v>
          </cell>
          <cell r="AP73">
            <v>1240</v>
          </cell>
          <cell r="AQ73">
            <v>5</v>
          </cell>
          <cell r="AR73">
            <v>2</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5</v>
          </cell>
          <cell r="BR73">
            <v>2</v>
          </cell>
          <cell r="BS73">
            <v>7</v>
          </cell>
          <cell r="BT73">
            <v>23</v>
          </cell>
          <cell r="BU73">
            <v>27</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23</v>
          </cell>
          <cell r="CU73">
            <v>27</v>
          </cell>
          <cell r="CV73">
            <v>50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2</v>
          </cell>
          <cell r="FF73">
            <v>3</v>
          </cell>
          <cell r="FG73">
            <v>0</v>
          </cell>
          <cell r="FH73">
            <v>0</v>
          </cell>
          <cell r="FI73">
            <v>0</v>
          </cell>
          <cell r="FJ73">
            <v>0</v>
          </cell>
          <cell r="FK73">
            <v>0</v>
          </cell>
          <cell r="FL73">
            <v>0</v>
          </cell>
          <cell r="FM73">
            <v>2</v>
          </cell>
          <cell r="FN73">
            <v>3</v>
          </cell>
          <cell r="FO73">
            <v>5</v>
          </cell>
          <cell r="FP73">
            <v>0</v>
          </cell>
          <cell r="FQ73">
            <v>0</v>
          </cell>
          <cell r="FR73">
            <v>0</v>
          </cell>
          <cell r="FS73">
            <v>0</v>
          </cell>
          <cell r="FT73">
            <v>0</v>
          </cell>
          <cell r="FU73">
            <v>0</v>
          </cell>
          <cell r="FV73">
            <v>1</v>
          </cell>
          <cell r="FW73">
            <v>2</v>
          </cell>
          <cell r="FX73">
            <v>2</v>
          </cell>
          <cell r="FY73">
            <v>0</v>
          </cell>
          <cell r="FZ73">
            <v>2</v>
          </cell>
          <cell r="GA73">
            <v>0</v>
          </cell>
          <cell r="GB73">
            <v>5</v>
          </cell>
          <cell r="GC73">
            <v>2</v>
          </cell>
          <cell r="GD73">
            <v>7</v>
          </cell>
          <cell r="GE73">
            <v>8</v>
          </cell>
          <cell r="GF73">
            <v>5</v>
          </cell>
          <cell r="GG73">
            <v>11</v>
          </cell>
          <cell r="GH73">
            <v>19</v>
          </cell>
          <cell r="GI73">
            <v>2</v>
          </cell>
          <cell r="GJ73">
            <v>3</v>
          </cell>
          <cell r="GK73">
            <v>0</v>
          </cell>
          <cell r="GL73">
            <v>0</v>
          </cell>
          <cell r="GM73">
            <v>2</v>
          </cell>
          <cell r="GN73">
            <v>0</v>
          </cell>
          <cell r="GO73">
            <v>0</v>
          </cell>
          <cell r="GP73">
            <v>0</v>
          </cell>
          <cell r="GQ73">
            <v>23</v>
          </cell>
          <cell r="GR73">
            <v>27</v>
          </cell>
          <cell r="GS73">
            <v>50</v>
          </cell>
          <cell r="GT73">
            <v>0</v>
          </cell>
          <cell r="GU73">
            <v>0</v>
          </cell>
          <cell r="GV73">
            <v>0</v>
          </cell>
          <cell r="GW73">
            <v>0</v>
          </cell>
          <cell r="GX73">
            <v>0</v>
          </cell>
          <cell r="GY73">
            <v>0</v>
          </cell>
          <cell r="GZ73">
            <v>0</v>
          </cell>
          <cell r="HA73">
            <v>0</v>
          </cell>
          <cell r="HB73">
            <v>0</v>
          </cell>
          <cell r="HC73">
            <v>0</v>
          </cell>
          <cell r="HD73">
            <v>0</v>
          </cell>
          <cell r="HE73">
            <v>0</v>
          </cell>
          <cell r="HF73">
            <v>0</v>
          </cell>
          <cell r="HG73">
            <v>0</v>
          </cell>
          <cell r="HH73">
            <v>0</v>
          </cell>
          <cell r="HI73">
            <v>0</v>
          </cell>
          <cell r="HJ73">
            <v>0</v>
          </cell>
          <cell r="HK73">
            <v>0</v>
          </cell>
          <cell r="HL73">
            <v>0</v>
          </cell>
          <cell r="HM73">
            <v>0</v>
          </cell>
          <cell r="HN73">
            <v>0</v>
          </cell>
          <cell r="HO73">
            <v>0</v>
          </cell>
          <cell r="HP73">
            <v>0</v>
          </cell>
          <cell r="HQ73">
            <v>0</v>
          </cell>
          <cell r="HR73">
            <v>0</v>
          </cell>
          <cell r="HS73">
            <v>0</v>
          </cell>
          <cell r="HT73">
            <v>0</v>
          </cell>
          <cell r="HU73">
            <v>0</v>
          </cell>
          <cell r="HV73">
            <v>0</v>
          </cell>
          <cell r="HW73">
            <v>0</v>
          </cell>
          <cell r="HX73">
            <v>0</v>
          </cell>
          <cell r="HY73">
            <v>0</v>
          </cell>
          <cell r="HZ73">
            <v>1</v>
          </cell>
          <cell r="IA73">
            <v>1</v>
          </cell>
          <cell r="IB73">
            <v>0</v>
          </cell>
          <cell r="IC73">
            <v>1</v>
          </cell>
          <cell r="ID73">
            <v>0</v>
          </cell>
          <cell r="IE73">
            <v>0</v>
          </cell>
          <cell r="IF73">
            <v>0</v>
          </cell>
          <cell r="IG73">
            <v>0</v>
          </cell>
          <cell r="IH73">
            <v>0</v>
          </cell>
          <cell r="II73">
            <v>0</v>
          </cell>
          <cell r="IJ73">
            <v>1</v>
          </cell>
          <cell r="IK73">
            <v>2</v>
          </cell>
          <cell r="IL73">
            <v>3</v>
          </cell>
          <cell r="IM73">
            <v>2</v>
          </cell>
          <cell r="IN73">
            <v>1</v>
          </cell>
          <cell r="IO73">
            <v>0</v>
          </cell>
          <cell r="IP73">
            <v>0</v>
          </cell>
          <cell r="IQ73">
            <v>0</v>
          </cell>
          <cell r="IR73">
            <v>0</v>
          </cell>
          <cell r="IS73">
            <v>0</v>
          </cell>
          <cell r="IT73">
            <v>0</v>
          </cell>
          <cell r="IU73">
            <v>3</v>
          </cell>
          <cell r="IV73">
            <v>1</v>
          </cell>
          <cell r="IW73">
            <v>5</v>
          </cell>
          <cell r="IX73">
            <v>2</v>
          </cell>
          <cell r="IY73">
            <v>7</v>
          </cell>
          <cell r="IZ73">
            <v>0</v>
          </cell>
          <cell r="JA73">
            <v>0</v>
          </cell>
          <cell r="JB73">
            <v>0</v>
          </cell>
          <cell r="JC73">
            <v>0</v>
          </cell>
          <cell r="JD73">
            <v>0</v>
          </cell>
          <cell r="JE73">
            <v>0</v>
          </cell>
          <cell r="JF73">
            <v>0</v>
          </cell>
          <cell r="JG73">
            <v>0</v>
          </cell>
          <cell r="JH73">
            <v>23</v>
          </cell>
          <cell r="JI73">
            <v>27</v>
          </cell>
          <cell r="JJ73">
            <v>23</v>
          </cell>
          <cell r="JK73">
            <v>27</v>
          </cell>
          <cell r="JL73">
            <v>50</v>
          </cell>
          <cell r="JM73">
            <v>0</v>
          </cell>
          <cell r="JN73">
            <v>0</v>
          </cell>
          <cell r="JO73">
            <v>0</v>
          </cell>
          <cell r="JP73">
            <v>0</v>
          </cell>
          <cell r="JQ73">
            <v>0</v>
          </cell>
          <cell r="JR73">
            <v>0</v>
          </cell>
          <cell r="JS73">
            <v>0</v>
          </cell>
          <cell r="JT73">
            <v>0</v>
          </cell>
          <cell r="JU73">
            <v>0</v>
          </cell>
          <cell r="JV73">
            <v>0</v>
          </cell>
          <cell r="JW73">
            <v>0</v>
          </cell>
          <cell r="JX73">
            <v>0</v>
          </cell>
          <cell r="JY73">
            <v>0</v>
          </cell>
          <cell r="JZ73">
            <v>0</v>
          </cell>
          <cell r="KA73">
            <v>0</v>
          </cell>
          <cell r="KB73">
            <v>0</v>
          </cell>
          <cell r="KC73">
            <v>0</v>
          </cell>
          <cell r="KD73">
            <v>0</v>
          </cell>
          <cell r="KE73">
            <v>0</v>
          </cell>
          <cell r="KF73">
            <v>0</v>
          </cell>
          <cell r="KG73">
            <v>0</v>
          </cell>
          <cell r="KH73">
            <v>0</v>
          </cell>
          <cell r="KI73">
            <v>0</v>
          </cell>
          <cell r="KJ73">
            <v>0</v>
          </cell>
          <cell r="KK73">
            <v>0</v>
          </cell>
          <cell r="KL73">
            <v>0</v>
          </cell>
          <cell r="KM73">
            <v>0</v>
          </cell>
          <cell r="KN73">
            <v>1</v>
          </cell>
          <cell r="KO73">
            <v>0</v>
          </cell>
          <cell r="KP73">
            <v>0</v>
          </cell>
          <cell r="KQ73">
            <v>0</v>
          </cell>
          <cell r="KR73">
            <v>0</v>
          </cell>
          <cell r="KS73">
            <v>0</v>
          </cell>
          <cell r="KT73">
            <v>0</v>
          </cell>
          <cell r="KU73">
            <v>0</v>
          </cell>
          <cell r="KV73">
            <v>0</v>
          </cell>
          <cell r="KW73">
            <v>0</v>
          </cell>
          <cell r="KX73">
            <v>0</v>
          </cell>
          <cell r="KY73">
            <v>0</v>
          </cell>
          <cell r="KZ73">
            <v>0</v>
          </cell>
          <cell r="LA73">
            <v>0</v>
          </cell>
          <cell r="LB73">
            <v>0</v>
          </cell>
          <cell r="LC73">
            <v>3</v>
          </cell>
          <cell r="LD73">
            <v>3</v>
          </cell>
        </row>
        <row r="74">
          <cell r="A74" t="str">
            <v>Partisan Productions</v>
          </cell>
          <cell r="B74" t="str">
            <v>2014-2015</v>
          </cell>
          <cell r="C74">
            <v>31737</v>
          </cell>
          <cell r="D74" t="str">
            <v>Lottery</v>
          </cell>
          <cell r="E74" t="str">
            <v>ACNI/10775</v>
          </cell>
          <cell r="F74" t="str">
            <v>Lizzie Devlin</v>
          </cell>
          <cell r="G74" t="str">
            <v>xx AFP - Returning Applicant</v>
          </cell>
          <cell r="H74" t="str">
            <v>Awarded - Completed</v>
          </cell>
          <cell r="I74" t="str">
            <v>Small</v>
          </cell>
          <cell r="J74">
            <v>37500</v>
          </cell>
          <cell r="K74">
            <v>0</v>
          </cell>
          <cell r="L74">
            <v>37500</v>
          </cell>
          <cell r="M74">
            <v>52596</v>
          </cell>
          <cell r="N74" t="str">
            <v>Drama</v>
          </cell>
          <cell r="O74">
            <v>1</v>
          </cell>
          <cell r="P74">
            <v>0</v>
          </cell>
          <cell r="Q74">
            <v>0</v>
          </cell>
          <cell r="R74">
            <v>0</v>
          </cell>
          <cell r="S74">
            <v>0</v>
          </cell>
          <cell r="T74">
            <v>1</v>
          </cell>
          <cell r="U74">
            <v>0</v>
          </cell>
          <cell r="V74">
            <v>0</v>
          </cell>
          <cell r="W74">
            <v>0</v>
          </cell>
          <cell r="X74">
            <v>0</v>
          </cell>
          <cell r="Y74">
            <v>0</v>
          </cell>
          <cell r="Z74">
            <v>0</v>
          </cell>
          <cell r="AA74">
            <v>1</v>
          </cell>
          <cell r="AB74">
            <v>1</v>
          </cell>
          <cell r="AC74">
            <v>2</v>
          </cell>
          <cell r="AD74">
            <v>16</v>
          </cell>
          <cell r="AE74">
            <v>6</v>
          </cell>
          <cell r="AF74">
            <v>0</v>
          </cell>
          <cell r="AG74">
            <v>2</v>
          </cell>
          <cell r="AH74">
            <v>3</v>
          </cell>
          <cell r="AI74">
            <v>4</v>
          </cell>
          <cell r="AJ74">
            <v>19</v>
          </cell>
          <cell r="AK74">
            <v>12</v>
          </cell>
          <cell r="AL74">
            <v>31</v>
          </cell>
          <cell r="AM74">
            <v>24</v>
          </cell>
          <cell r="AN74">
            <v>21</v>
          </cell>
          <cell r="AO74">
            <v>45</v>
          </cell>
          <cell r="AP74">
            <v>612</v>
          </cell>
          <cell r="AQ74">
            <v>2</v>
          </cell>
          <cell r="AR74">
            <v>4</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2</v>
          </cell>
          <cell r="BR74">
            <v>4</v>
          </cell>
          <cell r="BS74">
            <v>6</v>
          </cell>
          <cell r="BT74">
            <v>16</v>
          </cell>
          <cell r="BU74">
            <v>6</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16</v>
          </cell>
          <cell r="CU74">
            <v>6</v>
          </cell>
          <cell r="CV74">
            <v>22</v>
          </cell>
          <cell r="CW74">
            <v>0</v>
          </cell>
          <cell r="CX74">
            <v>2</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2</v>
          </cell>
          <cell r="DY74">
            <v>2</v>
          </cell>
          <cell r="DZ74">
            <v>3</v>
          </cell>
          <cell r="EA74">
            <v>3</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1</v>
          </cell>
          <cell r="EX74">
            <v>0</v>
          </cell>
          <cell r="EY74">
            <v>0</v>
          </cell>
          <cell r="EZ74">
            <v>3</v>
          </cell>
          <cell r="FA74">
            <v>4</v>
          </cell>
          <cell r="FB74">
            <v>7</v>
          </cell>
          <cell r="FC74">
            <v>0</v>
          </cell>
          <cell r="FD74">
            <v>1</v>
          </cell>
          <cell r="FE74">
            <v>0</v>
          </cell>
          <cell r="FF74">
            <v>0</v>
          </cell>
          <cell r="FG74">
            <v>0</v>
          </cell>
          <cell r="FH74">
            <v>0</v>
          </cell>
          <cell r="FI74">
            <v>0</v>
          </cell>
          <cell r="FJ74">
            <v>0</v>
          </cell>
          <cell r="FK74">
            <v>3</v>
          </cell>
          <cell r="FL74">
            <v>0</v>
          </cell>
          <cell r="FM74">
            <v>3</v>
          </cell>
          <cell r="FN74">
            <v>1</v>
          </cell>
          <cell r="FO74">
            <v>4</v>
          </cell>
          <cell r="FP74">
            <v>0</v>
          </cell>
          <cell r="FQ74">
            <v>0</v>
          </cell>
          <cell r="FR74">
            <v>0</v>
          </cell>
          <cell r="FS74">
            <v>1</v>
          </cell>
          <cell r="FT74">
            <v>0</v>
          </cell>
          <cell r="FU74">
            <v>1</v>
          </cell>
          <cell r="FV74">
            <v>2</v>
          </cell>
          <cell r="FW74">
            <v>1</v>
          </cell>
          <cell r="FX74">
            <v>0</v>
          </cell>
          <cell r="FY74">
            <v>1</v>
          </cell>
          <cell r="FZ74">
            <v>0</v>
          </cell>
          <cell r="GA74">
            <v>0</v>
          </cell>
          <cell r="GB74">
            <v>2</v>
          </cell>
          <cell r="GC74">
            <v>4</v>
          </cell>
          <cell r="GD74">
            <v>6</v>
          </cell>
          <cell r="GE74">
            <v>1</v>
          </cell>
          <cell r="GF74">
            <v>0</v>
          </cell>
          <cell r="GG74">
            <v>4</v>
          </cell>
          <cell r="GH74">
            <v>3</v>
          </cell>
          <cell r="GI74">
            <v>4</v>
          </cell>
          <cell r="GJ74">
            <v>2</v>
          </cell>
          <cell r="GK74">
            <v>7</v>
          </cell>
          <cell r="GL74">
            <v>2</v>
          </cell>
          <cell r="GM74">
            <v>0</v>
          </cell>
          <cell r="GN74">
            <v>0</v>
          </cell>
          <cell r="GO74">
            <v>0</v>
          </cell>
          <cell r="GP74">
            <v>0</v>
          </cell>
          <cell r="GQ74">
            <v>16</v>
          </cell>
          <cell r="GR74">
            <v>7</v>
          </cell>
          <cell r="GS74">
            <v>23</v>
          </cell>
          <cell r="GT74">
            <v>0</v>
          </cell>
          <cell r="GU74">
            <v>0</v>
          </cell>
          <cell r="GV74">
            <v>0</v>
          </cell>
          <cell r="GW74">
            <v>0</v>
          </cell>
          <cell r="GX74">
            <v>0</v>
          </cell>
          <cell r="GY74">
            <v>0</v>
          </cell>
          <cell r="GZ74">
            <v>0</v>
          </cell>
          <cell r="HA74">
            <v>2</v>
          </cell>
          <cell r="HB74">
            <v>0</v>
          </cell>
          <cell r="HC74">
            <v>0</v>
          </cell>
          <cell r="HD74">
            <v>0</v>
          </cell>
          <cell r="HE74">
            <v>0</v>
          </cell>
          <cell r="HF74">
            <v>0</v>
          </cell>
          <cell r="HG74">
            <v>2</v>
          </cell>
          <cell r="HH74">
            <v>2</v>
          </cell>
          <cell r="HI74">
            <v>1</v>
          </cell>
          <cell r="HJ74">
            <v>0</v>
          </cell>
          <cell r="HK74">
            <v>0</v>
          </cell>
          <cell r="HL74">
            <v>0</v>
          </cell>
          <cell r="HM74">
            <v>0</v>
          </cell>
          <cell r="HN74">
            <v>0</v>
          </cell>
          <cell r="HO74">
            <v>2</v>
          </cell>
          <cell r="HP74">
            <v>4</v>
          </cell>
          <cell r="HQ74">
            <v>0</v>
          </cell>
          <cell r="HR74">
            <v>0</v>
          </cell>
          <cell r="HS74">
            <v>0</v>
          </cell>
          <cell r="HT74">
            <v>0</v>
          </cell>
          <cell r="HU74">
            <v>3</v>
          </cell>
          <cell r="HV74">
            <v>4</v>
          </cell>
          <cell r="HW74">
            <v>7</v>
          </cell>
          <cell r="HX74">
            <v>11</v>
          </cell>
          <cell r="HY74">
            <v>8</v>
          </cell>
          <cell r="HZ74">
            <v>3</v>
          </cell>
          <cell r="IA74">
            <v>3</v>
          </cell>
          <cell r="IB74">
            <v>2</v>
          </cell>
          <cell r="IC74">
            <v>4</v>
          </cell>
          <cell r="ID74">
            <v>4</v>
          </cell>
          <cell r="IE74">
            <v>3</v>
          </cell>
          <cell r="IF74">
            <v>4</v>
          </cell>
          <cell r="IG74">
            <v>1</v>
          </cell>
          <cell r="IH74">
            <v>0</v>
          </cell>
          <cell r="II74">
            <v>0</v>
          </cell>
          <cell r="IJ74">
            <v>24</v>
          </cell>
          <cell r="IK74">
            <v>19</v>
          </cell>
          <cell r="IL74">
            <v>43</v>
          </cell>
          <cell r="IM74">
            <v>0</v>
          </cell>
          <cell r="IN74">
            <v>0</v>
          </cell>
          <cell r="IO74">
            <v>0</v>
          </cell>
          <cell r="IP74">
            <v>0</v>
          </cell>
          <cell r="IQ74">
            <v>0</v>
          </cell>
          <cell r="IR74">
            <v>0</v>
          </cell>
          <cell r="IS74">
            <v>0</v>
          </cell>
          <cell r="IT74">
            <v>0</v>
          </cell>
          <cell r="IU74">
            <v>2</v>
          </cell>
          <cell r="IV74">
            <v>4</v>
          </cell>
          <cell r="IW74">
            <v>2</v>
          </cell>
          <cell r="IX74">
            <v>4</v>
          </cell>
          <cell r="IY74">
            <v>6</v>
          </cell>
          <cell r="IZ74">
            <v>0</v>
          </cell>
          <cell r="JA74">
            <v>0</v>
          </cell>
          <cell r="JB74">
            <v>0</v>
          </cell>
          <cell r="JC74">
            <v>0</v>
          </cell>
          <cell r="JD74">
            <v>0</v>
          </cell>
          <cell r="JE74">
            <v>0</v>
          </cell>
          <cell r="JF74">
            <v>0</v>
          </cell>
          <cell r="JG74">
            <v>0</v>
          </cell>
          <cell r="JH74">
            <v>16</v>
          </cell>
          <cell r="JI74">
            <v>6</v>
          </cell>
          <cell r="JJ74">
            <v>16</v>
          </cell>
          <cell r="JK74">
            <v>6</v>
          </cell>
          <cell r="JL74">
            <v>22</v>
          </cell>
          <cell r="JM74">
            <v>0</v>
          </cell>
          <cell r="JN74">
            <v>0</v>
          </cell>
          <cell r="JO74">
            <v>0</v>
          </cell>
          <cell r="JP74">
            <v>0</v>
          </cell>
          <cell r="JQ74">
            <v>0</v>
          </cell>
          <cell r="JR74">
            <v>0</v>
          </cell>
          <cell r="JS74">
            <v>0</v>
          </cell>
          <cell r="JT74">
            <v>0</v>
          </cell>
          <cell r="JU74">
            <v>0</v>
          </cell>
          <cell r="JV74">
            <v>2</v>
          </cell>
          <cell r="JW74">
            <v>0</v>
          </cell>
          <cell r="JX74">
            <v>2</v>
          </cell>
          <cell r="JY74">
            <v>2</v>
          </cell>
          <cell r="JZ74">
            <v>0</v>
          </cell>
          <cell r="KA74">
            <v>0</v>
          </cell>
          <cell r="KB74">
            <v>0</v>
          </cell>
          <cell r="KC74">
            <v>0</v>
          </cell>
          <cell r="KD74">
            <v>0</v>
          </cell>
          <cell r="KE74">
            <v>0</v>
          </cell>
          <cell r="KF74">
            <v>0</v>
          </cell>
          <cell r="KG74">
            <v>0</v>
          </cell>
          <cell r="KH74">
            <v>3</v>
          </cell>
          <cell r="KI74">
            <v>4</v>
          </cell>
          <cell r="KJ74">
            <v>3</v>
          </cell>
          <cell r="KK74">
            <v>4</v>
          </cell>
          <cell r="KL74">
            <v>7</v>
          </cell>
          <cell r="KM74">
            <v>0</v>
          </cell>
          <cell r="KN74">
            <v>1</v>
          </cell>
          <cell r="KO74">
            <v>0</v>
          </cell>
          <cell r="KP74">
            <v>0</v>
          </cell>
          <cell r="KQ74">
            <v>0</v>
          </cell>
          <cell r="KR74">
            <v>0</v>
          </cell>
          <cell r="KS74">
            <v>0</v>
          </cell>
          <cell r="KT74">
            <v>0</v>
          </cell>
          <cell r="KU74">
            <v>0</v>
          </cell>
          <cell r="KV74">
            <v>0</v>
          </cell>
          <cell r="KW74">
            <v>0</v>
          </cell>
          <cell r="KX74">
            <v>0</v>
          </cell>
          <cell r="KY74">
            <v>0</v>
          </cell>
          <cell r="KZ74">
            <v>0</v>
          </cell>
          <cell r="LA74">
            <v>0</v>
          </cell>
          <cell r="LB74">
            <v>0</v>
          </cell>
          <cell r="LC74">
            <v>0</v>
          </cell>
          <cell r="LD74">
            <v>0</v>
          </cell>
        </row>
        <row r="75">
          <cell r="A75" t="str">
            <v>Photo Works North / Source Magazine</v>
          </cell>
          <cell r="B75" t="str">
            <v>2014-2015</v>
          </cell>
          <cell r="C75">
            <v>31746</v>
          </cell>
          <cell r="D75" t="str">
            <v>Lottery</v>
          </cell>
          <cell r="E75" t="str">
            <v>ACNI/10784</v>
          </cell>
          <cell r="F75" t="str">
            <v>Suzanne Lyle</v>
          </cell>
          <cell r="G75" t="str">
            <v>xx AFP - Returning Applicant</v>
          </cell>
          <cell r="H75" t="str">
            <v>Awarded - Completed</v>
          </cell>
          <cell r="I75" t="str">
            <v>Small</v>
          </cell>
          <cell r="J75">
            <v>24000</v>
          </cell>
          <cell r="K75">
            <v>0</v>
          </cell>
          <cell r="L75">
            <v>24000</v>
          </cell>
          <cell r="M75">
            <v>97820</v>
          </cell>
          <cell r="N75" t="str">
            <v>Visual Arts</v>
          </cell>
          <cell r="O75">
            <v>0</v>
          </cell>
          <cell r="P75">
            <v>0</v>
          </cell>
          <cell r="Q75">
            <v>0</v>
          </cell>
          <cell r="R75">
            <v>0</v>
          </cell>
          <cell r="S75">
            <v>0</v>
          </cell>
          <cell r="T75">
            <v>0</v>
          </cell>
          <cell r="U75">
            <v>0</v>
          </cell>
          <cell r="V75">
            <v>0</v>
          </cell>
          <cell r="W75">
            <v>0</v>
          </cell>
          <cell r="X75">
            <v>0</v>
          </cell>
          <cell r="Y75">
            <v>3</v>
          </cell>
          <cell r="Z75">
            <v>2</v>
          </cell>
          <cell r="AA75">
            <v>3</v>
          </cell>
          <cell r="AB75">
            <v>2</v>
          </cell>
          <cell r="AC75">
            <v>5</v>
          </cell>
          <cell r="AD75">
            <v>24</v>
          </cell>
          <cell r="AE75">
            <v>29</v>
          </cell>
          <cell r="AF75">
            <v>0</v>
          </cell>
          <cell r="AG75">
            <v>0</v>
          </cell>
          <cell r="AH75">
            <v>0</v>
          </cell>
          <cell r="AI75">
            <v>0</v>
          </cell>
          <cell r="AJ75">
            <v>24</v>
          </cell>
          <cell r="AK75">
            <v>29</v>
          </cell>
          <cell r="AL75">
            <v>53</v>
          </cell>
          <cell r="AM75">
            <v>0</v>
          </cell>
          <cell r="AN75">
            <v>0</v>
          </cell>
          <cell r="AO75">
            <v>0</v>
          </cell>
          <cell r="AP75">
            <v>0</v>
          </cell>
          <cell r="AQ75">
            <v>3</v>
          </cell>
          <cell r="AR75">
            <v>3</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1</v>
          </cell>
          <cell r="BP75">
            <v>0</v>
          </cell>
          <cell r="BQ75">
            <v>4</v>
          </cell>
          <cell r="BR75">
            <v>3</v>
          </cell>
          <cell r="BS75">
            <v>7</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3</v>
          </cell>
          <cell r="EA75">
            <v>2</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3</v>
          </cell>
          <cell r="FA75">
            <v>2</v>
          </cell>
          <cell r="FB75">
            <v>5</v>
          </cell>
          <cell r="FC75">
            <v>0</v>
          </cell>
          <cell r="FD75">
            <v>0</v>
          </cell>
          <cell r="FE75">
            <v>0</v>
          </cell>
          <cell r="FF75">
            <v>0</v>
          </cell>
          <cell r="FG75">
            <v>0</v>
          </cell>
          <cell r="FH75">
            <v>0</v>
          </cell>
          <cell r="FI75">
            <v>0</v>
          </cell>
          <cell r="FJ75">
            <v>1</v>
          </cell>
          <cell r="FK75">
            <v>0</v>
          </cell>
          <cell r="FL75">
            <v>0</v>
          </cell>
          <cell r="FM75">
            <v>0</v>
          </cell>
          <cell r="FN75">
            <v>1</v>
          </cell>
          <cell r="FO75">
            <v>1</v>
          </cell>
          <cell r="FP75">
            <v>0</v>
          </cell>
          <cell r="FQ75">
            <v>0</v>
          </cell>
          <cell r="FR75">
            <v>1</v>
          </cell>
          <cell r="FS75">
            <v>0</v>
          </cell>
          <cell r="FT75">
            <v>2</v>
          </cell>
          <cell r="FU75">
            <v>2</v>
          </cell>
          <cell r="FV75">
            <v>1</v>
          </cell>
          <cell r="FW75">
            <v>1</v>
          </cell>
          <cell r="FX75">
            <v>0</v>
          </cell>
          <cell r="FY75">
            <v>0</v>
          </cell>
          <cell r="FZ75">
            <v>0</v>
          </cell>
          <cell r="GA75">
            <v>0</v>
          </cell>
          <cell r="GB75">
            <v>4</v>
          </cell>
          <cell r="GC75">
            <v>3</v>
          </cell>
          <cell r="GD75">
            <v>7</v>
          </cell>
          <cell r="GE75">
            <v>0</v>
          </cell>
          <cell r="GF75">
            <v>0</v>
          </cell>
          <cell r="GG75">
            <v>0</v>
          </cell>
          <cell r="GH75">
            <v>0</v>
          </cell>
          <cell r="GI75">
            <v>0</v>
          </cell>
          <cell r="GJ75">
            <v>0</v>
          </cell>
          <cell r="GK75">
            <v>0</v>
          </cell>
          <cell r="GL75">
            <v>0</v>
          </cell>
          <cell r="GM75">
            <v>0</v>
          </cell>
          <cell r="GN75">
            <v>0</v>
          </cell>
          <cell r="GO75">
            <v>0</v>
          </cell>
          <cell r="GP75">
            <v>0</v>
          </cell>
          <cell r="GQ75">
            <v>0</v>
          </cell>
          <cell r="GR75">
            <v>0</v>
          </cell>
          <cell r="GS75">
            <v>0</v>
          </cell>
          <cell r="GT75">
            <v>0</v>
          </cell>
          <cell r="GU75">
            <v>0</v>
          </cell>
          <cell r="GV75">
            <v>0</v>
          </cell>
          <cell r="GW75">
            <v>0</v>
          </cell>
          <cell r="GX75">
            <v>0</v>
          </cell>
          <cell r="GY75">
            <v>0</v>
          </cell>
          <cell r="GZ75">
            <v>0</v>
          </cell>
          <cell r="HA75">
            <v>0</v>
          </cell>
          <cell r="HB75">
            <v>0</v>
          </cell>
          <cell r="HC75">
            <v>0</v>
          </cell>
          <cell r="HD75">
            <v>0</v>
          </cell>
          <cell r="HE75">
            <v>0</v>
          </cell>
          <cell r="HF75">
            <v>0</v>
          </cell>
          <cell r="HG75">
            <v>0</v>
          </cell>
          <cell r="HH75">
            <v>0</v>
          </cell>
          <cell r="HI75">
            <v>0</v>
          </cell>
          <cell r="HJ75">
            <v>0</v>
          </cell>
          <cell r="HK75">
            <v>0</v>
          </cell>
          <cell r="HL75">
            <v>2</v>
          </cell>
          <cell r="HM75">
            <v>2</v>
          </cell>
          <cell r="HN75">
            <v>0</v>
          </cell>
          <cell r="HO75">
            <v>1</v>
          </cell>
          <cell r="HP75">
            <v>0</v>
          </cell>
          <cell r="HQ75">
            <v>0</v>
          </cell>
          <cell r="HR75">
            <v>0</v>
          </cell>
          <cell r="HS75">
            <v>0</v>
          </cell>
          <cell r="HT75">
            <v>0</v>
          </cell>
          <cell r="HU75">
            <v>3</v>
          </cell>
          <cell r="HV75">
            <v>2</v>
          </cell>
          <cell r="HW75">
            <v>5</v>
          </cell>
          <cell r="HX75">
            <v>0</v>
          </cell>
          <cell r="HY75">
            <v>0</v>
          </cell>
          <cell r="HZ75">
            <v>0</v>
          </cell>
          <cell r="IA75">
            <v>0</v>
          </cell>
          <cell r="IB75">
            <v>0</v>
          </cell>
          <cell r="IC75">
            <v>0</v>
          </cell>
          <cell r="ID75">
            <v>0</v>
          </cell>
          <cell r="IE75">
            <v>0</v>
          </cell>
          <cell r="IF75">
            <v>0</v>
          </cell>
          <cell r="IG75">
            <v>0</v>
          </cell>
          <cell r="IH75">
            <v>0</v>
          </cell>
          <cell r="II75">
            <v>0</v>
          </cell>
          <cell r="IJ75">
            <v>0</v>
          </cell>
          <cell r="IK75">
            <v>0</v>
          </cell>
          <cell r="IL75">
            <v>0</v>
          </cell>
          <cell r="IM75">
            <v>1</v>
          </cell>
          <cell r="IN75">
            <v>0</v>
          </cell>
          <cell r="IO75">
            <v>2</v>
          </cell>
          <cell r="IP75">
            <v>0</v>
          </cell>
          <cell r="IQ75">
            <v>0</v>
          </cell>
          <cell r="IR75">
            <v>0</v>
          </cell>
          <cell r="IS75">
            <v>1</v>
          </cell>
          <cell r="IT75">
            <v>2</v>
          </cell>
          <cell r="IU75">
            <v>0</v>
          </cell>
          <cell r="IV75">
            <v>1</v>
          </cell>
          <cell r="IW75">
            <v>4</v>
          </cell>
          <cell r="IX75">
            <v>3</v>
          </cell>
          <cell r="IY75">
            <v>7</v>
          </cell>
          <cell r="IZ75">
            <v>0</v>
          </cell>
          <cell r="JA75">
            <v>0</v>
          </cell>
          <cell r="JB75">
            <v>0</v>
          </cell>
          <cell r="JC75">
            <v>0</v>
          </cell>
          <cell r="JD75">
            <v>0</v>
          </cell>
          <cell r="JE75">
            <v>0</v>
          </cell>
          <cell r="JF75">
            <v>0</v>
          </cell>
          <cell r="JG75">
            <v>0</v>
          </cell>
          <cell r="JH75">
            <v>0</v>
          </cell>
          <cell r="JI75">
            <v>0</v>
          </cell>
          <cell r="JJ75">
            <v>0</v>
          </cell>
          <cell r="JK75">
            <v>0</v>
          </cell>
          <cell r="JL75">
            <v>0</v>
          </cell>
          <cell r="JM75">
            <v>0</v>
          </cell>
          <cell r="JN75">
            <v>0</v>
          </cell>
          <cell r="JO75">
            <v>0</v>
          </cell>
          <cell r="JP75">
            <v>0</v>
          </cell>
          <cell r="JQ75">
            <v>0</v>
          </cell>
          <cell r="JR75">
            <v>0</v>
          </cell>
          <cell r="JS75">
            <v>0</v>
          </cell>
          <cell r="JT75">
            <v>0</v>
          </cell>
          <cell r="JU75">
            <v>0</v>
          </cell>
          <cell r="JV75">
            <v>0</v>
          </cell>
          <cell r="JW75">
            <v>0</v>
          </cell>
          <cell r="JX75">
            <v>0</v>
          </cell>
          <cell r="JY75">
            <v>0</v>
          </cell>
          <cell r="JZ75">
            <v>0</v>
          </cell>
          <cell r="KA75">
            <v>1</v>
          </cell>
          <cell r="KB75">
            <v>0</v>
          </cell>
          <cell r="KC75">
            <v>0</v>
          </cell>
          <cell r="KD75">
            <v>0</v>
          </cell>
          <cell r="KE75">
            <v>0</v>
          </cell>
          <cell r="KF75">
            <v>1</v>
          </cell>
          <cell r="KG75">
            <v>1</v>
          </cell>
          <cell r="KH75">
            <v>2</v>
          </cell>
          <cell r="KI75">
            <v>0</v>
          </cell>
          <cell r="KJ75">
            <v>3</v>
          </cell>
          <cell r="KK75">
            <v>2</v>
          </cell>
          <cell r="KL75">
            <v>5</v>
          </cell>
          <cell r="KM75">
            <v>0</v>
          </cell>
          <cell r="KN75">
            <v>1</v>
          </cell>
          <cell r="KO75">
            <v>0</v>
          </cell>
          <cell r="KP75">
            <v>0</v>
          </cell>
          <cell r="KQ75">
            <v>0</v>
          </cell>
          <cell r="KR75">
            <v>0</v>
          </cell>
          <cell r="KS75">
            <v>0</v>
          </cell>
          <cell r="KT75">
            <v>0</v>
          </cell>
          <cell r="KU75">
            <v>0</v>
          </cell>
          <cell r="KV75">
            <v>0</v>
          </cell>
          <cell r="KW75">
            <v>0</v>
          </cell>
          <cell r="KX75">
            <v>0</v>
          </cell>
          <cell r="KY75">
            <v>0</v>
          </cell>
          <cell r="KZ75">
            <v>0</v>
          </cell>
          <cell r="LA75">
            <v>0</v>
          </cell>
          <cell r="LB75">
            <v>0</v>
          </cell>
          <cell r="LC75">
            <v>0</v>
          </cell>
          <cell r="LD75">
            <v>0</v>
          </cell>
        </row>
        <row r="76">
          <cell r="A76" t="str">
            <v>PLACE</v>
          </cell>
          <cell r="B76" t="str">
            <v>2014-2015</v>
          </cell>
          <cell r="C76">
            <v>31784</v>
          </cell>
          <cell r="D76" t="str">
            <v>Lottery</v>
          </cell>
          <cell r="E76" t="str">
            <v>ACNI/10822</v>
          </cell>
          <cell r="F76" t="str">
            <v>Deirdre Robb</v>
          </cell>
          <cell r="G76" t="str">
            <v>xx AFP - Returning Applicant</v>
          </cell>
          <cell r="H76" t="str">
            <v>Awarded - Completed</v>
          </cell>
          <cell r="I76" t="str">
            <v>Medium</v>
          </cell>
          <cell r="J76">
            <v>94375</v>
          </cell>
          <cell r="K76">
            <v>0</v>
          </cell>
          <cell r="L76">
            <v>94375</v>
          </cell>
          <cell r="M76">
            <v>0</v>
          </cell>
          <cell r="N76" t="str">
            <v>Visual Arts</v>
          </cell>
          <cell r="O76">
            <v>0</v>
          </cell>
          <cell r="P76">
            <v>0</v>
          </cell>
          <cell r="Q76">
            <v>0</v>
          </cell>
          <cell r="R76">
            <v>0</v>
          </cell>
          <cell r="S76">
            <v>0</v>
          </cell>
          <cell r="T76">
            <v>0</v>
          </cell>
          <cell r="U76">
            <v>1</v>
          </cell>
          <cell r="V76">
            <v>1</v>
          </cell>
          <cell r="W76">
            <v>1</v>
          </cell>
          <cell r="X76">
            <v>1</v>
          </cell>
          <cell r="Y76">
            <v>0</v>
          </cell>
          <cell r="Z76">
            <v>2</v>
          </cell>
          <cell r="AA76">
            <v>2</v>
          </cell>
          <cell r="AB76">
            <v>4</v>
          </cell>
          <cell r="AC76">
            <v>6</v>
          </cell>
          <cell r="AD76">
            <v>0</v>
          </cell>
          <cell r="AE76">
            <v>0</v>
          </cell>
          <cell r="AF76">
            <v>0</v>
          </cell>
          <cell r="AG76">
            <v>0</v>
          </cell>
          <cell r="AH76">
            <v>0</v>
          </cell>
          <cell r="AI76">
            <v>4</v>
          </cell>
          <cell r="AJ76">
            <v>0</v>
          </cell>
          <cell r="AK76">
            <v>4</v>
          </cell>
          <cell r="AL76">
            <v>4</v>
          </cell>
          <cell r="AM76">
            <v>8</v>
          </cell>
          <cell r="AN76">
            <v>19</v>
          </cell>
          <cell r="AO76">
            <v>27</v>
          </cell>
          <cell r="AP76">
            <v>498</v>
          </cell>
          <cell r="AQ76">
            <v>4</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4</v>
          </cell>
          <cell r="BR76">
            <v>0</v>
          </cell>
          <cell r="BS76">
            <v>4</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1</v>
          </cell>
          <cell r="CX76">
            <v>1</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1</v>
          </cell>
          <cell r="DX76">
            <v>1</v>
          </cell>
          <cell r="DY76">
            <v>2</v>
          </cell>
          <cell r="DZ76">
            <v>1</v>
          </cell>
          <cell r="EA76">
            <v>6</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1</v>
          </cell>
          <cell r="FA76">
            <v>6</v>
          </cell>
          <cell r="FB76">
            <v>7</v>
          </cell>
          <cell r="FC76">
            <v>0</v>
          </cell>
          <cell r="FD76">
            <v>0</v>
          </cell>
          <cell r="FE76">
            <v>0</v>
          </cell>
          <cell r="FF76">
            <v>0</v>
          </cell>
          <cell r="FG76">
            <v>0</v>
          </cell>
          <cell r="FH76">
            <v>0</v>
          </cell>
          <cell r="FI76">
            <v>0</v>
          </cell>
          <cell r="FJ76">
            <v>1</v>
          </cell>
          <cell r="FK76">
            <v>0</v>
          </cell>
          <cell r="FL76">
            <v>0</v>
          </cell>
          <cell r="FM76">
            <v>0</v>
          </cell>
          <cell r="FN76">
            <v>1</v>
          </cell>
          <cell r="FO76">
            <v>1</v>
          </cell>
          <cell r="FP76">
            <v>0</v>
          </cell>
          <cell r="FQ76">
            <v>0</v>
          </cell>
          <cell r="FR76">
            <v>0</v>
          </cell>
          <cell r="FS76">
            <v>0</v>
          </cell>
          <cell r="FT76">
            <v>0</v>
          </cell>
          <cell r="FU76">
            <v>0</v>
          </cell>
          <cell r="FV76">
            <v>3</v>
          </cell>
          <cell r="FW76">
            <v>0</v>
          </cell>
          <cell r="FX76">
            <v>1</v>
          </cell>
          <cell r="FY76">
            <v>0</v>
          </cell>
          <cell r="FZ76">
            <v>0</v>
          </cell>
          <cell r="GA76">
            <v>0</v>
          </cell>
          <cell r="GB76">
            <v>4</v>
          </cell>
          <cell r="GC76">
            <v>0</v>
          </cell>
          <cell r="GD76">
            <v>4</v>
          </cell>
          <cell r="GE76">
            <v>0</v>
          </cell>
          <cell r="GF76">
            <v>0</v>
          </cell>
          <cell r="GG76">
            <v>0</v>
          </cell>
          <cell r="GH76">
            <v>0</v>
          </cell>
          <cell r="GI76">
            <v>0</v>
          </cell>
          <cell r="GJ76">
            <v>0</v>
          </cell>
          <cell r="GK76">
            <v>0</v>
          </cell>
          <cell r="GL76">
            <v>0</v>
          </cell>
          <cell r="GM76">
            <v>0</v>
          </cell>
          <cell r="GN76">
            <v>0</v>
          </cell>
          <cell r="GO76">
            <v>0</v>
          </cell>
          <cell r="GP76">
            <v>0</v>
          </cell>
          <cell r="GQ76">
            <v>0</v>
          </cell>
          <cell r="GR76">
            <v>0</v>
          </cell>
          <cell r="GS76">
            <v>0</v>
          </cell>
          <cell r="GT76">
            <v>0</v>
          </cell>
          <cell r="GU76">
            <v>0</v>
          </cell>
          <cell r="GV76">
            <v>0</v>
          </cell>
          <cell r="GW76">
            <v>0</v>
          </cell>
          <cell r="GX76">
            <v>1</v>
          </cell>
          <cell r="GY76">
            <v>1</v>
          </cell>
          <cell r="GZ76">
            <v>0</v>
          </cell>
          <cell r="HA76">
            <v>0</v>
          </cell>
          <cell r="HB76">
            <v>0</v>
          </cell>
          <cell r="HC76">
            <v>0</v>
          </cell>
          <cell r="HD76">
            <v>0</v>
          </cell>
          <cell r="HE76">
            <v>0</v>
          </cell>
          <cell r="HF76">
            <v>1</v>
          </cell>
          <cell r="HG76">
            <v>1</v>
          </cell>
          <cell r="HH76">
            <v>2</v>
          </cell>
          <cell r="HI76">
            <v>0</v>
          </cell>
          <cell r="HJ76">
            <v>0</v>
          </cell>
          <cell r="HK76">
            <v>1</v>
          </cell>
          <cell r="HL76">
            <v>6</v>
          </cell>
          <cell r="HM76">
            <v>0</v>
          </cell>
          <cell r="HN76">
            <v>2</v>
          </cell>
          <cell r="HO76">
            <v>0</v>
          </cell>
          <cell r="HP76">
            <v>0</v>
          </cell>
          <cell r="HQ76">
            <v>0</v>
          </cell>
          <cell r="HR76">
            <v>0</v>
          </cell>
          <cell r="HS76">
            <v>0</v>
          </cell>
          <cell r="HT76">
            <v>0</v>
          </cell>
          <cell r="HU76">
            <v>1</v>
          </cell>
          <cell r="HV76">
            <v>8</v>
          </cell>
          <cell r="HW76">
            <v>9</v>
          </cell>
          <cell r="HX76">
            <v>0</v>
          </cell>
          <cell r="HY76">
            <v>0</v>
          </cell>
          <cell r="HZ76">
            <v>0</v>
          </cell>
          <cell r="IA76">
            <v>0</v>
          </cell>
          <cell r="IB76">
            <v>0</v>
          </cell>
          <cell r="IC76">
            <v>0</v>
          </cell>
          <cell r="ID76">
            <v>0</v>
          </cell>
          <cell r="IE76">
            <v>0</v>
          </cell>
          <cell r="IF76">
            <v>0</v>
          </cell>
          <cell r="IG76">
            <v>0</v>
          </cell>
          <cell r="IH76">
            <v>0</v>
          </cell>
          <cell r="II76">
            <v>0</v>
          </cell>
          <cell r="IJ76">
            <v>0</v>
          </cell>
          <cell r="IK76">
            <v>0</v>
          </cell>
          <cell r="IL76">
            <v>0</v>
          </cell>
          <cell r="IM76">
            <v>0</v>
          </cell>
          <cell r="IN76">
            <v>0</v>
          </cell>
          <cell r="IO76">
            <v>0</v>
          </cell>
          <cell r="IP76">
            <v>0</v>
          </cell>
          <cell r="IQ76">
            <v>0</v>
          </cell>
          <cell r="IR76">
            <v>0</v>
          </cell>
          <cell r="IS76">
            <v>0</v>
          </cell>
          <cell r="IT76">
            <v>0</v>
          </cell>
          <cell r="IU76">
            <v>4</v>
          </cell>
          <cell r="IV76">
            <v>0</v>
          </cell>
          <cell r="IW76">
            <v>4</v>
          </cell>
          <cell r="IX76">
            <v>0</v>
          </cell>
          <cell r="IY76">
            <v>4</v>
          </cell>
          <cell r="IZ76">
            <v>0</v>
          </cell>
          <cell r="JA76">
            <v>0</v>
          </cell>
          <cell r="JB76">
            <v>0</v>
          </cell>
          <cell r="JC76">
            <v>0</v>
          </cell>
          <cell r="JD76">
            <v>0</v>
          </cell>
          <cell r="JE76">
            <v>0</v>
          </cell>
          <cell r="JF76">
            <v>0</v>
          </cell>
          <cell r="JG76">
            <v>0</v>
          </cell>
          <cell r="JH76">
            <v>0</v>
          </cell>
          <cell r="JI76">
            <v>0</v>
          </cell>
          <cell r="JJ76">
            <v>0</v>
          </cell>
          <cell r="JK76">
            <v>0</v>
          </cell>
          <cell r="JL76">
            <v>0</v>
          </cell>
          <cell r="JM76">
            <v>0</v>
          </cell>
          <cell r="JN76">
            <v>0</v>
          </cell>
          <cell r="JO76">
            <v>0</v>
          </cell>
          <cell r="JP76">
            <v>0</v>
          </cell>
          <cell r="JQ76">
            <v>0</v>
          </cell>
          <cell r="JR76">
            <v>0</v>
          </cell>
          <cell r="JS76">
            <v>0</v>
          </cell>
          <cell r="JT76">
            <v>0</v>
          </cell>
          <cell r="JU76">
            <v>1</v>
          </cell>
          <cell r="JV76">
            <v>1</v>
          </cell>
          <cell r="JW76">
            <v>1</v>
          </cell>
          <cell r="JX76">
            <v>1</v>
          </cell>
          <cell r="JY76">
            <v>2</v>
          </cell>
          <cell r="JZ76">
            <v>0</v>
          </cell>
          <cell r="KA76">
            <v>0</v>
          </cell>
          <cell r="KB76">
            <v>0</v>
          </cell>
          <cell r="KC76">
            <v>0</v>
          </cell>
          <cell r="KD76">
            <v>0</v>
          </cell>
          <cell r="KE76">
            <v>0</v>
          </cell>
          <cell r="KF76">
            <v>0</v>
          </cell>
          <cell r="KG76">
            <v>0</v>
          </cell>
          <cell r="KH76">
            <v>1</v>
          </cell>
          <cell r="KI76">
            <v>7</v>
          </cell>
          <cell r="KJ76">
            <v>1</v>
          </cell>
          <cell r="KK76">
            <v>7</v>
          </cell>
          <cell r="KL76">
            <v>8</v>
          </cell>
          <cell r="KM76">
            <v>1</v>
          </cell>
          <cell r="KN76">
            <v>0</v>
          </cell>
          <cell r="KO76">
            <v>1</v>
          </cell>
          <cell r="KP76">
            <v>0</v>
          </cell>
          <cell r="KQ76">
            <v>3</v>
          </cell>
          <cell r="KR76">
            <v>0</v>
          </cell>
          <cell r="KS76">
            <v>0</v>
          </cell>
          <cell r="KT76">
            <v>0</v>
          </cell>
          <cell r="KU76">
            <v>0</v>
          </cell>
          <cell r="KV76">
            <v>0</v>
          </cell>
          <cell r="KW76">
            <v>0</v>
          </cell>
          <cell r="KX76">
            <v>3</v>
          </cell>
          <cell r="KY76">
            <v>6</v>
          </cell>
          <cell r="KZ76">
            <v>0</v>
          </cell>
          <cell r="LA76">
            <v>0</v>
          </cell>
          <cell r="LB76">
            <v>0</v>
          </cell>
          <cell r="LC76">
            <v>1</v>
          </cell>
          <cell r="LD76">
            <v>1</v>
          </cell>
        </row>
        <row r="77">
          <cell r="A77" t="str">
            <v>Play Resource Warehouse</v>
          </cell>
          <cell r="B77" t="str">
            <v>2014-2015</v>
          </cell>
          <cell r="C77">
            <v>31802</v>
          </cell>
          <cell r="D77" t="str">
            <v>Lottery</v>
          </cell>
          <cell r="E77" t="str">
            <v>ACNI/10840</v>
          </cell>
          <cell r="F77" t="str">
            <v>Gavin O'Connor</v>
          </cell>
          <cell r="G77" t="str">
            <v>xx AFP - Returning Applicant</v>
          </cell>
          <cell r="H77" t="str">
            <v>Awarded - Completed</v>
          </cell>
          <cell r="I77" t="str">
            <v>Medium</v>
          </cell>
          <cell r="J77">
            <v>107137</v>
          </cell>
          <cell r="K77">
            <v>0</v>
          </cell>
          <cell r="L77">
            <v>107137</v>
          </cell>
          <cell r="M77">
            <v>374709</v>
          </cell>
          <cell r="N77" t="str">
            <v>Visual Arts</v>
          </cell>
          <cell r="O77">
            <v>0</v>
          </cell>
          <cell r="P77">
            <v>0</v>
          </cell>
          <cell r="Q77">
            <v>0</v>
          </cell>
          <cell r="R77">
            <v>0</v>
          </cell>
          <cell r="S77">
            <v>0</v>
          </cell>
          <cell r="T77">
            <v>3</v>
          </cell>
          <cell r="U77">
            <v>1</v>
          </cell>
          <cell r="V77">
            <v>0</v>
          </cell>
          <cell r="W77">
            <v>0</v>
          </cell>
          <cell r="X77">
            <v>3</v>
          </cell>
          <cell r="Y77">
            <v>5</v>
          </cell>
          <cell r="Z77">
            <v>0</v>
          </cell>
          <cell r="AA77">
            <v>6</v>
          </cell>
          <cell r="AB77">
            <v>6</v>
          </cell>
          <cell r="AC77">
            <v>12</v>
          </cell>
          <cell r="AD77">
            <v>2</v>
          </cell>
          <cell r="AE77">
            <v>12</v>
          </cell>
          <cell r="AF77">
            <v>0</v>
          </cell>
          <cell r="AG77">
            <v>0</v>
          </cell>
          <cell r="AH77">
            <v>0</v>
          </cell>
          <cell r="AI77">
            <v>0</v>
          </cell>
          <cell r="AJ77">
            <v>2</v>
          </cell>
          <cell r="AK77">
            <v>12</v>
          </cell>
          <cell r="AL77">
            <v>14</v>
          </cell>
          <cell r="AM77">
            <v>5</v>
          </cell>
          <cell r="AN77">
            <v>2</v>
          </cell>
          <cell r="AO77">
            <v>7</v>
          </cell>
          <cell r="AP77">
            <v>70</v>
          </cell>
          <cell r="AQ77">
            <v>4</v>
          </cell>
          <cell r="AR77">
            <v>2</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4</v>
          </cell>
          <cell r="BR77">
            <v>2</v>
          </cell>
          <cell r="BS77">
            <v>6</v>
          </cell>
          <cell r="BT77">
            <v>0</v>
          </cell>
          <cell r="BU77">
            <v>1</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1</v>
          </cell>
          <cell r="CV77">
            <v>1</v>
          </cell>
          <cell r="CW77">
            <v>0</v>
          </cell>
          <cell r="CX77">
            <v>3</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3</v>
          </cell>
          <cell r="DY77">
            <v>3</v>
          </cell>
          <cell r="DZ77">
            <v>6</v>
          </cell>
          <cell r="EA77">
            <v>15</v>
          </cell>
          <cell r="EB77">
            <v>0</v>
          </cell>
          <cell r="EC77">
            <v>0</v>
          </cell>
          <cell r="ED77">
            <v>0</v>
          </cell>
          <cell r="EE77">
            <v>0</v>
          </cell>
          <cell r="EF77">
            <v>0</v>
          </cell>
          <cell r="EG77">
            <v>1</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6</v>
          </cell>
          <cell r="FA77">
            <v>16</v>
          </cell>
          <cell r="FB77">
            <v>22</v>
          </cell>
          <cell r="FC77">
            <v>0</v>
          </cell>
          <cell r="FD77">
            <v>0</v>
          </cell>
          <cell r="FE77">
            <v>0</v>
          </cell>
          <cell r="FF77">
            <v>0</v>
          </cell>
          <cell r="FG77">
            <v>0</v>
          </cell>
          <cell r="FH77">
            <v>0</v>
          </cell>
          <cell r="FI77">
            <v>0</v>
          </cell>
          <cell r="FJ77">
            <v>0</v>
          </cell>
          <cell r="FK77">
            <v>1</v>
          </cell>
          <cell r="FL77">
            <v>0</v>
          </cell>
          <cell r="FM77">
            <v>1</v>
          </cell>
          <cell r="FN77">
            <v>0</v>
          </cell>
          <cell r="FO77">
            <v>1</v>
          </cell>
          <cell r="FP77">
            <v>0</v>
          </cell>
          <cell r="FQ77">
            <v>0</v>
          </cell>
          <cell r="FR77">
            <v>0</v>
          </cell>
          <cell r="FS77">
            <v>0</v>
          </cell>
          <cell r="FT77">
            <v>0</v>
          </cell>
          <cell r="FU77">
            <v>0</v>
          </cell>
          <cell r="FV77">
            <v>4</v>
          </cell>
          <cell r="FW77">
            <v>2</v>
          </cell>
          <cell r="FX77">
            <v>0</v>
          </cell>
          <cell r="FY77">
            <v>0</v>
          </cell>
          <cell r="FZ77">
            <v>0</v>
          </cell>
          <cell r="GA77">
            <v>0</v>
          </cell>
          <cell r="GB77">
            <v>4</v>
          </cell>
          <cell r="GC77">
            <v>2</v>
          </cell>
          <cell r="GD77">
            <v>6</v>
          </cell>
          <cell r="GE77">
            <v>0</v>
          </cell>
          <cell r="GF77">
            <v>0</v>
          </cell>
          <cell r="GG77">
            <v>0</v>
          </cell>
          <cell r="GH77">
            <v>0</v>
          </cell>
          <cell r="GI77">
            <v>0</v>
          </cell>
          <cell r="GJ77">
            <v>0</v>
          </cell>
          <cell r="GK77">
            <v>0</v>
          </cell>
          <cell r="GL77">
            <v>0</v>
          </cell>
          <cell r="GM77">
            <v>0</v>
          </cell>
          <cell r="GN77">
            <v>1</v>
          </cell>
          <cell r="GO77">
            <v>0</v>
          </cell>
          <cell r="GP77">
            <v>0</v>
          </cell>
          <cell r="GQ77">
            <v>0</v>
          </cell>
          <cell r="GR77">
            <v>1</v>
          </cell>
          <cell r="GS77">
            <v>1</v>
          </cell>
          <cell r="GT77">
            <v>0</v>
          </cell>
          <cell r="GU77">
            <v>0</v>
          </cell>
          <cell r="GV77">
            <v>0</v>
          </cell>
          <cell r="GW77">
            <v>1</v>
          </cell>
          <cell r="GX77">
            <v>0</v>
          </cell>
          <cell r="GY77">
            <v>2</v>
          </cell>
          <cell r="GZ77">
            <v>0</v>
          </cell>
          <cell r="HA77">
            <v>0</v>
          </cell>
          <cell r="HB77">
            <v>0</v>
          </cell>
          <cell r="HC77">
            <v>0</v>
          </cell>
          <cell r="HD77">
            <v>0</v>
          </cell>
          <cell r="HE77">
            <v>0</v>
          </cell>
          <cell r="HF77">
            <v>0</v>
          </cell>
          <cell r="HG77">
            <v>3</v>
          </cell>
          <cell r="HH77">
            <v>3</v>
          </cell>
          <cell r="HI77">
            <v>0</v>
          </cell>
          <cell r="HJ77">
            <v>0</v>
          </cell>
          <cell r="HK77">
            <v>0</v>
          </cell>
          <cell r="HL77">
            <v>1</v>
          </cell>
          <cell r="HM77">
            <v>0</v>
          </cell>
          <cell r="HN77">
            <v>15</v>
          </cell>
          <cell r="HO77">
            <v>0</v>
          </cell>
          <cell r="HP77">
            <v>0</v>
          </cell>
          <cell r="HQ77">
            <v>0</v>
          </cell>
          <cell r="HR77">
            <v>0</v>
          </cell>
          <cell r="HS77">
            <v>0</v>
          </cell>
          <cell r="HT77">
            <v>0</v>
          </cell>
          <cell r="HU77">
            <v>0</v>
          </cell>
          <cell r="HV77">
            <v>16</v>
          </cell>
          <cell r="HW77">
            <v>16</v>
          </cell>
          <cell r="HX77">
            <v>0</v>
          </cell>
          <cell r="HY77">
            <v>0</v>
          </cell>
          <cell r="HZ77">
            <v>1</v>
          </cell>
          <cell r="IA77">
            <v>0</v>
          </cell>
          <cell r="IB77">
            <v>0</v>
          </cell>
          <cell r="IC77">
            <v>0</v>
          </cell>
          <cell r="ID77">
            <v>0</v>
          </cell>
          <cell r="IE77">
            <v>0</v>
          </cell>
          <cell r="IF77">
            <v>0</v>
          </cell>
          <cell r="IG77">
            <v>0</v>
          </cell>
          <cell r="IH77">
            <v>0</v>
          </cell>
          <cell r="II77">
            <v>0</v>
          </cell>
          <cell r="IJ77">
            <v>1</v>
          </cell>
          <cell r="IK77">
            <v>0</v>
          </cell>
          <cell r="IL77">
            <v>1</v>
          </cell>
          <cell r="IM77">
            <v>2</v>
          </cell>
          <cell r="IN77">
            <v>1</v>
          </cell>
          <cell r="IO77">
            <v>2</v>
          </cell>
          <cell r="IP77">
            <v>1</v>
          </cell>
          <cell r="IQ77">
            <v>0</v>
          </cell>
          <cell r="IR77">
            <v>0</v>
          </cell>
          <cell r="IS77">
            <v>0</v>
          </cell>
          <cell r="IT77">
            <v>0</v>
          </cell>
          <cell r="IU77">
            <v>0</v>
          </cell>
          <cell r="IV77">
            <v>0</v>
          </cell>
          <cell r="IW77">
            <v>4</v>
          </cell>
          <cell r="IX77">
            <v>2</v>
          </cell>
          <cell r="IY77">
            <v>6</v>
          </cell>
          <cell r="IZ77">
            <v>0</v>
          </cell>
          <cell r="JA77">
            <v>1</v>
          </cell>
          <cell r="JB77">
            <v>0</v>
          </cell>
          <cell r="JC77">
            <v>0</v>
          </cell>
          <cell r="JD77">
            <v>0</v>
          </cell>
          <cell r="JE77">
            <v>0</v>
          </cell>
          <cell r="JF77">
            <v>0</v>
          </cell>
          <cell r="JG77">
            <v>0</v>
          </cell>
          <cell r="JH77">
            <v>0</v>
          </cell>
          <cell r="JI77">
            <v>0</v>
          </cell>
          <cell r="JJ77">
            <v>0</v>
          </cell>
          <cell r="JK77">
            <v>1</v>
          </cell>
          <cell r="JL77">
            <v>1</v>
          </cell>
          <cell r="JM77">
            <v>0</v>
          </cell>
          <cell r="JN77">
            <v>2</v>
          </cell>
          <cell r="JO77">
            <v>0</v>
          </cell>
          <cell r="JP77">
            <v>1</v>
          </cell>
          <cell r="JQ77">
            <v>0</v>
          </cell>
          <cell r="JR77">
            <v>0</v>
          </cell>
          <cell r="JS77">
            <v>0</v>
          </cell>
          <cell r="JT77">
            <v>0</v>
          </cell>
          <cell r="JU77">
            <v>0</v>
          </cell>
          <cell r="JV77">
            <v>0</v>
          </cell>
          <cell r="JW77">
            <v>0</v>
          </cell>
          <cell r="JX77">
            <v>3</v>
          </cell>
          <cell r="JY77">
            <v>3</v>
          </cell>
          <cell r="JZ77">
            <v>4</v>
          </cell>
          <cell r="KA77">
            <v>1</v>
          </cell>
          <cell r="KB77">
            <v>0</v>
          </cell>
          <cell r="KC77">
            <v>3</v>
          </cell>
          <cell r="KD77">
            <v>0</v>
          </cell>
          <cell r="KE77">
            <v>0</v>
          </cell>
          <cell r="KF77">
            <v>0</v>
          </cell>
          <cell r="KG77">
            <v>0</v>
          </cell>
          <cell r="KH77">
            <v>2</v>
          </cell>
          <cell r="KI77">
            <v>12</v>
          </cell>
          <cell r="KJ77">
            <v>6</v>
          </cell>
          <cell r="KK77">
            <v>16</v>
          </cell>
          <cell r="KL77">
            <v>22</v>
          </cell>
          <cell r="KM77">
            <v>1</v>
          </cell>
          <cell r="KN77">
            <v>0</v>
          </cell>
          <cell r="KO77">
            <v>1</v>
          </cell>
          <cell r="KP77">
            <v>0</v>
          </cell>
          <cell r="KQ77">
            <v>1</v>
          </cell>
          <cell r="KR77">
            <v>1</v>
          </cell>
          <cell r="KS77">
            <v>0</v>
          </cell>
          <cell r="KT77">
            <v>0</v>
          </cell>
          <cell r="KU77">
            <v>0</v>
          </cell>
          <cell r="KV77">
            <v>0</v>
          </cell>
          <cell r="KW77">
            <v>0</v>
          </cell>
          <cell r="KX77">
            <v>0</v>
          </cell>
          <cell r="KY77">
            <v>2</v>
          </cell>
          <cell r="KZ77">
            <v>0</v>
          </cell>
          <cell r="LA77">
            <v>0</v>
          </cell>
          <cell r="LB77">
            <v>0</v>
          </cell>
          <cell r="LC77">
            <v>1</v>
          </cell>
          <cell r="LD77">
            <v>1</v>
          </cell>
        </row>
        <row r="78">
          <cell r="A78" t="str">
            <v>POBAL</v>
          </cell>
          <cell r="B78" t="str">
            <v>2014-2015</v>
          </cell>
          <cell r="C78">
            <v>31803</v>
          </cell>
          <cell r="D78" t="str">
            <v>Lottery</v>
          </cell>
          <cell r="E78" t="str">
            <v>ACNI/10841</v>
          </cell>
          <cell r="F78" t="str">
            <v>Fionnuala Walsh</v>
          </cell>
          <cell r="G78" t="str">
            <v>xx AFP - Returning Applicant</v>
          </cell>
          <cell r="H78" t="str">
            <v>Awarded - Completed</v>
          </cell>
          <cell r="I78" t="str">
            <v>Small</v>
          </cell>
          <cell r="J78">
            <v>25905</v>
          </cell>
          <cell r="K78">
            <v>0</v>
          </cell>
          <cell r="L78">
            <v>25905</v>
          </cell>
          <cell r="M78">
            <v>271963.86</v>
          </cell>
          <cell r="N78" t="str">
            <v>Literature</v>
          </cell>
          <cell r="O78">
            <v>0</v>
          </cell>
          <cell r="P78">
            <v>0</v>
          </cell>
          <cell r="Q78">
            <v>0</v>
          </cell>
          <cell r="R78">
            <v>0</v>
          </cell>
          <cell r="S78">
            <v>0</v>
          </cell>
          <cell r="T78">
            <v>0</v>
          </cell>
          <cell r="U78">
            <v>0</v>
          </cell>
          <cell r="V78">
            <v>1</v>
          </cell>
          <cell r="W78">
            <v>1</v>
          </cell>
          <cell r="X78">
            <v>0</v>
          </cell>
          <cell r="Y78">
            <v>2</v>
          </cell>
          <cell r="Z78">
            <v>0</v>
          </cell>
          <cell r="AA78">
            <v>3</v>
          </cell>
          <cell r="AB78">
            <v>1</v>
          </cell>
          <cell r="AC78">
            <v>4</v>
          </cell>
          <cell r="AD78">
            <v>21</v>
          </cell>
          <cell r="AE78">
            <v>19</v>
          </cell>
          <cell r="AF78">
            <v>0</v>
          </cell>
          <cell r="AG78">
            <v>0</v>
          </cell>
          <cell r="AH78">
            <v>0</v>
          </cell>
          <cell r="AI78">
            <v>0</v>
          </cell>
          <cell r="AJ78">
            <v>21</v>
          </cell>
          <cell r="AK78">
            <v>19</v>
          </cell>
          <cell r="AL78">
            <v>40</v>
          </cell>
          <cell r="AM78">
            <v>23</v>
          </cell>
          <cell r="AN78">
            <v>27</v>
          </cell>
          <cell r="AO78">
            <v>50</v>
          </cell>
          <cell r="AP78">
            <v>60</v>
          </cell>
          <cell r="AQ78">
            <v>3</v>
          </cell>
          <cell r="AR78">
            <v>1</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3</v>
          </cell>
          <cell r="BR78">
            <v>1</v>
          </cell>
          <cell r="BS78">
            <v>4</v>
          </cell>
          <cell r="BT78">
            <v>1</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1</v>
          </cell>
          <cell r="CU78">
            <v>0</v>
          </cell>
          <cell r="CV78">
            <v>1</v>
          </cell>
          <cell r="CW78">
            <v>0</v>
          </cell>
          <cell r="CX78">
            <v>1</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1</v>
          </cell>
          <cell r="DY78">
            <v>1</v>
          </cell>
          <cell r="DZ78">
            <v>2</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2</v>
          </cell>
          <cell r="FA78">
            <v>0</v>
          </cell>
          <cell r="FB78">
            <v>2</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1</v>
          </cell>
          <cell r="FV78">
            <v>3</v>
          </cell>
          <cell r="FW78">
            <v>0</v>
          </cell>
          <cell r="FX78">
            <v>0</v>
          </cell>
          <cell r="FY78">
            <v>0</v>
          </cell>
          <cell r="FZ78">
            <v>0</v>
          </cell>
          <cell r="GA78">
            <v>0</v>
          </cell>
          <cell r="GB78">
            <v>3</v>
          </cell>
          <cell r="GC78">
            <v>1</v>
          </cell>
          <cell r="GD78">
            <v>4</v>
          </cell>
          <cell r="GE78">
            <v>0</v>
          </cell>
          <cell r="GF78">
            <v>0</v>
          </cell>
          <cell r="GG78">
            <v>0</v>
          </cell>
          <cell r="GH78">
            <v>0</v>
          </cell>
          <cell r="GI78">
            <v>0</v>
          </cell>
          <cell r="GJ78">
            <v>0</v>
          </cell>
          <cell r="GK78">
            <v>0</v>
          </cell>
          <cell r="GL78">
            <v>0</v>
          </cell>
          <cell r="GM78">
            <v>0</v>
          </cell>
          <cell r="GN78">
            <v>0</v>
          </cell>
          <cell r="GO78">
            <v>0</v>
          </cell>
          <cell r="GP78">
            <v>0</v>
          </cell>
          <cell r="GQ78">
            <v>0</v>
          </cell>
          <cell r="GR78">
            <v>0</v>
          </cell>
          <cell r="GS78">
            <v>0</v>
          </cell>
          <cell r="GT78">
            <v>0</v>
          </cell>
          <cell r="GU78">
            <v>0</v>
          </cell>
          <cell r="GV78">
            <v>0</v>
          </cell>
          <cell r="GW78">
            <v>0</v>
          </cell>
          <cell r="GX78">
            <v>0</v>
          </cell>
          <cell r="GY78">
            <v>0</v>
          </cell>
          <cell r="GZ78">
            <v>0</v>
          </cell>
          <cell r="HA78">
            <v>1</v>
          </cell>
          <cell r="HB78">
            <v>0</v>
          </cell>
          <cell r="HC78">
            <v>0</v>
          </cell>
          <cell r="HD78">
            <v>0</v>
          </cell>
          <cell r="HE78">
            <v>0</v>
          </cell>
          <cell r="HF78">
            <v>0</v>
          </cell>
          <cell r="HG78">
            <v>1</v>
          </cell>
          <cell r="HH78">
            <v>1</v>
          </cell>
          <cell r="HI78">
            <v>0</v>
          </cell>
          <cell r="HJ78">
            <v>0</v>
          </cell>
          <cell r="HK78">
            <v>0</v>
          </cell>
          <cell r="HL78">
            <v>0</v>
          </cell>
          <cell r="HM78">
            <v>0</v>
          </cell>
          <cell r="HN78">
            <v>0</v>
          </cell>
          <cell r="HO78">
            <v>2</v>
          </cell>
          <cell r="HP78">
            <v>0</v>
          </cell>
          <cell r="HQ78">
            <v>0</v>
          </cell>
          <cell r="HR78">
            <v>0</v>
          </cell>
          <cell r="HS78">
            <v>0</v>
          </cell>
          <cell r="HT78">
            <v>0</v>
          </cell>
          <cell r="HU78">
            <v>2</v>
          </cell>
          <cell r="HV78">
            <v>0</v>
          </cell>
          <cell r="HW78">
            <v>2</v>
          </cell>
          <cell r="HX78">
            <v>0</v>
          </cell>
          <cell r="HY78">
            <v>0</v>
          </cell>
          <cell r="HZ78">
            <v>0</v>
          </cell>
          <cell r="IA78">
            <v>0</v>
          </cell>
          <cell r="IB78">
            <v>0</v>
          </cell>
          <cell r="IC78">
            <v>0</v>
          </cell>
          <cell r="ID78">
            <v>0</v>
          </cell>
          <cell r="IE78">
            <v>0</v>
          </cell>
          <cell r="IF78">
            <v>0</v>
          </cell>
          <cell r="IG78">
            <v>0</v>
          </cell>
          <cell r="IH78">
            <v>0</v>
          </cell>
          <cell r="II78">
            <v>0</v>
          </cell>
          <cell r="IJ78">
            <v>0</v>
          </cell>
          <cell r="IK78">
            <v>0</v>
          </cell>
          <cell r="IL78">
            <v>0</v>
          </cell>
          <cell r="IM78">
            <v>0</v>
          </cell>
          <cell r="IN78">
            <v>0</v>
          </cell>
          <cell r="IO78">
            <v>0</v>
          </cell>
          <cell r="IP78">
            <v>0</v>
          </cell>
          <cell r="IQ78">
            <v>0</v>
          </cell>
          <cell r="IR78">
            <v>0</v>
          </cell>
          <cell r="IS78">
            <v>0</v>
          </cell>
          <cell r="IT78">
            <v>0</v>
          </cell>
          <cell r="IU78">
            <v>3</v>
          </cell>
          <cell r="IV78">
            <v>1</v>
          </cell>
          <cell r="IW78">
            <v>3</v>
          </cell>
          <cell r="IX78">
            <v>1</v>
          </cell>
          <cell r="IY78">
            <v>4</v>
          </cell>
          <cell r="IZ78">
            <v>0</v>
          </cell>
          <cell r="JA78">
            <v>0</v>
          </cell>
          <cell r="JB78">
            <v>0</v>
          </cell>
          <cell r="JC78">
            <v>0</v>
          </cell>
          <cell r="JD78">
            <v>0</v>
          </cell>
          <cell r="JE78">
            <v>0</v>
          </cell>
          <cell r="JF78">
            <v>0</v>
          </cell>
          <cell r="JG78">
            <v>0</v>
          </cell>
          <cell r="JH78">
            <v>0</v>
          </cell>
          <cell r="JI78">
            <v>0</v>
          </cell>
          <cell r="JJ78">
            <v>0</v>
          </cell>
          <cell r="JK78">
            <v>0</v>
          </cell>
          <cell r="JL78">
            <v>0</v>
          </cell>
          <cell r="JM78">
            <v>0</v>
          </cell>
          <cell r="JN78">
            <v>0</v>
          </cell>
          <cell r="JO78">
            <v>0</v>
          </cell>
          <cell r="JP78">
            <v>0</v>
          </cell>
          <cell r="JQ78">
            <v>0</v>
          </cell>
          <cell r="JR78">
            <v>0</v>
          </cell>
          <cell r="JS78">
            <v>0</v>
          </cell>
          <cell r="JT78">
            <v>0</v>
          </cell>
          <cell r="JU78">
            <v>0</v>
          </cell>
          <cell r="JV78">
            <v>0</v>
          </cell>
          <cell r="JW78">
            <v>0</v>
          </cell>
          <cell r="JX78">
            <v>0</v>
          </cell>
          <cell r="JY78">
            <v>0</v>
          </cell>
          <cell r="JZ78">
            <v>0</v>
          </cell>
          <cell r="KA78">
            <v>0</v>
          </cell>
          <cell r="KB78">
            <v>0</v>
          </cell>
          <cell r="KC78">
            <v>0</v>
          </cell>
          <cell r="KD78">
            <v>0</v>
          </cell>
          <cell r="KE78">
            <v>0</v>
          </cell>
          <cell r="KF78">
            <v>0</v>
          </cell>
          <cell r="KG78">
            <v>0</v>
          </cell>
          <cell r="KH78">
            <v>0</v>
          </cell>
          <cell r="KI78">
            <v>0</v>
          </cell>
          <cell r="KJ78">
            <v>0</v>
          </cell>
          <cell r="KK78">
            <v>0</v>
          </cell>
          <cell r="KL78">
            <v>0</v>
          </cell>
          <cell r="KM78">
            <v>1</v>
          </cell>
          <cell r="KN78">
            <v>0</v>
          </cell>
          <cell r="KO78">
            <v>1</v>
          </cell>
          <cell r="KP78">
            <v>0</v>
          </cell>
          <cell r="KQ78">
            <v>0</v>
          </cell>
          <cell r="KR78">
            <v>0</v>
          </cell>
          <cell r="KS78">
            <v>0</v>
          </cell>
          <cell r="KT78">
            <v>0</v>
          </cell>
          <cell r="KU78">
            <v>1</v>
          </cell>
          <cell r="KV78">
            <v>0</v>
          </cell>
          <cell r="KW78">
            <v>0</v>
          </cell>
          <cell r="KX78">
            <v>0</v>
          </cell>
          <cell r="KY78">
            <v>1</v>
          </cell>
          <cell r="KZ78">
            <v>0</v>
          </cell>
          <cell r="LA78">
            <v>0</v>
          </cell>
          <cell r="LB78">
            <v>0</v>
          </cell>
          <cell r="LC78">
            <v>0</v>
          </cell>
          <cell r="LD78">
            <v>0</v>
          </cell>
        </row>
        <row r="79">
          <cell r="A79" t="str">
            <v>Poetry Ireland</v>
          </cell>
          <cell r="B79" t="str">
            <v>2014-2015</v>
          </cell>
          <cell r="C79">
            <v>31762</v>
          </cell>
          <cell r="D79" t="str">
            <v>Lottery</v>
          </cell>
          <cell r="E79" t="str">
            <v>ACNI/10800</v>
          </cell>
          <cell r="F79" t="str">
            <v>Damian Smyth</v>
          </cell>
          <cell r="G79" t="str">
            <v>xx AFP - Returning Applicant</v>
          </cell>
          <cell r="H79" t="str">
            <v>Awarded - Completed</v>
          </cell>
          <cell r="I79" t="str">
            <v>Medium</v>
          </cell>
          <cell r="J79">
            <v>41499</v>
          </cell>
          <cell r="K79">
            <v>0</v>
          </cell>
          <cell r="L79">
            <v>41499</v>
          </cell>
          <cell r="M79">
            <v>250806</v>
          </cell>
          <cell r="N79" t="str">
            <v>Literature</v>
          </cell>
          <cell r="O79">
            <v>0</v>
          </cell>
          <cell r="P79">
            <v>0</v>
          </cell>
          <cell r="Q79">
            <v>0</v>
          </cell>
          <cell r="R79">
            <v>0</v>
          </cell>
          <cell r="S79">
            <v>0</v>
          </cell>
          <cell r="T79">
            <v>1</v>
          </cell>
          <cell r="U79">
            <v>0</v>
          </cell>
          <cell r="V79">
            <v>0</v>
          </cell>
          <cell r="W79">
            <v>0</v>
          </cell>
          <cell r="X79">
            <v>4</v>
          </cell>
          <cell r="Y79">
            <v>0</v>
          </cell>
          <cell r="Z79">
            <v>2</v>
          </cell>
          <cell r="AA79">
            <v>0</v>
          </cell>
          <cell r="AB79">
            <v>7</v>
          </cell>
          <cell r="AC79">
            <v>7</v>
          </cell>
          <cell r="AD79">
            <v>0</v>
          </cell>
          <cell r="AE79">
            <v>0</v>
          </cell>
          <cell r="AF79">
            <v>0</v>
          </cell>
          <cell r="AG79">
            <v>1</v>
          </cell>
          <cell r="AH79">
            <v>0</v>
          </cell>
          <cell r="AI79">
            <v>6</v>
          </cell>
          <cell r="AJ79">
            <v>0</v>
          </cell>
          <cell r="AK79">
            <v>7</v>
          </cell>
          <cell r="AL79">
            <v>7</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6</v>
          </cell>
          <cell r="BP79">
            <v>5</v>
          </cell>
          <cell r="BQ79">
            <v>6</v>
          </cell>
          <cell r="BR79">
            <v>5</v>
          </cell>
          <cell r="BS79">
            <v>11</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1</v>
          </cell>
          <cell r="DW79">
            <v>0</v>
          </cell>
          <cell r="DX79">
            <v>1</v>
          </cell>
          <cell r="DY79">
            <v>1</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1</v>
          </cell>
          <cell r="EY79">
            <v>5</v>
          </cell>
          <cell r="EZ79">
            <v>1</v>
          </cell>
          <cell r="FA79">
            <v>5</v>
          </cell>
          <cell r="FB79">
            <v>6</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1</v>
          </cell>
          <cell r="FT79">
            <v>0</v>
          </cell>
          <cell r="FU79">
            <v>0</v>
          </cell>
          <cell r="FV79">
            <v>5</v>
          </cell>
          <cell r="FW79">
            <v>5</v>
          </cell>
          <cell r="FX79">
            <v>0</v>
          </cell>
          <cell r="FY79">
            <v>0</v>
          </cell>
          <cell r="FZ79">
            <v>0</v>
          </cell>
          <cell r="GA79">
            <v>0</v>
          </cell>
          <cell r="GB79">
            <v>5</v>
          </cell>
          <cell r="GC79">
            <v>6</v>
          </cell>
          <cell r="GD79">
            <v>11</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1</v>
          </cell>
          <cell r="HB79">
            <v>0</v>
          </cell>
          <cell r="HC79">
            <v>0</v>
          </cell>
          <cell r="HD79">
            <v>0</v>
          </cell>
          <cell r="HE79">
            <v>0</v>
          </cell>
          <cell r="HF79">
            <v>0</v>
          </cell>
          <cell r="HG79">
            <v>1</v>
          </cell>
          <cell r="HH79">
            <v>1</v>
          </cell>
          <cell r="HI79">
            <v>0</v>
          </cell>
          <cell r="HJ79">
            <v>0</v>
          </cell>
          <cell r="HK79">
            <v>0</v>
          </cell>
          <cell r="HL79">
            <v>0</v>
          </cell>
          <cell r="HM79">
            <v>1</v>
          </cell>
          <cell r="HN79">
            <v>2</v>
          </cell>
          <cell r="HO79">
            <v>0</v>
          </cell>
          <cell r="HP79">
            <v>1</v>
          </cell>
          <cell r="HQ79">
            <v>0</v>
          </cell>
          <cell r="HR79">
            <v>1</v>
          </cell>
          <cell r="HS79">
            <v>0</v>
          </cell>
          <cell r="HT79">
            <v>0</v>
          </cell>
          <cell r="HU79">
            <v>1</v>
          </cell>
          <cell r="HV79">
            <v>4</v>
          </cell>
          <cell r="HW79">
            <v>5</v>
          </cell>
          <cell r="HX79">
            <v>0</v>
          </cell>
          <cell r="HY79">
            <v>0</v>
          </cell>
          <cell r="HZ79">
            <v>0</v>
          </cell>
          <cell r="IA79">
            <v>0</v>
          </cell>
          <cell r="IB79">
            <v>0</v>
          </cell>
          <cell r="IC79">
            <v>0</v>
          </cell>
          <cell r="ID79">
            <v>0</v>
          </cell>
          <cell r="IE79">
            <v>0</v>
          </cell>
          <cell r="IF79">
            <v>0</v>
          </cell>
          <cell r="IG79">
            <v>0</v>
          </cell>
          <cell r="IH79">
            <v>0</v>
          </cell>
          <cell r="II79">
            <v>0</v>
          </cell>
          <cell r="IJ79">
            <v>0</v>
          </cell>
          <cell r="IK79">
            <v>0</v>
          </cell>
          <cell r="IL79">
            <v>0</v>
          </cell>
          <cell r="IM79">
            <v>0</v>
          </cell>
          <cell r="IN79">
            <v>0</v>
          </cell>
          <cell r="IO79">
            <v>0</v>
          </cell>
          <cell r="IP79">
            <v>0</v>
          </cell>
          <cell r="IQ79">
            <v>0</v>
          </cell>
          <cell r="IR79">
            <v>0</v>
          </cell>
          <cell r="IS79">
            <v>0</v>
          </cell>
          <cell r="IT79">
            <v>0</v>
          </cell>
          <cell r="IU79">
            <v>0</v>
          </cell>
          <cell r="IV79">
            <v>0</v>
          </cell>
          <cell r="IW79">
            <v>0</v>
          </cell>
          <cell r="IX79">
            <v>0</v>
          </cell>
          <cell r="IY79">
            <v>0</v>
          </cell>
          <cell r="IZ79">
            <v>0</v>
          </cell>
          <cell r="JA79">
            <v>0</v>
          </cell>
          <cell r="JB79">
            <v>0</v>
          </cell>
          <cell r="JC79">
            <v>0</v>
          </cell>
          <cell r="JD79">
            <v>0</v>
          </cell>
          <cell r="JE79">
            <v>0</v>
          </cell>
          <cell r="JF79">
            <v>0</v>
          </cell>
          <cell r="JG79">
            <v>0</v>
          </cell>
          <cell r="JH79">
            <v>0</v>
          </cell>
          <cell r="JI79">
            <v>0</v>
          </cell>
          <cell r="JJ79">
            <v>0</v>
          </cell>
          <cell r="JK79">
            <v>0</v>
          </cell>
          <cell r="JL79">
            <v>0</v>
          </cell>
          <cell r="JM79">
            <v>0</v>
          </cell>
          <cell r="JN79">
            <v>0</v>
          </cell>
          <cell r="JO79">
            <v>0</v>
          </cell>
          <cell r="JP79">
            <v>0</v>
          </cell>
          <cell r="JQ79">
            <v>0</v>
          </cell>
          <cell r="JR79">
            <v>0</v>
          </cell>
          <cell r="JS79">
            <v>0</v>
          </cell>
          <cell r="JT79">
            <v>0</v>
          </cell>
          <cell r="JU79">
            <v>0</v>
          </cell>
          <cell r="JV79">
            <v>0</v>
          </cell>
          <cell r="JW79">
            <v>0</v>
          </cell>
          <cell r="JX79">
            <v>0</v>
          </cell>
          <cell r="JY79">
            <v>0</v>
          </cell>
          <cell r="JZ79">
            <v>0</v>
          </cell>
          <cell r="KA79">
            <v>0</v>
          </cell>
          <cell r="KB79">
            <v>0</v>
          </cell>
          <cell r="KC79">
            <v>0</v>
          </cell>
          <cell r="KD79">
            <v>0</v>
          </cell>
          <cell r="KE79">
            <v>0</v>
          </cell>
          <cell r="KF79">
            <v>0</v>
          </cell>
          <cell r="KG79">
            <v>0</v>
          </cell>
          <cell r="KH79">
            <v>0</v>
          </cell>
          <cell r="KI79">
            <v>0</v>
          </cell>
          <cell r="KJ79">
            <v>0</v>
          </cell>
          <cell r="KK79">
            <v>0</v>
          </cell>
          <cell r="KL79">
            <v>0</v>
          </cell>
          <cell r="KM79">
            <v>1</v>
          </cell>
          <cell r="KN79">
            <v>0</v>
          </cell>
          <cell r="KO79">
            <v>1</v>
          </cell>
          <cell r="KP79">
            <v>0</v>
          </cell>
          <cell r="KQ79">
            <v>0</v>
          </cell>
          <cell r="KR79">
            <v>0</v>
          </cell>
          <cell r="KS79">
            <v>0</v>
          </cell>
          <cell r="KT79">
            <v>0</v>
          </cell>
          <cell r="KU79">
            <v>0</v>
          </cell>
          <cell r="KV79">
            <v>0</v>
          </cell>
          <cell r="KW79">
            <v>0</v>
          </cell>
          <cell r="KX79">
            <v>0</v>
          </cell>
          <cell r="KY79">
            <v>0</v>
          </cell>
          <cell r="KZ79">
            <v>0</v>
          </cell>
          <cell r="LA79">
            <v>0</v>
          </cell>
          <cell r="LB79">
            <v>0</v>
          </cell>
          <cell r="LC79">
            <v>4</v>
          </cell>
          <cell r="LD79">
            <v>4</v>
          </cell>
        </row>
        <row r="80">
          <cell r="A80" t="str">
            <v>Prime Cut Productions Ltd</v>
          </cell>
          <cell r="B80" t="str">
            <v>2014-2015</v>
          </cell>
          <cell r="C80">
            <v>31732</v>
          </cell>
          <cell r="D80" t="str">
            <v>Exchequer</v>
          </cell>
          <cell r="E80" t="str">
            <v>ACNI/10770</v>
          </cell>
          <cell r="F80" t="str">
            <v>Gilly Campbell</v>
          </cell>
          <cell r="G80" t="str">
            <v>xx AFP - Returning Applicant</v>
          </cell>
          <cell r="H80" t="str">
            <v>Awarded - Completed</v>
          </cell>
          <cell r="I80" t="str">
            <v>Medium</v>
          </cell>
          <cell r="J80">
            <v>155249</v>
          </cell>
          <cell r="K80">
            <v>0</v>
          </cell>
          <cell r="L80">
            <v>155249</v>
          </cell>
          <cell r="M80">
            <v>511549</v>
          </cell>
          <cell r="N80" t="str">
            <v>Drama</v>
          </cell>
          <cell r="O80">
            <v>0</v>
          </cell>
          <cell r="P80">
            <v>0</v>
          </cell>
          <cell r="Q80">
            <v>0</v>
          </cell>
          <cell r="R80">
            <v>0</v>
          </cell>
          <cell r="S80">
            <v>1</v>
          </cell>
          <cell r="T80">
            <v>2</v>
          </cell>
          <cell r="U80">
            <v>0</v>
          </cell>
          <cell r="V80">
            <v>0</v>
          </cell>
          <cell r="W80">
            <v>0</v>
          </cell>
          <cell r="X80">
            <v>0</v>
          </cell>
          <cell r="Y80">
            <v>0</v>
          </cell>
          <cell r="Z80">
            <v>1</v>
          </cell>
          <cell r="AA80">
            <v>1</v>
          </cell>
          <cell r="AB80">
            <v>3</v>
          </cell>
          <cell r="AC80">
            <v>4</v>
          </cell>
          <cell r="AD80">
            <v>18</v>
          </cell>
          <cell r="AE80">
            <v>22</v>
          </cell>
          <cell r="AF80">
            <v>0</v>
          </cell>
          <cell r="AG80">
            <v>1</v>
          </cell>
          <cell r="AH80">
            <v>2</v>
          </cell>
          <cell r="AI80">
            <v>5</v>
          </cell>
          <cell r="AJ80">
            <v>20</v>
          </cell>
          <cell r="AK80">
            <v>28</v>
          </cell>
          <cell r="AL80">
            <v>48</v>
          </cell>
          <cell r="AM80">
            <v>7</v>
          </cell>
          <cell r="AN80">
            <v>10</v>
          </cell>
          <cell r="AO80">
            <v>17</v>
          </cell>
          <cell r="AP80">
            <v>85</v>
          </cell>
          <cell r="AQ80">
            <v>4</v>
          </cell>
          <cell r="AR80">
            <v>5</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4</v>
          </cell>
          <cell r="BR80">
            <v>5</v>
          </cell>
          <cell r="BS80">
            <v>9</v>
          </cell>
          <cell r="BT80">
            <v>18</v>
          </cell>
          <cell r="BU80">
            <v>22</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18</v>
          </cell>
          <cell r="CU80">
            <v>22</v>
          </cell>
          <cell r="CV80">
            <v>40</v>
          </cell>
          <cell r="CW80">
            <v>1</v>
          </cell>
          <cell r="CX80">
            <v>3</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1</v>
          </cell>
          <cell r="DX80">
            <v>3</v>
          </cell>
          <cell r="DY80">
            <v>4</v>
          </cell>
          <cell r="DZ80">
            <v>2</v>
          </cell>
          <cell r="EA80">
            <v>5</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2</v>
          </cell>
          <cell r="FA80">
            <v>5</v>
          </cell>
          <cell r="FB80">
            <v>7</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1</v>
          </cell>
          <cell r="FS80">
            <v>1</v>
          </cell>
          <cell r="FT80">
            <v>0</v>
          </cell>
          <cell r="FU80">
            <v>3</v>
          </cell>
          <cell r="FV80">
            <v>2</v>
          </cell>
          <cell r="FW80">
            <v>1</v>
          </cell>
          <cell r="FX80">
            <v>1</v>
          </cell>
          <cell r="FY80">
            <v>0</v>
          </cell>
          <cell r="FZ80">
            <v>0</v>
          </cell>
          <cell r="GA80">
            <v>0</v>
          </cell>
          <cell r="GB80">
            <v>4</v>
          </cell>
          <cell r="GC80">
            <v>5</v>
          </cell>
          <cell r="GD80">
            <v>9</v>
          </cell>
          <cell r="GE80">
            <v>1</v>
          </cell>
          <cell r="GF80">
            <v>1</v>
          </cell>
          <cell r="GG80">
            <v>0</v>
          </cell>
          <cell r="GH80">
            <v>7</v>
          </cell>
          <cell r="GI80">
            <v>13</v>
          </cell>
          <cell r="GJ80">
            <v>10</v>
          </cell>
          <cell r="GK80">
            <v>3</v>
          </cell>
          <cell r="GL80">
            <v>2</v>
          </cell>
          <cell r="GM80">
            <v>0</v>
          </cell>
          <cell r="GN80">
            <v>2</v>
          </cell>
          <cell r="GO80">
            <v>1</v>
          </cell>
          <cell r="GP80">
            <v>0</v>
          </cell>
          <cell r="GQ80">
            <v>18</v>
          </cell>
          <cell r="GR80">
            <v>22</v>
          </cell>
          <cell r="GS80">
            <v>40</v>
          </cell>
          <cell r="GT80">
            <v>0</v>
          </cell>
          <cell r="GU80">
            <v>0</v>
          </cell>
          <cell r="GV80">
            <v>0</v>
          </cell>
          <cell r="GW80">
            <v>1</v>
          </cell>
          <cell r="GX80">
            <v>1</v>
          </cell>
          <cell r="GY80">
            <v>2</v>
          </cell>
          <cell r="GZ80">
            <v>0</v>
          </cell>
          <cell r="HA80">
            <v>0</v>
          </cell>
          <cell r="HB80">
            <v>0</v>
          </cell>
          <cell r="HC80">
            <v>0</v>
          </cell>
          <cell r="HD80">
            <v>0</v>
          </cell>
          <cell r="HE80">
            <v>0</v>
          </cell>
          <cell r="HF80">
            <v>1</v>
          </cell>
          <cell r="HG80">
            <v>3</v>
          </cell>
          <cell r="HH80">
            <v>4</v>
          </cell>
          <cell r="HI80">
            <v>0</v>
          </cell>
          <cell r="HJ80">
            <v>3</v>
          </cell>
          <cell r="HK80">
            <v>0</v>
          </cell>
          <cell r="HL80">
            <v>1</v>
          </cell>
          <cell r="HM80">
            <v>1</v>
          </cell>
          <cell r="HN80">
            <v>0</v>
          </cell>
          <cell r="HO80">
            <v>1</v>
          </cell>
          <cell r="HP80">
            <v>1</v>
          </cell>
          <cell r="HQ80">
            <v>0</v>
          </cell>
          <cell r="HR80">
            <v>0</v>
          </cell>
          <cell r="HS80">
            <v>0</v>
          </cell>
          <cell r="HT80">
            <v>0</v>
          </cell>
          <cell r="HU80">
            <v>2</v>
          </cell>
          <cell r="HV80">
            <v>5</v>
          </cell>
          <cell r="HW80">
            <v>7</v>
          </cell>
          <cell r="HX80">
            <v>0</v>
          </cell>
          <cell r="HY80">
            <v>0</v>
          </cell>
          <cell r="HZ80">
            <v>2</v>
          </cell>
          <cell r="IA80">
            <v>4</v>
          </cell>
          <cell r="IB80">
            <v>5</v>
          </cell>
          <cell r="IC80">
            <v>4</v>
          </cell>
          <cell r="ID80">
            <v>0</v>
          </cell>
          <cell r="IE80">
            <v>2</v>
          </cell>
          <cell r="IF80">
            <v>0</v>
          </cell>
          <cell r="IG80">
            <v>0</v>
          </cell>
          <cell r="IH80">
            <v>0</v>
          </cell>
          <cell r="II80">
            <v>0</v>
          </cell>
          <cell r="IJ80">
            <v>7</v>
          </cell>
          <cell r="IK80">
            <v>10</v>
          </cell>
          <cell r="IL80">
            <v>17</v>
          </cell>
          <cell r="IM80">
            <v>0</v>
          </cell>
          <cell r="IN80">
            <v>0</v>
          </cell>
          <cell r="IO80">
            <v>0</v>
          </cell>
          <cell r="IP80">
            <v>0</v>
          </cell>
          <cell r="IQ80">
            <v>0</v>
          </cell>
          <cell r="IR80">
            <v>0</v>
          </cell>
          <cell r="IS80">
            <v>0</v>
          </cell>
          <cell r="IT80">
            <v>0</v>
          </cell>
          <cell r="IU80">
            <v>4</v>
          </cell>
          <cell r="IV80">
            <v>5</v>
          </cell>
          <cell r="IW80">
            <v>4</v>
          </cell>
          <cell r="IX80">
            <v>5</v>
          </cell>
          <cell r="IY80">
            <v>9</v>
          </cell>
          <cell r="IZ80">
            <v>0</v>
          </cell>
          <cell r="JA80">
            <v>0</v>
          </cell>
          <cell r="JB80">
            <v>0</v>
          </cell>
          <cell r="JC80">
            <v>0</v>
          </cell>
          <cell r="JD80">
            <v>0</v>
          </cell>
          <cell r="JE80">
            <v>0</v>
          </cell>
          <cell r="JF80">
            <v>0</v>
          </cell>
          <cell r="JG80">
            <v>0</v>
          </cell>
          <cell r="JH80">
            <v>22</v>
          </cell>
          <cell r="JI80">
            <v>18</v>
          </cell>
          <cell r="JJ80">
            <v>22</v>
          </cell>
          <cell r="JK80">
            <v>18</v>
          </cell>
          <cell r="JL80">
            <v>40</v>
          </cell>
          <cell r="JM80">
            <v>0</v>
          </cell>
          <cell r="JN80">
            <v>0</v>
          </cell>
          <cell r="JO80">
            <v>0</v>
          </cell>
          <cell r="JP80">
            <v>0</v>
          </cell>
          <cell r="JQ80">
            <v>0</v>
          </cell>
          <cell r="JR80">
            <v>0</v>
          </cell>
          <cell r="JS80">
            <v>0</v>
          </cell>
          <cell r="JT80">
            <v>0</v>
          </cell>
          <cell r="JU80">
            <v>1</v>
          </cell>
          <cell r="JV80">
            <v>3</v>
          </cell>
          <cell r="JW80">
            <v>1</v>
          </cell>
          <cell r="JX80">
            <v>3</v>
          </cell>
          <cell r="JY80">
            <v>4</v>
          </cell>
          <cell r="JZ80">
            <v>0</v>
          </cell>
          <cell r="KA80">
            <v>0</v>
          </cell>
          <cell r="KB80">
            <v>0</v>
          </cell>
          <cell r="KC80">
            <v>0</v>
          </cell>
          <cell r="KD80">
            <v>0</v>
          </cell>
          <cell r="KE80">
            <v>0</v>
          </cell>
          <cell r="KF80">
            <v>0</v>
          </cell>
          <cell r="KG80">
            <v>0</v>
          </cell>
          <cell r="KH80">
            <v>2</v>
          </cell>
          <cell r="KI80">
            <v>5</v>
          </cell>
          <cell r="KJ80">
            <v>2</v>
          </cell>
          <cell r="KK80">
            <v>5</v>
          </cell>
          <cell r="KL80">
            <v>7</v>
          </cell>
          <cell r="KM80">
            <v>1</v>
          </cell>
          <cell r="KN80">
            <v>0</v>
          </cell>
          <cell r="KO80">
            <v>1</v>
          </cell>
          <cell r="KP80">
            <v>0</v>
          </cell>
          <cell r="KQ80">
            <v>9</v>
          </cell>
          <cell r="KR80">
            <v>0</v>
          </cell>
          <cell r="KS80">
            <v>0</v>
          </cell>
          <cell r="KT80">
            <v>0</v>
          </cell>
          <cell r="KU80">
            <v>14</v>
          </cell>
          <cell r="KV80">
            <v>0</v>
          </cell>
          <cell r="KW80">
            <v>5</v>
          </cell>
          <cell r="KX80">
            <v>0</v>
          </cell>
          <cell r="KY80">
            <v>28</v>
          </cell>
          <cell r="KZ80">
            <v>3</v>
          </cell>
          <cell r="LA80">
            <v>0</v>
          </cell>
          <cell r="LB80">
            <v>0</v>
          </cell>
          <cell r="LC80">
            <v>2</v>
          </cell>
          <cell r="LD80">
            <v>5</v>
          </cell>
        </row>
        <row r="81">
          <cell r="A81" t="str">
            <v>Prison Arts Foundation</v>
          </cell>
          <cell r="B81" t="str">
            <v>2014-2015</v>
          </cell>
          <cell r="C81">
            <v>31776</v>
          </cell>
          <cell r="D81" t="str">
            <v>Lottery</v>
          </cell>
          <cell r="E81" t="str">
            <v>ACNI/10814</v>
          </cell>
          <cell r="F81" t="str">
            <v>Joan Dempster</v>
          </cell>
          <cell r="G81" t="str">
            <v>xx AFP - Returning Applicant</v>
          </cell>
          <cell r="H81" t="str">
            <v>Awarded - Completed</v>
          </cell>
          <cell r="I81" t="str">
            <v>Small</v>
          </cell>
          <cell r="J81">
            <v>48500</v>
          </cell>
          <cell r="K81">
            <v>0</v>
          </cell>
          <cell r="L81">
            <v>48500</v>
          </cell>
          <cell r="M81">
            <v>56500</v>
          </cell>
          <cell r="N81" t="str">
            <v>Combined</v>
          </cell>
          <cell r="O81">
            <v>0</v>
          </cell>
          <cell r="P81">
            <v>0</v>
          </cell>
          <cell r="Q81">
            <v>0</v>
          </cell>
          <cell r="R81">
            <v>0</v>
          </cell>
          <cell r="S81">
            <v>1</v>
          </cell>
          <cell r="T81">
            <v>1</v>
          </cell>
          <cell r="U81">
            <v>0</v>
          </cell>
          <cell r="V81">
            <v>0</v>
          </cell>
          <cell r="W81">
            <v>0</v>
          </cell>
          <cell r="X81">
            <v>0</v>
          </cell>
          <cell r="Y81">
            <v>2</v>
          </cell>
          <cell r="Z81">
            <v>0</v>
          </cell>
          <cell r="AA81">
            <v>3</v>
          </cell>
          <cell r="AB81">
            <v>1</v>
          </cell>
          <cell r="AC81">
            <v>4</v>
          </cell>
          <cell r="AD81">
            <v>5</v>
          </cell>
          <cell r="AE81">
            <v>12</v>
          </cell>
          <cell r="AF81">
            <v>0</v>
          </cell>
          <cell r="AG81">
            <v>1</v>
          </cell>
          <cell r="AH81">
            <v>1</v>
          </cell>
          <cell r="AI81">
            <v>3</v>
          </cell>
          <cell r="AJ81">
            <v>6</v>
          </cell>
          <cell r="AK81">
            <v>16</v>
          </cell>
          <cell r="AL81">
            <v>22</v>
          </cell>
          <cell r="AM81">
            <v>6</v>
          </cell>
          <cell r="AN81">
            <v>1</v>
          </cell>
          <cell r="AO81">
            <v>7</v>
          </cell>
          <cell r="AP81">
            <v>532</v>
          </cell>
          <cell r="AQ81">
            <v>5</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5</v>
          </cell>
          <cell r="BR81">
            <v>0</v>
          </cell>
          <cell r="BS81">
            <v>5</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1</v>
          </cell>
          <cell r="CX81">
            <v>1</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1</v>
          </cell>
          <cell r="DX81">
            <v>1</v>
          </cell>
          <cell r="DY81">
            <v>2</v>
          </cell>
          <cell r="DZ81">
            <v>7</v>
          </cell>
          <cell r="EA81">
            <v>10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7</v>
          </cell>
          <cell r="FA81">
            <v>10</v>
          </cell>
          <cell r="FB81">
            <v>17</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1</v>
          </cell>
          <cell r="FW81">
            <v>0</v>
          </cell>
          <cell r="FX81">
            <v>2</v>
          </cell>
          <cell r="FY81">
            <v>0</v>
          </cell>
          <cell r="FZ81">
            <v>2</v>
          </cell>
          <cell r="GA81">
            <v>0</v>
          </cell>
          <cell r="GB81">
            <v>5</v>
          </cell>
          <cell r="GC81">
            <v>0</v>
          </cell>
          <cell r="GD81">
            <v>5</v>
          </cell>
          <cell r="GE81">
            <v>0</v>
          </cell>
          <cell r="GF81">
            <v>0</v>
          </cell>
          <cell r="GG81">
            <v>0</v>
          </cell>
          <cell r="GH81">
            <v>0</v>
          </cell>
          <cell r="GI81">
            <v>0</v>
          </cell>
          <cell r="GJ81">
            <v>0</v>
          </cell>
          <cell r="GK81">
            <v>0</v>
          </cell>
          <cell r="GL81">
            <v>0</v>
          </cell>
          <cell r="GM81">
            <v>0</v>
          </cell>
          <cell r="GN81">
            <v>0</v>
          </cell>
          <cell r="GO81">
            <v>0</v>
          </cell>
          <cell r="GP81">
            <v>0</v>
          </cell>
          <cell r="GQ81">
            <v>0</v>
          </cell>
          <cell r="GR81">
            <v>0</v>
          </cell>
          <cell r="GS81">
            <v>0</v>
          </cell>
          <cell r="GT81">
            <v>0</v>
          </cell>
          <cell r="GU81">
            <v>0</v>
          </cell>
          <cell r="GV81">
            <v>0</v>
          </cell>
          <cell r="GW81">
            <v>1</v>
          </cell>
          <cell r="GX81">
            <v>0</v>
          </cell>
          <cell r="GY81">
            <v>0</v>
          </cell>
          <cell r="GZ81">
            <v>0</v>
          </cell>
          <cell r="HA81">
            <v>0</v>
          </cell>
          <cell r="HB81">
            <v>1</v>
          </cell>
          <cell r="HC81">
            <v>0</v>
          </cell>
          <cell r="HD81">
            <v>0</v>
          </cell>
          <cell r="HE81">
            <v>0</v>
          </cell>
          <cell r="HF81">
            <v>1</v>
          </cell>
          <cell r="HG81">
            <v>1</v>
          </cell>
          <cell r="HH81">
            <v>2</v>
          </cell>
          <cell r="HI81">
            <v>0</v>
          </cell>
          <cell r="HJ81">
            <v>0</v>
          </cell>
          <cell r="HK81">
            <v>0</v>
          </cell>
          <cell r="HL81">
            <v>0</v>
          </cell>
          <cell r="HM81">
            <v>2</v>
          </cell>
          <cell r="HN81">
            <v>0</v>
          </cell>
          <cell r="HO81">
            <v>0</v>
          </cell>
          <cell r="HP81">
            <v>0</v>
          </cell>
          <cell r="HQ81">
            <v>0</v>
          </cell>
          <cell r="HR81">
            <v>0</v>
          </cell>
          <cell r="HS81">
            <v>0</v>
          </cell>
          <cell r="HT81">
            <v>0</v>
          </cell>
          <cell r="HU81">
            <v>2</v>
          </cell>
          <cell r="HV81">
            <v>0</v>
          </cell>
          <cell r="HW81">
            <v>2</v>
          </cell>
          <cell r="HX81">
            <v>0</v>
          </cell>
          <cell r="HY81">
            <v>0</v>
          </cell>
          <cell r="HZ81">
            <v>0</v>
          </cell>
          <cell r="IA81">
            <v>1</v>
          </cell>
          <cell r="IB81">
            <v>2</v>
          </cell>
          <cell r="IC81">
            <v>3</v>
          </cell>
          <cell r="ID81">
            <v>3</v>
          </cell>
          <cell r="IE81">
            <v>4</v>
          </cell>
          <cell r="IF81">
            <v>1</v>
          </cell>
          <cell r="IG81">
            <v>2</v>
          </cell>
          <cell r="IH81">
            <v>1</v>
          </cell>
          <cell r="II81">
            <v>0</v>
          </cell>
          <cell r="IJ81">
            <v>7</v>
          </cell>
          <cell r="IK81">
            <v>10</v>
          </cell>
          <cell r="IL81">
            <v>17</v>
          </cell>
          <cell r="IM81">
            <v>0</v>
          </cell>
          <cell r="IN81">
            <v>0</v>
          </cell>
          <cell r="IO81">
            <v>0</v>
          </cell>
          <cell r="IP81">
            <v>0</v>
          </cell>
          <cell r="IQ81">
            <v>0</v>
          </cell>
          <cell r="IR81">
            <v>0</v>
          </cell>
          <cell r="IS81">
            <v>0</v>
          </cell>
          <cell r="IT81">
            <v>0</v>
          </cell>
          <cell r="IU81">
            <v>5</v>
          </cell>
          <cell r="IV81">
            <v>0</v>
          </cell>
          <cell r="IW81">
            <v>5</v>
          </cell>
          <cell r="IX81">
            <v>0</v>
          </cell>
          <cell r="IY81">
            <v>5</v>
          </cell>
          <cell r="IZ81">
            <v>0</v>
          </cell>
          <cell r="JA81">
            <v>0</v>
          </cell>
          <cell r="JB81">
            <v>0</v>
          </cell>
          <cell r="JC81">
            <v>0</v>
          </cell>
          <cell r="JD81">
            <v>0</v>
          </cell>
          <cell r="JE81">
            <v>0</v>
          </cell>
          <cell r="JF81">
            <v>0</v>
          </cell>
          <cell r="JG81">
            <v>0</v>
          </cell>
          <cell r="JH81">
            <v>0</v>
          </cell>
          <cell r="JI81">
            <v>0</v>
          </cell>
          <cell r="JJ81">
            <v>0</v>
          </cell>
          <cell r="JK81">
            <v>0</v>
          </cell>
          <cell r="JL81">
            <v>0</v>
          </cell>
          <cell r="JM81">
            <v>0</v>
          </cell>
          <cell r="JN81">
            <v>0</v>
          </cell>
          <cell r="JO81">
            <v>0</v>
          </cell>
          <cell r="JP81">
            <v>0</v>
          </cell>
          <cell r="JQ81">
            <v>0</v>
          </cell>
          <cell r="JR81">
            <v>0</v>
          </cell>
          <cell r="JS81">
            <v>0</v>
          </cell>
          <cell r="JT81">
            <v>0</v>
          </cell>
          <cell r="JU81">
            <v>1</v>
          </cell>
          <cell r="JV81">
            <v>1</v>
          </cell>
          <cell r="JW81">
            <v>1</v>
          </cell>
          <cell r="JX81">
            <v>1</v>
          </cell>
          <cell r="JY81">
            <v>2</v>
          </cell>
          <cell r="JZ81">
            <v>0</v>
          </cell>
          <cell r="KA81">
            <v>0</v>
          </cell>
          <cell r="KB81">
            <v>0</v>
          </cell>
          <cell r="KC81">
            <v>0</v>
          </cell>
          <cell r="KD81">
            <v>0</v>
          </cell>
          <cell r="KE81">
            <v>0</v>
          </cell>
          <cell r="KF81">
            <v>0</v>
          </cell>
          <cell r="KG81">
            <v>0</v>
          </cell>
          <cell r="KH81">
            <v>2</v>
          </cell>
          <cell r="KI81">
            <v>0</v>
          </cell>
          <cell r="KJ81">
            <v>2</v>
          </cell>
          <cell r="KK81">
            <v>0</v>
          </cell>
          <cell r="KL81">
            <v>2</v>
          </cell>
          <cell r="KM81">
            <v>1</v>
          </cell>
          <cell r="KN81">
            <v>0</v>
          </cell>
          <cell r="KO81">
            <v>1</v>
          </cell>
          <cell r="KP81">
            <v>0</v>
          </cell>
          <cell r="KQ81">
            <v>0</v>
          </cell>
          <cell r="KR81">
            <v>0</v>
          </cell>
          <cell r="KS81">
            <v>0</v>
          </cell>
          <cell r="KT81">
            <v>0</v>
          </cell>
          <cell r="KU81">
            <v>0</v>
          </cell>
          <cell r="KV81">
            <v>0</v>
          </cell>
          <cell r="KW81">
            <v>8</v>
          </cell>
          <cell r="KX81">
            <v>7</v>
          </cell>
          <cell r="KY81">
            <v>15</v>
          </cell>
          <cell r="KZ81">
            <v>0</v>
          </cell>
          <cell r="LA81">
            <v>0</v>
          </cell>
          <cell r="LB81">
            <v>0</v>
          </cell>
          <cell r="LC81">
            <v>0</v>
          </cell>
          <cell r="LD81">
            <v>0</v>
          </cell>
        </row>
        <row r="82">
          <cell r="A82" t="str">
            <v>QSS @ Bedford Street</v>
          </cell>
          <cell r="B82" t="str">
            <v>2014-2015</v>
          </cell>
          <cell r="C82">
            <v>31819</v>
          </cell>
          <cell r="D82" t="str">
            <v>Exchequer</v>
          </cell>
          <cell r="E82" t="str">
            <v>ACNI/10857</v>
          </cell>
          <cell r="F82" t="str">
            <v>Deirdre Robb</v>
          </cell>
          <cell r="G82" t="str">
            <v>xx AFP - Studio Groups</v>
          </cell>
          <cell r="H82" t="str">
            <v>Awarded - Completed</v>
          </cell>
          <cell r="I82" t="str">
            <v>Small</v>
          </cell>
          <cell r="J82">
            <v>31606</v>
          </cell>
          <cell r="K82">
            <v>0</v>
          </cell>
          <cell r="L82">
            <v>31606</v>
          </cell>
          <cell r="M82">
            <v>0</v>
          </cell>
          <cell r="N82" t="str">
            <v>Visual Arts</v>
          </cell>
          <cell r="O82">
            <v>0</v>
          </cell>
          <cell r="P82">
            <v>0</v>
          </cell>
          <cell r="Q82">
            <v>0</v>
          </cell>
          <cell r="R82">
            <v>0</v>
          </cell>
          <cell r="S82">
            <v>0</v>
          </cell>
          <cell r="T82">
            <v>0</v>
          </cell>
          <cell r="U82">
            <v>0</v>
          </cell>
          <cell r="V82">
            <v>0</v>
          </cell>
          <cell r="W82">
            <v>0</v>
          </cell>
          <cell r="X82">
            <v>0</v>
          </cell>
          <cell r="Y82">
            <v>1</v>
          </cell>
          <cell r="Z82">
            <v>1</v>
          </cell>
          <cell r="AA82">
            <v>1</v>
          </cell>
          <cell r="AB82">
            <v>1</v>
          </cell>
          <cell r="AC82">
            <v>2</v>
          </cell>
          <cell r="AD82">
            <v>0</v>
          </cell>
          <cell r="AE82">
            <v>0</v>
          </cell>
          <cell r="AF82">
            <v>0</v>
          </cell>
          <cell r="AG82">
            <v>0</v>
          </cell>
          <cell r="AH82">
            <v>0</v>
          </cell>
          <cell r="AI82">
            <v>0</v>
          </cell>
          <cell r="AJ82">
            <v>0</v>
          </cell>
          <cell r="AK82">
            <v>0</v>
          </cell>
          <cell r="AL82">
            <v>0</v>
          </cell>
          <cell r="AM82">
            <v>2</v>
          </cell>
          <cell r="AN82">
            <v>4</v>
          </cell>
          <cell r="AO82">
            <v>6</v>
          </cell>
          <cell r="AP82">
            <v>24</v>
          </cell>
          <cell r="AQ82">
            <v>2</v>
          </cell>
          <cell r="AR82">
            <v>4</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2</v>
          </cell>
          <cell r="BR82">
            <v>4</v>
          </cell>
          <cell r="BS82">
            <v>6</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1</v>
          </cell>
          <cell r="EA82">
            <v>1</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1</v>
          </cell>
          <cell r="FA82">
            <v>1</v>
          </cell>
          <cell r="FB82">
            <v>2</v>
          </cell>
          <cell r="FC82">
            <v>2</v>
          </cell>
          <cell r="FD82">
            <v>4</v>
          </cell>
          <cell r="FE82">
            <v>0</v>
          </cell>
          <cell r="FF82">
            <v>0</v>
          </cell>
          <cell r="FG82">
            <v>0</v>
          </cell>
          <cell r="FH82">
            <v>0</v>
          </cell>
          <cell r="FI82">
            <v>1</v>
          </cell>
          <cell r="FJ82">
            <v>1</v>
          </cell>
          <cell r="FK82">
            <v>0</v>
          </cell>
          <cell r="FL82">
            <v>0</v>
          </cell>
          <cell r="FM82">
            <v>3</v>
          </cell>
          <cell r="FN82">
            <v>5</v>
          </cell>
          <cell r="FO82">
            <v>8</v>
          </cell>
          <cell r="FP82">
            <v>0</v>
          </cell>
          <cell r="FQ82">
            <v>0</v>
          </cell>
          <cell r="FR82">
            <v>0</v>
          </cell>
          <cell r="FS82">
            <v>0</v>
          </cell>
          <cell r="FT82">
            <v>1</v>
          </cell>
          <cell r="FU82">
            <v>4</v>
          </cell>
          <cell r="FV82">
            <v>0</v>
          </cell>
          <cell r="FW82">
            <v>0</v>
          </cell>
          <cell r="FX82">
            <v>1</v>
          </cell>
          <cell r="FY82">
            <v>0</v>
          </cell>
          <cell r="FZ82">
            <v>0</v>
          </cell>
          <cell r="GA82">
            <v>0</v>
          </cell>
          <cell r="GB82">
            <v>2</v>
          </cell>
          <cell r="GC82">
            <v>4</v>
          </cell>
          <cell r="GD82">
            <v>6</v>
          </cell>
          <cell r="GE82">
            <v>0</v>
          </cell>
          <cell r="GF82">
            <v>0</v>
          </cell>
          <cell r="GG82">
            <v>0</v>
          </cell>
          <cell r="GH82">
            <v>0</v>
          </cell>
          <cell r="GI82">
            <v>0</v>
          </cell>
          <cell r="GJ82">
            <v>0</v>
          </cell>
          <cell r="GK82">
            <v>0</v>
          </cell>
          <cell r="GL82">
            <v>0</v>
          </cell>
          <cell r="GM82">
            <v>0</v>
          </cell>
          <cell r="GN82">
            <v>0</v>
          </cell>
          <cell r="GO82">
            <v>0</v>
          </cell>
          <cell r="GP82">
            <v>0</v>
          </cell>
          <cell r="GQ82">
            <v>0</v>
          </cell>
          <cell r="GR82">
            <v>0</v>
          </cell>
          <cell r="GS82">
            <v>0</v>
          </cell>
          <cell r="GT82">
            <v>0</v>
          </cell>
          <cell r="GU82">
            <v>0</v>
          </cell>
          <cell r="GV82">
            <v>0</v>
          </cell>
          <cell r="GW82">
            <v>0</v>
          </cell>
          <cell r="GX82">
            <v>0</v>
          </cell>
          <cell r="GY82">
            <v>0</v>
          </cell>
          <cell r="GZ82">
            <v>0</v>
          </cell>
          <cell r="HA82">
            <v>0</v>
          </cell>
          <cell r="HB82">
            <v>0</v>
          </cell>
          <cell r="HC82">
            <v>0</v>
          </cell>
          <cell r="HD82">
            <v>0</v>
          </cell>
          <cell r="HE82">
            <v>0</v>
          </cell>
          <cell r="HF82">
            <v>0</v>
          </cell>
          <cell r="HG82">
            <v>0</v>
          </cell>
          <cell r="HH82">
            <v>0</v>
          </cell>
          <cell r="HI82">
            <v>0</v>
          </cell>
          <cell r="HJ82">
            <v>0</v>
          </cell>
          <cell r="HK82">
            <v>0</v>
          </cell>
          <cell r="HL82">
            <v>1</v>
          </cell>
          <cell r="HM82">
            <v>0</v>
          </cell>
          <cell r="HN82">
            <v>1</v>
          </cell>
          <cell r="HO82">
            <v>0</v>
          </cell>
          <cell r="HP82">
            <v>0</v>
          </cell>
          <cell r="HQ82">
            <v>0</v>
          </cell>
          <cell r="HR82">
            <v>0</v>
          </cell>
          <cell r="HS82">
            <v>0</v>
          </cell>
          <cell r="HT82">
            <v>0</v>
          </cell>
          <cell r="HU82">
            <v>0</v>
          </cell>
          <cell r="HV82">
            <v>2</v>
          </cell>
          <cell r="HW82">
            <v>2</v>
          </cell>
          <cell r="HX82">
            <v>0</v>
          </cell>
          <cell r="HY82">
            <v>0</v>
          </cell>
          <cell r="HZ82">
            <v>0</v>
          </cell>
          <cell r="IA82">
            <v>0</v>
          </cell>
          <cell r="IB82">
            <v>0</v>
          </cell>
          <cell r="IC82">
            <v>0</v>
          </cell>
          <cell r="ID82">
            <v>0</v>
          </cell>
          <cell r="IE82">
            <v>0</v>
          </cell>
          <cell r="IF82">
            <v>0</v>
          </cell>
          <cell r="IG82">
            <v>0</v>
          </cell>
          <cell r="IH82">
            <v>0</v>
          </cell>
          <cell r="II82">
            <v>0</v>
          </cell>
          <cell r="IJ82">
            <v>0</v>
          </cell>
          <cell r="IK82">
            <v>0</v>
          </cell>
          <cell r="IL82">
            <v>0</v>
          </cell>
          <cell r="IM82">
            <v>0</v>
          </cell>
          <cell r="IN82">
            <v>0</v>
          </cell>
          <cell r="IO82">
            <v>0</v>
          </cell>
          <cell r="IP82">
            <v>0</v>
          </cell>
          <cell r="IQ82">
            <v>0</v>
          </cell>
          <cell r="IR82">
            <v>0</v>
          </cell>
          <cell r="IS82">
            <v>0</v>
          </cell>
          <cell r="IT82">
            <v>0</v>
          </cell>
          <cell r="IU82">
            <v>2</v>
          </cell>
          <cell r="IV82">
            <v>4</v>
          </cell>
          <cell r="IW82">
            <v>2</v>
          </cell>
          <cell r="IX82">
            <v>4</v>
          </cell>
          <cell r="IY82">
            <v>6</v>
          </cell>
          <cell r="IZ82">
            <v>0</v>
          </cell>
          <cell r="JA82">
            <v>0</v>
          </cell>
          <cell r="JB82">
            <v>0</v>
          </cell>
          <cell r="JC82">
            <v>0</v>
          </cell>
          <cell r="JD82">
            <v>0</v>
          </cell>
          <cell r="JE82">
            <v>0</v>
          </cell>
          <cell r="JF82">
            <v>0</v>
          </cell>
          <cell r="JG82">
            <v>0</v>
          </cell>
          <cell r="JH82">
            <v>0</v>
          </cell>
          <cell r="JI82">
            <v>0</v>
          </cell>
          <cell r="JJ82">
            <v>0</v>
          </cell>
          <cell r="JK82">
            <v>0</v>
          </cell>
          <cell r="JL82">
            <v>0</v>
          </cell>
          <cell r="JM82">
            <v>0</v>
          </cell>
          <cell r="JN82">
            <v>0</v>
          </cell>
          <cell r="JO82">
            <v>0</v>
          </cell>
          <cell r="JP82">
            <v>0</v>
          </cell>
          <cell r="JQ82">
            <v>0</v>
          </cell>
          <cell r="JR82">
            <v>0</v>
          </cell>
          <cell r="JS82">
            <v>0</v>
          </cell>
          <cell r="JT82">
            <v>0</v>
          </cell>
          <cell r="JU82">
            <v>0</v>
          </cell>
          <cell r="JV82">
            <v>0</v>
          </cell>
          <cell r="JW82">
            <v>0</v>
          </cell>
          <cell r="JX82">
            <v>0</v>
          </cell>
          <cell r="JY82">
            <v>0</v>
          </cell>
          <cell r="JZ82">
            <v>0</v>
          </cell>
          <cell r="KA82">
            <v>0</v>
          </cell>
          <cell r="KB82">
            <v>0</v>
          </cell>
          <cell r="KC82">
            <v>0</v>
          </cell>
          <cell r="KD82">
            <v>0</v>
          </cell>
          <cell r="KE82">
            <v>0</v>
          </cell>
          <cell r="KF82">
            <v>0</v>
          </cell>
          <cell r="KG82">
            <v>0</v>
          </cell>
          <cell r="KH82">
            <v>1</v>
          </cell>
          <cell r="KI82">
            <v>1</v>
          </cell>
          <cell r="KJ82">
            <v>1</v>
          </cell>
          <cell r="KK82">
            <v>1</v>
          </cell>
          <cell r="KL82">
            <v>2</v>
          </cell>
          <cell r="KM82">
            <v>1</v>
          </cell>
          <cell r="KN82">
            <v>0</v>
          </cell>
          <cell r="KO82">
            <v>0</v>
          </cell>
          <cell r="KP82">
            <v>1</v>
          </cell>
          <cell r="KQ82">
            <v>0</v>
          </cell>
          <cell r="KR82">
            <v>0</v>
          </cell>
          <cell r="KS82">
            <v>0</v>
          </cell>
          <cell r="KT82">
            <v>0</v>
          </cell>
          <cell r="KU82">
            <v>0</v>
          </cell>
          <cell r="KV82">
            <v>0</v>
          </cell>
          <cell r="KW82">
            <v>0</v>
          </cell>
          <cell r="KX82">
            <v>0</v>
          </cell>
          <cell r="KY82">
            <v>0</v>
          </cell>
          <cell r="KZ82">
            <v>1</v>
          </cell>
          <cell r="LA82">
            <v>0</v>
          </cell>
          <cell r="LB82">
            <v>0</v>
          </cell>
          <cell r="LC82">
            <v>0</v>
          </cell>
          <cell r="LD82">
            <v>1</v>
          </cell>
        </row>
        <row r="83">
          <cell r="A83" t="str">
            <v>Replay Productions Limited</v>
          </cell>
          <cell r="B83" t="str">
            <v>2014-2015</v>
          </cell>
          <cell r="C83">
            <v>31777</v>
          </cell>
          <cell r="D83" t="str">
            <v>Exchequer</v>
          </cell>
          <cell r="E83" t="str">
            <v>ACNI/10815</v>
          </cell>
          <cell r="F83" t="str">
            <v>Gilly Campbell</v>
          </cell>
          <cell r="G83" t="str">
            <v>xx AFP - Returning Applicant</v>
          </cell>
          <cell r="H83" t="str">
            <v>Awarded - Completed</v>
          </cell>
          <cell r="I83" t="str">
            <v>Medium</v>
          </cell>
          <cell r="J83">
            <v>148791</v>
          </cell>
          <cell r="K83">
            <v>0</v>
          </cell>
          <cell r="L83">
            <v>148791</v>
          </cell>
          <cell r="M83">
            <v>147399</v>
          </cell>
          <cell r="N83" t="str">
            <v>Drama</v>
          </cell>
          <cell r="O83">
            <v>0</v>
          </cell>
          <cell r="P83">
            <v>2</v>
          </cell>
          <cell r="Q83">
            <v>0</v>
          </cell>
          <cell r="R83">
            <v>0</v>
          </cell>
          <cell r="S83">
            <v>0</v>
          </cell>
          <cell r="T83">
            <v>0</v>
          </cell>
          <cell r="U83">
            <v>0</v>
          </cell>
          <cell r="V83">
            <v>2</v>
          </cell>
          <cell r="W83">
            <v>0</v>
          </cell>
          <cell r="X83">
            <v>0</v>
          </cell>
          <cell r="Y83">
            <v>0</v>
          </cell>
          <cell r="Z83">
            <v>1</v>
          </cell>
          <cell r="AA83">
            <v>0</v>
          </cell>
          <cell r="AB83">
            <v>5</v>
          </cell>
          <cell r="AC83">
            <v>5</v>
          </cell>
          <cell r="AD83">
            <v>15</v>
          </cell>
          <cell r="AE83">
            <v>18</v>
          </cell>
          <cell r="AF83">
            <v>0</v>
          </cell>
          <cell r="AG83">
            <v>0</v>
          </cell>
          <cell r="AH83">
            <v>0</v>
          </cell>
          <cell r="AI83">
            <v>0</v>
          </cell>
          <cell r="AJ83">
            <v>15</v>
          </cell>
          <cell r="AK83">
            <v>18</v>
          </cell>
          <cell r="AL83">
            <v>33</v>
          </cell>
          <cell r="AM83">
            <v>0</v>
          </cell>
          <cell r="AN83">
            <v>0</v>
          </cell>
          <cell r="AO83">
            <v>0</v>
          </cell>
          <cell r="AP83">
            <v>0</v>
          </cell>
          <cell r="AQ83">
            <v>2</v>
          </cell>
          <cell r="AR83">
            <v>6</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2</v>
          </cell>
          <cell r="BR83">
            <v>6</v>
          </cell>
          <cell r="BS83">
            <v>8</v>
          </cell>
          <cell r="BT83">
            <v>15</v>
          </cell>
          <cell r="BU83">
            <v>20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15</v>
          </cell>
          <cell r="CU83">
            <v>20</v>
          </cell>
          <cell r="CV83">
            <v>35</v>
          </cell>
          <cell r="CW83">
            <v>0</v>
          </cell>
          <cell r="CX83">
            <v>2</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2</v>
          </cell>
          <cell r="DY83">
            <v>2</v>
          </cell>
          <cell r="DZ83">
            <v>0</v>
          </cell>
          <cell r="EA83">
            <v>1</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1</v>
          </cell>
          <cell r="FB83">
            <v>1</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2</v>
          </cell>
          <cell r="FU83">
            <v>4</v>
          </cell>
          <cell r="FV83">
            <v>0</v>
          </cell>
          <cell r="FW83">
            <v>2</v>
          </cell>
          <cell r="FX83">
            <v>0</v>
          </cell>
          <cell r="FY83">
            <v>0</v>
          </cell>
          <cell r="FZ83">
            <v>0</v>
          </cell>
          <cell r="GA83">
            <v>0</v>
          </cell>
          <cell r="GB83">
            <v>2</v>
          </cell>
          <cell r="GC83">
            <v>6</v>
          </cell>
          <cell r="GD83">
            <v>8</v>
          </cell>
          <cell r="GE83">
            <v>2</v>
          </cell>
          <cell r="GF83">
            <v>2</v>
          </cell>
          <cell r="GG83">
            <v>7</v>
          </cell>
          <cell r="GH83">
            <v>12</v>
          </cell>
          <cell r="GI83">
            <v>5</v>
          </cell>
          <cell r="GJ83">
            <v>2</v>
          </cell>
          <cell r="GK83">
            <v>1</v>
          </cell>
          <cell r="GL83">
            <v>4</v>
          </cell>
          <cell r="GM83">
            <v>0</v>
          </cell>
          <cell r="GN83">
            <v>0</v>
          </cell>
          <cell r="GO83">
            <v>0</v>
          </cell>
          <cell r="GP83">
            <v>0</v>
          </cell>
          <cell r="GQ83">
            <v>15</v>
          </cell>
          <cell r="GR83">
            <v>20</v>
          </cell>
          <cell r="GS83">
            <v>35</v>
          </cell>
          <cell r="GT83">
            <v>0</v>
          </cell>
          <cell r="GU83">
            <v>1</v>
          </cell>
          <cell r="GV83">
            <v>0</v>
          </cell>
          <cell r="GW83">
            <v>0</v>
          </cell>
          <cell r="GX83">
            <v>0</v>
          </cell>
          <cell r="GY83">
            <v>0</v>
          </cell>
          <cell r="GZ83">
            <v>0</v>
          </cell>
          <cell r="HA83">
            <v>1</v>
          </cell>
          <cell r="HB83">
            <v>0</v>
          </cell>
          <cell r="HC83">
            <v>0</v>
          </cell>
          <cell r="HD83">
            <v>0</v>
          </cell>
          <cell r="HE83">
            <v>0</v>
          </cell>
          <cell r="HF83">
            <v>0</v>
          </cell>
          <cell r="HG83">
            <v>2</v>
          </cell>
          <cell r="HH83">
            <v>2</v>
          </cell>
          <cell r="HI83">
            <v>0</v>
          </cell>
          <cell r="HJ83">
            <v>0</v>
          </cell>
          <cell r="HK83">
            <v>0</v>
          </cell>
          <cell r="HL83">
            <v>0</v>
          </cell>
          <cell r="HM83">
            <v>0</v>
          </cell>
          <cell r="HN83">
            <v>0</v>
          </cell>
          <cell r="HO83">
            <v>0</v>
          </cell>
          <cell r="HP83">
            <v>0</v>
          </cell>
          <cell r="HQ83">
            <v>0</v>
          </cell>
          <cell r="HR83">
            <v>1</v>
          </cell>
          <cell r="HS83">
            <v>0</v>
          </cell>
          <cell r="HT83">
            <v>0</v>
          </cell>
          <cell r="HU83">
            <v>0</v>
          </cell>
          <cell r="HV83">
            <v>1</v>
          </cell>
          <cell r="HW83">
            <v>1</v>
          </cell>
          <cell r="HX83">
            <v>0</v>
          </cell>
          <cell r="HY83">
            <v>0</v>
          </cell>
          <cell r="HZ83">
            <v>0</v>
          </cell>
          <cell r="IA83">
            <v>0</v>
          </cell>
          <cell r="IB83">
            <v>0</v>
          </cell>
          <cell r="IC83">
            <v>0</v>
          </cell>
          <cell r="ID83">
            <v>0</v>
          </cell>
          <cell r="IE83">
            <v>0</v>
          </cell>
          <cell r="IF83">
            <v>0</v>
          </cell>
          <cell r="IG83">
            <v>0</v>
          </cell>
          <cell r="IH83">
            <v>0</v>
          </cell>
          <cell r="II83">
            <v>0</v>
          </cell>
          <cell r="IJ83">
            <v>0</v>
          </cell>
          <cell r="IK83">
            <v>0</v>
          </cell>
          <cell r="IL83">
            <v>0</v>
          </cell>
          <cell r="IM83">
            <v>0</v>
          </cell>
          <cell r="IN83">
            <v>0</v>
          </cell>
          <cell r="IO83">
            <v>0</v>
          </cell>
          <cell r="IP83">
            <v>0</v>
          </cell>
          <cell r="IQ83">
            <v>0</v>
          </cell>
          <cell r="IR83">
            <v>0</v>
          </cell>
          <cell r="IS83">
            <v>0</v>
          </cell>
          <cell r="IT83">
            <v>0</v>
          </cell>
          <cell r="IU83">
            <v>2</v>
          </cell>
          <cell r="IV83">
            <v>6</v>
          </cell>
          <cell r="IW83">
            <v>2</v>
          </cell>
          <cell r="IX83">
            <v>6</v>
          </cell>
          <cell r="IY83">
            <v>8</v>
          </cell>
          <cell r="IZ83">
            <v>0</v>
          </cell>
          <cell r="JA83">
            <v>0</v>
          </cell>
          <cell r="JB83">
            <v>0</v>
          </cell>
          <cell r="JC83">
            <v>0</v>
          </cell>
          <cell r="JD83">
            <v>0</v>
          </cell>
          <cell r="JE83">
            <v>0</v>
          </cell>
          <cell r="JF83">
            <v>0</v>
          </cell>
          <cell r="JG83">
            <v>0</v>
          </cell>
          <cell r="JH83">
            <v>15</v>
          </cell>
          <cell r="JI83">
            <v>20</v>
          </cell>
          <cell r="JJ83">
            <v>15</v>
          </cell>
          <cell r="JK83">
            <v>20</v>
          </cell>
          <cell r="JL83">
            <v>35</v>
          </cell>
          <cell r="JM83">
            <v>0</v>
          </cell>
          <cell r="JN83">
            <v>0</v>
          </cell>
          <cell r="JO83">
            <v>0</v>
          </cell>
          <cell r="JP83">
            <v>0</v>
          </cell>
          <cell r="JQ83">
            <v>0</v>
          </cell>
          <cell r="JR83">
            <v>0</v>
          </cell>
          <cell r="JS83">
            <v>0</v>
          </cell>
          <cell r="JT83">
            <v>0</v>
          </cell>
          <cell r="JU83">
            <v>0</v>
          </cell>
          <cell r="JV83">
            <v>2</v>
          </cell>
          <cell r="JW83">
            <v>0</v>
          </cell>
          <cell r="JX83">
            <v>2</v>
          </cell>
          <cell r="JY83">
            <v>2</v>
          </cell>
          <cell r="JZ83">
            <v>0</v>
          </cell>
          <cell r="KA83">
            <v>0</v>
          </cell>
          <cell r="KB83">
            <v>0</v>
          </cell>
          <cell r="KC83">
            <v>0</v>
          </cell>
          <cell r="KD83">
            <v>0</v>
          </cell>
          <cell r="KE83">
            <v>0</v>
          </cell>
          <cell r="KF83">
            <v>0</v>
          </cell>
          <cell r="KG83">
            <v>0</v>
          </cell>
          <cell r="KH83">
            <v>0</v>
          </cell>
          <cell r="KI83">
            <v>1</v>
          </cell>
          <cell r="KJ83">
            <v>0</v>
          </cell>
          <cell r="KK83">
            <v>1</v>
          </cell>
          <cell r="KL83">
            <v>1</v>
          </cell>
          <cell r="KM83">
            <v>0</v>
          </cell>
          <cell r="KN83">
            <v>1</v>
          </cell>
          <cell r="KO83">
            <v>0</v>
          </cell>
          <cell r="KP83">
            <v>0</v>
          </cell>
          <cell r="KQ83">
            <v>0</v>
          </cell>
          <cell r="KR83">
            <v>0</v>
          </cell>
          <cell r="KS83">
            <v>0</v>
          </cell>
          <cell r="KT83">
            <v>0</v>
          </cell>
          <cell r="KU83">
            <v>0</v>
          </cell>
          <cell r="KV83">
            <v>0</v>
          </cell>
          <cell r="KW83">
            <v>0</v>
          </cell>
          <cell r="KX83">
            <v>0</v>
          </cell>
          <cell r="KY83">
            <v>0</v>
          </cell>
          <cell r="KZ83">
            <v>0</v>
          </cell>
          <cell r="LA83">
            <v>0</v>
          </cell>
          <cell r="LB83">
            <v>0</v>
          </cell>
          <cell r="LC83">
            <v>0</v>
          </cell>
          <cell r="LD83">
            <v>0</v>
          </cell>
        </row>
        <row r="84">
          <cell r="A84" t="str">
            <v>Seacourt Print Workshop Limited</v>
          </cell>
          <cell r="B84" t="str">
            <v>2014-2015</v>
          </cell>
          <cell r="C84">
            <v>31793</v>
          </cell>
          <cell r="D84" t="str">
            <v>Lottery</v>
          </cell>
          <cell r="E84" t="str">
            <v>ACNI/10831</v>
          </cell>
          <cell r="F84" t="str">
            <v>Suzanne Lyle</v>
          </cell>
          <cell r="G84" t="str">
            <v>xx AFP - Returning Applicant</v>
          </cell>
          <cell r="H84" t="str">
            <v>Awarded - Completed</v>
          </cell>
          <cell r="I84" t="str">
            <v>Small</v>
          </cell>
          <cell r="J84">
            <v>51486</v>
          </cell>
          <cell r="K84">
            <v>0</v>
          </cell>
          <cell r="L84">
            <v>51486</v>
          </cell>
          <cell r="M84">
            <v>203544</v>
          </cell>
          <cell r="N84" t="str">
            <v>Visual Arts</v>
          </cell>
          <cell r="O84">
            <v>0</v>
          </cell>
          <cell r="P84">
            <v>0</v>
          </cell>
          <cell r="Q84">
            <v>0</v>
          </cell>
          <cell r="R84">
            <v>0</v>
          </cell>
          <cell r="S84">
            <v>1</v>
          </cell>
          <cell r="T84">
            <v>0</v>
          </cell>
          <cell r="U84">
            <v>0</v>
          </cell>
          <cell r="V84">
            <v>0</v>
          </cell>
          <cell r="W84">
            <v>0</v>
          </cell>
          <cell r="X84">
            <v>0</v>
          </cell>
          <cell r="Y84">
            <v>1</v>
          </cell>
          <cell r="Z84">
            <v>1</v>
          </cell>
          <cell r="AA84">
            <v>2</v>
          </cell>
          <cell r="AB84">
            <v>1</v>
          </cell>
          <cell r="AC84">
            <v>3</v>
          </cell>
          <cell r="AD84">
            <v>5</v>
          </cell>
          <cell r="AE84">
            <v>10</v>
          </cell>
          <cell r="AF84">
            <v>0</v>
          </cell>
          <cell r="AG84">
            <v>0</v>
          </cell>
          <cell r="AH84">
            <v>0</v>
          </cell>
          <cell r="AI84">
            <v>0</v>
          </cell>
          <cell r="AJ84">
            <v>5</v>
          </cell>
          <cell r="AK84">
            <v>10</v>
          </cell>
          <cell r="AL84">
            <v>15</v>
          </cell>
          <cell r="AM84">
            <v>7</v>
          </cell>
          <cell r="AN84">
            <v>3</v>
          </cell>
          <cell r="AO84">
            <v>10</v>
          </cell>
          <cell r="AP84">
            <v>120</v>
          </cell>
          <cell r="AQ84">
            <v>7</v>
          </cell>
          <cell r="AR84">
            <v>3</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7</v>
          </cell>
          <cell r="BR84">
            <v>3</v>
          </cell>
          <cell r="BS84">
            <v>10</v>
          </cell>
          <cell r="BT84">
            <v>5</v>
          </cell>
          <cell r="BU84">
            <v>10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5</v>
          </cell>
          <cell r="CU84">
            <v>10</v>
          </cell>
          <cell r="CV84">
            <v>15</v>
          </cell>
          <cell r="CW84">
            <v>1</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1</v>
          </cell>
          <cell r="DX84">
            <v>0</v>
          </cell>
          <cell r="DY84">
            <v>1</v>
          </cell>
          <cell r="DZ84">
            <v>1</v>
          </cell>
          <cell r="EA84">
            <v>1</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1</v>
          </cell>
          <cell r="FA84">
            <v>1</v>
          </cell>
          <cell r="FB84">
            <v>2</v>
          </cell>
          <cell r="FC84">
            <v>0</v>
          </cell>
          <cell r="FD84">
            <v>0</v>
          </cell>
          <cell r="FE84">
            <v>0</v>
          </cell>
          <cell r="FF84">
            <v>1</v>
          </cell>
          <cell r="FG84">
            <v>0</v>
          </cell>
          <cell r="FH84">
            <v>0</v>
          </cell>
          <cell r="FI84">
            <v>1</v>
          </cell>
          <cell r="FJ84">
            <v>0</v>
          </cell>
          <cell r="FK84">
            <v>0</v>
          </cell>
          <cell r="FL84">
            <v>0</v>
          </cell>
          <cell r="FM84">
            <v>1</v>
          </cell>
          <cell r="FN84">
            <v>1</v>
          </cell>
          <cell r="FO84">
            <v>2</v>
          </cell>
          <cell r="FP84">
            <v>0</v>
          </cell>
          <cell r="FQ84">
            <v>0</v>
          </cell>
          <cell r="FR84">
            <v>0</v>
          </cell>
          <cell r="FS84">
            <v>0</v>
          </cell>
          <cell r="FT84">
            <v>1</v>
          </cell>
          <cell r="FU84">
            <v>0</v>
          </cell>
          <cell r="FV84">
            <v>2</v>
          </cell>
          <cell r="FW84">
            <v>1</v>
          </cell>
          <cell r="FX84">
            <v>3</v>
          </cell>
          <cell r="FY84">
            <v>2</v>
          </cell>
          <cell r="FZ84">
            <v>1</v>
          </cell>
          <cell r="GA84">
            <v>0</v>
          </cell>
          <cell r="GB84">
            <v>7</v>
          </cell>
          <cell r="GC84">
            <v>3</v>
          </cell>
          <cell r="GD84">
            <v>10</v>
          </cell>
          <cell r="GE84">
            <v>0</v>
          </cell>
          <cell r="GF84">
            <v>0</v>
          </cell>
          <cell r="GG84">
            <v>0</v>
          </cell>
          <cell r="GH84">
            <v>5</v>
          </cell>
          <cell r="GI84">
            <v>3</v>
          </cell>
          <cell r="GJ84">
            <v>3</v>
          </cell>
          <cell r="GK84">
            <v>2</v>
          </cell>
          <cell r="GL84">
            <v>0</v>
          </cell>
          <cell r="GM84">
            <v>0</v>
          </cell>
          <cell r="GN84">
            <v>1</v>
          </cell>
          <cell r="GO84">
            <v>0</v>
          </cell>
          <cell r="GP84">
            <v>1</v>
          </cell>
          <cell r="GQ84">
            <v>5</v>
          </cell>
          <cell r="GR84">
            <v>10</v>
          </cell>
          <cell r="GS84">
            <v>15</v>
          </cell>
          <cell r="GT84">
            <v>0</v>
          </cell>
          <cell r="GU84">
            <v>0</v>
          </cell>
          <cell r="GV84">
            <v>0</v>
          </cell>
          <cell r="GW84">
            <v>0</v>
          </cell>
          <cell r="GX84">
            <v>0</v>
          </cell>
          <cell r="GY84">
            <v>0</v>
          </cell>
          <cell r="GZ84">
            <v>1</v>
          </cell>
          <cell r="HA84">
            <v>0</v>
          </cell>
          <cell r="HB84">
            <v>0</v>
          </cell>
          <cell r="HC84">
            <v>0</v>
          </cell>
          <cell r="HD84">
            <v>0</v>
          </cell>
          <cell r="HE84">
            <v>0</v>
          </cell>
          <cell r="HF84">
            <v>1</v>
          </cell>
          <cell r="HG84">
            <v>0</v>
          </cell>
          <cell r="HH84">
            <v>1</v>
          </cell>
          <cell r="HI84">
            <v>1</v>
          </cell>
          <cell r="HJ84">
            <v>0</v>
          </cell>
          <cell r="HK84">
            <v>0</v>
          </cell>
          <cell r="HL84">
            <v>0</v>
          </cell>
          <cell r="HM84">
            <v>0</v>
          </cell>
          <cell r="HN84">
            <v>0</v>
          </cell>
          <cell r="HO84">
            <v>0</v>
          </cell>
          <cell r="HP84">
            <v>0</v>
          </cell>
          <cell r="HQ84">
            <v>0</v>
          </cell>
          <cell r="HR84">
            <v>1</v>
          </cell>
          <cell r="HS84">
            <v>0</v>
          </cell>
          <cell r="HT84">
            <v>0</v>
          </cell>
          <cell r="HU84">
            <v>1</v>
          </cell>
          <cell r="HV84">
            <v>1</v>
          </cell>
          <cell r="HW84">
            <v>2</v>
          </cell>
          <cell r="HX84">
            <v>0</v>
          </cell>
          <cell r="HY84">
            <v>0</v>
          </cell>
          <cell r="HZ84">
            <v>0</v>
          </cell>
          <cell r="IA84">
            <v>0</v>
          </cell>
          <cell r="IB84">
            <v>0</v>
          </cell>
          <cell r="IC84">
            <v>0</v>
          </cell>
          <cell r="ID84">
            <v>0</v>
          </cell>
          <cell r="IE84">
            <v>0</v>
          </cell>
          <cell r="IF84">
            <v>0</v>
          </cell>
          <cell r="IG84">
            <v>0</v>
          </cell>
          <cell r="IH84">
            <v>0</v>
          </cell>
          <cell r="II84">
            <v>0</v>
          </cell>
          <cell r="IJ84">
            <v>0</v>
          </cell>
          <cell r="IK84">
            <v>0</v>
          </cell>
          <cell r="IL84">
            <v>0</v>
          </cell>
          <cell r="IM84">
            <v>0</v>
          </cell>
          <cell r="IN84">
            <v>0</v>
          </cell>
          <cell r="IO84">
            <v>0</v>
          </cell>
          <cell r="IP84">
            <v>0</v>
          </cell>
          <cell r="IQ84">
            <v>0</v>
          </cell>
          <cell r="IR84">
            <v>0</v>
          </cell>
          <cell r="IS84">
            <v>0</v>
          </cell>
          <cell r="IT84">
            <v>0</v>
          </cell>
          <cell r="IU84">
            <v>7</v>
          </cell>
          <cell r="IV84">
            <v>3</v>
          </cell>
          <cell r="IW84">
            <v>7</v>
          </cell>
          <cell r="IX84">
            <v>3</v>
          </cell>
          <cell r="IY84">
            <v>10</v>
          </cell>
          <cell r="IZ84">
            <v>0</v>
          </cell>
          <cell r="JA84">
            <v>0</v>
          </cell>
          <cell r="JB84">
            <v>0</v>
          </cell>
          <cell r="JC84">
            <v>0</v>
          </cell>
          <cell r="JD84">
            <v>0</v>
          </cell>
          <cell r="JE84">
            <v>0</v>
          </cell>
          <cell r="JF84">
            <v>0</v>
          </cell>
          <cell r="JG84">
            <v>0</v>
          </cell>
          <cell r="JH84">
            <v>5</v>
          </cell>
          <cell r="JI84">
            <v>10</v>
          </cell>
          <cell r="JJ84">
            <v>5</v>
          </cell>
          <cell r="JK84">
            <v>10</v>
          </cell>
          <cell r="JL84">
            <v>15</v>
          </cell>
          <cell r="JM84">
            <v>0</v>
          </cell>
          <cell r="JN84">
            <v>0</v>
          </cell>
          <cell r="JO84">
            <v>0</v>
          </cell>
          <cell r="JP84">
            <v>0</v>
          </cell>
          <cell r="JQ84">
            <v>0</v>
          </cell>
          <cell r="JR84">
            <v>0</v>
          </cell>
          <cell r="JS84">
            <v>0</v>
          </cell>
          <cell r="JT84">
            <v>0</v>
          </cell>
          <cell r="JU84">
            <v>1</v>
          </cell>
          <cell r="JV84">
            <v>0</v>
          </cell>
          <cell r="JW84">
            <v>1</v>
          </cell>
          <cell r="JX84">
            <v>0</v>
          </cell>
          <cell r="JY84">
            <v>1</v>
          </cell>
          <cell r="JZ84">
            <v>0</v>
          </cell>
          <cell r="KA84">
            <v>0</v>
          </cell>
          <cell r="KB84">
            <v>0</v>
          </cell>
          <cell r="KC84">
            <v>0</v>
          </cell>
          <cell r="KD84">
            <v>0</v>
          </cell>
          <cell r="KE84">
            <v>0</v>
          </cell>
          <cell r="KF84">
            <v>0</v>
          </cell>
          <cell r="KG84">
            <v>0</v>
          </cell>
          <cell r="KH84">
            <v>1</v>
          </cell>
          <cell r="KI84">
            <v>1</v>
          </cell>
          <cell r="KJ84">
            <v>1</v>
          </cell>
          <cell r="KK84">
            <v>1</v>
          </cell>
          <cell r="KL84">
            <v>2</v>
          </cell>
          <cell r="KM84">
            <v>1</v>
          </cell>
          <cell r="KN84">
            <v>0</v>
          </cell>
          <cell r="KO84">
            <v>1</v>
          </cell>
          <cell r="KP84">
            <v>0</v>
          </cell>
          <cell r="KQ84">
            <v>2</v>
          </cell>
          <cell r="KR84">
            <v>0</v>
          </cell>
          <cell r="KS84">
            <v>0</v>
          </cell>
          <cell r="KT84">
            <v>0</v>
          </cell>
          <cell r="KU84">
            <v>1</v>
          </cell>
          <cell r="KV84">
            <v>0</v>
          </cell>
          <cell r="KW84">
            <v>1</v>
          </cell>
          <cell r="KX84">
            <v>0</v>
          </cell>
          <cell r="KY84">
            <v>4</v>
          </cell>
          <cell r="KZ84">
            <v>0</v>
          </cell>
          <cell r="LA84">
            <v>0</v>
          </cell>
          <cell r="LB84">
            <v>0</v>
          </cell>
          <cell r="LC84">
            <v>17</v>
          </cell>
          <cell r="LD84">
            <v>17</v>
          </cell>
        </row>
        <row r="85">
          <cell r="A85" t="str">
            <v>Sole Purpose Productions</v>
          </cell>
          <cell r="B85" t="str">
            <v>2014-2015</v>
          </cell>
          <cell r="C85">
            <v>31774</v>
          </cell>
          <cell r="D85" t="str">
            <v>Lottery</v>
          </cell>
          <cell r="E85" t="str">
            <v>ACNI/10812</v>
          </cell>
          <cell r="F85" t="str">
            <v>Lizzie Devlin</v>
          </cell>
          <cell r="G85" t="str">
            <v>xx AFP - Returning Applicant</v>
          </cell>
          <cell r="H85" t="str">
            <v>Awarded - Completed</v>
          </cell>
          <cell r="I85" t="str">
            <v>Medium</v>
          </cell>
          <cell r="J85">
            <v>34498</v>
          </cell>
          <cell r="K85">
            <v>0</v>
          </cell>
          <cell r="L85">
            <v>34498</v>
          </cell>
          <cell r="M85">
            <v>128488</v>
          </cell>
          <cell r="N85" t="str">
            <v>Drama</v>
          </cell>
          <cell r="O85">
            <v>0</v>
          </cell>
          <cell r="P85">
            <v>1</v>
          </cell>
          <cell r="Q85">
            <v>0</v>
          </cell>
          <cell r="R85">
            <v>0</v>
          </cell>
          <cell r="S85">
            <v>0</v>
          </cell>
          <cell r="T85">
            <v>0</v>
          </cell>
          <cell r="U85">
            <v>0</v>
          </cell>
          <cell r="V85">
            <v>0</v>
          </cell>
          <cell r="W85">
            <v>0</v>
          </cell>
          <cell r="X85">
            <v>0</v>
          </cell>
          <cell r="Y85">
            <v>0</v>
          </cell>
          <cell r="Z85">
            <v>0</v>
          </cell>
          <cell r="AA85">
            <v>0</v>
          </cell>
          <cell r="AB85">
            <v>1</v>
          </cell>
          <cell r="AC85">
            <v>1</v>
          </cell>
          <cell r="AD85">
            <v>13</v>
          </cell>
          <cell r="AE85">
            <v>14</v>
          </cell>
          <cell r="AF85">
            <v>0</v>
          </cell>
          <cell r="AG85">
            <v>0</v>
          </cell>
          <cell r="AH85">
            <v>0</v>
          </cell>
          <cell r="AI85">
            <v>1</v>
          </cell>
          <cell r="AJ85">
            <v>13</v>
          </cell>
          <cell r="AK85">
            <v>15</v>
          </cell>
          <cell r="AL85">
            <v>28</v>
          </cell>
          <cell r="AM85">
            <v>0</v>
          </cell>
          <cell r="AN85">
            <v>0</v>
          </cell>
          <cell r="AO85">
            <v>0</v>
          </cell>
          <cell r="AP85">
            <v>0</v>
          </cell>
          <cell r="AQ85">
            <v>1</v>
          </cell>
          <cell r="AR85">
            <v>2</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1</v>
          </cell>
          <cell r="BR85">
            <v>2</v>
          </cell>
          <cell r="BS85">
            <v>3</v>
          </cell>
          <cell r="BT85">
            <v>13</v>
          </cell>
          <cell r="BU85">
            <v>14</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1</v>
          </cell>
          <cell r="CP85">
            <v>0</v>
          </cell>
          <cell r="CQ85">
            <v>0</v>
          </cell>
          <cell r="CR85">
            <v>0</v>
          </cell>
          <cell r="CS85">
            <v>0</v>
          </cell>
          <cell r="CT85">
            <v>13</v>
          </cell>
          <cell r="CU85">
            <v>15</v>
          </cell>
          <cell r="CV85">
            <v>28</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1</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1</v>
          </cell>
          <cell r="FB85">
            <v>1</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1</v>
          </cell>
          <cell r="FX85">
            <v>1</v>
          </cell>
          <cell r="FY85">
            <v>1</v>
          </cell>
          <cell r="FZ85">
            <v>0</v>
          </cell>
          <cell r="GA85">
            <v>0</v>
          </cell>
          <cell r="GB85">
            <v>1</v>
          </cell>
          <cell r="GC85">
            <v>2</v>
          </cell>
          <cell r="GD85">
            <v>3</v>
          </cell>
          <cell r="GE85">
            <v>1</v>
          </cell>
          <cell r="GF85">
            <v>0</v>
          </cell>
          <cell r="GG85">
            <v>6</v>
          </cell>
          <cell r="GH85">
            <v>6</v>
          </cell>
          <cell r="GI85">
            <v>1</v>
          </cell>
          <cell r="GJ85">
            <v>5</v>
          </cell>
          <cell r="GK85">
            <v>2</v>
          </cell>
          <cell r="GL85">
            <v>2</v>
          </cell>
          <cell r="GM85">
            <v>2</v>
          </cell>
          <cell r="GN85">
            <v>2</v>
          </cell>
          <cell r="GO85">
            <v>1</v>
          </cell>
          <cell r="GP85">
            <v>0</v>
          </cell>
          <cell r="GQ85">
            <v>13</v>
          </cell>
          <cell r="GR85">
            <v>15</v>
          </cell>
          <cell r="GS85">
            <v>28</v>
          </cell>
          <cell r="GT85">
            <v>0</v>
          </cell>
          <cell r="GU85">
            <v>0</v>
          </cell>
          <cell r="GV85">
            <v>0</v>
          </cell>
          <cell r="GW85">
            <v>0</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v>1</v>
          </cell>
          <cell r="HO85">
            <v>0</v>
          </cell>
          <cell r="HP85">
            <v>0</v>
          </cell>
          <cell r="HQ85">
            <v>0</v>
          </cell>
          <cell r="HR85">
            <v>0</v>
          </cell>
          <cell r="HS85">
            <v>0</v>
          </cell>
          <cell r="HT85">
            <v>0</v>
          </cell>
          <cell r="HU85">
            <v>0</v>
          </cell>
          <cell r="HV85">
            <v>1</v>
          </cell>
          <cell r="HW85">
            <v>1</v>
          </cell>
          <cell r="HX85">
            <v>0</v>
          </cell>
          <cell r="HY85">
            <v>0</v>
          </cell>
          <cell r="HZ85">
            <v>0</v>
          </cell>
          <cell r="IA85">
            <v>0</v>
          </cell>
          <cell r="IB85">
            <v>0</v>
          </cell>
          <cell r="IC85">
            <v>0</v>
          </cell>
          <cell r="ID85">
            <v>0</v>
          </cell>
          <cell r="IE85">
            <v>0</v>
          </cell>
          <cell r="IF85">
            <v>0</v>
          </cell>
          <cell r="IG85">
            <v>0</v>
          </cell>
          <cell r="IH85">
            <v>0</v>
          </cell>
          <cell r="II85">
            <v>0</v>
          </cell>
          <cell r="IJ85">
            <v>0</v>
          </cell>
          <cell r="IK85">
            <v>0</v>
          </cell>
          <cell r="IL85">
            <v>0</v>
          </cell>
          <cell r="IM85">
            <v>0</v>
          </cell>
          <cell r="IN85">
            <v>0</v>
          </cell>
          <cell r="IO85">
            <v>0</v>
          </cell>
          <cell r="IP85">
            <v>0</v>
          </cell>
          <cell r="IQ85">
            <v>0</v>
          </cell>
          <cell r="IR85">
            <v>0</v>
          </cell>
          <cell r="IS85">
            <v>0</v>
          </cell>
          <cell r="IT85">
            <v>0</v>
          </cell>
          <cell r="IU85">
            <v>1</v>
          </cell>
          <cell r="IV85">
            <v>2</v>
          </cell>
          <cell r="IW85">
            <v>1</v>
          </cell>
          <cell r="IX85">
            <v>2</v>
          </cell>
          <cell r="IY85">
            <v>3</v>
          </cell>
          <cell r="IZ85">
            <v>0</v>
          </cell>
          <cell r="JA85">
            <v>0</v>
          </cell>
          <cell r="JB85">
            <v>0</v>
          </cell>
          <cell r="JC85">
            <v>0</v>
          </cell>
          <cell r="JD85">
            <v>0</v>
          </cell>
          <cell r="JE85">
            <v>0</v>
          </cell>
          <cell r="JF85">
            <v>0</v>
          </cell>
          <cell r="JG85">
            <v>0</v>
          </cell>
          <cell r="JH85">
            <v>13</v>
          </cell>
          <cell r="JI85">
            <v>15</v>
          </cell>
          <cell r="JJ85">
            <v>13</v>
          </cell>
          <cell r="JK85">
            <v>15</v>
          </cell>
          <cell r="JL85">
            <v>28</v>
          </cell>
          <cell r="JM85">
            <v>0</v>
          </cell>
          <cell r="JN85">
            <v>0</v>
          </cell>
          <cell r="JO85">
            <v>0</v>
          </cell>
          <cell r="JP85">
            <v>0</v>
          </cell>
          <cell r="JQ85">
            <v>0</v>
          </cell>
          <cell r="JR85">
            <v>0</v>
          </cell>
          <cell r="JS85">
            <v>0</v>
          </cell>
          <cell r="JT85">
            <v>0</v>
          </cell>
          <cell r="JU85">
            <v>0</v>
          </cell>
          <cell r="JV85">
            <v>0</v>
          </cell>
          <cell r="JW85">
            <v>0</v>
          </cell>
          <cell r="JX85">
            <v>0</v>
          </cell>
          <cell r="JY85">
            <v>0</v>
          </cell>
          <cell r="JZ85">
            <v>0</v>
          </cell>
          <cell r="KA85">
            <v>0</v>
          </cell>
          <cell r="KB85">
            <v>0</v>
          </cell>
          <cell r="KC85">
            <v>0</v>
          </cell>
          <cell r="KD85">
            <v>0</v>
          </cell>
          <cell r="KE85">
            <v>0</v>
          </cell>
          <cell r="KF85">
            <v>0</v>
          </cell>
          <cell r="KG85">
            <v>0</v>
          </cell>
          <cell r="KH85">
            <v>0</v>
          </cell>
          <cell r="KI85">
            <v>1</v>
          </cell>
          <cell r="KJ85">
            <v>0</v>
          </cell>
          <cell r="KK85">
            <v>1</v>
          </cell>
          <cell r="KL85">
            <v>1</v>
          </cell>
          <cell r="KM85">
            <v>0</v>
          </cell>
          <cell r="KN85">
            <v>1</v>
          </cell>
          <cell r="KO85">
            <v>0</v>
          </cell>
          <cell r="KP85">
            <v>0</v>
          </cell>
          <cell r="KQ85">
            <v>0</v>
          </cell>
          <cell r="KR85">
            <v>0</v>
          </cell>
          <cell r="KS85">
            <v>0</v>
          </cell>
          <cell r="KT85">
            <v>0</v>
          </cell>
          <cell r="KU85">
            <v>0</v>
          </cell>
          <cell r="KV85">
            <v>0</v>
          </cell>
          <cell r="KW85">
            <v>0</v>
          </cell>
          <cell r="KX85">
            <v>0</v>
          </cell>
          <cell r="KY85">
            <v>0</v>
          </cell>
          <cell r="KZ85">
            <v>0</v>
          </cell>
          <cell r="LA85">
            <v>0</v>
          </cell>
          <cell r="LB85">
            <v>0</v>
          </cell>
          <cell r="LC85">
            <v>0</v>
          </cell>
          <cell r="LD85">
            <v>0</v>
          </cell>
        </row>
        <row r="86">
          <cell r="A86" t="str">
            <v>Spanner in the Works</v>
          </cell>
          <cell r="B86" t="str">
            <v>2014-2015</v>
          </cell>
          <cell r="C86">
            <v>31726</v>
          </cell>
          <cell r="D86" t="str">
            <v>Lottery</v>
          </cell>
          <cell r="E86" t="str">
            <v>ACNI/10764</v>
          </cell>
          <cell r="F86" t="str">
            <v>Gilly Campbell</v>
          </cell>
          <cell r="G86" t="str">
            <v>xx AFP - Returning Applicant</v>
          </cell>
          <cell r="H86" t="str">
            <v>Awarded - Completed</v>
          </cell>
          <cell r="I86" t="str">
            <v>Small</v>
          </cell>
          <cell r="J86">
            <v>35798</v>
          </cell>
          <cell r="K86">
            <v>0</v>
          </cell>
          <cell r="L86">
            <v>35798</v>
          </cell>
          <cell r="M86">
            <v>35798</v>
          </cell>
          <cell r="N86" t="str">
            <v>Drama</v>
          </cell>
          <cell r="O86">
            <v>0</v>
          </cell>
          <cell r="P86">
            <v>0</v>
          </cell>
          <cell r="Q86">
            <v>0</v>
          </cell>
          <cell r="R86">
            <v>0</v>
          </cell>
          <cell r="S86">
            <v>0</v>
          </cell>
          <cell r="T86">
            <v>0</v>
          </cell>
          <cell r="U86">
            <v>0</v>
          </cell>
          <cell r="V86">
            <v>1</v>
          </cell>
          <cell r="W86">
            <v>0</v>
          </cell>
          <cell r="X86">
            <v>0</v>
          </cell>
          <cell r="Y86">
            <v>0</v>
          </cell>
          <cell r="Z86">
            <v>0</v>
          </cell>
          <cell r="AA86">
            <v>0</v>
          </cell>
          <cell r="AB86">
            <v>1</v>
          </cell>
          <cell r="AC86">
            <v>1</v>
          </cell>
          <cell r="AD86">
            <v>0</v>
          </cell>
          <cell r="AE86">
            <v>18</v>
          </cell>
          <cell r="AF86">
            <v>0</v>
          </cell>
          <cell r="AG86">
            <v>0</v>
          </cell>
          <cell r="AH86">
            <v>0</v>
          </cell>
          <cell r="AI86">
            <v>2</v>
          </cell>
          <cell r="AJ86">
            <v>0</v>
          </cell>
          <cell r="AK86">
            <v>20</v>
          </cell>
          <cell r="AL86">
            <v>20</v>
          </cell>
          <cell r="AM86">
            <v>4</v>
          </cell>
          <cell r="AN86">
            <v>46</v>
          </cell>
          <cell r="AO86">
            <v>50</v>
          </cell>
          <cell r="AP86">
            <v>1696</v>
          </cell>
          <cell r="AQ86">
            <v>0</v>
          </cell>
          <cell r="AR86">
            <v>4</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4</v>
          </cell>
          <cell r="BS86">
            <v>4</v>
          </cell>
          <cell r="BT86">
            <v>5</v>
          </cell>
          <cell r="BU86">
            <v>14</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5</v>
          </cell>
          <cell r="CU86">
            <v>14</v>
          </cell>
          <cell r="CV86">
            <v>19</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1</v>
          </cell>
          <cell r="FE86">
            <v>0</v>
          </cell>
          <cell r="FF86">
            <v>1</v>
          </cell>
          <cell r="FG86">
            <v>0</v>
          </cell>
          <cell r="FH86">
            <v>0</v>
          </cell>
          <cell r="FI86">
            <v>0</v>
          </cell>
          <cell r="FJ86">
            <v>0</v>
          </cell>
          <cell r="FK86">
            <v>0</v>
          </cell>
          <cell r="FL86">
            <v>2</v>
          </cell>
          <cell r="FM86">
            <v>0</v>
          </cell>
          <cell r="FN86">
            <v>4</v>
          </cell>
          <cell r="FO86">
            <v>4</v>
          </cell>
          <cell r="FP86">
            <v>0</v>
          </cell>
          <cell r="FQ86">
            <v>0</v>
          </cell>
          <cell r="FR86">
            <v>0</v>
          </cell>
          <cell r="FS86">
            <v>0</v>
          </cell>
          <cell r="FT86">
            <v>0</v>
          </cell>
          <cell r="FU86">
            <v>0</v>
          </cell>
          <cell r="FV86">
            <v>0</v>
          </cell>
          <cell r="FW86">
            <v>4</v>
          </cell>
          <cell r="FX86">
            <v>0</v>
          </cell>
          <cell r="FY86">
            <v>0</v>
          </cell>
          <cell r="FZ86">
            <v>0</v>
          </cell>
          <cell r="GA86">
            <v>0</v>
          </cell>
          <cell r="GB86">
            <v>0</v>
          </cell>
          <cell r="GC86">
            <v>4</v>
          </cell>
          <cell r="GD86">
            <v>4</v>
          </cell>
          <cell r="GE86">
            <v>0</v>
          </cell>
          <cell r="GF86">
            <v>1</v>
          </cell>
          <cell r="GG86">
            <v>4</v>
          </cell>
          <cell r="GH86">
            <v>13</v>
          </cell>
          <cell r="GI86">
            <v>0</v>
          </cell>
          <cell r="GJ86">
            <v>0</v>
          </cell>
          <cell r="GK86">
            <v>0</v>
          </cell>
          <cell r="GL86">
            <v>1</v>
          </cell>
          <cell r="GM86">
            <v>0</v>
          </cell>
          <cell r="GN86">
            <v>0</v>
          </cell>
          <cell r="GO86">
            <v>0</v>
          </cell>
          <cell r="GP86">
            <v>0</v>
          </cell>
          <cell r="GQ86">
            <v>4</v>
          </cell>
          <cell r="GR86">
            <v>15</v>
          </cell>
          <cell r="GS86">
            <v>19</v>
          </cell>
          <cell r="GT86">
            <v>0</v>
          </cell>
          <cell r="GU86">
            <v>0</v>
          </cell>
          <cell r="GV86">
            <v>0</v>
          </cell>
          <cell r="GW86">
            <v>0</v>
          </cell>
          <cell r="GX86">
            <v>0</v>
          </cell>
          <cell r="GY86">
            <v>0</v>
          </cell>
          <cell r="GZ86">
            <v>0</v>
          </cell>
          <cell r="HA86">
            <v>0</v>
          </cell>
          <cell r="HB86">
            <v>0</v>
          </cell>
          <cell r="HC86">
            <v>0</v>
          </cell>
          <cell r="HD86">
            <v>0</v>
          </cell>
          <cell r="HE86">
            <v>0</v>
          </cell>
          <cell r="HF86">
            <v>0</v>
          </cell>
          <cell r="HG86">
            <v>0</v>
          </cell>
          <cell r="HH86">
            <v>0</v>
          </cell>
          <cell r="HI86">
            <v>0</v>
          </cell>
          <cell r="HJ86">
            <v>0</v>
          </cell>
          <cell r="HK86">
            <v>0</v>
          </cell>
          <cell r="HL86">
            <v>0</v>
          </cell>
          <cell r="HM86">
            <v>0</v>
          </cell>
          <cell r="HN86">
            <v>0</v>
          </cell>
          <cell r="HO86">
            <v>0</v>
          </cell>
          <cell r="HP86">
            <v>0</v>
          </cell>
          <cell r="HQ86">
            <v>0</v>
          </cell>
          <cell r="HR86">
            <v>0</v>
          </cell>
          <cell r="HS86">
            <v>0</v>
          </cell>
          <cell r="HT86">
            <v>0</v>
          </cell>
          <cell r="HU86">
            <v>0</v>
          </cell>
          <cell r="HV86">
            <v>0</v>
          </cell>
          <cell r="HW86">
            <v>0</v>
          </cell>
          <cell r="HX86">
            <v>0</v>
          </cell>
          <cell r="HY86">
            <v>0</v>
          </cell>
          <cell r="HZ86">
            <v>3</v>
          </cell>
          <cell r="IA86">
            <v>6</v>
          </cell>
          <cell r="IB86">
            <v>0</v>
          </cell>
          <cell r="IC86">
            <v>20</v>
          </cell>
          <cell r="ID86">
            <v>1</v>
          </cell>
          <cell r="IE86">
            <v>15</v>
          </cell>
          <cell r="IF86">
            <v>1</v>
          </cell>
          <cell r="IG86">
            <v>2</v>
          </cell>
          <cell r="IH86">
            <v>0</v>
          </cell>
          <cell r="II86">
            <v>0</v>
          </cell>
          <cell r="IJ86">
            <v>5</v>
          </cell>
          <cell r="IK86">
            <v>43</v>
          </cell>
          <cell r="IL86">
            <v>48</v>
          </cell>
          <cell r="IM86">
            <v>0</v>
          </cell>
          <cell r="IN86">
            <v>2</v>
          </cell>
          <cell r="IO86">
            <v>0</v>
          </cell>
          <cell r="IP86">
            <v>2</v>
          </cell>
          <cell r="IQ86">
            <v>0</v>
          </cell>
          <cell r="IR86">
            <v>0</v>
          </cell>
          <cell r="IS86">
            <v>0</v>
          </cell>
          <cell r="IT86">
            <v>0</v>
          </cell>
          <cell r="IU86">
            <v>0</v>
          </cell>
          <cell r="IV86">
            <v>0</v>
          </cell>
          <cell r="IW86">
            <v>0</v>
          </cell>
          <cell r="IX86">
            <v>4</v>
          </cell>
          <cell r="IY86">
            <v>4</v>
          </cell>
          <cell r="IZ86">
            <v>0</v>
          </cell>
          <cell r="JA86">
            <v>9</v>
          </cell>
          <cell r="JB86">
            <v>0</v>
          </cell>
          <cell r="JC86">
            <v>10</v>
          </cell>
          <cell r="JD86">
            <v>0</v>
          </cell>
          <cell r="JE86">
            <v>0</v>
          </cell>
          <cell r="JF86">
            <v>0</v>
          </cell>
          <cell r="JG86">
            <v>0</v>
          </cell>
          <cell r="JH86">
            <v>0</v>
          </cell>
          <cell r="JI86">
            <v>0</v>
          </cell>
          <cell r="JJ86">
            <v>0</v>
          </cell>
          <cell r="JK86">
            <v>19</v>
          </cell>
          <cell r="JL86">
            <v>19</v>
          </cell>
          <cell r="JM86">
            <v>0</v>
          </cell>
          <cell r="JN86">
            <v>0</v>
          </cell>
          <cell r="JO86">
            <v>0</v>
          </cell>
          <cell r="JP86">
            <v>0</v>
          </cell>
          <cell r="JQ86">
            <v>0</v>
          </cell>
          <cell r="JR86">
            <v>0</v>
          </cell>
          <cell r="JS86">
            <v>0</v>
          </cell>
          <cell r="JT86">
            <v>0</v>
          </cell>
          <cell r="JU86">
            <v>0</v>
          </cell>
          <cell r="JV86">
            <v>0</v>
          </cell>
          <cell r="JW86">
            <v>0</v>
          </cell>
          <cell r="JX86">
            <v>0</v>
          </cell>
          <cell r="JY86">
            <v>0</v>
          </cell>
          <cell r="JZ86">
            <v>0</v>
          </cell>
          <cell r="KA86">
            <v>0</v>
          </cell>
          <cell r="KB86">
            <v>0</v>
          </cell>
          <cell r="KC86">
            <v>0</v>
          </cell>
          <cell r="KD86">
            <v>0</v>
          </cell>
          <cell r="KE86">
            <v>0</v>
          </cell>
          <cell r="KF86">
            <v>0</v>
          </cell>
          <cell r="KG86">
            <v>0</v>
          </cell>
          <cell r="KH86">
            <v>0</v>
          </cell>
          <cell r="KI86">
            <v>0</v>
          </cell>
          <cell r="KJ86">
            <v>0</v>
          </cell>
          <cell r="KK86">
            <v>0</v>
          </cell>
          <cell r="KL86">
            <v>0</v>
          </cell>
          <cell r="KM86">
            <v>1</v>
          </cell>
          <cell r="KN86">
            <v>0</v>
          </cell>
          <cell r="KO86">
            <v>1</v>
          </cell>
          <cell r="KP86">
            <v>0</v>
          </cell>
          <cell r="KQ86">
            <v>0</v>
          </cell>
          <cell r="KR86">
            <v>0</v>
          </cell>
          <cell r="KS86">
            <v>0</v>
          </cell>
          <cell r="KT86">
            <v>0</v>
          </cell>
          <cell r="KU86">
            <v>4</v>
          </cell>
          <cell r="KV86">
            <v>0</v>
          </cell>
          <cell r="KW86">
            <v>0</v>
          </cell>
          <cell r="KX86">
            <v>4</v>
          </cell>
          <cell r="KY86">
            <v>8</v>
          </cell>
          <cell r="KZ86">
            <v>0</v>
          </cell>
          <cell r="LA86">
            <v>0</v>
          </cell>
          <cell r="LB86">
            <v>0</v>
          </cell>
          <cell r="LC86">
            <v>1</v>
          </cell>
          <cell r="LD86">
            <v>1</v>
          </cell>
        </row>
        <row r="87">
          <cell r="A87" t="str">
            <v>Sticky Fingers Arts</v>
          </cell>
          <cell r="B87" t="str">
            <v>2014-2015</v>
          </cell>
          <cell r="C87">
            <v>31745</v>
          </cell>
          <cell r="D87" t="str">
            <v>Lottery</v>
          </cell>
          <cell r="E87" t="str">
            <v>ACNI/10783</v>
          </cell>
          <cell r="F87" t="str">
            <v>Lizzie Devlin</v>
          </cell>
          <cell r="G87" t="str">
            <v>xx AFP - Returning Applicant</v>
          </cell>
          <cell r="H87" t="str">
            <v>Awarded</v>
          </cell>
          <cell r="I87" t="str">
            <v>Medium</v>
          </cell>
          <cell r="J87">
            <v>107172</v>
          </cell>
          <cell r="K87">
            <v>0</v>
          </cell>
          <cell r="L87">
            <v>107172</v>
          </cell>
          <cell r="M87">
            <v>818126</v>
          </cell>
          <cell r="N87" t="str">
            <v>Combined</v>
          </cell>
          <cell r="O87">
            <v>0</v>
          </cell>
          <cell r="P87">
            <v>0</v>
          </cell>
          <cell r="Q87">
            <v>1</v>
          </cell>
          <cell r="R87">
            <v>2</v>
          </cell>
          <cell r="S87">
            <v>0</v>
          </cell>
          <cell r="T87">
            <v>2</v>
          </cell>
          <cell r="U87">
            <v>1</v>
          </cell>
          <cell r="V87">
            <v>1</v>
          </cell>
          <cell r="W87">
            <v>0</v>
          </cell>
          <cell r="X87">
            <v>0</v>
          </cell>
          <cell r="Y87">
            <v>1</v>
          </cell>
          <cell r="Z87">
            <v>2</v>
          </cell>
          <cell r="AA87">
            <v>3</v>
          </cell>
          <cell r="AB87">
            <v>7</v>
          </cell>
          <cell r="AC87">
            <v>10</v>
          </cell>
          <cell r="AD87">
            <v>0</v>
          </cell>
          <cell r="AE87">
            <v>0</v>
          </cell>
          <cell r="AF87">
            <v>0</v>
          </cell>
          <cell r="AG87">
            <v>0</v>
          </cell>
          <cell r="AH87">
            <v>0</v>
          </cell>
          <cell r="AI87">
            <v>0</v>
          </cell>
          <cell r="AJ87">
            <v>0</v>
          </cell>
          <cell r="AK87">
            <v>0</v>
          </cell>
          <cell r="AL87">
            <v>0</v>
          </cell>
          <cell r="AM87">
            <v>8</v>
          </cell>
          <cell r="AN87">
            <v>4</v>
          </cell>
          <cell r="AO87">
            <v>12</v>
          </cell>
          <cell r="AP87">
            <v>20</v>
          </cell>
          <cell r="AQ87">
            <v>2</v>
          </cell>
          <cell r="AR87">
            <v>2</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2</v>
          </cell>
          <cell r="BR87">
            <v>2</v>
          </cell>
          <cell r="BS87">
            <v>4</v>
          </cell>
          <cell r="BT87">
            <v>1</v>
          </cell>
          <cell r="BU87">
            <v>2</v>
          </cell>
          <cell r="BV87">
            <v>0</v>
          </cell>
          <cell r="BW87">
            <v>1</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1</v>
          </cell>
          <cell r="CU87">
            <v>3</v>
          </cell>
          <cell r="CV87">
            <v>4</v>
          </cell>
          <cell r="CW87">
            <v>1</v>
          </cell>
          <cell r="CX87">
            <v>3</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1</v>
          </cell>
          <cell r="DX87">
            <v>3</v>
          </cell>
          <cell r="DY87">
            <v>4</v>
          </cell>
          <cell r="DZ87">
            <v>0</v>
          </cell>
          <cell r="EA87">
            <v>1</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1</v>
          </cell>
          <cell r="FB87">
            <v>1</v>
          </cell>
          <cell r="FC87">
            <v>1</v>
          </cell>
          <cell r="FD87">
            <v>0</v>
          </cell>
          <cell r="FE87">
            <v>0</v>
          </cell>
          <cell r="FF87">
            <v>0</v>
          </cell>
          <cell r="FG87">
            <v>0</v>
          </cell>
          <cell r="FH87">
            <v>0</v>
          </cell>
          <cell r="FI87">
            <v>0</v>
          </cell>
          <cell r="FJ87">
            <v>0</v>
          </cell>
          <cell r="FK87">
            <v>0</v>
          </cell>
          <cell r="FL87">
            <v>0</v>
          </cell>
          <cell r="FM87">
            <v>1</v>
          </cell>
          <cell r="FN87">
            <v>0</v>
          </cell>
          <cell r="FO87">
            <v>1</v>
          </cell>
          <cell r="FP87">
            <v>0</v>
          </cell>
          <cell r="FQ87">
            <v>0</v>
          </cell>
          <cell r="FR87">
            <v>0</v>
          </cell>
          <cell r="FS87">
            <v>0</v>
          </cell>
          <cell r="FT87">
            <v>1</v>
          </cell>
          <cell r="FU87">
            <v>2</v>
          </cell>
          <cell r="FV87">
            <v>1</v>
          </cell>
          <cell r="FW87">
            <v>0</v>
          </cell>
          <cell r="FX87">
            <v>0</v>
          </cell>
          <cell r="FY87">
            <v>0</v>
          </cell>
          <cell r="FZ87">
            <v>0</v>
          </cell>
          <cell r="GA87">
            <v>0</v>
          </cell>
          <cell r="GB87">
            <v>2</v>
          </cell>
          <cell r="GC87">
            <v>2</v>
          </cell>
          <cell r="GD87">
            <v>4</v>
          </cell>
          <cell r="GE87">
            <v>0</v>
          </cell>
          <cell r="GF87">
            <v>2</v>
          </cell>
          <cell r="GG87">
            <v>0</v>
          </cell>
          <cell r="GH87">
            <v>0</v>
          </cell>
          <cell r="GI87">
            <v>0</v>
          </cell>
          <cell r="GJ87">
            <v>1</v>
          </cell>
          <cell r="GK87">
            <v>0</v>
          </cell>
          <cell r="GL87">
            <v>0</v>
          </cell>
          <cell r="GM87">
            <v>1</v>
          </cell>
          <cell r="GN87">
            <v>0</v>
          </cell>
          <cell r="GO87">
            <v>0</v>
          </cell>
          <cell r="GP87">
            <v>0</v>
          </cell>
          <cell r="GQ87">
            <v>1</v>
          </cell>
          <cell r="GR87">
            <v>3</v>
          </cell>
          <cell r="GS87">
            <v>4</v>
          </cell>
          <cell r="GT87">
            <v>0</v>
          </cell>
          <cell r="GU87">
            <v>0</v>
          </cell>
          <cell r="GV87">
            <v>0</v>
          </cell>
          <cell r="GW87">
            <v>0</v>
          </cell>
          <cell r="GX87">
            <v>0</v>
          </cell>
          <cell r="GY87">
            <v>2</v>
          </cell>
          <cell r="GZ87">
            <v>1</v>
          </cell>
          <cell r="HA87">
            <v>1</v>
          </cell>
          <cell r="HB87">
            <v>0</v>
          </cell>
          <cell r="HC87">
            <v>0</v>
          </cell>
          <cell r="HD87">
            <v>0</v>
          </cell>
          <cell r="HE87">
            <v>0</v>
          </cell>
          <cell r="HF87">
            <v>1</v>
          </cell>
          <cell r="HG87">
            <v>3</v>
          </cell>
          <cell r="HH87">
            <v>4</v>
          </cell>
          <cell r="HI87">
            <v>0</v>
          </cell>
          <cell r="HJ87">
            <v>0</v>
          </cell>
          <cell r="HK87">
            <v>0</v>
          </cell>
          <cell r="HL87">
            <v>0</v>
          </cell>
          <cell r="HM87">
            <v>0</v>
          </cell>
          <cell r="HN87">
            <v>0</v>
          </cell>
          <cell r="HO87">
            <v>0</v>
          </cell>
          <cell r="HP87">
            <v>0</v>
          </cell>
          <cell r="HQ87">
            <v>0</v>
          </cell>
          <cell r="HR87">
            <v>1</v>
          </cell>
          <cell r="HS87">
            <v>0</v>
          </cell>
          <cell r="HT87">
            <v>0</v>
          </cell>
          <cell r="HU87">
            <v>0</v>
          </cell>
          <cell r="HV87">
            <v>1</v>
          </cell>
          <cell r="HW87">
            <v>1</v>
          </cell>
          <cell r="HX87">
            <v>0</v>
          </cell>
          <cell r="HY87">
            <v>0</v>
          </cell>
          <cell r="HZ87">
            <v>0</v>
          </cell>
          <cell r="IA87">
            <v>0</v>
          </cell>
          <cell r="IB87">
            <v>0</v>
          </cell>
          <cell r="IC87">
            <v>0</v>
          </cell>
          <cell r="ID87">
            <v>0</v>
          </cell>
          <cell r="IE87">
            <v>0</v>
          </cell>
          <cell r="IF87">
            <v>0</v>
          </cell>
          <cell r="IG87">
            <v>0</v>
          </cell>
          <cell r="IH87">
            <v>0</v>
          </cell>
          <cell r="II87">
            <v>0</v>
          </cell>
          <cell r="IJ87">
            <v>0</v>
          </cell>
          <cell r="IK87">
            <v>0</v>
          </cell>
          <cell r="IL87">
            <v>0</v>
          </cell>
          <cell r="IM87">
            <v>1</v>
          </cell>
          <cell r="IN87">
            <v>1</v>
          </cell>
          <cell r="IO87">
            <v>1</v>
          </cell>
          <cell r="IP87">
            <v>1</v>
          </cell>
          <cell r="IQ87">
            <v>0</v>
          </cell>
          <cell r="IR87">
            <v>0</v>
          </cell>
          <cell r="IS87">
            <v>0</v>
          </cell>
          <cell r="IT87">
            <v>0</v>
          </cell>
          <cell r="IU87">
            <v>0</v>
          </cell>
          <cell r="IV87">
            <v>0</v>
          </cell>
          <cell r="IW87">
            <v>2</v>
          </cell>
          <cell r="IX87">
            <v>2</v>
          </cell>
          <cell r="IY87">
            <v>4</v>
          </cell>
          <cell r="IZ87">
            <v>0</v>
          </cell>
          <cell r="JA87">
            <v>2</v>
          </cell>
          <cell r="JB87">
            <v>1</v>
          </cell>
          <cell r="JC87">
            <v>1</v>
          </cell>
          <cell r="JD87">
            <v>0</v>
          </cell>
          <cell r="JE87">
            <v>1</v>
          </cell>
          <cell r="JF87">
            <v>0</v>
          </cell>
          <cell r="JG87">
            <v>0</v>
          </cell>
          <cell r="JH87">
            <v>0</v>
          </cell>
          <cell r="JI87">
            <v>0</v>
          </cell>
          <cell r="JJ87">
            <v>1</v>
          </cell>
          <cell r="JK87">
            <v>4</v>
          </cell>
          <cell r="JL87">
            <v>5</v>
          </cell>
          <cell r="JM87">
            <v>1</v>
          </cell>
          <cell r="JN87">
            <v>3</v>
          </cell>
          <cell r="JO87">
            <v>0</v>
          </cell>
          <cell r="JP87">
            <v>0</v>
          </cell>
          <cell r="JQ87">
            <v>0</v>
          </cell>
          <cell r="JR87">
            <v>0</v>
          </cell>
          <cell r="JS87">
            <v>0</v>
          </cell>
          <cell r="JT87">
            <v>0</v>
          </cell>
          <cell r="JU87">
            <v>0</v>
          </cell>
          <cell r="JV87">
            <v>0</v>
          </cell>
          <cell r="JW87">
            <v>1</v>
          </cell>
          <cell r="JX87">
            <v>3</v>
          </cell>
          <cell r="JY87">
            <v>4</v>
          </cell>
          <cell r="JZ87">
            <v>0</v>
          </cell>
          <cell r="KA87">
            <v>1</v>
          </cell>
          <cell r="KB87">
            <v>0</v>
          </cell>
          <cell r="KC87">
            <v>0</v>
          </cell>
          <cell r="KD87">
            <v>0</v>
          </cell>
          <cell r="KE87">
            <v>0</v>
          </cell>
          <cell r="KF87">
            <v>0</v>
          </cell>
          <cell r="KG87">
            <v>0</v>
          </cell>
          <cell r="KH87">
            <v>0</v>
          </cell>
          <cell r="KI87">
            <v>0</v>
          </cell>
          <cell r="KJ87">
            <v>0</v>
          </cell>
          <cell r="KK87">
            <v>1</v>
          </cell>
          <cell r="KL87">
            <v>1</v>
          </cell>
          <cell r="KM87">
            <v>1</v>
          </cell>
          <cell r="KN87">
            <v>0</v>
          </cell>
          <cell r="KO87">
            <v>1</v>
          </cell>
          <cell r="KP87">
            <v>0</v>
          </cell>
          <cell r="KQ87">
            <v>2</v>
          </cell>
          <cell r="KR87">
            <v>0</v>
          </cell>
          <cell r="KS87">
            <v>0</v>
          </cell>
          <cell r="KT87">
            <v>1</v>
          </cell>
          <cell r="KU87">
            <v>0</v>
          </cell>
          <cell r="KV87">
            <v>0</v>
          </cell>
          <cell r="KW87">
            <v>5</v>
          </cell>
          <cell r="KX87">
            <v>2</v>
          </cell>
          <cell r="KY87">
            <v>10</v>
          </cell>
          <cell r="KZ87">
            <v>1</v>
          </cell>
          <cell r="LA87">
            <v>0</v>
          </cell>
          <cell r="LB87">
            <v>0</v>
          </cell>
          <cell r="LC87">
            <v>5</v>
          </cell>
          <cell r="LD87">
            <v>6</v>
          </cell>
        </row>
        <row r="88">
          <cell r="A88" t="str">
            <v>Streetwise Community Circus Workshops</v>
          </cell>
          <cell r="B88" t="str">
            <v>2014-2015</v>
          </cell>
          <cell r="C88">
            <v>31766</v>
          </cell>
          <cell r="D88" t="str">
            <v>Lottery</v>
          </cell>
          <cell r="E88" t="str">
            <v>ACNI/10804</v>
          </cell>
          <cell r="F88" t="str">
            <v>Gavin O'Connor</v>
          </cell>
          <cell r="G88" t="str">
            <v>xx AFP - Returning Applicant</v>
          </cell>
          <cell r="H88" t="str">
            <v>Awarded - Completed</v>
          </cell>
          <cell r="I88" t="str">
            <v>Medium</v>
          </cell>
          <cell r="J88">
            <v>75205</v>
          </cell>
          <cell r="K88">
            <v>0</v>
          </cell>
          <cell r="L88">
            <v>75205</v>
          </cell>
          <cell r="M88">
            <v>75205</v>
          </cell>
          <cell r="N88" t="str">
            <v>Combined</v>
          </cell>
          <cell r="O88">
            <v>0</v>
          </cell>
          <cell r="P88">
            <v>0</v>
          </cell>
          <cell r="Q88">
            <v>0</v>
          </cell>
          <cell r="R88">
            <v>0</v>
          </cell>
          <cell r="S88">
            <v>1</v>
          </cell>
          <cell r="T88">
            <v>0</v>
          </cell>
          <cell r="U88">
            <v>0</v>
          </cell>
          <cell r="V88">
            <v>0</v>
          </cell>
          <cell r="W88">
            <v>0</v>
          </cell>
          <cell r="X88">
            <v>0</v>
          </cell>
          <cell r="Y88">
            <v>0</v>
          </cell>
          <cell r="Z88">
            <v>0</v>
          </cell>
          <cell r="AA88">
            <v>1</v>
          </cell>
          <cell r="AB88">
            <v>0</v>
          </cell>
          <cell r="AC88">
            <v>1</v>
          </cell>
          <cell r="AD88">
            <v>24</v>
          </cell>
          <cell r="AE88">
            <v>2</v>
          </cell>
          <cell r="AF88">
            <v>0</v>
          </cell>
          <cell r="AG88">
            <v>0</v>
          </cell>
          <cell r="AH88">
            <v>0</v>
          </cell>
          <cell r="AI88">
            <v>0</v>
          </cell>
          <cell r="AJ88">
            <v>24</v>
          </cell>
          <cell r="AK88">
            <v>2</v>
          </cell>
          <cell r="AL88">
            <v>26</v>
          </cell>
          <cell r="AM88">
            <v>0</v>
          </cell>
          <cell r="AN88">
            <v>0</v>
          </cell>
          <cell r="AO88">
            <v>0</v>
          </cell>
          <cell r="AP88">
            <v>0</v>
          </cell>
          <cell r="AQ88">
            <v>9</v>
          </cell>
          <cell r="AR88">
            <v>2</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9</v>
          </cell>
          <cell r="BR88">
            <v>2</v>
          </cell>
          <cell r="BS88">
            <v>11</v>
          </cell>
          <cell r="BT88">
            <v>24</v>
          </cell>
          <cell r="BU88">
            <v>2</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24</v>
          </cell>
          <cell r="CU88">
            <v>2</v>
          </cell>
          <cell r="CV88">
            <v>26</v>
          </cell>
          <cell r="CW88">
            <v>1</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cell r="DS88">
            <v>0</v>
          </cell>
          <cell r="DT88">
            <v>0</v>
          </cell>
          <cell r="DU88">
            <v>0</v>
          </cell>
          <cell r="DV88">
            <v>0</v>
          </cell>
          <cell r="DW88">
            <v>1</v>
          </cell>
          <cell r="DX88">
            <v>0</v>
          </cell>
          <cell r="DY88">
            <v>1</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1</v>
          </cell>
          <cell r="FF88">
            <v>0</v>
          </cell>
          <cell r="FG88">
            <v>0</v>
          </cell>
          <cell r="FH88">
            <v>0</v>
          </cell>
          <cell r="FI88">
            <v>0</v>
          </cell>
          <cell r="FJ88">
            <v>0</v>
          </cell>
          <cell r="FK88">
            <v>0</v>
          </cell>
          <cell r="FL88">
            <v>0</v>
          </cell>
          <cell r="FM88">
            <v>1</v>
          </cell>
          <cell r="FN88">
            <v>0</v>
          </cell>
          <cell r="FO88">
            <v>1</v>
          </cell>
          <cell r="FP88">
            <v>3</v>
          </cell>
          <cell r="FQ88">
            <v>1</v>
          </cell>
          <cell r="FR88">
            <v>2</v>
          </cell>
          <cell r="FS88">
            <v>1</v>
          </cell>
          <cell r="FT88">
            <v>4</v>
          </cell>
          <cell r="FU88">
            <v>0</v>
          </cell>
          <cell r="FV88">
            <v>0</v>
          </cell>
          <cell r="FW88">
            <v>0</v>
          </cell>
          <cell r="FX88">
            <v>0</v>
          </cell>
          <cell r="FY88">
            <v>0</v>
          </cell>
          <cell r="FZ88">
            <v>0</v>
          </cell>
          <cell r="GA88">
            <v>0</v>
          </cell>
          <cell r="GB88">
            <v>9</v>
          </cell>
          <cell r="GC88">
            <v>2</v>
          </cell>
          <cell r="GD88">
            <v>11</v>
          </cell>
          <cell r="GE88">
            <v>7</v>
          </cell>
          <cell r="GF88">
            <v>1</v>
          </cell>
          <cell r="GG88">
            <v>9</v>
          </cell>
          <cell r="GH88">
            <v>1</v>
          </cell>
          <cell r="GI88">
            <v>3</v>
          </cell>
          <cell r="GJ88">
            <v>0</v>
          </cell>
          <cell r="GK88">
            <v>4</v>
          </cell>
          <cell r="GL88">
            <v>0</v>
          </cell>
          <cell r="GM88">
            <v>0</v>
          </cell>
          <cell r="GN88">
            <v>0</v>
          </cell>
          <cell r="GO88">
            <v>0</v>
          </cell>
          <cell r="GP88">
            <v>0</v>
          </cell>
          <cell r="GQ88">
            <v>23</v>
          </cell>
          <cell r="GR88">
            <v>2</v>
          </cell>
          <cell r="GS88">
            <v>25</v>
          </cell>
          <cell r="GT88">
            <v>0</v>
          </cell>
          <cell r="GU88">
            <v>0</v>
          </cell>
          <cell r="GV88">
            <v>0</v>
          </cell>
          <cell r="GW88">
            <v>0</v>
          </cell>
          <cell r="GX88">
            <v>0</v>
          </cell>
          <cell r="GY88">
            <v>0</v>
          </cell>
          <cell r="GZ88">
            <v>1</v>
          </cell>
          <cell r="HA88">
            <v>0</v>
          </cell>
          <cell r="HB88">
            <v>0</v>
          </cell>
          <cell r="HC88">
            <v>0</v>
          </cell>
          <cell r="HD88">
            <v>0</v>
          </cell>
          <cell r="HE88">
            <v>0</v>
          </cell>
          <cell r="HF88">
            <v>1</v>
          </cell>
          <cell r="HG88">
            <v>0</v>
          </cell>
          <cell r="HH88">
            <v>1</v>
          </cell>
          <cell r="HI88">
            <v>0</v>
          </cell>
          <cell r="HJ88">
            <v>0</v>
          </cell>
          <cell r="HK88">
            <v>0</v>
          </cell>
          <cell r="HL88">
            <v>0</v>
          </cell>
          <cell r="HM88">
            <v>0</v>
          </cell>
          <cell r="HN88">
            <v>0</v>
          </cell>
          <cell r="HO88">
            <v>0</v>
          </cell>
          <cell r="HP88">
            <v>0</v>
          </cell>
          <cell r="HQ88">
            <v>0</v>
          </cell>
          <cell r="HR88">
            <v>0</v>
          </cell>
          <cell r="HS88">
            <v>0</v>
          </cell>
          <cell r="HT88">
            <v>0</v>
          </cell>
          <cell r="HU88">
            <v>0</v>
          </cell>
          <cell r="HV88">
            <v>0</v>
          </cell>
          <cell r="HW88">
            <v>0</v>
          </cell>
          <cell r="HX88">
            <v>0</v>
          </cell>
          <cell r="HY88">
            <v>0</v>
          </cell>
          <cell r="HZ88">
            <v>0</v>
          </cell>
          <cell r="IA88">
            <v>0</v>
          </cell>
          <cell r="IB88">
            <v>0</v>
          </cell>
          <cell r="IC88">
            <v>0</v>
          </cell>
          <cell r="ID88">
            <v>0</v>
          </cell>
          <cell r="IE88">
            <v>0</v>
          </cell>
          <cell r="IF88">
            <v>0</v>
          </cell>
          <cell r="IG88">
            <v>0</v>
          </cell>
          <cell r="IH88">
            <v>0</v>
          </cell>
          <cell r="II88">
            <v>0</v>
          </cell>
          <cell r="IJ88">
            <v>0</v>
          </cell>
          <cell r="IK88">
            <v>0</v>
          </cell>
          <cell r="IL88">
            <v>0</v>
          </cell>
          <cell r="IM88">
            <v>0</v>
          </cell>
          <cell r="IN88">
            <v>0</v>
          </cell>
          <cell r="IO88">
            <v>0</v>
          </cell>
          <cell r="IP88">
            <v>0</v>
          </cell>
          <cell r="IQ88">
            <v>0</v>
          </cell>
          <cell r="IR88">
            <v>0</v>
          </cell>
          <cell r="IS88">
            <v>0</v>
          </cell>
          <cell r="IT88">
            <v>0</v>
          </cell>
          <cell r="IU88">
            <v>9</v>
          </cell>
          <cell r="IV88">
            <v>2</v>
          </cell>
          <cell r="IW88">
            <v>9</v>
          </cell>
          <cell r="IX88">
            <v>2</v>
          </cell>
          <cell r="IY88">
            <v>11</v>
          </cell>
          <cell r="IZ88">
            <v>0</v>
          </cell>
          <cell r="JA88">
            <v>0</v>
          </cell>
          <cell r="JB88">
            <v>0</v>
          </cell>
          <cell r="JC88">
            <v>0</v>
          </cell>
          <cell r="JD88">
            <v>0</v>
          </cell>
          <cell r="JE88">
            <v>0</v>
          </cell>
          <cell r="JF88">
            <v>0</v>
          </cell>
          <cell r="JG88">
            <v>0</v>
          </cell>
          <cell r="JH88">
            <v>23</v>
          </cell>
          <cell r="JI88">
            <v>2</v>
          </cell>
          <cell r="JJ88">
            <v>23</v>
          </cell>
          <cell r="JK88">
            <v>2</v>
          </cell>
          <cell r="JL88">
            <v>25</v>
          </cell>
          <cell r="JM88">
            <v>0</v>
          </cell>
          <cell r="JN88">
            <v>0</v>
          </cell>
          <cell r="JO88">
            <v>0</v>
          </cell>
          <cell r="JP88">
            <v>0</v>
          </cell>
          <cell r="JQ88">
            <v>0</v>
          </cell>
          <cell r="JR88">
            <v>0</v>
          </cell>
          <cell r="JS88">
            <v>0</v>
          </cell>
          <cell r="JT88">
            <v>0</v>
          </cell>
          <cell r="JU88">
            <v>0</v>
          </cell>
          <cell r="JV88">
            <v>0</v>
          </cell>
          <cell r="JW88">
            <v>0</v>
          </cell>
          <cell r="JX88">
            <v>0</v>
          </cell>
          <cell r="JY88">
            <v>0</v>
          </cell>
          <cell r="JZ88">
            <v>0</v>
          </cell>
          <cell r="KA88">
            <v>0</v>
          </cell>
          <cell r="KB88">
            <v>0</v>
          </cell>
          <cell r="KC88">
            <v>0</v>
          </cell>
          <cell r="KD88">
            <v>0</v>
          </cell>
          <cell r="KE88">
            <v>0</v>
          </cell>
          <cell r="KF88">
            <v>0</v>
          </cell>
          <cell r="KG88">
            <v>0</v>
          </cell>
          <cell r="KH88">
            <v>0</v>
          </cell>
          <cell r="KI88">
            <v>0</v>
          </cell>
          <cell r="KJ88">
            <v>0</v>
          </cell>
          <cell r="KK88">
            <v>0</v>
          </cell>
          <cell r="KL88">
            <v>0</v>
          </cell>
          <cell r="KM88">
            <v>1</v>
          </cell>
          <cell r="KN88">
            <v>0</v>
          </cell>
          <cell r="KO88">
            <v>1</v>
          </cell>
          <cell r="KP88">
            <v>0</v>
          </cell>
          <cell r="KQ88">
            <v>0</v>
          </cell>
          <cell r="KR88">
            <v>0</v>
          </cell>
          <cell r="KS88">
            <v>0</v>
          </cell>
          <cell r="KT88">
            <v>0</v>
          </cell>
          <cell r="KU88">
            <v>0</v>
          </cell>
          <cell r="KV88">
            <v>0</v>
          </cell>
          <cell r="KW88">
            <v>15</v>
          </cell>
          <cell r="KX88">
            <v>0</v>
          </cell>
          <cell r="KY88">
            <v>15</v>
          </cell>
          <cell r="KZ88">
            <v>0</v>
          </cell>
          <cell r="LA88">
            <v>0</v>
          </cell>
          <cell r="LB88">
            <v>0</v>
          </cell>
          <cell r="LC88">
            <v>0</v>
          </cell>
          <cell r="LD88">
            <v>0</v>
          </cell>
        </row>
        <row r="89">
          <cell r="A89" t="str">
            <v>Terra Nova Productions</v>
          </cell>
          <cell r="B89" t="str">
            <v>2014-2015</v>
          </cell>
          <cell r="C89">
            <v>31820</v>
          </cell>
          <cell r="D89" t="str">
            <v>Lottery</v>
          </cell>
          <cell r="E89" t="str">
            <v>ACNI/10858</v>
          </cell>
          <cell r="F89" t="str">
            <v>Gilly Campbell</v>
          </cell>
          <cell r="G89" t="str">
            <v>AFP - Core</v>
          </cell>
          <cell r="H89" t="str">
            <v>Awarded - Completed</v>
          </cell>
          <cell r="I89" t="str">
            <v>Small</v>
          </cell>
          <cell r="J89">
            <v>20633</v>
          </cell>
          <cell r="K89">
            <v>0</v>
          </cell>
          <cell r="L89">
            <v>20633</v>
          </cell>
          <cell r="M89">
            <v>54893</v>
          </cell>
          <cell r="N89" t="str">
            <v>Drama</v>
          </cell>
          <cell r="O89">
            <v>0</v>
          </cell>
          <cell r="P89">
            <v>0</v>
          </cell>
          <cell r="Q89">
            <v>0</v>
          </cell>
          <cell r="R89">
            <v>1</v>
          </cell>
          <cell r="S89">
            <v>0</v>
          </cell>
          <cell r="T89">
            <v>0</v>
          </cell>
          <cell r="U89">
            <v>1</v>
          </cell>
          <cell r="V89">
            <v>0</v>
          </cell>
          <cell r="W89">
            <v>0</v>
          </cell>
          <cell r="X89">
            <v>0</v>
          </cell>
          <cell r="Y89">
            <v>0</v>
          </cell>
          <cell r="Z89">
            <v>0</v>
          </cell>
          <cell r="AA89">
            <v>1</v>
          </cell>
          <cell r="AB89">
            <v>1</v>
          </cell>
          <cell r="AC89">
            <v>2</v>
          </cell>
          <cell r="AD89">
            <v>8</v>
          </cell>
          <cell r="AE89">
            <v>8</v>
          </cell>
          <cell r="AF89">
            <v>0</v>
          </cell>
          <cell r="AG89">
            <v>0</v>
          </cell>
          <cell r="AH89">
            <v>1</v>
          </cell>
          <cell r="AI89">
            <v>1</v>
          </cell>
          <cell r="AJ89">
            <v>9</v>
          </cell>
          <cell r="AK89">
            <v>9</v>
          </cell>
          <cell r="AL89">
            <v>18</v>
          </cell>
          <cell r="AM89">
            <v>2</v>
          </cell>
          <cell r="AN89">
            <v>7</v>
          </cell>
          <cell r="AO89">
            <v>9</v>
          </cell>
          <cell r="AP89">
            <v>36</v>
          </cell>
          <cell r="AQ89">
            <v>3</v>
          </cell>
          <cell r="AR89">
            <v>3</v>
          </cell>
          <cell r="AS89">
            <v>0</v>
          </cell>
          <cell r="AT89">
            <v>0</v>
          </cell>
          <cell r="AU89">
            <v>0</v>
          </cell>
          <cell r="AV89">
            <v>0</v>
          </cell>
          <cell r="AW89">
            <v>0</v>
          </cell>
          <cell r="AX89">
            <v>1</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3</v>
          </cell>
          <cell r="BR89">
            <v>4</v>
          </cell>
          <cell r="BS89">
            <v>7</v>
          </cell>
          <cell r="BT89">
            <v>0</v>
          </cell>
          <cell r="BU89">
            <v>1</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1</v>
          </cell>
          <cell r="CV89">
            <v>1</v>
          </cell>
          <cell r="CW89">
            <v>1</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1</v>
          </cell>
          <cell r="DX89">
            <v>0</v>
          </cell>
          <cell r="DY89">
            <v>1</v>
          </cell>
          <cell r="DZ89">
            <v>7</v>
          </cell>
          <cell r="EA89">
            <v>7</v>
          </cell>
          <cell r="EB89">
            <v>0</v>
          </cell>
          <cell r="EC89">
            <v>0</v>
          </cell>
          <cell r="ED89">
            <v>0</v>
          </cell>
          <cell r="EE89">
            <v>0</v>
          </cell>
          <cell r="EF89">
            <v>0</v>
          </cell>
          <cell r="EG89">
            <v>0</v>
          </cell>
          <cell r="EH89">
            <v>0</v>
          </cell>
          <cell r="EI89">
            <v>0</v>
          </cell>
          <cell r="EJ89">
            <v>0</v>
          </cell>
          <cell r="EK89">
            <v>0</v>
          </cell>
          <cell r="EL89">
            <v>0</v>
          </cell>
          <cell r="EM89">
            <v>0</v>
          </cell>
          <cell r="EN89">
            <v>3</v>
          </cell>
          <cell r="EO89">
            <v>0</v>
          </cell>
          <cell r="EP89">
            <v>0</v>
          </cell>
          <cell r="EQ89">
            <v>0</v>
          </cell>
          <cell r="ER89">
            <v>0</v>
          </cell>
          <cell r="ES89">
            <v>0</v>
          </cell>
          <cell r="ET89">
            <v>0</v>
          </cell>
          <cell r="EU89">
            <v>1</v>
          </cell>
          <cell r="EV89">
            <v>0</v>
          </cell>
          <cell r="EW89">
            <v>0</v>
          </cell>
          <cell r="EX89">
            <v>0</v>
          </cell>
          <cell r="EY89">
            <v>0</v>
          </cell>
          <cell r="EZ89">
            <v>10</v>
          </cell>
          <cell r="FA89">
            <v>8</v>
          </cell>
          <cell r="FB89">
            <v>18</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1</v>
          </cell>
          <cell r="FU89">
            <v>4</v>
          </cell>
          <cell r="FV89">
            <v>2</v>
          </cell>
          <cell r="FW89">
            <v>0</v>
          </cell>
          <cell r="FX89">
            <v>0</v>
          </cell>
          <cell r="FY89">
            <v>0</v>
          </cell>
          <cell r="FZ89">
            <v>0</v>
          </cell>
          <cell r="GA89">
            <v>0</v>
          </cell>
          <cell r="GB89">
            <v>3</v>
          </cell>
          <cell r="GC89">
            <v>4</v>
          </cell>
          <cell r="GD89">
            <v>7</v>
          </cell>
          <cell r="GE89">
            <v>0</v>
          </cell>
          <cell r="GF89">
            <v>0</v>
          </cell>
          <cell r="GG89">
            <v>0</v>
          </cell>
          <cell r="GH89">
            <v>0</v>
          </cell>
          <cell r="GI89">
            <v>0</v>
          </cell>
          <cell r="GJ89">
            <v>0</v>
          </cell>
          <cell r="GK89">
            <v>1</v>
          </cell>
          <cell r="GL89">
            <v>0</v>
          </cell>
          <cell r="GM89">
            <v>0</v>
          </cell>
          <cell r="GN89">
            <v>0</v>
          </cell>
          <cell r="GO89">
            <v>0</v>
          </cell>
          <cell r="GP89">
            <v>0</v>
          </cell>
          <cell r="GQ89">
            <v>1</v>
          </cell>
          <cell r="GR89">
            <v>0</v>
          </cell>
          <cell r="GS89">
            <v>1</v>
          </cell>
          <cell r="GT89">
            <v>0</v>
          </cell>
          <cell r="GU89">
            <v>0</v>
          </cell>
          <cell r="GV89">
            <v>0</v>
          </cell>
          <cell r="GW89">
            <v>0</v>
          </cell>
          <cell r="GX89">
            <v>1</v>
          </cell>
          <cell r="GY89">
            <v>0</v>
          </cell>
          <cell r="GZ89">
            <v>0</v>
          </cell>
          <cell r="HA89">
            <v>0</v>
          </cell>
          <cell r="HB89">
            <v>0</v>
          </cell>
          <cell r="HC89">
            <v>0</v>
          </cell>
          <cell r="HD89">
            <v>0</v>
          </cell>
          <cell r="HE89">
            <v>0</v>
          </cell>
          <cell r="HF89">
            <v>1</v>
          </cell>
          <cell r="HG89">
            <v>0</v>
          </cell>
          <cell r="HH89">
            <v>1</v>
          </cell>
          <cell r="HI89">
            <v>2</v>
          </cell>
          <cell r="HJ89">
            <v>3</v>
          </cell>
          <cell r="HK89">
            <v>2</v>
          </cell>
          <cell r="HL89">
            <v>1</v>
          </cell>
          <cell r="HM89">
            <v>4</v>
          </cell>
          <cell r="HN89">
            <v>5</v>
          </cell>
          <cell r="HO89">
            <v>1</v>
          </cell>
          <cell r="HP89">
            <v>0</v>
          </cell>
          <cell r="HQ89">
            <v>0</v>
          </cell>
          <cell r="HR89">
            <v>0</v>
          </cell>
          <cell r="HS89">
            <v>0</v>
          </cell>
          <cell r="HT89">
            <v>0</v>
          </cell>
          <cell r="HU89">
            <v>9</v>
          </cell>
          <cell r="HV89">
            <v>9</v>
          </cell>
          <cell r="HW89">
            <v>18</v>
          </cell>
          <cell r="HX89">
            <v>0</v>
          </cell>
          <cell r="HY89">
            <v>0</v>
          </cell>
          <cell r="HZ89">
            <v>0</v>
          </cell>
          <cell r="IA89">
            <v>2</v>
          </cell>
          <cell r="IB89">
            <v>1</v>
          </cell>
          <cell r="IC89">
            <v>3</v>
          </cell>
          <cell r="ID89">
            <v>1</v>
          </cell>
          <cell r="IE89">
            <v>1</v>
          </cell>
          <cell r="IF89">
            <v>0</v>
          </cell>
          <cell r="IG89">
            <v>0</v>
          </cell>
          <cell r="IH89">
            <v>0</v>
          </cell>
          <cell r="II89">
            <v>0</v>
          </cell>
          <cell r="IJ89">
            <v>2</v>
          </cell>
          <cell r="IK89">
            <v>6</v>
          </cell>
          <cell r="IL89">
            <v>8</v>
          </cell>
          <cell r="IM89">
            <v>0</v>
          </cell>
          <cell r="IN89">
            <v>0</v>
          </cell>
          <cell r="IO89">
            <v>0</v>
          </cell>
          <cell r="IP89">
            <v>0</v>
          </cell>
          <cell r="IQ89">
            <v>0</v>
          </cell>
          <cell r="IR89">
            <v>0</v>
          </cell>
          <cell r="IS89">
            <v>0</v>
          </cell>
          <cell r="IT89">
            <v>0</v>
          </cell>
          <cell r="IU89">
            <v>3</v>
          </cell>
          <cell r="IV89">
            <v>4</v>
          </cell>
          <cell r="IW89">
            <v>3</v>
          </cell>
          <cell r="IX89">
            <v>4</v>
          </cell>
          <cell r="IY89">
            <v>7</v>
          </cell>
          <cell r="IZ89">
            <v>0</v>
          </cell>
          <cell r="JA89">
            <v>0</v>
          </cell>
          <cell r="JB89">
            <v>0</v>
          </cell>
          <cell r="JC89">
            <v>0</v>
          </cell>
          <cell r="JD89">
            <v>0</v>
          </cell>
          <cell r="JE89">
            <v>0</v>
          </cell>
          <cell r="JF89">
            <v>0</v>
          </cell>
          <cell r="JG89">
            <v>1</v>
          </cell>
          <cell r="JH89">
            <v>0</v>
          </cell>
          <cell r="JI89">
            <v>0</v>
          </cell>
          <cell r="JJ89">
            <v>0</v>
          </cell>
          <cell r="JK89">
            <v>1</v>
          </cell>
          <cell r="JL89">
            <v>1</v>
          </cell>
          <cell r="JM89">
            <v>1</v>
          </cell>
          <cell r="JN89">
            <v>0</v>
          </cell>
          <cell r="JO89">
            <v>0</v>
          </cell>
          <cell r="JP89">
            <v>0</v>
          </cell>
          <cell r="JQ89">
            <v>0</v>
          </cell>
          <cell r="JR89">
            <v>0</v>
          </cell>
          <cell r="JS89">
            <v>0</v>
          </cell>
          <cell r="JT89">
            <v>0</v>
          </cell>
          <cell r="JU89">
            <v>0</v>
          </cell>
          <cell r="JV89">
            <v>0</v>
          </cell>
          <cell r="JW89">
            <v>1</v>
          </cell>
          <cell r="JX89">
            <v>0</v>
          </cell>
          <cell r="JY89">
            <v>1</v>
          </cell>
          <cell r="JZ89">
            <v>0</v>
          </cell>
          <cell r="KA89">
            <v>0</v>
          </cell>
          <cell r="KB89">
            <v>0</v>
          </cell>
          <cell r="KC89">
            <v>0</v>
          </cell>
          <cell r="KD89">
            <v>0</v>
          </cell>
          <cell r="KE89">
            <v>0</v>
          </cell>
          <cell r="KF89">
            <v>0</v>
          </cell>
          <cell r="KG89">
            <v>0</v>
          </cell>
          <cell r="KH89">
            <v>10</v>
          </cell>
          <cell r="KI89">
            <v>8</v>
          </cell>
          <cell r="KJ89">
            <v>10</v>
          </cell>
          <cell r="KK89">
            <v>8</v>
          </cell>
          <cell r="KL89">
            <v>18</v>
          </cell>
          <cell r="KM89">
            <v>1</v>
          </cell>
          <cell r="KN89">
            <v>0</v>
          </cell>
          <cell r="KO89">
            <v>1</v>
          </cell>
          <cell r="KP89">
            <v>0</v>
          </cell>
          <cell r="KQ89">
            <v>8</v>
          </cell>
          <cell r="KR89">
            <v>0</v>
          </cell>
          <cell r="KS89">
            <v>0</v>
          </cell>
          <cell r="KT89">
            <v>1</v>
          </cell>
          <cell r="KU89">
            <v>0</v>
          </cell>
          <cell r="KV89">
            <v>0</v>
          </cell>
          <cell r="KW89">
            <v>0</v>
          </cell>
          <cell r="KX89">
            <v>8</v>
          </cell>
          <cell r="KY89">
            <v>17</v>
          </cell>
          <cell r="KZ89">
            <v>0</v>
          </cell>
          <cell r="LA89">
            <v>0</v>
          </cell>
          <cell r="LB89">
            <v>0</v>
          </cell>
          <cell r="LC89">
            <v>1</v>
          </cell>
          <cell r="LD89">
            <v>1</v>
          </cell>
        </row>
        <row r="90">
          <cell r="A90" t="str">
            <v>The Armagh Rhymers Educational &amp; Cultural Organisation</v>
          </cell>
          <cell r="B90" t="str">
            <v>2014-2015</v>
          </cell>
          <cell r="C90">
            <v>31783</v>
          </cell>
          <cell r="D90" t="str">
            <v>Lottery</v>
          </cell>
          <cell r="E90" t="str">
            <v>ACNI/10821</v>
          </cell>
          <cell r="F90" t="str">
            <v>Jane Cassidy</v>
          </cell>
          <cell r="G90" t="str">
            <v>xx AFP - Returning Applicant</v>
          </cell>
          <cell r="H90" t="str">
            <v>Awarded - Completed</v>
          </cell>
          <cell r="I90" t="str">
            <v>Small</v>
          </cell>
          <cell r="J90">
            <v>58200</v>
          </cell>
          <cell r="K90">
            <v>0</v>
          </cell>
          <cell r="L90">
            <v>58200</v>
          </cell>
          <cell r="M90">
            <v>101870</v>
          </cell>
          <cell r="N90" t="str">
            <v>Traditional Arts</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cell r="GH90">
            <v>0</v>
          </cell>
          <cell r="GI90">
            <v>0</v>
          </cell>
          <cell r="GJ90">
            <v>0</v>
          </cell>
          <cell r="GK90">
            <v>0</v>
          </cell>
          <cell r="GL90">
            <v>0</v>
          </cell>
          <cell r="GM90">
            <v>0</v>
          </cell>
          <cell r="GN90">
            <v>0</v>
          </cell>
          <cell r="GO90">
            <v>0</v>
          </cell>
          <cell r="GP90">
            <v>0</v>
          </cell>
          <cell r="GQ90">
            <v>0</v>
          </cell>
          <cell r="GR90">
            <v>0</v>
          </cell>
          <cell r="GS90">
            <v>0</v>
          </cell>
          <cell r="GT90">
            <v>0</v>
          </cell>
          <cell r="GU90">
            <v>0</v>
          </cell>
          <cell r="GV90">
            <v>0</v>
          </cell>
          <cell r="GW90">
            <v>0</v>
          </cell>
          <cell r="GX90">
            <v>0</v>
          </cell>
          <cell r="GY90">
            <v>0</v>
          </cell>
          <cell r="GZ90">
            <v>0</v>
          </cell>
          <cell r="HA90">
            <v>0</v>
          </cell>
          <cell r="HB90">
            <v>0</v>
          </cell>
          <cell r="HC90">
            <v>0</v>
          </cell>
          <cell r="HD90">
            <v>0</v>
          </cell>
          <cell r="HE90">
            <v>0</v>
          </cell>
          <cell r="HF90">
            <v>0</v>
          </cell>
          <cell r="HG90">
            <v>0</v>
          </cell>
          <cell r="HH90">
            <v>0</v>
          </cell>
          <cell r="HI90">
            <v>0</v>
          </cell>
          <cell r="HJ90">
            <v>0</v>
          </cell>
          <cell r="HK90">
            <v>0</v>
          </cell>
          <cell r="HL90">
            <v>0</v>
          </cell>
          <cell r="HM90">
            <v>0</v>
          </cell>
          <cell r="HN90">
            <v>0</v>
          </cell>
          <cell r="HO90">
            <v>0</v>
          </cell>
          <cell r="HP90">
            <v>0</v>
          </cell>
          <cell r="HQ90">
            <v>0</v>
          </cell>
          <cell r="HR90">
            <v>0</v>
          </cell>
          <cell r="HS90">
            <v>0</v>
          </cell>
          <cell r="HT90">
            <v>0</v>
          </cell>
          <cell r="HU90">
            <v>0</v>
          </cell>
          <cell r="HV90">
            <v>0</v>
          </cell>
          <cell r="HW90">
            <v>0</v>
          </cell>
          <cell r="HX90">
            <v>0</v>
          </cell>
          <cell r="HY90">
            <v>0</v>
          </cell>
          <cell r="HZ90">
            <v>0</v>
          </cell>
          <cell r="IA90">
            <v>0</v>
          </cell>
          <cell r="IB90">
            <v>0</v>
          </cell>
          <cell r="IC90">
            <v>0</v>
          </cell>
          <cell r="ID90">
            <v>0</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0</v>
          </cell>
          <cell r="IV90">
            <v>0</v>
          </cell>
          <cell r="IW90">
            <v>0</v>
          </cell>
          <cell r="IX90">
            <v>0</v>
          </cell>
          <cell r="IY90">
            <v>0</v>
          </cell>
          <cell r="IZ90">
            <v>0</v>
          </cell>
          <cell r="JA90">
            <v>0</v>
          </cell>
          <cell r="JB90">
            <v>0</v>
          </cell>
          <cell r="JC90">
            <v>0</v>
          </cell>
          <cell r="JD90">
            <v>0</v>
          </cell>
          <cell r="JE90">
            <v>0</v>
          </cell>
          <cell r="JF90">
            <v>0</v>
          </cell>
          <cell r="JG90">
            <v>0</v>
          </cell>
          <cell r="JH90">
            <v>0</v>
          </cell>
          <cell r="JI90">
            <v>0</v>
          </cell>
          <cell r="JJ90">
            <v>0</v>
          </cell>
          <cell r="JK90">
            <v>0</v>
          </cell>
          <cell r="JL90">
            <v>0</v>
          </cell>
          <cell r="JM90">
            <v>0</v>
          </cell>
          <cell r="JN90">
            <v>0</v>
          </cell>
          <cell r="JO90">
            <v>0</v>
          </cell>
          <cell r="JP90">
            <v>0</v>
          </cell>
          <cell r="JQ90">
            <v>0</v>
          </cell>
          <cell r="JR90">
            <v>0</v>
          </cell>
          <cell r="JS90">
            <v>0</v>
          </cell>
          <cell r="JT90">
            <v>0</v>
          </cell>
          <cell r="JU90">
            <v>0</v>
          </cell>
          <cell r="JV90">
            <v>0</v>
          </cell>
          <cell r="JW90">
            <v>0</v>
          </cell>
          <cell r="JX90">
            <v>0</v>
          </cell>
          <cell r="JY90">
            <v>0</v>
          </cell>
          <cell r="JZ90">
            <v>0</v>
          </cell>
          <cell r="KA90">
            <v>0</v>
          </cell>
          <cell r="KB90">
            <v>0</v>
          </cell>
          <cell r="KC90">
            <v>0</v>
          </cell>
          <cell r="KD90">
            <v>0</v>
          </cell>
          <cell r="KE90">
            <v>0</v>
          </cell>
          <cell r="KF90">
            <v>0</v>
          </cell>
          <cell r="KG90">
            <v>0</v>
          </cell>
          <cell r="KH90">
            <v>0</v>
          </cell>
          <cell r="KI90">
            <v>0</v>
          </cell>
          <cell r="KJ90">
            <v>0</v>
          </cell>
          <cell r="KK90">
            <v>0</v>
          </cell>
          <cell r="KL90">
            <v>0</v>
          </cell>
          <cell r="KM90">
            <v>0</v>
          </cell>
          <cell r="KN90">
            <v>0</v>
          </cell>
          <cell r="KO90">
            <v>0</v>
          </cell>
          <cell r="KP90">
            <v>0</v>
          </cell>
          <cell r="KQ90">
            <v>0</v>
          </cell>
          <cell r="KR90">
            <v>0</v>
          </cell>
          <cell r="KS90">
            <v>0</v>
          </cell>
          <cell r="KT90">
            <v>0</v>
          </cell>
          <cell r="KU90">
            <v>0</v>
          </cell>
          <cell r="KV90">
            <v>0</v>
          </cell>
          <cell r="KW90">
            <v>0</v>
          </cell>
          <cell r="KX90">
            <v>0</v>
          </cell>
          <cell r="KY90">
            <v>0</v>
          </cell>
          <cell r="KZ90">
            <v>0</v>
          </cell>
          <cell r="LA90">
            <v>0</v>
          </cell>
          <cell r="LB90">
            <v>0</v>
          </cell>
          <cell r="LC90">
            <v>0</v>
          </cell>
          <cell r="LD90">
            <v>0</v>
          </cell>
        </row>
        <row r="91">
          <cell r="A91" t="str">
            <v>The Beat Initiative</v>
          </cell>
          <cell r="B91" t="str">
            <v>2014-2015</v>
          </cell>
          <cell r="C91">
            <v>31750</v>
          </cell>
          <cell r="D91" t="str">
            <v>Exchequer</v>
          </cell>
          <cell r="E91" t="str">
            <v>ACNI/10788</v>
          </cell>
          <cell r="F91" t="str">
            <v>Gavin O'Connor</v>
          </cell>
          <cell r="G91" t="str">
            <v>xx AFP - Returning Applicant</v>
          </cell>
          <cell r="H91" t="str">
            <v>Awarded - Completed</v>
          </cell>
          <cell r="I91" t="str">
            <v>Medium</v>
          </cell>
          <cell r="J91">
            <v>155200</v>
          </cell>
          <cell r="K91">
            <v>0</v>
          </cell>
          <cell r="L91">
            <v>155200</v>
          </cell>
          <cell r="M91">
            <v>401474</v>
          </cell>
          <cell r="N91" t="str">
            <v>Combined</v>
          </cell>
          <cell r="O91">
            <v>0</v>
          </cell>
          <cell r="P91">
            <v>0</v>
          </cell>
          <cell r="Q91">
            <v>0</v>
          </cell>
          <cell r="R91">
            <v>0</v>
          </cell>
          <cell r="S91">
            <v>1</v>
          </cell>
          <cell r="T91">
            <v>2</v>
          </cell>
          <cell r="U91">
            <v>0</v>
          </cell>
          <cell r="V91">
            <v>0</v>
          </cell>
          <cell r="W91">
            <v>1</v>
          </cell>
          <cell r="X91">
            <v>0</v>
          </cell>
          <cell r="Y91">
            <v>0</v>
          </cell>
          <cell r="Z91">
            <v>0</v>
          </cell>
          <cell r="AA91">
            <v>2</v>
          </cell>
          <cell r="AB91">
            <v>2</v>
          </cell>
          <cell r="AC91">
            <v>4</v>
          </cell>
          <cell r="AD91">
            <v>26</v>
          </cell>
          <cell r="AE91">
            <v>27</v>
          </cell>
          <cell r="AF91">
            <v>0</v>
          </cell>
          <cell r="AG91">
            <v>0</v>
          </cell>
          <cell r="AH91">
            <v>3</v>
          </cell>
          <cell r="AI91">
            <v>11</v>
          </cell>
          <cell r="AJ91">
            <v>29</v>
          </cell>
          <cell r="AK91">
            <v>38</v>
          </cell>
          <cell r="AL91">
            <v>67</v>
          </cell>
          <cell r="AM91">
            <v>11</v>
          </cell>
          <cell r="AN91">
            <v>11</v>
          </cell>
          <cell r="AO91">
            <v>22</v>
          </cell>
          <cell r="AP91">
            <v>607</v>
          </cell>
          <cell r="AQ91">
            <v>1</v>
          </cell>
          <cell r="AR91">
            <v>3</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1</v>
          </cell>
          <cell r="BR91">
            <v>3</v>
          </cell>
          <cell r="BS91">
            <v>4</v>
          </cell>
          <cell r="BT91">
            <v>25</v>
          </cell>
          <cell r="BU91">
            <v>26</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1</v>
          </cell>
          <cell r="CM91">
            <v>0</v>
          </cell>
          <cell r="CN91">
            <v>0</v>
          </cell>
          <cell r="CO91">
            <v>1</v>
          </cell>
          <cell r="CP91">
            <v>0</v>
          </cell>
          <cell r="CQ91">
            <v>0</v>
          </cell>
          <cell r="CR91">
            <v>0</v>
          </cell>
          <cell r="CS91">
            <v>0</v>
          </cell>
          <cell r="CT91">
            <v>26</v>
          </cell>
          <cell r="CU91">
            <v>27</v>
          </cell>
          <cell r="CV91">
            <v>53</v>
          </cell>
          <cell r="CW91">
            <v>1</v>
          </cell>
          <cell r="CX91">
            <v>2</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1</v>
          </cell>
          <cell r="DX91">
            <v>2</v>
          </cell>
          <cell r="DY91">
            <v>3</v>
          </cell>
          <cell r="DZ91">
            <v>4</v>
          </cell>
          <cell r="EA91">
            <v>11</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4</v>
          </cell>
          <cell r="FA91">
            <v>11</v>
          </cell>
          <cell r="FB91">
            <v>15</v>
          </cell>
          <cell r="FC91">
            <v>0</v>
          </cell>
          <cell r="FD91">
            <v>0</v>
          </cell>
          <cell r="FE91">
            <v>0</v>
          </cell>
          <cell r="FF91">
            <v>1</v>
          </cell>
          <cell r="FG91">
            <v>0</v>
          </cell>
          <cell r="FH91">
            <v>0</v>
          </cell>
          <cell r="FI91">
            <v>0</v>
          </cell>
          <cell r="FJ91">
            <v>0</v>
          </cell>
          <cell r="FK91">
            <v>0</v>
          </cell>
          <cell r="FL91">
            <v>0</v>
          </cell>
          <cell r="FM91">
            <v>0</v>
          </cell>
          <cell r="FN91">
            <v>1</v>
          </cell>
          <cell r="FO91">
            <v>1</v>
          </cell>
          <cell r="FP91">
            <v>0</v>
          </cell>
          <cell r="FQ91">
            <v>0</v>
          </cell>
          <cell r="FR91">
            <v>0</v>
          </cell>
          <cell r="FS91">
            <v>0</v>
          </cell>
          <cell r="FT91">
            <v>0</v>
          </cell>
          <cell r="FU91">
            <v>2</v>
          </cell>
          <cell r="FV91">
            <v>0</v>
          </cell>
          <cell r="FW91">
            <v>1</v>
          </cell>
          <cell r="FX91">
            <v>1</v>
          </cell>
          <cell r="FY91">
            <v>0</v>
          </cell>
          <cell r="FZ91">
            <v>0</v>
          </cell>
          <cell r="GA91">
            <v>0</v>
          </cell>
          <cell r="GB91">
            <v>1</v>
          </cell>
          <cell r="GC91">
            <v>3</v>
          </cell>
          <cell r="GD91">
            <v>4</v>
          </cell>
          <cell r="GE91">
            <v>0</v>
          </cell>
          <cell r="GF91">
            <v>3</v>
          </cell>
          <cell r="GG91">
            <v>8</v>
          </cell>
          <cell r="GH91">
            <v>11</v>
          </cell>
          <cell r="GI91">
            <v>14</v>
          </cell>
          <cell r="GJ91">
            <v>8</v>
          </cell>
          <cell r="GK91">
            <v>4</v>
          </cell>
          <cell r="GL91">
            <v>4</v>
          </cell>
          <cell r="GM91">
            <v>0</v>
          </cell>
          <cell r="GN91">
            <v>0</v>
          </cell>
          <cell r="GO91">
            <v>0</v>
          </cell>
          <cell r="GP91">
            <v>0</v>
          </cell>
          <cell r="GQ91">
            <v>26</v>
          </cell>
          <cell r="GR91">
            <v>26</v>
          </cell>
          <cell r="GS91">
            <v>52</v>
          </cell>
          <cell r="GT91">
            <v>0</v>
          </cell>
          <cell r="GU91">
            <v>0</v>
          </cell>
          <cell r="GV91">
            <v>0</v>
          </cell>
          <cell r="GW91">
            <v>1</v>
          </cell>
          <cell r="GX91">
            <v>0</v>
          </cell>
          <cell r="GY91">
            <v>0</v>
          </cell>
          <cell r="GZ91">
            <v>0</v>
          </cell>
          <cell r="HA91">
            <v>0</v>
          </cell>
          <cell r="HB91">
            <v>1</v>
          </cell>
          <cell r="HC91">
            <v>1</v>
          </cell>
          <cell r="HD91">
            <v>0</v>
          </cell>
          <cell r="HE91">
            <v>0</v>
          </cell>
          <cell r="HF91">
            <v>1</v>
          </cell>
          <cell r="HG91">
            <v>2</v>
          </cell>
          <cell r="HH91">
            <v>3</v>
          </cell>
          <cell r="HI91">
            <v>0</v>
          </cell>
          <cell r="HJ91">
            <v>3</v>
          </cell>
          <cell r="HK91">
            <v>0</v>
          </cell>
          <cell r="HL91">
            <v>2</v>
          </cell>
          <cell r="HM91">
            <v>1</v>
          </cell>
          <cell r="HN91">
            <v>1</v>
          </cell>
          <cell r="HO91">
            <v>2</v>
          </cell>
          <cell r="HP91">
            <v>2</v>
          </cell>
          <cell r="HQ91">
            <v>0</v>
          </cell>
          <cell r="HR91">
            <v>0</v>
          </cell>
          <cell r="HS91">
            <v>0</v>
          </cell>
          <cell r="HT91">
            <v>1</v>
          </cell>
          <cell r="HU91">
            <v>3</v>
          </cell>
          <cell r="HV91">
            <v>9</v>
          </cell>
          <cell r="HW91">
            <v>12</v>
          </cell>
          <cell r="HX91">
            <v>1</v>
          </cell>
          <cell r="HY91">
            <v>1</v>
          </cell>
          <cell r="HZ91">
            <v>4</v>
          </cell>
          <cell r="IA91">
            <v>3</v>
          </cell>
          <cell r="IB91">
            <v>5</v>
          </cell>
          <cell r="IC91">
            <v>3</v>
          </cell>
          <cell r="ID91">
            <v>0</v>
          </cell>
          <cell r="IE91">
            <v>0</v>
          </cell>
          <cell r="IF91">
            <v>0</v>
          </cell>
          <cell r="IG91">
            <v>0</v>
          </cell>
          <cell r="IH91">
            <v>0</v>
          </cell>
          <cell r="II91">
            <v>0</v>
          </cell>
          <cell r="IJ91">
            <v>10</v>
          </cell>
          <cell r="IK91">
            <v>7</v>
          </cell>
          <cell r="IL91">
            <v>17</v>
          </cell>
          <cell r="IM91">
            <v>0</v>
          </cell>
          <cell r="IN91">
            <v>2</v>
          </cell>
          <cell r="IO91">
            <v>1</v>
          </cell>
          <cell r="IP91">
            <v>0</v>
          </cell>
          <cell r="IQ91">
            <v>0</v>
          </cell>
          <cell r="IR91">
            <v>0</v>
          </cell>
          <cell r="IS91">
            <v>0</v>
          </cell>
          <cell r="IT91">
            <v>0</v>
          </cell>
          <cell r="IU91">
            <v>0</v>
          </cell>
          <cell r="IV91">
            <v>1</v>
          </cell>
          <cell r="IW91">
            <v>1</v>
          </cell>
          <cell r="IX91">
            <v>3</v>
          </cell>
          <cell r="IY91">
            <v>4</v>
          </cell>
          <cell r="IZ91">
            <v>3</v>
          </cell>
          <cell r="JA91">
            <v>5</v>
          </cell>
          <cell r="JB91">
            <v>4</v>
          </cell>
          <cell r="JC91">
            <v>6</v>
          </cell>
          <cell r="JD91">
            <v>0</v>
          </cell>
          <cell r="JE91">
            <v>1</v>
          </cell>
          <cell r="JF91">
            <v>0</v>
          </cell>
          <cell r="JG91">
            <v>0</v>
          </cell>
          <cell r="JH91">
            <v>19</v>
          </cell>
          <cell r="JI91">
            <v>15</v>
          </cell>
          <cell r="JJ91">
            <v>26</v>
          </cell>
          <cell r="JK91">
            <v>27</v>
          </cell>
          <cell r="JL91">
            <v>53</v>
          </cell>
          <cell r="JM91">
            <v>0</v>
          </cell>
          <cell r="JN91">
            <v>1</v>
          </cell>
          <cell r="JO91">
            <v>1</v>
          </cell>
          <cell r="JP91">
            <v>1</v>
          </cell>
          <cell r="JQ91">
            <v>0</v>
          </cell>
          <cell r="JR91">
            <v>0</v>
          </cell>
          <cell r="JS91">
            <v>0</v>
          </cell>
          <cell r="JT91">
            <v>0</v>
          </cell>
          <cell r="JU91">
            <v>0</v>
          </cell>
          <cell r="JV91">
            <v>0</v>
          </cell>
          <cell r="JW91">
            <v>1</v>
          </cell>
          <cell r="JX91">
            <v>2</v>
          </cell>
          <cell r="JY91">
            <v>3</v>
          </cell>
          <cell r="JZ91">
            <v>0</v>
          </cell>
          <cell r="KA91">
            <v>2</v>
          </cell>
          <cell r="KB91">
            <v>2</v>
          </cell>
          <cell r="KC91">
            <v>4</v>
          </cell>
          <cell r="KD91">
            <v>0</v>
          </cell>
          <cell r="KE91">
            <v>0</v>
          </cell>
          <cell r="KF91">
            <v>0</v>
          </cell>
          <cell r="KG91">
            <v>0</v>
          </cell>
          <cell r="KH91">
            <v>1</v>
          </cell>
          <cell r="KI91">
            <v>5</v>
          </cell>
          <cell r="KJ91">
            <v>3</v>
          </cell>
          <cell r="KK91">
            <v>11</v>
          </cell>
          <cell r="KL91">
            <v>14</v>
          </cell>
          <cell r="KM91">
            <v>0</v>
          </cell>
          <cell r="KN91">
            <v>1</v>
          </cell>
          <cell r="KO91">
            <v>0</v>
          </cell>
          <cell r="KP91">
            <v>0</v>
          </cell>
          <cell r="KQ91">
            <v>0</v>
          </cell>
          <cell r="KR91">
            <v>0</v>
          </cell>
          <cell r="KS91">
            <v>0</v>
          </cell>
          <cell r="KT91">
            <v>0</v>
          </cell>
          <cell r="KU91">
            <v>0</v>
          </cell>
          <cell r="KV91">
            <v>0</v>
          </cell>
          <cell r="KW91">
            <v>0</v>
          </cell>
          <cell r="KX91">
            <v>0</v>
          </cell>
          <cell r="KY91">
            <v>0</v>
          </cell>
          <cell r="KZ91">
            <v>1</v>
          </cell>
          <cell r="LA91">
            <v>0</v>
          </cell>
          <cell r="LB91">
            <v>1</v>
          </cell>
          <cell r="LC91">
            <v>3</v>
          </cell>
          <cell r="LD91">
            <v>5</v>
          </cell>
        </row>
        <row r="92">
          <cell r="A92" t="str">
            <v>The Black Box Trust</v>
          </cell>
          <cell r="B92" t="str">
            <v>2014-2015</v>
          </cell>
          <cell r="C92">
            <v>31769</v>
          </cell>
          <cell r="D92" t="str">
            <v>Lottery</v>
          </cell>
          <cell r="E92" t="str">
            <v>ACNI/10807</v>
          </cell>
          <cell r="F92" t="str">
            <v>Sonya Whitefield</v>
          </cell>
          <cell r="G92" t="str">
            <v>xx AFP - Returning Applicant</v>
          </cell>
          <cell r="H92" t="str">
            <v>Awarded - Completed</v>
          </cell>
          <cell r="I92" t="str">
            <v>Medium</v>
          </cell>
          <cell r="J92">
            <v>25000</v>
          </cell>
          <cell r="K92">
            <v>0</v>
          </cell>
          <cell r="L92">
            <v>25000</v>
          </cell>
          <cell r="M92">
            <v>542921</v>
          </cell>
          <cell r="N92" t="str">
            <v>Combined</v>
          </cell>
          <cell r="O92">
            <v>0</v>
          </cell>
          <cell r="P92">
            <v>0</v>
          </cell>
          <cell r="Q92">
            <v>0</v>
          </cell>
          <cell r="R92">
            <v>1</v>
          </cell>
          <cell r="S92">
            <v>2</v>
          </cell>
          <cell r="T92">
            <v>1</v>
          </cell>
          <cell r="U92">
            <v>0</v>
          </cell>
          <cell r="V92">
            <v>1</v>
          </cell>
          <cell r="W92">
            <v>1</v>
          </cell>
          <cell r="X92">
            <v>1</v>
          </cell>
          <cell r="Y92">
            <v>8</v>
          </cell>
          <cell r="Z92">
            <v>8</v>
          </cell>
          <cell r="AA92">
            <v>11</v>
          </cell>
          <cell r="AB92">
            <v>12</v>
          </cell>
          <cell r="AC92">
            <v>23</v>
          </cell>
          <cell r="AD92">
            <v>6</v>
          </cell>
          <cell r="AE92">
            <v>10</v>
          </cell>
          <cell r="AF92">
            <v>1</v>
          </cell>
          <cell r="AG92">
            <v>1</v>
          </cell>
          <cell r="AH92">
            <v>8</v>
          </cell>
          <cell r="AI92">
            <v>5</v>
          </cell>
          <cell r="AJ92">
            <v>15</v>
          </cell>
          <cell r="AK92">
            <v>16</v>
          </cell>
          <cell r="AL92">
            <v>31</v>
          </cell>
          <cell r="AM92">
            <v>7</v>
          </cell>
          <cell r="AN92">
            <v>12</v>
          </cell>
          <cell r="AO92">
            <v>19</v>
          </cell>
          <cell r="AP92">
            <v>400</v>
          </cell>
          <cell r="AQ92">
            <v>3</v>
          </cell>
          <cell r="AR92">
            <v>2</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3</v>
          </cell>
          <cell r="BR92">
            <v>2</v>
          </cell>
          <cell r="BS92">
            <v>5</v>
          </cell>
          <cell r="BT92">
            <v>6</v>
          </cell>
          <cell r="BU92">
            <v>11</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6</v>
          </cell>
          <cell r="CU92">
            <v>11</v>
          </cell>
          <cell r="CV92">
            <v>17</v>
          </cell>
          <cell r="CW92">
            <v>3</v>
          </cell>
          <cell r="CX92">
            <v>3</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3</v>
          </cell>
          <cell r="DX92">
            <v>3</v>
          </cell>
          <cell r="DY92">
            <v>6</v>
          </cell>
          <cell r="DZ92">
            <v>17</v>
          </cell>
          <cell r="EA92">
            <v>14</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17</v>
          </cell>
          <cell r="FA92">
            <v>14</v>
          </cell>
          <cell r="FB92">
            <v>31</v>
          </cell>
          <cell r="FC92">
            <v>0</v>
          </cell>
          <cell r="FD92">
            <v>0</v>
          </cell>
          <cell r="FE92">
            <v>0</v>
          </cell>
          <cell r="FF92">
            <v>0</v>
          </cell>
          <cell r="FG92">
            <v>0</v>
          </cell>
          <cell r="FH92">
            <v>0</v>
          </cell>
          <cell r="FI92">
            <v>0</v>
          </cell>
          <cell r="FJ92">
            <v>0</v>
          </cell>
          <cell r="FK92">
            <v>1</v>
          </cell>
          <cell r="FL92">
            <v>0</v>
          </cell>
          <cell r="FM92">
            <v>1</v>
          </cell>
          <cell r="FN92">
            <v>0</v>
          </cell>
          <cell r="FO92">
            <v>1</v>
          </cell>
          <cell r="FP92">
            <v>0</v>
          </cell>
          <cell r="FQ92">
            <v>0</v>
          </cell>
          <cell r="FR92">
            <v>0</v>
          </cell>
          <cell r="FS92">
            <v>0</v>
          </cell>
          <cell r="FT92">
            <v>1</v>
          </cell>
          <cell r="FU92">
            <v>2</v>
          </cell>
          <cell r="FV92">
            <v>2</v>
          </cell>
          <cell r="FW92">
            <v>0</v>
          </cell>
          <cell r="FX92">
            <v>0</v>
          </cell>
          <cell r="FY92">
            <v>0</v>
          </cell>
          <cell r="FZ92">
            <v>0</v>
          </cell>
          <cell r="GA92">
            <v>0</v>
          </cell>
          <cell r="GB92">
            <v>3</v>
          </cell>
          <cell r="GC92">
            <v>2</v>
          </cell>
          <cell r="GD92">
            <v>5</v>
          </cell>
          <cell r="GE92">
            <v>0</v>
          </cell>
          <cell r="GF92">
            <v>0</v>
          </cell>
          <cell r="GG92">
            <v>0</v>
          </cell>
          <cell r="GH92">
            <v>0</v>
          </cell>
          <cell r="GI92">
            <v>0</v>
          </cell>
          <cell r="GJ92">
            <v>1</v>
          </cell>
          <cell r="GK92">
            <v>0</v>
          </cell>
          <cell r="GL92">
            <v>0</v>
          </cell>
          <cell r="GM92">
            <v>0</v>
          </cell>
          <cell r="GN92">
            <v>0</v>
          </cell>
          <cell r="GO92">
            <v>0</v>
          </cell>
          <cell r="GP92">
            <v>0</v>
          </cell>
          <cell r="GQ92">
            <v>0</v>
          </cell>
          <cell r="GR92">
            <v>1</v>
          </cell>
          <cell r="GS92">
            <v>1</v>
          </cell>
          <cell r="GT92">
            <v>0</v>
          </cell>
          <cell r="GU92">
            <v>0</v>
          </cell>
          <cell r="GV92">
            <v>3</v>
          </cell>
          <cell r="GW92">
            <v>2</v>
          </cell>
          <cell r="GX92">
            <v>0</v>
          </cell>
          <cell r="GY92">
            <v>0</v>
          </cell>
          <cell r="GZ92">
            <v>0</v>
          </cell>
          <cell r="HA92">
            <v>0</v>
          </cell>
          <cell r="HB92">
            <v>0</v>
          </cell>
          <cell r="HC92">
            <v>0</v>
          </cell>
          <cell r="HD92">
            <v>0</v>
          </cell>
          <cell r="HE92">
            <v>0</v>
          </cell>
          <cell r="HF92">
            <v>3</v>
          </cell>
          <cell r="HG92">
            <v>2</v>
          </cell>
          <cell r="HH92">
            <v>5</v>
          </cell>
          <cell r="HI92">
            <v>1</v>
          </cell>
          <cell r="HJ92">
            <v>0</v>
          </cell>
          <cell r="HK92">
            <v>16</v>
          </cell>
          <cell r="HL92">
            <v>14</v>
          </cell>
          <cell r="HM92">
            <v>0</v>
          </cell>
          <cell r="HN92">
            <v>0</v>
          </cell>
          <cell r="HO92">
            <v>0</v>
          </cell>
          <cell r="HP92">
            <v>0</v>
          </cell>
          <cell r="HQ92">
            <v>0</v>
          </cell>
          <cell r="HR92">
            <v>0</v>
          </cell>
          <cell r="HS92">
            <v>0</v>
          </cell>
          <cell r="HT92">
            <v>0</v>
          </cell>
          <cell r="HU92">
            <v>17</v>
          </cell>
          <cell r="HV92">
            <v>14</v>
          </cell>
          <cell r="HW92">
            <v>31</v>
          </cell>
          <cell r="HX92">
            <v>1</v>
          </cell>
          <cell r="HY92">
            <v>1</v>
          </cell>
          <cell r="HZ92">
            <v>0</v>
          </cell>
          <cell r="IA92">
            <v>0</v>
          </cell>
          <cell r="IB92">
            <v>0</v>
          </cell>
          <cell r="IC92">
            <v>0</v>
          </cell>
          <cell r="ID92">
            <v>0</v>
          </cell>
          <cell r="IE92">
            <v>0</v>
          </cell>
          <cell r="IF92">
            <v>0</v>
          </cell>
          <cell r="IG92">
            <v>0</v>
          </cell>
          <cell r="IH92">
            <v>0</v>
          </cell>
          <cell r="II92">
            <v>0</v>
          </cell>
          <cell r="IJ92">
            <v>1</v>
          </cell>
          <cell r="IK92">
            <v>1</v>
          </cell>
          <cell r="IL92">
            <v>2</v>
          </cell>
          <cell r="IM92">
            <v>0</v>
          </cell>
          <cell r="IN92">
            <v>0</v>
          </cell>
          <cell r="IO92">
            <v>0</v>
          </cell>
          <cell r="IP92">
            <v>0</v>
          </cell>
          <cell r="IQ92">
            <v>0</v>
          </cell>
          <cell r="IR92">
            <v>0</v>
          </cell>
          <cell r="IS92">
            <v>0</v>
          </cell>
          <cell r="IT92">
            <v>0</v>
          </cell>
          <cell r="IU92">
            <v>3</v>
          </cell>
          <cell r="IV92">
            <v>2</v>
          </cell>
          <cell r="IW92">
            <v>3</v>
          </cell>
          <cell r="IX92">
            <v>2</v>
          </cell>
          <cell r="IY92">
            <v>5</v>
          </cell>
          <cell r="IZ92">
            <v>0</v>
          </cell>
          <cell r="JA92">
            <v>0</v>
          </cell>
          <cell r="JB92">
            <v>0</v>
          </cell>
          <cell r="JC92">
            <v>0</v>
          </cell>
          <cell r="JD92">
            <v>0</v>
          </cell>
          <cell r="JE92">
            <v>0</v>
          </cell>
          <cell r="JF92">
            <v>0</v>
          </cell>
          <cell r="JG92">
            <v>0</v>
          </cell>
          <cell r="JH92">
            <v>0</v>
          </cell>
          <cell r="JI92">
            <v>1</v>
          </cell>
          <cell r="JJ92">
            <v>0</v>
          </cell>
          <cell r="JK92">
            <v>1</v>
          </cell>
          <cell r="JL92">
            <v>1</v>
          </cell>
          <cell r="JM92">
            <v>0</v>
          </cell>
          <cell r="JN92">
            <v>0</v>
          </cell>
          <cell r="JO92">
            <v>0</v>
          </cell>
          <cell r="JP92">
            <v>0</v>
          </cell>
          <cell r="JQ92">
            <v>0</v>
          </cell>
          <cell r="JR92">
            <v>0</v>
          </cell>
          <cell r="JS92">
            <v>0</v>
          </cell>
          <cell r="JT92">
            <v>0</v>
          </cell>
          <cell r="JU92">
            <v>3</v>
          </cell>
          <cell r="JV92">
            <v>3</v>
          </cell>
          <cell r="JW92">
            <v>3</v>
          </cell>
          <cell r="JX92">
            <v>3</v>
          </cell>
          <cell r="JY92">
            <v>6</v>
          </cell>
          <cell r="JZ92">
            <v>0</v>
          </cell>
          <cell r="KA92">
            <v>0</v>
          </cell>
          <cell r="KB92">
            <v>0</v>
          </cell>
          <cell r="KC92">
            <v>0</v>
          </cell>
          <cell r="KD92">
            <v>0</v>
          </cell>
          <cell r="KE92">
            <v>0</v>
          </cell>
          <cell r="KF92">
            <v>0</v>
          </cell>
          <cell r="KG92">
            <v>0</v>
          </cell>
          <cell r="KH92">
            <v>17</v>
          </cell>
          <cell r="KI92">
            <v>14</v>
          </cell>
          <cell r="KJ92">
            <v>17</v>
          </cell>
          <cell r="KK92">
            <v>14</v>
          </cell>
          <cell r="KL92">
            <v>31</v>
          </cell>
          <cell r="KM92">
            <v>1</v>
          </cell>
          <cell r="KN92">
            <v>0</v>
          </cell>
          <cell r="KO92">
            <v>1</v>
          </cell>
          <cell r="KP92">
            <v>0</v>
          </cell>
          <cell r="KQ92">
            <v>3</v>
          </cell>
          <cell r="KR92">
            <v>0</v>
          </cell>
          <cell r="KS92">
            <v>0</v>
          </cell>
          <cell r="KT92">
            <v>0</v>
          </cell>
          <cell r="KU92">
            <v>2</v>
          </cell>
          <cell r="KV92">
            <v>3</v>
          </cell>
          <cell r="KW92">
            <v>1</v>
          </cell>
          <cell r="KX92">
            <v>3</v>
          </cell>
          <cell r="KY92">
            <v>12</v>
          </cell>
          <cell r="KZ92">
            <v>1</v>
          </cell>
          <cell r="LA92">
            <v>0</v>
          </cell>
          <cell r="LB92">
            <v>1</v>
          </cell>
          <cell r="LC92">
            <v>3</v>
          </cell>
          <cell r="LD92">
            <v>5</v>
          </cell>
        </row>
        <row r="93">
          <cell r="A93" t="str">
            <v>The Contemporary Music Centre Ltd</v>
          </cell>
          <cell r="B93" t="str">
            <v>2014-2015</v>
          </cell>
          <cell r="C93">
            <v>31834</v>
          </cell>
          <cell r="D93" t="str">
            <v>Lottery</v>
          </cell>
          <cell r="E93" t="str">
            <v>ACNI/10872</v>
          </cell>
          <cell r="F93" t="str">
            <v>Ciaran Scullion</v>
          </cell>
          <cell r="G93" t="str">
            <v>AFP - Core</v>
          </cell>
          <cell r="H93" t="str">
            <v>Awarded - Completed</v>
          </cell>
          <cell r="I93" t="str">
            <v>Medium</v>
          </cell>
          <cell r="J93">
            <v>23557</v>
          </cell>
          <cell r="K93">
            <v>0</v>
          </cell>
          <cell r="L93">
            <v>30710</v>
          </cell>
          <cell r="M93">
            <v>388335</v>
          </cell>
          <cell r="N93" t="str">
            <v>Music</v>
          </cell>
          <cell r="O93">
            <v>1</v>
          </cell>
          <cell r="P93">
            <v>2</v>
          </cell>
          <cell r="Q93">
            <v>1</v>
          </cell>
          <cell r="R93">
            <v>0</v>
          </cell>
          <cell r="S93">
            <v>0</v>
          </cell>
          <cell r="T93">
            <v>1</v>
          </cell>
          <cell r="U93">
            <v>0</v>
          </cell>
          <cell r="V93">
            <v>0</v>
          </cell>
          <cell r="W93">
            <v>0</v>
          </cell>
          <cell r="X93">
            <v>0</v>
          </cell>
          <cell r="Y93">
            <v>0</v>
          </cell>
          <cell r="Z93">
            <v>1</v>
          </cell>
          <cell r="AA93">
            <v>2</v>
          </cell>
          <cell r="AB93">
            <v>4</v>
          </cell>
          <cell r="AC93">
            <v>6</v>
          </cell>
          <cell r="AD93">
            <v>0</v>
          </cell>
          <cell r="AE93">
            <v>0</v>
          </cell>
          <cell r="AF93">
            <v>0</v>
          </cell>
          <cell r="AG93">
            <v>0</v>
          </cell>
          <cell r="AH93">
            <v>0</v>
          </cell>
          <cell r="AI93">
            <v>0</v>
          </cell>
          <cell r="AJ93">
            <v>0</v>
          </cell>
          <cell r="AK93">
            <v>0</v>
          </cell>
          <cell r="AL93">
            <v>0</v>
          </cell>
          <cell r="AM93">
            <v>0</v>
          </cell>
          <cell r="AN93">
            <v>0</v>
          </cell>
          <cell r="AO93">
            <v>0</v>
          </cell>
          <cell r="AP93">
            <v>0</v>
          </cell>
          <cell r="AQ93">
            <v>3</v>
          </cell>
          <cell r="AR93">
            <v>3</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3</v>
          </cell>
          <cell r="BR93">
            <v>3</v>
          </cell>
          <cell r="BS93">
            <v>6</v>
          </cell>
          <cell r="BT93">
            <v>2</v>
          </cell>
          <cell r="BU93">
            <v>2</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2</v>
          </cell>
          <cell r="CU93">
            <v>2</v>
          </cell>
          <cell r="CV93">
            <v>4</v>
          </cell>
          <cell r="CW93">
            <v>0</v>
          </cell>
          <cell r="CX93">
            <v>1</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1</v>
          </cell>
          <cell r="DY93">
            <v>1</v>
          </cell>
          <cell r="DZ93">
            <v>0</v>
          </cell>
          <cell r="EA93">
            <v>1</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1</v>
          </cell>
          <cell r="FB93">
            <v>1</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2</v>
          </cell>
          <cell r="FU93">
            <v>1</v>
          </cell>
          <cell r="FV93">
            <v>0</v>
          </cell>
          <cell r="FW93">
            <v>1</v>
          </cell>
          <cell r="FX93">
            <v>1</v>
          </cell>
          <cell r="FY93">
            <v>1</v>
          </cell>
          <cell r="FZ93">
            <v>0</v>
          </cell>
          <cell r="GA93">
            <v>0</v>
          </cell>
          <cell r="GB93">
            <v>3</v>
          </cell>
          <cell r="GC93">
            <v>3</v>
          </cell>
          <cell r="GD93">
            <v>6</v>
          </cell>
          <cell r="GE93">
            <v>0</v>
          </cell>
          <cell r="GF93">
            <v>0</v>
          </cell>
          <cell r="GG93">
            <v>1</v>
          </cell>
          <cell r="GH93">
            <v>1</v>
          </cell>
          <cell r="GI93">
            <v>1</v>
          </cell>
          <cell r="GJ93">
            <v>1</v>
          </cell>
          <cell r="GK93">
            <v>0</v>
          </cell>
          <cell r="GL93">
            <v>0</v>
          </cell>
          <cell r="GM93">
            <v>0</v>
          </cell>
          <cell r="GN93">
            <v>0</v>
          </cell>
          <cell r="GO93">
            <v>0</v>
          </cell>
          <cell r="GP93">
            <v>0</v>
          </cell>
          <cell r="GQ93">
            <v>2</v>
          </cell>
          <cell r="GR93">
            <v>2</v>
          </cell>
          <cell r="GS93">
            <v>4</v>
          </cell>
          <cell r="GT93">
            <v>0</v>
          </cell>
          <cell r="GU93">
            <v>0</v>
          </cell>
          <cell r="GV93">
            <v>0</v>
          </cell>
          <cell r="GW93">
            <v>0</v>
          </cell>
          <cell r="GX93">
            <v>0</v>
          </cell>
          <cell r="GY93">
            <v>1</v>
          </cell>
          <cell r="GZ93">
            <v>0</v>
          </cell>
          <cell r="HA93">
            <v>0</v>
          </cell>
          <cell r="HB93">
            <v>0</v>
          </cell>
          <cell r="HC93">
            <v>0</v>
          </cell>
          <cell r="HD93">
            <v>0</v>
          </cell>
          <cell r="HE93">
            <v>0</v>
          </cell>
          <cell r="HF93">
            <v>0</v>
          </cell>
          <cell r="HG93">
            <v>1</v>
          </cell>
          <cell r="HH93">
            <v>1</v>
          </cell>
          <cell r="HI93">
            <v>0</v>
          </cell>
          <cell r="HJ93">
            <v>0</v>
          </cell>
          <cell r="HK93">
            <v>0</v>
          </cell>
          <cell r="HL93">
            <v>0</v>
          </cell>
          <cell r="HM93">
            <v>0</v>
          </cell>
          <cell r="HN93">
            <v>0</v>
          </cell>
          <cell r="HO93">
            <v>0</v>
          </cell>
          <cell r="HP93">
            <v>1</v>
          </cell>
          <cell r="HQ93">
            <v>0</v>
          </cell>
          <cell r="HR93">
            <v>0</v>
          </cell>
          <cell r="HS93">
            <v>0</v>
          </cell>
          <cell r="HT93">
            <v>0</v>
          </cell>
          <cell r="HU93">
            <v>0</v>
          </cell>
          <cell r="HV93">
            <v>1</v>
          </cell>
          <cell r="HW93">
            <v>1</v>
          </cell>
          <cell r="HX93">
            <v>0</v>
          </cell>
          <cell r="HY93">
            <v>0</v>
          </cell>
          <cell r="HZ93">
            <v>0</v>
          </cell>
          <cell r="IA93">
            <v>0</v>
          </cell>
          <cell r="IB93">
            <v>0</v>
          </cell>
          <cell r="IC93">
            <v>0</v>
          </cell>
          <cell r="ID93">
            <v>0</v>
          </cell>
          <cell r="IE93">
            <v>0</v>
          </cell>
          <cell r="IF93">
            <v>0</v>
          </cell>
          <cell r="IG93">
            <v>0</v>
          </cell>
          <cell r="IH93">
            <v>0</v>
          </cell>
          <cell r="II93">
            <v>0</v>
          </cell>
          <cell r="IJ93">
            <v>0</v>
          </cell>
          <cell r="IK93">
            <v>0</v>
          </cell>
          <cell r="IL93">
            <v>0</v>
          </cell>
          <cell r="IM93">
            <v>0</v>
          </cell>
          <cell r="IN93">
            <v>0</v>
          </cell>
          <cell r="IO93">
            <v>0</v>
          </cell>
          <cell r="IP93">
            <v>0</v>
          </cell>
          <cell r="IQ93">
            <v>0</v>
          </cell>
          <cell r="IR93">
            <v>0</v>
          </cell>
          <cell r="IS93">
            <v>0</v>
          </cell>
          <cell r="IT93">
            <v>0</v>
          </cell>
          <cell r="IU93">
            <v>3</v>
          </cell>
          <cell r="IV93">
            <v>3</v>
          </cell>
          <cell r="IW93">
            <v>3</v>
          </cell>
          <cell r="IX93">
            <v>3</v>
          </cell>
          <cell r="IY93">
            <v>6</v>
          </cell>
          <cell r="IZ93">
            <v>0</v>
          </cell>
          <cell r="JA93">
            <v>0</v>
          </cell>
          <cell r="JB93">
            <v>0</v>
          </cell>
          <cell r="JC93">
            <v>0</v>
          </cell>
          <cell r="JD93">
            <v>0</v>
          </cell>
          <cell r="JE93">
            <v>0</v>
          </cell>
          <cell r="JF93">
            <v>0</v>
          </cell>
          <cell r="JG93">
            <v>0</v>
          </cell>
          <cell r="JH93">
            <v>2</v>
          </cell>
          <cell r="JI93">
            <v>2</v>
          </cell>
          <cell r="JJ93">
            <v>2</v>
          </cell>
          <cell r="JK93">
            <v>2</v>
          </cell>
          <cell r="JL93">
            <v>4</v>
          </cell>
          <cell r="JM93">
            <v>0</v>
          </cell>
          <cell r="JN93">
            <v>1</v>
          </cell>
          <cell r="JO93">
            <v>0</v>
          </cell>
          <cell r="JP93">
            <v>0</v>
          </cell>
          <cell r="JQ93">
            <v>0</v>
          </cell>
          <cell r="JR93">
            <v>0</v>
          </cell>
          <cell r="JS93">
            <v>0</v>
          </cell>
          <cell r="JT93">
            <v>0</v>
          </cell>
          <cell r="JU93">
            <v>0</v>
          </cell>
          <cell r="JV93">
            <v>0</v>
          </cell>
          <cell r="JW93">
            <v>0</v>
          </cell>
          <cell r="JX93">
            <v>1</v>
          </cell>
          <cell r="JY93">
            <v>1</v>
          </cell>
          <cell r="JZ93">
            <v>0</v>
          </cell>
          <cell r="KA93">
            <v>0</v>
          </cell>
          <cell r="KB93">
            <v>0</v>
          </cell>
          <cell r="KC93">
            <v>0</v>
          </cell>
          <cell r="KD93">
            <v>0</v>
          </cell>
          <cell r="KE93">
            <v>0</v>
          </cell>
          <cell r="KF93">
            <v>0</v>
          </cell>
          <cell r="KG93">
            <v>0</v>
          </cell>
          <cell r="KH93">
            <v>0</v>
          </cell>
          <cell r="KI93">
            <v>1</v>
          </cell>
          <cell r="KJ93">
            <v>0</v>
          </cell>
          <cell r="KK93">
            <v>1</v>
          </cell>
          <cell r="KL93">
            <v>1</v>
          </cell>
          <cell r="KM93">
            <v>0</v>
          </cell>
          <cell r="KN93">
            <v>1</v>
          </cell>
          <cell r="KO93">
            <v>0</v>
          </cell>
          <cell r="KP93">
            <v>0</v>
          </cell>
          <cell r="KQ93">
            <v>0</v>
          </cell>
          <cell r="KR93">
            <v>0</v>
          </cell>
          <cell r="KS93">
            <v>0</v>
          </cell>
          <cell r="KT93">
            <v>0</v>
          </cell>
          <cell r="KU93">
            <v>0</v>
          </cell>
          <cell r="KV93">
            <v>0</v>
          </cell>
          <cell r="KW93">
            <v>0</v>
          </cell>
          <cell r="KX93">
            <v>0</v>
          </cell>
          <cell r="KY93">
            <v>0</v>
          </cell>
          <cell r="KZ93">
            <v>0</v>
          </cell>
          <cell r="LA93">
            <v>0</v>
          </cell>
          <cell r="LB93">
            <v>0</v>
          </cell>
          <cell r="LC93">
            <v>1</v>
          </cell>
          <cell r="LD93">
            <v>1</v>
          </cell>
        </row>
        <row r="94">
          <cell r="A94" t="str">
            <v>The Grand Opera House Trust</v>
          </cell>
          <cell r="B94" t="str">
            <v>2014-2015</v>
          </cell>
          <cell r="C94">
            <v>31785</v>
          </cell>
          <cell r="D94" t="str">
            <v>Exchequer</v>
          </cell>
          <cell r="E94" t="str">
            <v>ACNI/10823</v>
          </cell>
          <cell r="F94" t="str">
            <v>Sonya Whitefield</v>
          </cell>
          <cell r="G94" t="str">
            <v>xx AFP - Returning Applicant</v>
          </cell>
          <cell r="H94" t="str">
            <v>Awarded - Completed</v>
          </cell>
          <cell r="I94" t="str">
            <v>Medium</v>
          </cell>
          <cell r="J94">
            <v>594610</v>
          </cell>
          <cell r="K94">
            <v>0</v>
          </cell>
          <cell r="L94">
            <v>594610</v>
          </cell>
          <cell r="M94">
            <v>0</v>
          </cell>
          <cell r="N94" t="str">
            <v>Combined</v>
          </cell>
          <cell r="O94">
            <v>0</v>
          </cell>
          <cell r="P94">
            <v>0</v>
          </cell>
          <cell r="Q94">
            <v>0</v>
          </cell>
          <cell r="R94">
            <v>0</v>
          </cell>
          <cell r="S94">
            <v>4</v>
          </cell>
          <cell r="T94">
            <v>7</v>
          </cell>
          <cell r="U94">
            <v>0</v>
          </cell>
          <cell r="V94">
            <v>2</v>
          </cell>
          <cell r="W94">
            <v>12</v>
          </cell>
          <cell r="X94">
            <v>9</v>
          </cell>
          <cell r="Y94">
            <v>39</v>
          </cell>
          <cell r="Z94">
            <v>69</v>
          </cell>
          <cell r="AA94">
            <v>55</v>
          </cell>
          <cell r="AB94">
            <v>87</v>
          </cell>
          <cell r="AC94">
            <v>142</v>
          </cell>
          <cell r="AD94">
            <v>0</v>
          </cell>
          <cell r="AE94">
            <v>0</v>
          </cell>
          <cell r="AF94">
            <v>0</v>
          </cell>
          <cell r="AG94">
            <v>0</v>
          </cell>
          <cell r="AH94">
            <v>0</v>
          </cell>
          <cell r="AI94">
            <v>4</v>
          </cell>
          <cell r="AJ94">
            <v>0</v>
          </cell>
          <cell r="AK94">
            <v>4</v>
          </cell>
          <cell r="AL94">
            <v>4</v>
          </cell>
          <cell r="AM94">
            <v>6</v>
          </cell>
          <cell r="AN94">
            <v>26</v>
          </cell>
          <cell r="AO94">
            <v>32</v>
          </cell>
          <cell r="AP94">
            <v>706</v>
          </cell>
          <cell r="AQ94">
            <v>8</v>
          </cell>
          <cell r="AR94">
            <v>3</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8</v>
          </cell>
          <cell r="BR94">
            <v>3</v>
          </cell>
          <cell r="BS94">
            <v>11</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4</v>
          </cell>
          <cell r="CX94">
            <v>9</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4</v>
          </cell>
          <cell r="DX94">
            <v>9</v>
          </cell>
          <cell r="DY94">
            <v>13</v>
          </cell>
          <cell r="DZ94">
            <v>50</v>
          </cell>
          <cell r="EA94">
            <v>76</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1</v>
          </cell>
          <cell r="ER94">
            <v>0</v>
          </cell>
          <cell r="ES94">
            <v>0</v>
          </cell>
          <cell r="ET94">
            <v>0</v>
          </cell>
          <cell r="EU94">
            <v>0</v>
          </cell>
          <cell r="EV94">
            <v>1</v>
          </cell>
          <cell r="EW94">
            <v>1</v>
          </cell>
          <cell r="EX94">
            <v>0</v>
          </cell>
          <cell r="EY94">
            <v>0</v>
          </cell>
          <cell r="EZ94">
            <v>51</v>
          </cell>
          <cell r="FA94">
            <v>78</v>
          </cell>
          <cell r="FB94">
            <v>129</v>
          </cell>
          <cell r="FC94">
            <v>8</v>
          </cell>
          <cell r="FD94">
            <v>3</v>
          </cell>
          <cell r="FE94">
            <v>0</v>
          </cell>
          <cell r="FF94">
            <v>0</v>
          </cell>
          <cell r="FG94">
            <v>0</v>
          </cell>
          <cell r="FH94">
            <v>0</v>
          </cell>
          <cell r="FI94">
            <v>2</v>
          </cell>
          <cell r="FJ94">
            <v>4</v>
          </cell>
          <cell r="FK94">
            <v>1</v>
          </cell>
          <cell r="FL94">
            <v>3</v>
          </cell>
          <cell r="FM94">
            <v>11</v>
          </cell>
          <cell r="FN94">
            <v>10</v>
          </cell>
          <cell r="FO94">
            <v>21</v>
          </cell>
          <cell r="FP94">
            <v>0</v>
          </cell>
          <cell r="FQ94">
            <v>0</v>
          </cell>
          <cell r="FR94">
            <v>0</v>
          </cell>
          <cell r="FS94">
            <v>0</v>
          </cell>
          <cell r="FT94">
            <v>2</v>
          </cell>
          <cell r="FU94">
            <v>0</v>
          </cell>
          <cell r="FV94">
            <v>2</v>
          </cell>
          <cell r="FW94">
            <v>1</v>
          </cell>
          <cell r="FX94">
            <v>3</v>
          </cell>
          <cell r="FY94">
            <v>2</v>
          </cell>
          <cell r="FZ94">
            <v>1</v>
          </cell>
          <cell r="GA94">
            <v>0</v>
          </cell>
          <cell r="GB94">
            <v>8</v>
          </cell>
          <cell r="GC94">
            <v>3</v>
          </cell>
          <cell r="GD94">
            <v>11</v>
          </cell>
          <cell r="GE94">
            <v>0</v>
          </cell>
          <cell r="GF94">
            <v>0</v>
          </cell>
          <cell r="GG94">
            <v>0</v>
          </cell>
          <cell r="GH94">
            <v>0</v>
          </cell>
          <cell r="GI94">
            <v>0</v>
          </cell>
          <cell r="GJ94">
            <v>0</v>
          </cell>
          <cell r="GK94">
            <v>0</v>
          </cell>
          <cell r="GL94">
            <v>0</v>
          </cell>
          <cell r="GM94">
            <v>0</v>
          </cell>
          <cell r="GN94">
            <v>0</v>
          </cell>
          <cell r="GO94">
            <v>0</v>
          </cell>
          <cell r="GP94">
            <v>0</v>
          </cell>
          <cell r="GQ94">
            <v>0</v>
          </cell>
          <cell r="GR94">
            <v>0</v>
          </cell>
          <cell r="GS94">
            <v>0</v>
          </cell>
          <cell r="GT94">
            <v>0</v>
          </cell>
          <cell r="GU94">
            <v>0</v>
          </cell>
          <cell r="GV94">
            <v>2</v>
          </cell>
          <cell r="GW94">
            <v>3</v>
          </cell>
          <cell r="GX94">
            <v>1</v>
          </cell>
          <cell r="GY94">
            <v>6</v>
          </cell>
          <cell r="GZ94">
            <v>1</v>
          </cell>
          <cell r="HA94">
            <v>1</v>
          </cell>
          <cell r="HB94">
            <v>0</v>
          </cell>
          <cell r="HC94">
            <v>0</v>
          </cell>
          <cell r="HD94">
            <v>0</v>
          </cell>
          <cell r="HE94">
            <v>0</v>
          </cell>
          <cell r="HF94">
            <v>4</v>
          </cell>
          <cell r="HG94">
            <v>10</v>
          </cell>
          <cell r="HH94">
            <v>14</v>
          </cell>
          <cell r="HI94">
            <v>6</v>
          </cell>
          <cell r="HJ94">
            <v>13</v>
          </cell>
          <cell r="HK94">
            <v>18</v>
          </cell>
          <cell r="HL94">
            <v>28</v>
          </cell>
          <cell r="HM94">
            <v>14</v>
          </cell>
          <cell r="HN94">
            <v>18</v>
          </cell>
          <cell r="HO94">
            <v>9</v>
          </cell>
          <cell r="HP94">
            <v>9</v>
          </cell>
          <cell r="HQ94">
            <v>4</v>
          </cell>
          <cell r="HR94">
            <v>6</v>
          </cell>
          <cell r="HS94">
            <v>0</v>
          </cell>
          <cell r="HT94">
            <v>4</v>
          </cell>
          <cell r="HU94">
            <v>51</v>
          </cell>
          <cell r="HV94">
            <v>78</v>
          </cell>
          <cell r="HW94">
            <v>129</v>
          </cell>
          <cell r="HX94">
            <v>0</v>
          </cell>
          <cell r="HY94">
            <v>2</v>
          </cell>
          <cell r="HZ94">
            <v>1</v>
          </cell>
          <cell r="IA94">
            <v>1</v>
          </cell>
          <cell r="IB94">
            <v>0</v>
          </cell>
          <cell r="IC94">
            <v>12</v>
          </cell>
          <cell r="ID94">
            <v>1</v>
          </cell>
          <cell r="IE94">
            <v>5</v>
          </cell>
          <cell r="IF94">
            <v>2</v>
          </cell>
          <cell r="IG94">
            <v>4</v>
          </cell>
          <cell r="IH94">
            <v>2</v>
          </cell>
          <cell r="II94">
            <v>2</v>
          </cell>
          <cell r="IJ94">
            <v>6</v>
          </cell>
          <cell r="IK94">
            <v>26</v>
          </cell>
          <cell r="IL94">
            <v>32</v>
          </cell>
          <cell r="IM94">
            <v>4</v>
          </cell>
          <cell r="IN94">
            <v>2</v>
          </cell>
          <cell r="IO94">
            <v>4</v>
          </cell>
          <cell r="IP94">
            <v>1</v>
          </cell>
          <cell r="IQ94">
            <v>0</v>
          </cell>
          <cell r="IR94">
            <v>0</v>
          </cell>
          <cell r="IS94">
            <v>0</v>
          </cell>
          <cell r="IT94">
            <v>0</v>
          </cell>
          <cell r="IU94">
            <v>0</v>
          </cell>
          <cell r="IV94">
            <v>0</v>
          </cell>
          <cell r="IW94">
            <v>8</v>
          </cell>
          <cell r="IX94">
            <v>3</v>
          </cell>
          <cell r="IY94">
            <v>11</v>
          </cell>
          <cell r="IZ94">
            <v>0</v>
          </cell>
          <cell r="JA94">
            <v>0</v>
          </cell>
          <cell r="JB94">
            <v>0</v>
          </cell>
          <cell r="JC94">
            <v>0</v>
          </cell>
          <cell r="JD94">
            <v>0</v>
          </cell>
          <cell r="JE94">
            <v>0</v>
          </cell>
          <cell r="JF94">
            <v>0</v>
          </cell>
          <cell r="JG94">
            <v>0</v>
          </cell>
          <cell r="JH94">
            <v>0</v>
          </cell>
          <cell r="JI94">
            <v>0</v>
          </cell>
          <cell r="JJ94">
            <v>0</v>
          </cell>
          <cell r="JK94">
            <v>0</v>
          </cell>
          <cell r="JL94">
            <v>0</v>
          </cell>
          <cell r="JM94">
            <v>2</v>
          </cell>
          <cell r="JN94">
            <v>7</v>
          </cell>
          <cell r="JO94">
            <v>2</v>
          </cell>
          <cell r="JP94">
            <v>2</v>
          </cell>
          <cell r="JQ94">
            <v>0</v>
          </cell>
          <cell r="JR94">
            <v>0</v>
          </cell>
          <cell r="JS94">
            <v>0</v>
          </cell>
          <cell r="JT94">
            <v>0</v>
          </cell>
          <cell r="JU94">
            <v>0</v>
          </cell>
          <cell r="JV94">
            <v>0</v>
          </cell>
          <cell r="JW94">
            <v>4</v>
          </cell>
          <cell r="JX94">
            <v>9</v>
          </cell>
          <cell r="JY94">
            <v>13</v>
          </cell>
          <cell r="JZ94">
            <v>21</v>
          </cell>
          <cell r="KA94">
            <v>35</v>
          </cell>
          <cell r="KB94">
            <v>11</v>
          </cell>
          <cell r="KC94">
            <v>27</v>
          </cell>
          <cell r="KD94">
            <v>0</v>
          </cell>
          <cell r="KE94">
            <v>0</v>
          </cell>
          <cell r="KF94">
            <v>0</v>
          </cell>
          <cell r="KG94">
            <v>0</v>
          </cell>
          <cell r="KH94">
            <v>19</v>
          </cell>
          <cell r="KI94">
            <v>16</v>
          </cell>
          <cell r="KJ94">
            <v>51</v>
          </cell>
          <cell r="KK94">
            <v>78</v>
          </cell>
          <cell r="KL94">
            <v>129</v>
          </cell>
          <cell r="KM94">
            <v>0</v>
          </cell>
          <cell r="KN94">
            <v>1</v>
          </cell>
          <cell r="KO94">
            <v>0</v>
          </cell>
          <cell r="KP94">
            <v>0</v>
          </cell>
          <cell r="KQ94">
            <v>0</v>
          </cell>
          <cell r="KR94">
            <v>0</v>
          </cell>
          <cell r="KS94">
            <v>0</v>
          </cell>
          <cell r="KT94">
            <v>0</v>
          </cell>
          <cell r="KU94">
            <v>0</v>
          </cell>
          <cell r="KV94">
            <v>0</v>
          </cell>
          <cell r="KW94">
            <v>0</v>
          </cell>
          <cell r="KX94">
            <v>0</v>
          </cell>
          <cell r="KY94">
            <v>0</v>
          </cell>
          <cell r="KZ94">
            <v>0</v>
          </cell>
          <cell r="LA94">
            <v>0</v>
          </cell>
          <cell r="LB94">
            <v>0</v>
          </cell>
          <cell r="LC94">
            <v>10</v>
          </cell>
          <cell r="LD94">
            <v>10</v>
          </cell>
        </row>
        <row r="95">
          <cell r="A95" t="str">
            <v>The John Hewitt Society</v>
          </cell>
          <cell r="B95" t="str">
            <v>2014-2015</v>
          </cell>
          <cell r="C95">
            <v>31787</v>
          </cell>
          <cell r="D95" t="str">
            <v>Lottery</v>
          </cell>
          <cell r="E95" t="str">
            <v>ACNI/10825</v>
          </cell>
          <cell r="F95" t="str">
            <v>Damian Smyth</v>
          </cell>
          <cell r="G95" t="str">
            <v>xx AFP - Returning Applicant</v>
          </cell>
          <cell r="H95" t="str">
            <v>Awarded - Completed</v>
          </cell>
          <cell r="I95" t="str">
            <v>Small</v>
          </cell>
          <cell r="J95">
            <v>30754</v>
          </cell>
          <cell r="K95">
            <v>0</v>
          </cell>
          <cell r="L95">
            <v>30754.25</v>
          </cell>
          <cell r="M95">
            <v>87880</v>
          </cell>
          <cell r="N95" t="str">
            <v>Literature</v>
          </cell>
          <cell r="O95">
            <v>0</v>
          </cell>
          <cell r="P95">
            <v>0</v>
          </cell>
          <cell r="Q95">
            <v>0</v>
          </cell>
          <cell r="R95">
            <v>0</v>
          </cell>
          <cell r="S95">
            <v>0</v>
          </cell>
          <cell r="T95">
            <v>0</v>
          </cell>
          <cell r="U95">
            <v>0</v>
          </cell>
          <cell r="V95">
            <v>1</v>
          </cell>
          <cell r="W95">
            <v>0</v>
          </cell>
          <cell r="X95">
            <v>0</v>
          </cell>
          <cell r="Y95">
            <v>0</v>
          </cell>
          <cell r="Z95">
            <v>1</v>
          </cell>
          <cell r="AA95">
            <v>0</v>
          </cell>
          <cell r="AB95">
            <v>2</v>
          </cell>
          <cell r="AC95">
            <v>2</v>
          </cell>
          <cell r="AD95">
            <v>0</v>
          </cell>
          <cell r="AE95">
            <v>0</v>
          </cell>
          <cell r="AF95">
            <v>0</v>
          </cell>
          <cell r="AG95">
            <v>0</v>
          </cell>
          <cell r="AH95">
            <v>0</v>
          </cell>
          <cell r="AI95">
            <v>0</v>
          </cell>
          <cell r="AJ95">
            <v>0</v>
          </cell>
          <cell r="AK95">
            <v>0</v>
          </cell>
          <cell r="AL95">
            <v>0</v>
          </cell>
          <cell r="AM95">
            <v>10</v>
          </cell>
          <cell r="AN95">
            <v>5</v>
          </cell>
          <cell r="AO95">
            <v>15</v>
          </cell>
          <cell r="AP95">
            <v>500</v>
          </cell>
          <cell r="AQ95">
            <v>8</v>
          </cell>
          <cell r="AR95">
            <v>4</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8</v>
          </cell>
          <cell r="BR95">
            <v>4</v>
          </cell>
          <cell r="BS95">
            <v>12</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1</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1</v>
          </cell>
          <cell r="DY95">
            <v>1</v>
          </cell>
          <cell r="DZ95">
            <v>0</v>
          </cell>
          <cell r="EA95">
            <v>1</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1</v>
          </cell>
          <cell r="FB95">
            <v>1</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3</v>
          </cell>
          <cell r="FW95">
            <v>1</v>
          </cell>
          <cell r="FX95">
            <v>1</v>
          </cell>
          <cell r="FY95">
            <v>1</v>
          </cell>
          <cell r="FZ95">
            <v>5</v>
          </cell>
          <cell r="GA95">
            <v>1</v>
          </cell>
          <cell r="GB95">
            <v>9</v>
          </cell>
          <cell r="GC95">
            <v>3</v>
          </cell>
          <cell r="GD95">
            <v>12</v>
          </cell>
          <cell r="GE95">
            <v>0</v>
          </cell>
          <cell r="GF95">
            <v>0</v>
          </cell>
          <cell r="GG95">
            <v>0</v>
          </cell>
          <cell r="GH95">
            <v>0</v>
          </cell>
          <cell r="GI95">
            <v>0</v>
          </cell>
          <cell r="GJ95">
            <v>0</v>
          </cell>
          <cell r="GK95">
            <v>0</v>
          </cell>
          <cell r="GL95">
            <v>0</v>
          </cell>
          <cell r="GM95">
            <v>0</v>
          </cell>
          <cell r="GN95">
            <v>0</v>
          </cell>
          <cell r="GO95">
            <v>0</v>
          </cell>
          <cell r="GP95">
            <v>0</v>
          </cell>
          <cell r="GQ95">
            <v>0</v>
          </cell>
          <cell r="GR95">
            <v>0</v>
          </cell>
          <cell r="GS95">
            <v>0</v>
          </cell>
          <cell r="GT95">
            <v>0</v>
          </cell>
          <cell r="GU95">
            <v>0</v>
          </cell>
          <cell r="GV95">
            <v>0</v>
          </cell>
          <cell r="GW95">
            <v>1</v>
          </cell>
          <cell r="GX95">
            <v>0</v>
          </cell>
          <cell r="GY95">
            <v>0</v>
          </cell>
          <cell r="GZ95">
            <v>0</v>
          </cell>
          <cell r="HA95">
            <v>0</v>
          </cell>
          <cell r="HB95">
            <v>0</v>
          </cell>
          <cell r="HC95">
            <v>0</v>
          </cell>
          <cell r="HD95">
            <v>0</v>
          </cell>
          <cell r="HE95">
            <v>0</v>
          </cell>
          <cell r="HF95">
            <v>0</v>
          </cell>
          <cell r="HG95">
            <v>1</v>
          </cell>
          <cell r="HH95">
            <v>1</v>
          </cell>
          <cell r="HI95">
            <v>0</v>
          </cell>
          <cell r="HJ95">
            <v>0</v>
          </cell>
          <cell r="HK95">
            <v>0</v>
          </cell>
          <cell r="HL95">
            <v>1</v>
          </cell>
          <cell r="HM95">
            <v>0</v>
          </cell>
          <cell r="HN95">
            <v>0</v>
          </cell>
          <cell r="HO95">
            <v>0</v>
          </cell>
          <cell r="HP95">
            <v>0</v>
          </cell>
          <cell r="HQ95">
            <v>0</v>
          </cell>
          <cell r="HR95">
            <v>0</v>
          </cell>
          <cell r="HS95">
            <v>0</v>
          </cell>
          <cell r="HT95">
            <v>0</v>
          </cell>
          <cell r="HU95">
            <v>0</v>
          </cell>
          <cell r="HV95">
            <v>1</v>
          </cell>
          <cell r="HW95">
            <v>1</v>
          </cell>
          <cell r="HX95">
            <v>0</v>
          </cell>
          <cell r="HY95">
            <v>0</v>
          </cell>
          <cell r="HZ95">
            <v>0</v>
          </cell>
          <cell r="IA95">
            <v>0</v>
          </cell>
          <cell r="IB95">
            <v>0</v>
          </cell>
          <cell r="IC95">
            <v>0</v>
          </cell>
          <cell r="ID95">
            <v>0</v>
          </cell>
          <cell r="IE95">
            <v>0</v>
          </cell>
          <cell r="IF95">
            <v>0</v>
          </cell>
          <cell r="IG95">
            <v>0</v>
          </cell>
          <cell r="IH95">
            <v>0</v>
          </cell>
          <cell r="II95">
            <v>0</v>
          </cell>
          <cell r="IJ95">
            <v>0</v>
          </cell>
          <cell r="IK95">
            <v>0</v>
          </cell>
          <cell r="IL95">
            <v>0</v>
          </cell>
          <cell r="IM95">
            <v>0</v>
          </cell>
          <cell r="IN95">
            <v>0</v>
          </cell>
          <cell r="IO95">
            <v>0</v>
          </cell>
          <cell r="IP95">
            <v>0</v>
          </cell>
          <cell r="IQ95">
            <v>0</v>
          </cell>
          <cell r="IR95">
            <v>0</v>
          </cell>
          <cell r="IS95">
            <v>0</v>
          </cell>
          <cell r="IT95">
            <v>0</v>
          </cell>
          <cell r="IU95">
            <v>8</v>
          </cell>
          <cell r="IV95">
            <v>4</v>
          </cell>
          <cell r="IW95">
            <v>8</v>
          </cell>
          <cell r="IX95">
            <v>4</v>
          </cell>
          <cell r="IY95">
            <v>12</v>
          </cell>
          <cell r="IZ95">
            <v>0</v>
          </cell>
          <cell r="JA95">
            <v>0</v>
          </cell>
          <cell r="JB95">
            <v>0</v>
          </cell>
          <cell r="JC95">
            <v>0</v>
          </cell>
          <cell r="JD95">
            <v>0</v>
          </cell>
          <cell r="JE95">
            <v>0</v>
          </cell>
          <cell r="JF95">
            <v>0</v>
          </cell>
          <cell r="JG95">
            <v>0</v>
          </cell>
          <cell r="JH95">
            <v>0</v>
          </cell>
          <cell r="JI95">
            <v>0</v>
          </cell>
          <cell r="JJ95">
            <v>0</v>
          </cell>
          <cell r="JK95">
            <v>0</v>
          </cell>
          <cell r="JL95">
            <v>0</v>
          </cell>
          <cell r="JM95">
            <v>0</v>
          </cell>
          <cell r="JN95">
            <v>0</v>
          </cell>
          <cell r="JO95">
            <v>0</v>
          </cell>
          <cell r="JP95">
            <v>0</v>
          </cell>
          <cell r="JQ95">
            <v>0</v>
          </cell>
          <cell r="JR95">
            <v>0</v>
          </cell>
          <cell r="JS95">
            <v>0</v>
          </cell>
          <cell r="JT95">
            <v>0</v>
          </cell>
          <cell r="JU95">
            <v>0</v>
          </cell>
          <cell r="JV95">
            <v>1</v>
          </cell>
          <cell r="JW95">
            <v>0</v>
          </cell>
          <cell r="JX95">
            <v>1</v>
          </cell>
          <cell r="JY95">
            <v>1</v>
          </cell>
          <cell r="JZ95">
            <v>0</v>
          </cell>
          <cell r="KA95">
            <v>0</v>
          </cell>
          <cell r="KB95">
            <v>0</v>
          </cell>
          <cell r="KC95">
            <v>0</v>
          </cell>
          <cell r="KD95">
            <v>0</v>
          </cell>
          <cell r="KE95">
            <v>0</v>
          </cell>
          <cell r="KF95">
            <v>0</v>
          </cell>
          <cell r="KG95">
            <v>0</v>
          </cell>
          <cell r="KH95">
            <v>0</v>
          </cell>
          <cell r="KI95">
            <v>1</v>
          </cell>
          <cell r="KJ95">
            <v>0</v>
          </cell>
          <cell r="KK95">
            <v>1</v>
          </cell>
          <cell r="KL95">
            <v>1</v>
          </cell>
          <cell r="KM95">
            <v>0</v>
          </cell>
          <cell r="KN95">
            <v>1</v>
          </cell>
          <cell r="KO95">
            <v>0</v>
          </cell>
          <cell r="KP95">
            <v>0</v>
          </cell>
          <cell r="KQ95">
            <v>0</v>
          </cell>
          <cell r="KR95">
            <v>0</v>
          </cell>
          <cell r="KS95">
            <v>0</v>
          </cell>
          <cell r="KT95">
            <v>0</v>
          </cell>
          <cell r="KU95">
            <v>0</v>
          </cell>
          <cell r="KV95">
            <v>0</v>
          </cell>
          <cell r="KW95">
            <v>0</v>
          </cell>
          <cell r="KX95">
            <v>0</v>
          </cell>
          <cell r="KY95">
            <v>0</v>
          </cell>
          <cell r="KZ95">
            <v>0</v>
          </cell>
          <cell r="LA95">
            <v>1</v>
          </cell>
          <cell r="LB95">
            <v>0</v>
          </cell>
          <cell r="LC95">
            <v>0</v>
          </cell>
          <cell r="LD95">
            <v>1</v>
          </cell>
        </row>
        <row r="96">
          <cell r="A96" t="str">
            <v>The Lyric Theatre (NI)</v>
          </cell>
          <cell r="B96" t="str">
            <v>2014-2015</v>
          </cell>
          <cell r="C96">
            <v>31757</v>
          </cell>
          <cell r="D96" t="str">
            <v>Exchequer</v>
          </cell>
          <cell r="E96" t="str">
            <v>ACNI/10795</v>
          </cell>
          <cell r="F96" t="str">
            <v>Gilly Campbell</v>
          </cell>
          <cell r="G96" t="str">
            <v>xx AFP - Returning Applicant</v>
          </cell>
          <cell r="H96" t="str">
            <v>Awarded - Completed</v>
          </cell>
          <cell r="I96" t="str">
            <v>Large</v>
          </cell>
          <cell r="J96">
            <v>1018500</v>
          </cell>
          <cell r="K96">
            <v>0</v>
          </cell>
          <cell r="L96">
            <v>0</v>
          </cell>
          <cell r="M96">
            <v>0</v>
          </cell>
          <cell r="N96" t="str">
            <v>Drama</v>
          </cell>
          <cell r="O96">
            <v>0</v>
          </cell>
          <cell r="P96">
            <v>0</v>
          </cell>
          <cell r="Q96">
            <v>0</v>
          </cell>
          <cell r="R96">
            <v>0</v>
          </cell>
          <cell r="S96">
            <v>5</v>
          </cell>
          <cell r="T96">
            <v>5</v>
          </cell>
          <cell r="U96">
            <v>0</v>
          </cell>
          <cell r="V96">
            <v>1</v>
          </cell>
          <cell r="W96">
            <v>9</v>
          </cell>
          <cell r="X96">
            <v>10</v>
          </cell>
          <cell r="Y96">
            <v>15</v>
          </cell>
          <cell r="Z96">
            <v>26</v>
          </cell>
          <cell r="AA96">
            <v>29</v>
          </cell>
          <cell r="AB96">
            <v>42</v>
          </cell>
          <cell r="AC96">
            <v>71</v>
          </cell>
          <cell r="AD96">
            <v>26</v>
          </cell>
          <cell r="AE96">
            <v>20</v>
          </cell>
          <cell r="AF96">
            <v>0</v>
          </cell>
          <cell r="AG96">
            <v>0</v>
          </cell>
          <cell r="AH96">
            <v>3</v>
          </cell>
          <cell r="AI96">
            <v>4</v>
          </cell>
          <cell r="AJ96">
            <v>29</v>
          </cell>
          <cell r="AK96">
            <v>24</v>
          </cell>
          <cell r="AL96">
            <v>53</v>
          </cell>
          <cell r="AM96">
            <v>1</v>
          </cell>
          <cell r="AN96">
            <v>8</v>
          </cell>
          <cell r="AO96">
            <v>9</v>
          </cell>
          <cell r="AP96">
            <v>400</v>
          </cell>
          <cell r="AQ96">
            <v>6</v>
          </cell>
          <cell r="AR96">
            <v>2</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6</v>
          </cell>
          <cell r="BR96">
            <v>2</v>
          </cell>
          <cell r="BS96">
            <v>8</v>
          </cell>
          <cell r="BT96">
            <v>26</v>
          </cell>
          <cell r="BU96">
            <v>20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26</v>
          </cell>
          <cell r="CU96">
            <v>20</v>
          </cell>
          <cell r="CV96">
            <v>46</v>
          </cell>
          <cell r="CW96">
            <v>5</v>
          </cell>
          <cell r="CX96">
            <v>6</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5</v>
          </cell>
          <cell r="DX96">
            <v>6</v>
          </cell>
          <cell r="DY96">
            <v>11</v>
          </cell>
          <cell r="DZ96">
            <v>27</v>
          </cell>
          <cell r="EA96">
            <v>29</v>
          </cell>
          <cell r="EB96">
            <v>0</v>
          </cell>
          <cell r="EC96">
            <v>0</v>
          </cell>
          <cell r="ED96">
            <v>0</v>
          </cell>
          <cell r="EE96">
            <v>0</v>
          </cell>
          <cell r="EF96">
            <v>0</v>
          </cell>
          <cell r="EG96">
            <v>1</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27</v>
          </cell>
          <cell r="FA96">
            <v>30</v>
          </cell>
          <cell r="FB96">
            <v>57</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1</v>
          </cell>
          <cell r="FU96">
            <v>0</v>
          </cell>
          <cell r="FV96">
            <v>4</v>
          </cell>
          <cell r="FW96">
            <v>2</v>
          </cell>
          <cell r="FX96">
            <v>1</v>
          </cell>
          <cell r="FY96">
            <v>0</v>
          </cell>
          <cell r="FZ96">
            <v>1</v>
          </cell>
          <cell r="GA96">
            <v>0</v>
          </cell>
          <cell r="GB96">
            <v>7</v>
          </cell>
          <cell r="GC96">
            <v>2</v>
          </cell>
          <cell r="GD96">
            <v>9</v>
          </cell>
          <cell r="GE96">
            <v>0</v>
          </cell>
          <cell r="GF96">
            <v>0</v>
          </cell>
          <cell r="GG96">
            <v>0</v>
          </cell>
          <cell r="GH96">
            <v>0</v>
          </cell>
          <cell r="GI96">
            <v>0</v>
          </cell>
          <cell r="GJ96">
            <v>0</v>
          </cell>
          <cell r="GK96">
            <v>0</v>
          </cell>
          <cell r="GL96">
            <v>0</v>
          </cell>
          <cell r="GM96">
            <v>0</v>
          </cell>
          <cell r="GN96">
            <v>0</v>
          </cell>
          <cell r="GO96">
            <v>0</v>
          </cell>
          <cell r="GP96">
            <v>0</v>
          </cell>
          <cell r="GQ96">
            <v>0</v>
          </cell>
          <cell r="GR96">
            <v>0</v>
          </cell>
          <cell r="GS96">
            <v>0</v>
          </cell>
          <cell r="GT96">
            <v>0</v>
          </cell>
          <cell r="GU96">
            <v>0</v>
          </cell>
          <cell r="GV96">
            <v>0</v>
          </cell>
          <cell r="GW96">
            <v>4</v>
          </cell>
          <cell r="GX96">
            <v>3</v>
          </cell>
          <cell r="GY96">
            <v>0</v>
          </cell>
          <cell r="GZ96">
            <v>1</v>
          </cell>
          <cell r="HA96">
            <v>1</v>
          </cell>
          <cell r="HB96">
            <v>0</v>
          </cell>
          <cell r="HC96">
            <v>0</v>
          </cell>
          <cell r="HD96">
            <v>0</v>
          </cell>
          <cell r="HE96">
            <v>1</v>
          </cell>
          <cell r="HF96">
            <v>4</v>
          </cell>
          <cell r="HG96">
            <v>6</v>
          </cell>
          <cell r="HH96">
            <v>10</v>
          </cell>
          <cell r="HI96">
            <v>5</v>
          </cell>
          <cell r="HJ96">
            <v>5</v>
          </cell>
          <cell r="HK96">
            <v>17</v>
          </cell>
          <cell r="HL96">
            <v>13</v>
          </cell>
          <cell r="HM96">
            <v>0</v>
          </cell>
          <cell r="HN96">
            <v>8</v>
          </cell>
          <cell r="HO96">
            <v>1</v>
          </cell>
          <cell r="HP96">
            <v>8</v>
          </cell>
          <cell r="HQ96">
            <v>1</v>
          </cell>
          <cell r="HR96">
            <v>2</v>
          </cell>
          <cell r="HS96">
            <v>0</v>
          </cell>
          <cell r="HT96">
            <v>0</v>
          </cell>
          <cell r="HU96">
            <v>24</v>
          </cell>
          <cell r="HV96">
            <v>36</v>
          </cell>
          <cell r="HW96">
            <v>60</v>
          </cell>
          <cell r="HX96">
            <v>0</v>
          </cell>
          <cell r="HY96">
            <v>0</v>
          </cell>
          <cell r="HZ96">
            <v>0</v>
          </cell>
          <cell r="IA96">
            <v>0</v>
          </cell>
          <cell r="IB96">
            <v>0</v>
          </cell>
          <cell r="IC96">
            <v>0</v>
          </cell>
          <cell r="ID96">
            <v>0</v>
          </cell>
          <cell r="IE96">
            <v>0</v>
          </cell>
          <cell r="IF96">
            <v>0</v>
          </cell>
          <cell r="IG96">
            <v>0</v>
          </cell>
          <cell r="IH96">
            <v>0</v>
          </cell>
          <cell r="II96">
            <v>0</v>
          </cell>
          <cell r="IJ96">
            <v>0</v>
          </cell>
          <cell r="IK96">
            <v>0</v>
          </cell>
          <cell r="IL96">
            <v>0</v>
          </cell>
          <cell r="IM96">
            <v>0</v>
          </cell>
          <cell r="IN96">
            <v>0</v>
          </cell>
          <cell r="IO96">
            <v>0</v>
          </cell>
          <cell r="IP96">
            <v>0</v>
          </cell>
          <cell r="IQ96">
            <v>0</v>
          </cell>
          <cell r="IR96">
            <v>0</v>
          </cell>
          <cell r="IS96">
            <v>0</v>
          </cell>
          <cell r="IT96">
            <v>0</v>
          </cell>
          <cell r="IU96">
            <v>6</v>
          </cell>
          <cell r="IV96">
            <v>2</v>
          </cell>
          <cell r="IW96">
            <v>6</v>
          </cell>
          <cell r="IX96">
            <v>2</v>
          </cell>
          <cell r="IY96">
            <v>8</v>
          </cell>
          <cell r="IZ96">
            <v>0</v>
          </cell>
          <cell r="JA96">
            <v>0</v>
          </cell>
          <cell r="JB96">
            <v>0</v>
          </cell>
          <cell r="JC96">
            <v>0</v>
          </cell>
          <cell r="JD96">
            <v>0</v>
          </cell>
          <cell r="JE96">
            <v>0</v>
          </cell>
          <cell r="JF96">
            <v>0</v>
          </cell>
          <cell r="JG96">
            <v>0</v>
          </cell>
          <cell r="JH96">
            <v>29</v>
          </cell>
          <cell r="JI96">
            <v>24</v>
          </cell>
          <cell r="JJ96">
            <v>29</v>
          </cell>
          <cell r="JK96">
            <v>24</v>
          </cell>
          <cell r="JL96">
            <v>53</v>
          </cell>
          <cell r="JM96">
            <v>2</v>
          </cell>
          <cell r="JN96">
            <v>3</v>
          </cell>
          <cell r="JO96">
            <v>2</v>
          </cell>
          <cell r="JP96">
            <v>2</v>
          </cell>
          <cell r="JQ96">
            <v>1</v>
          </cell>
          <cell r="JR96">
            <v>0</v>
          </cell>
          <cell r="JS96">
            <v>0</v>
          </cell>
          <cell r="JT96">
            <v>0</v>
          </cell>
          <cell r="JU96">
            <v>0</v>
          </cell>
          <cell r="JV96">
            <v>0</v>
          </cell>
          <cell r="JW96">
            <v>5</v>
          </cell>
          <cell r="JX96">
            <v>5</v>
          </cell>
          <cell r="JY96">
            <v>10</v>
          </cell>
          <cell r="JZ96">
            <v>18</v>
          </cell>
          <cell r="KA96">
            <v>17</v>
          </cell>
          <cell r="KB96">
            <v>9</v>
          </cell>
          <cell r="KC96">
            <v>22</v>
          </cell>
          <cell r="KD96">
            <v>0</v>
          </cell>
          <cell r="KE96">
            <v>3</v>
          </cell>
          <cell r="KF96">
            <v>0</v>
          </cell>
          <cell r="KG96">
            <v>0</v>
          </cell>
          <cell r="KH96">
            <v>0</v>
          </cell>
          <cell r="KI96">
            <v>0</v>
          </cell>
          <cell r="KJ96">
            <v>27</v>
          </cell>
          <cell r="KK96">
            <v>42</v>
          </cell>
          <cell r="KL96">
            <v>69</v>
          </cell>
          <cell r="KM96">
            <v>0</v>
          </cell>
          <cell r="KN96">
            <v>1</v>
          </cell>
          <cell r="KO96">
            <v>0</v>
          </cell>
          <cell r="KP96">
            <v>0</v>
          </cell>
          <cell r="KQ96">
            <v>0</v>
          </cell>
          <cell r="KR96">
            <v>0</v>
          </cell>
          <cell r="KS96">
            <v>0</v>
          </cell>
          <cell r="KT96">
            <v>0</v>
          </cell>
          <cell r="KU96">
            <v>0</v>
          </cell>
          <cell r="KV96">
            <v>0</v>
          </cell>
          <cell r="KW96">
            <v>0</v>
          </cell>
          <cell r="KX96">
            <v>0</v>
          </cell>
          <cell r="KY96">
            <v>0</v>
          </cell>
          <cell r="KZ96">
            <v>1</v>
          </cell>
          <cell r="LA96">
            <v>0</v>
          </cell>
          <cell r="LB96">
            <v>0</v>
          </cell>
          <cell r="LC96">
            <v>8</v>
          </cell>
          <cell r="LD96">
            <v>9</v>
          </cell>
        </row>
        <row r="97">
          <cell r="A97" t="str">
            <v>The MAC</v>
          </cell>
          <cell r="B97" t="str">
            <v>2014-2015</v>
          </cell>
          <cell r="C97">
            <v>31763</v>
          </cell>
          <cell r="D97" t="str">
            <v>Exchequer</v>
          </cell>
          <cell r="E97" t="str">
            <v>ACNI/10801</v>
          </cell>
          <cell r="F97" t="str">
            <v>Sonya Whitefield</v>
          </cell>
          <cell r="G97" t="str">
            <v>xx AFP - Returning Applicant</v>
          </cell>
          <cell r="H97" t="str">
            <v>Awarded - Completed</v>
          </cell>
          <cell r="I97" t="str">
            <v>Large</v>
          </cell>
          <cell r="J97">
            <v>1000000</v>
          </cell>
          <cell r="K97">
            <v>0</v>
          </cell>
          <cell r="L97">
            <v>1000000</v>
          </cell>
          <cell r="M97">
            <v>2598250</v>
          </cell>
          <cell r="N97" t="str">
            <v>Combined</v>
          </cell>
          <cell r="O97">
            <v>0</v>
          </cell>
          <cell r="P97">
            <v>0</v>
          </cell>
          <cell r="Q97">
            <v>0</v>
          </cell>
          <cell r="R97">
            <v>0</v>
          </cell>
          <cell r="S97">
            <v>4</v>
          </cell>
          <cell r="T97">
            <v>4</v>
          </cell>
          <cell r="U97">
            <v>0</v>
          </cell>
          <cell r="V97">
            <v>0</v>
          </cell>
          <cell r="W97">
            <v>9</v>
          </cell>
          <cell r="X97">
            <v>13</v>
          </cell>
          <cell r="Y97">
            <v>0</v>
          </cell>
          <cell r="Z97">
            <v>3</v>
          </cell>
          <cell r="AA97">
            <v>13</v>
          </cell>
          <cell r="AB97">
            <v>20</v>
          </cell>
          <cell r="AC97">
            <v>33</v>
          </cell>
          <cell r="AD97">
            <v>0</v>
          </cell>
          <cell r="AE97">
            <v>0</v>
          </cell>
          <cell r="AF97">
            <v>0</v>
          </cell>
          <cell r="AG97">
            <v>0</v>
          </cell>
          <cell r="AH97">
            <v>2</v>
          </cell>
          <cell r="AI97">
            <v>0</v>
          </cell>
          <cell r="AJ97">
            <v>2</v>
          </cell>
          <cell r="AK97">
            <v>0</v>
          </cell>
          <cell r="AL97">
            <v>2</v>
          </cell>
          <cell r="AM97">
            <v>18</v>
          </cell>
          <cell r="AN97">
            <v>52</v>
          </cell>
          <cell r="AO97">
            <v>70</v>
          </cell>
          <cell r="AP97">
            <v>2917</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10</v>
          </cell>
          <cell r="BP97">
            <v>3</v>
          </cell>
          <cell r="BQ97">
            <v>10</v>
          </cell>
          <cell r="BR97">
            <v>3</v>
          </cell>
          <cell r="BS97">
            <v>13</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4</v>
          </cell>
          <cell r="DV97">
            <v>4</v>
          </cell>
          <cell r="DW97">
            <v>4</v>
          </cell>
          <cell r="DX97">
            <v>4</v>
          </cell>
          <cell r="DY97">
            <v>8</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9</v>
          </cell>
          <cell r="EY97">
            <v>16</v>
          </cell>
          <cell r="EZ97">
            <v>9</v>
          </cell>
          <cell r="FA97">
            <v>16</v>
          </cell>
          <cell r="FB97">
            <v>25</v>
          </cell>
          <cell r="FC97">
            <v>0</v>
          </cell>
          <cell r="FD97">
            <v>0</v>
          </cell>
          <cell r="FE97">
            <v>0</v>
          </cell>
          <cell r="FF97">
            <v>0</v>
          </cell>
          <cell r="FG97">
            <v>0</v>
          </cell>
          <cell r="FH97">
            <v>1</v>
          </cell>
          <cell r="FI97">
            <v>0</v>
          </cell>
          <cell r="FJ97">
            <v>0</v>
          </cell>
          <cell r="FK97">
            <v>3</v>
          </cell>
          <cell r="FL97">
            <v>3</v>
          </cell>
          <cell r="FM97">
            <v>3</v>
          </cell>
          <cell r="FN97">
            <v>4</v>
          </cell>
          <cell r="FO97">
            <v>7</v>
          </cell>
          <cell r="FP97">
            <v>0</v>
          </cell>
          <cell r="FQ97">
            <v>0</v>
          </cell>
          <cell r="FR97">
            <v>0</v>
          </cell>
          <cell r="FS97">
            <v>0</v>
          </cell>
          <cell r="FT97">
            <v>0</v>
          </cell>
          <cell r="FU97">
            <v>0</v>
          </cell>
          <cell r="FV97">
            <v>0</v>
          </cell>
          <cell r="FW97">
            <v>0</v>
          </cell>
          <cell r="FX97">
            <v>0</v>
          </cell>
          <cell r="FY97">
            <v>0</v>
          </cell>
          <cell r="FZ97">
            <v>0</v>
          </cell>
          <cell r="GA97">
            <v>0</v>
          </cell>
          <cell r="GB97">
            <v>0</v>
          </cell>
          <cell r="GC97">
            <v>0</v>
          </cell>
          <cell r="GD97">
            <v>0</v>
          </cell>
          <cell r="GE97">
            <v>0</v>
          </cell>
          <cell r="GF97">
            <v>0</v>
          </cell>
          <cell r="GG97">
            <v>0</v>
          </cell>
          <cell r="GH97">
            <v>0</v>
          </cell>
          <cell r="GI97">
            <v>0</v>
          </cell>
          <cell r="GJ97">
            <v>0</v>
          </cell>
          <cell r="GK97">
            <v>0</v>
          </cell>
          <cell r="GL97">
            <v>0</v>
          </cell>
          <cell r="GM97">
            <v>0</v>
          </cell>
          <cell r="GN97">
            <v>0</v>
          </cell>
          <cell r="GO97">
            <v>0</v>
          </cell>
          <cell r="GP97">
            <v>0</v>
          </cell>
          <cell r="GQ97">
            <v>0</v>
          </cell>
          <cell r="GR97">
            <v>0</v>
          </cell>
          <cell r="GS97">
            <v>0</v>
          </cell>
          <cell r="GT97">
            <v>0</v>
          </cell>
          <cell r="GU97">
            <v>0</v>
          </cell>
          <cell r="GV97">
            <v>1</v>
          </cell>
          <cell r="GW97">
            <v>2</v>
          </cell>
          <cell r="GX97">
            <v>1</v>
          </cell>
          <cell r="GY97">
            <v>0</v>
          </cell>
          <cell r="GZ97">
            <v>2</v>
          </cell>
          <cell r="HA97">
            <v>1</v>
          </cell>
          <cell r="HB97">
            <v>0</v>
          </cell>
          <cell r="HC97">
            <v>0</v>
          </cell>
          <cell r="HD97">
            <v>0</v>
          </cell>
          <cell r="HE97">
            <v>0</v>
          </cell>
          <cell r="HF97">
            <v>4</v>
          </cell>
          <cell r="HG97">
            <v>3</v>
          </cell>
          <cell r="HH97">
            <v>7</v>
          </cell>
          <cell r="HI97">
            <v>0</v>
          </cell>
          <cell r="HJ97">
            <v>0</v>
          </cell>
          <cell r="HK97">
            <v>4</v>
          </cell>
          <cell r="HL97">
            <v>10</v>
          </cell>
          <cell r="HM97">
            <v>5</v>
          </cell>
          <cell r="HN97">
            <v>1</v>
          </cell>
          <cell r="HO97">
            <v>1</v>
          </cell>
          <cell r="HP97">
            <v>5</v>
          </cell>
          <cell r="HQ97">
            <v>0</v>
          </cell>
          <cell r="HR97">
            <v>0</v>
          </cell>
          <cell r="HS97">
            <v>0</v>
          </cell>
          <cell r="HT97">
            <v>0</v>
          </cell>
          <cell r="HU97">
            <v>10</v>
          </cell>
          <cell r="HV97">
            <v>16</v>
          </cell>
          <cell r="HW97">
            <v>26</v>
          </cell>
          <cell r="HX97">
            <v>0</v>
          </cell>
          <cell r="HY97">
            <v>0</v>
          </cell>
          <cell r="HZ97">
            <v>0</v>
          </cell>
          <cell r="IA97">
            <v>0</v>
          </cell>
          <cell r="IB97">
            <v>0</v>
          </cell>
          <cell r="IC97">
            <v>0</v>
          </cell>
          <cell r="ID97">
            <v>0</v>
          </cell>
          <cell r="IE97">
            <v>0</v>
          </cell>
          <cell r="IF97">
            <v>0</v>
          </cell>
          <cell r="IG97">
            <v>0</v>
          </cell>
          <cell r="IH97">
            <v>0</v>
          </cell>
          <cell r="II97">
            <v>0</v>
          </cell>
          <cell r="IJ97">
            <v>0</v>
          </cell>
          <cell r="IK97">
            <v>0</v>
          </cell>
          <cell r="IL97">
            <v>0</v>
          </cell>
          <cell r="IM97">
            <v>0</v>
          </cell>
          <cell r="IN97">
            <v>0</v>
          </cell>
          <cell r="IO97">
            <v>0</v>
          </cell>
          <cell r="IP97">
            <v>0</v>
          </cell>
          <cell r="IQ97">
            <v>0</v>
          </cell>
          <cell r="IR97">
            <v>0</v>
          </cell>
          <cell r="IS97">
            <v>0</v>
          </cell>
          <cell r="IT97">
            <v>0</v>
          </cell>
          <cell r="IU97">
            <v>10</v>
          </cell>
          <cell r="IV97">
            <v>3</v>
          </cell>
          <cell r="IW97">
            <v>10</v>
          </cell>
          <cell r="IX97">
            <v>3</v>
          </cell>
          <cell r="IY97">
            <v>13</v>
          </cell>
          <cell r="IZ97">
            <v>0</v>
          </cell>
          <cell r="JA97">
            <v>0</v>
          </cell>
          <cell r="JB97">
            <v>0</v>
          </cell>
          <cell r="JC97">
            <v>0</v>
          </cell>
          <cell r="JD97">
            <v>0</v>
          </cell>
          <cell r="JE97">
            <v>0</v>
          </cell>
          <cell r="JF97">
            <v>0</v>
          </cell>
          <cell r="JG97">
            <v>0</v>
          </cell>
          <cell r="JH97">
            <v>0</v>
          </cell>
          <cell r="JI97">
            <v>0</v>
          </cell>
          <cell r="JJ97">
            <v>0</v>
          </cell>
          <cell r="JK97">
            <v>0</v>
          </cell>
          <cell r="JL97">
            <v>0</v>
          </cell>
          <cell r="JM97">
            <v>4</v>
          </cell>
          <cell r="JN97">
            <v>4</v>
          </cell>
          <cell r="JO97">
            <v>0</v>
          </cell>
          <cell r="JP97">
            <v>0</v>
          </cell>
          <cell r="JQ97">
            <v>0</v>
          </cell>
          <cell r="JR97">
            <v>0</v>
          </cell>
          <cell r="JS97">
            <v>0</v>
          </cell>
          <cell r="JT97">
            <v>0</v>
          </cell>
          <cell r="JU97">
            <v>0</v>
          </cell>
          <cell r="JV97">
            <v>0</v>
          </cell>
          <cell r="JW97">
            <v>4</v>
          </cell>
          <cell r="JX97">
            <v>4</v>
          </cell>
          <cell r="JY97">
            <v>8</v>
          </cell>
          <cell r="JZ97">
            <v>1</v>
          </cell>
          <cell r="KA97">
            <v>8</v>
          </cell>
          <cell r="KB97">
            <v>4</v>
          </cell>
          <cell r="KC97">
            <v>5</v>
          </cell>
          <cell r="KD97">
            <v>0</v>
          </cell>
          <cell r="KE97">
            <v>0</v>
          </cell>
          <cell r="KF97">
            <v>0</v>
          </cell>
          <cell r="KG97">
            <v>0</v>
          </cell>
          <cell r="KH97">
            <v>4</v>
          </cell>
          <cell r="KI97">
            <v>5</v>
          </cell>
          <cell r="KJ97">
            <v>9</v>
          </cell>
          <cell r="KK97">
            <v>18</v>
          </cell>
          <cell r="KL97">
            <v>27</v>
          </cell>
          <cell r="KM97">
            <v>1</v>
          </cell>
          <cell r="KN97">
            <v>0</v>
          </cell>
          <cell r="KO97">
            <v>1</v>
          </cell>
          <cell r="KP97">
            <v>0</v>
          </cell>
          <cell r="KQ97">
            <v>1</v>
          </cell>
          <cell r="KR97">
            <v>0</v>
          </cell>
          <cell r="KS97">
            <v>0</v>
          </cell>
          <cell r="KT97">
            <v>1</v>
          </cell>
          <cell r="KU97">
            <v>0</v>
          </cell>
          <cell r="KV97">
            <v>3</v>
          </cell>
          <cell r="KW97">
            <v>2</v>
          </cell>
          <cell r="KX97">
            <v>2</v>
          </cell>
          <cell r="KY97">
            <v>9</v>
          </cell>
          <cell r="KZ97">
            <v>1</v>
          </cell>
          <cell r="LA97">
            <v>0</v>
          </cell>
          <cell r="LB97">
            <v>0</v>
          </cell>
          <cell r="LC97">
            <v>0</v>
          </cell>
          <cell r="LD97">
            <v>1</v>
          </cell>
        </row>
        <row r="98">
          <cell r="A98" t="str">
            <v>The Nerve Centre</v>
          </cell>
          <cell r="B98" t="str">
            <v>2014-2015</v>
          </cell>
          <cell r="C98">
            <v>31743</v>
          </cell>
          <cell r="D98" t="str">
            <v>Exchequer</v>
          </cell>
          <cell r="E98" t="str">
            <v>ACNI/10781</v>
          </cell>
          <cell r="F98" t="str">
            <v>Sonya Whitefield</v>
          </cell>
          <cell r="G98" t="str">
            <v>xx AFP - Returning Applicant</v>
          </cell>
          <cell r="H98" t="str">
            <v>Awarded - Completed</v>
          </cell>
          <cell r="I98" t="str">
            <v>Large</v>
          </cell>
          <cell r="J98">
            <v>154255</v>
          </cell>
          <cell r="K98">
            <v>0</v>
          </cell>
          <cell r="L98">
            <v>154255</v>
          </cell>
          <cell r="M98">
            <v>1951538</v>
          </cell>
          <cell r="N98" t="str">
            <v>Music</v>
          </cell>
          <cell r="O98">
            <v>0</v>
          </cell>
          <cell r="P98">
            <v>0</v>
          </cell>
          <cell r="Q98">
            <v>0</v>
          </cell>
          <cell r="R98">
            <v>0</v>
          </cell>
          <cell r="S98">
            <v>9</v>
          </cell>
          <cell r="T98">
            <v>5</v>
          </cell>
          <cell r="U98">
            <v>0</v>
          </cell>
          <cell r="V98">
            <v>0</v>
          </cell>
          <cell r="W98">
            <v>19</v>
          </cell>
          <cell r="X98">
            <v>8</v>
          </cell>
          <cell r="Y98">
            <v>2</v>
          </cell>
          <cell r="Z98">
            <v>4</v>
          </cell>
          <cell r="AA98">
            <v>30</v>
          </cell>
          <cell r="AB98">
            <v>17</v>
          </cell>
          <cell r="AC98">
            <v>47</v>
          </cell>
          <cell r="AD98">
            <v>38</v>
          </cell>
          <cell r="AE98">
            <v>34</v>
          </cell>
          <cell r="AF98">
            <v>0</v>
          </cell>
          <cell r="AG98">
            <v>0</v>
          </cell>
          <cell r="AH98">
            <v>6</v>
          </cell>
          <cell r="AI98">
            <v>8</v>
          </cell>
          <cell r="AJ98">
            <v>44</v>
          </cell>
          <cell r="AK98">
            <v>42</v>
          </cell>
          <cell r="AL98">
            <v>86</v>
          </cell>
          <cell r="AM98">
            <v>8</v>
          </cell>
          <cell r="AN98">
            <v>7</v>
          </cell>
          <cell r="AO98">
            <v>15</v>
          </cell>
          <cell r="AP98">
            <v>600</v>
          </cell>
          <cell r="AQ98">
            <v>6</v>
          </cell>
          <cell r="AR98">
            <v>2</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6</v>
          </cell>
          <cell r="BR98">
            <v>2</v>
          </cell>
          <cell r="BS98">
            <v>8</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44</v>
          </cell>
          <cell r="CS98">
            <v>42</v>
          </cell>
          <cell r="CT98">
            <v>44</v>
          </cell>
          <cell r="CU98">
            <v>42</v>
          </cell>
          <cell r="CV98">
            <v>86</v>
          </cell>
          <cell r="CW98">
            <v>9</v>
          </cell>
          <cell r="CX98">
            <v>5</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9</v>
          </cell>
          <cell r="DX98">
            <v>5</v>
          </cell>
          <cell r="DY98">
            <v>14</v>
          </cell>
          <cell r="DZ98">
            <v>21</v>
          </cell>
          <cell r="EA98">
            <v>12</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6</v>
          </cell>
          <cell r="EY98">
            <v>8</v>
          </cell>
          <cell r="EZ98">
            <v>27</v>
          </cell>
          <cell r="FA98">
            <v>20</v>
          </cell>
          <cell r="FB98">
            <v>47</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4</v>
          </cell>
          <cell r="FW98">
            <v>0</v>
          </cell>
          <cell r="FX98">
            <v>2</v>
          </cell>
          <cell r="FY98">
            <v>1</v>
          </cell>
          <cell r="FZ98">
            <v>0</v>
          </cell>
          <cell r="GA98">
            <v>1</v>
          </cell>
          <cell r="GB98">
            <v>6</v>
          </cell>
          <cell r="GC98">
            <v>2</v>
          </cell>
          <cell r="GD98">
            <v>8</v>
          </cell>
          <cell r="GE98">
            <v>0</v>
          </cell>
          <cell r="GF98">
            <v>0</v>
          </cell>
          <cell r="GG98">
            <v>0</v>
          </cell>
          <cell r="GH98">
            <v>0</v>
          </cell>
          <cell r="GI98">
            <v>0</v>
          </cell>
          <cell r="GJ98">
            <v>0</v>
          </cell>
          <cell r="GK98">
            <v>0</v>
          </cell>
          <cell r="GL98">
            <v>0</v>
          </cell>
          <cell r="GM98">
            <v>0</v>
          </cell>
          <cell r="GN98">
            <v>0</v>
          </cell>
          <cell r="GO98">
            <v>0</v>
          </cell>
          <cell r="GP98">
            <v>0</v>
          </cell>
          <cell r="GQ98">
            <v>0</v>
          </cell>
          <cell r="GR98">
            <v>0</v>
          </cell>
          <cell r="GS98">
            <v>0</v>
          </cell>
          <cell r="GT98">
            <v>0</v>
          </cell>
          <cell r="GU98">
            <v>0</v>
          </cell>
          <cell r="GV98">
            <v>0</v>
          </cell>
          <cell r="GW98">
            <v>1</v>
          </cell>
          <cell r="GX98">
            <v>6</v>
          </cell>
          <cell r="GY98">
            <v>4</v>
          </cell>
          <cell r="GZ98">
            <v>3</v>
          </cell>
          <cell r="HA98">
            <v>0</v>
          </cell>
          <cell r="HB98">
            <v>0</v>
          </cell>
          <cell r="HC98">
            <v>0</v>
          </cell>
          <cell r="HD98">
            <v>0</v>
          </cell>
          <cell r="HE98">
            <v>0</v>
          </cell>
          <cell r="HF98">
            <v>9</v>
          </cell>
          <cell r="HG98">
            <v>5</v>
          </cell>
          <cell r="HH98">
            <v>14</v>
          </cell>
          <cell r="HI98">
            <v>0</v>
          </cell>
          <cell r="HJ98">
            <v>0</v>
          </cell>
          <cell r="HK98">
            <v>0</v>
          </cell>
          <cell r="HL98">
            <v>0</v>
          </cell>
          <cell r="HM98">
            <v>0</v>
          </cell>
          <cell r="HN98">
            <v>0</v>
          </cell>
          <cell r="HO98">
            <v>0</v>
          </cell>
          <cell r="HP98">
            <v>0</v>
          </cell>
          <cell r="HQ98">
            <v>0</v>
          </cell>
          <cell r="HR98">
            <v>0</v>
          </cell>
          <cell r="HS98">
            <v>0</v>
          </cell>
          <cell r="HT98">
            <v>0</v>
          </cell>
          <cell r="HU98">
            <v>0</v>
          </cell>
          <cell r="HV98">
            <v>0</v>
          </cell>
          <cell r="HW98">
            <v>0</v>
          </cell>
          <cell r="HX98">
            <v>0</v>
          </cell>
          <cell r="HY98">
            <v>0</v>
          </cell>
          <cell r="HZ98">
            <v>0</v>
          </cell>
          <cell r="IA98">
            <v>0</v>
          </cell>
          <cell r="IB98">
            <v>0</v>
          </cell>
          <cell r="IC98">
            <v>0</v>
          </cell>
          <cell r="ID98">
            <v>0</v>
          </cell>
          <cell r="IE98">
            <v>0</v>
          </cell>
          <cell r="IF98">
            <v>0</v>
          </cell>
          <cell r="IG98">
            <v>0</v>
          </cell>
          <cell r="IH98">
            <v>0</v>
          </cell>
          <cell r="II98">
            <v>0</v>
          </cell>
          <cell r="IJ98">
            <v>0</v>
          </cell>
          <cell r="IK98">
            <v>0</v>
          </cell>
          <cell r="IL98">
            <v>0</v>
          </cell>
          <cell r="IM98">
            <v>0</v>
          </cell>
          <cell r="IN98">
            <v>0</v>
          </cell>
          <cell r="IO98">
            <v>0</v>
          </cell>
          <cell r="IP98">
            <v>0</v>
          </cell>
          <cell r="IQ98">
            <v>0</v>
          </cell>
          <cell r="IR98">
            <v>0</v>
          </cell>
          <cell r="IS98">
            <v>0</v>
          </cell>
          <cell r="IT98">
            <v>0</v>
          </cell>
          <cell r="IU98">
            <v>6</v>
          </cell>
          <cell r="IV98">
            <v>2</v>
          </cell>
          <cell r="IW98">
            <v>6</v>
          </cell>
          <cell r="IX98">
            <v>2</v>
          </cell>
          <cell r="IY98">
            <v>8</v>
          </cell>
          <cell r="IZ98">
            <v>0</v>
          </cell>
          <cell r="JA98">
            <v>0</v>
          </cell>
          <cell r="JB98">
            <v>0</v>
          </cell>
          <cell r="JC98">
            <v>0</v>
          </cell>
          <cell r="JD98">
            <v>0</v>
          </cell>
          <cell r="JE98">
            <v>0</v>
          </cell>
          <cell r="JF98">
            <v>0</v>
          </cell>
          <cell r="JG98">
            <v>0</v>
          </cell>
          <cell r="JH98">
            <v>44</v>
          </cell>
          <cell r="JI98">
            <v>42</v>
          </cell>
          <cell r="JJ98">
            <v>44</v>
          </cell>
          <cell r="JK98">
            <v>42</v>
          </cell>
          <cell r="JL98">
            <v>86</v>
          </cell>
          <cell r="JM98">
            <v>0</v>
          </cell>
          <cell r="JN98">
            <v>0</v>
          </cell>
          <cell r="JO98">
            <v>0</v>
          </cell>
          <cell r="JP98">
            <v>0</v>
          </cell>
          <cell r="JQ98">
            <v>0</v>
          </cell>
          <cell r="JR98">
            <v>0</v>
          </cell>
          <cell r="JS98">
            <v>0</v>
          </cell>
          <cell r="JT98">
            <v>0</v>
          </cell>
          <cell r="JU98">
            <v>9</v>
          </cell>
          <cell r="JV98">
            <v>5</v>
          </cell>
          <cell r="JW98">
            <v>9</v>
          </cell>
          <cell r="JX98">
            <v>5</v>
          </cell>
          <cell r="JY98">
            <v>14</v>
          </cell>
          <cell r="JZ98">
            <v>0</v>
          </cell>
          <cell r="KA98">
            <v>0</v>
          </cell>
          <cell r="KB98">
            <v>0</v>
          </cell>
          <cell r="KC98">
            <v>0</v>
          </cell>
          <cell r="KD98">
            <v>0</v>
          </cell>
          <cell r="KE98">
            <v>0</v>
          </cell>
          <cell r="KF98">
            <v>0</v>
          </cell>
          <cell r="KG98">
            <v>0</v>
          </cell>
          <cell r="KH98">
            <v>27</v>
          </cell>
          <cell r="KI98">
            <v>20</v>
          </cell>
          <cell r="KJ98">
            <v>27</v>
          </cell>
          <cell r="KK98">
            <v>20</v>
          </cell>
          <cell r="KL98">
            <v>47</v>
          </cell>
          <cell r="KM98">
            <v>1</v>
          </cell>
          <cell r="KN98">
            <v>0</v>
          </cell>
          <cell r="KO98">
            <v>1</v>
          </cell>
          <cell r="KP98">
            <v>0</v>
          </cell>
          <cell r="KQ98">
            <v>12</v>
          </cell>
          <cell r="KR98">
            <v>9</v>
          </cell>
          <cell r="KS98">
            <v>0</v>
          </cell>
          <cell r="KT98">
            <v>0</v>
          </cell>
          <cell r="KU98">
            <v>30</v>
          </cell>
          <cell r="KV98">
            <v>0</v>
          </cell>
          <cell r="KW98">
            <v>24</v>
          </cell>
          <cell r="KX98">
            <v>6</v>
          </cell>
          <cell r="KY98">
            <v>81</v>
          </cell>
          <cell r="KZ98">
            <v>2</v>
          </cell>
          <cell r="LA98">
            <v>0</v>
          </cell>
          <cell r="LB98">
            <v>0</v>
          </cell>
          <cell r="LC98">
            <v>12</v>
          </cell>
          <cell r="LD98">
            <v>14</v>
          </cell>
        </row>
        <row r="99">
          <cell r="A99" t="str">
            <v>The Royal Scottish Pipe Band Association</v>
          </cell>
          <cell r="B99" t="str">
            <v>2014-2015</v>
          </cell>
          <cell r="C99">
            <v>31839</v>
          </cell>
          <cell r="D99" t="str">
            <v>Lottery</v>
          </cell>
          <cell r="E99" t="str">
            <v>ACNI/10877</v>
          </cell>
          <cell r="F99" t="str">
            <v>Jane Cassidy</v>
          </cell>
          <cell r="G99" t="str">
            <v>AFP - Core</v>
          </cell>
          <cell r="H99" t="str">
            <v>Awarded - Completed</v>
          </cell>
          <cell r="I99" t="str">
            <v>Small</v>
          </cell>
          <cell r="J99">
            <v>35890</v>
          </cell>
          <cell r="K99">
            <v>0</v>
          </cell>
          <cell r="L99">
            <v>35890</v>
          </cell>
          <cell r="M99">
            <v>241723.32</v>
          </cell>
          <cell r="N99" t="str">
            <v>Traditional Arts</v>
          </cell>
          <cell r="O99">
            <v>0</v>
          </cell>
          <cell r="P99">
            <v>0</v>
          </cell>
          <cell r="Q99">
            <v>0</v>
          </cell>
          <cell r="R99">
            <v>0</v>
          </cell>
          <cell r="S99">
            <v>1</v>
          </cell>
          <cell r="T99">
            <v>0</v>
          </cell>
          <cell r="U99">
            <v>0</v>
          </cell>
          <cell r="V99">
            <v>0</v>
          </cell>
          <cell r="W99">
            <v>0</v>
          </cell>
          <cell r="X99">
            <v>0</v>
          </cell>
          <cell r="Y99">
            <v>0</v>
          </cell>
          <cell r="Z99">
            <v>0</v>
          </cell>
          <cell r="AA99">
            <v>1</v>
          </cell>
          <cell r="AB99">
            <v>0</v>
          </cell>
          <cell r="AC99">
            <v>1</v>
          </cell>
          <cell r="AD99">
            <v>0</v>
          </cell>
          <cell r="AE99">
            <v>0</v>
          </cell>
          <cell r="AF99">
            <v>0</v>
          </cell>
          <cell r="AG99">
            <v>0</v>
          </cell>
          <cell r="AH99">
            <v>0</v>
          </cell>
          <cell r="AI99">
            <v>0</v>
          </cell>
          <cell r="AJ99">
            <v>0</v>
          </cell>
          <cell r="AK99">
            <v>0</v>
          </cell>
          <cell r="AL99">
            <v>0</v>
          </cell>
          <cell r="AM99">
            <v>15</v>
          </cell>
          <cell r="AN99">
            <v>15</v>
          </cell>
          <cell r="AO99">
            <v>30</v>
          </cell>
          <cell r="AP99">
            <v>2160</v>
          </cell>
          <cell r="AQ99">
            <v>12</v>
          </cell>
          <cell r="AR99">
            <v>2</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12</v>
          </cell>
          <cell r="BR99">
            <v>2</v>
          </cell>
          <cell r="BS99">
            <v>14</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1</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1</v>
          </cell>
          <cell r="DX99">
            <v>0</v>
          </cell>
          <cell r="DY99">
            <v>1</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14</v>
          </cell>
          <cell r="FD99">
            <v>0</v>
          </cell>
          <cell r="FE99">
            <v>0</v>
          </cell>
          <cell r="FF99">
            <v>0</v>
          </cell>
          <cell r="FG99">
            <v>1</v>
          </cell>
          <cell r="FH99">
            <v>0</v>
          </cell>
          <cell r="FI99">
            <v>0</v>
          </cell>
          <cell r="FJ99">
            <v>0</v>
          </cell>
          <cell r="FK99">
            <v>6</v>
          </cell>
          <cell r="FL99">
            <v>0</v>
          </cell>
          <cell r="FM99">
            <v>21</v>
          </cell>
          <cell r="FN99">
            <v>0</v>
          </cell>
          <cell r="FO99">
            <v>21</v>
          </cell>
          <cell r="FP99">
            <v>0</v>
          </cell>
          <cell r="FQ99">
            <v>0</v>
          </cell>
          <cell r="FR99">
            <v>1</v>
          </cell>
          <cell r="FS99">
            <v>0</v>
          </cell>
          <cell r="FT99">
            <v>2</v>
          </cell>
          <cell r="FU99">
            <v>1</v>
          </cell>
          <cell r="FV99">
            <v>1</v>
          </cell>
          <cell r="FW99">
            <v>0</v>
          </cell>
          <cell r="FX99">
            <v>2</v>
          </cell>
          <cell r="FY99">
            <v>0</v>
          </cell>
          <cell r="FZ99">
            <v>6</v>
          </cell>
          <cell r="GA99">
            <v>1</v>
          </cell>
          <cell r="GB99">
            <v>12</v>
          </cell>
          <cell r="GC99">
            <v>2</v>
          </cell>
          <cell r="GD99">
            <v>14</v>
          </cell>
          <cell r="GE99">
            <v>0</v>
          </cell>
          <cell r="GF99">
            <v>0</v>
          </cell>
          <cell r="GG99">
            <v>0</v>
          </cell>
          <cell r="GH99">
            <v>0</v>
          </cell>
          <cell r="GI99">
            <v>0</v>
          </cell>
          <cell r="GJ99">
            <v>0</v>
          </cell>
          <cell r="GK99">
            <v>0</v>
          </cell>
          <cell r="GL99">
            <v>0</v>
          </cell>
          <cell r="GM99">
            <v>0</v>
          </cell>
          <cell r="GN99">
            <v>0</v>
          </cell>
          <cell r="GO99">
            <v>0</v>
          </cell>
          <cell r="GP99">
            <v>0</v>
          </cell>
          <cell r="GQ99">
            <v>0</v>
          </cell>
          <cell r="GR99">
            <v>0</v>
          </cell>
          <cell r="GS99">
            <v>0</v>
          </cell>
          <cell r="GT99">
            <v>0</v>
          </cell>
          <cell r="GU99">
            <v>0</v>
          </cell>
          <cell r="GV99">
            <v>0</v>
          </cell>
          <cell r="GW99">
            <v>0</v>
          </cell>
          <cell r="GX99">
            <v>0</v>
          </cell>
          <cell r="GY99">
            <v>0</v>
          </cell>
          <cell r="GZ99">
            <v>1</v>
          </cell>
          <cell r="HA99">
            <v>0</v>
          </cell>
          <cell r="HB99">
            <v>0</v>
          </cell>
          <cell r="HC99">
            <v>0</v>
          </cell>
          <cell r="HD99">
            <v>0</v>
          </cell>
          <cell r="HE99">
            <v>0</v>
          </cell>
          <cell r="HF99">
            <v>1</v>
          </cell>
          <cell r="HG99">
            <v>0</v>
          </cell>
          <cell r="HH99">
            <v>1</v>
          </cell>
          <cell r="HI99">
            <v>0</v>
          </cell>
          <cell r="HJ99">
            <v>0</v>
          </cell>
          <cell r="HK99">
            <v>0</v>
          </cell>
          <cell r="HL99">
            <v>0</v>
          </cell>
          <cell r="HM99">
            <v>0</v>
          </cell>
          <cell r="HN99">
            <v>0</v>
          </cell>
          <cell r="HO99">
            <v>0</v>
          </cell>
          <cell r="HP99">
            <v>0</v>
          </cell>
          <cell r="HQ99">
            <v>0</v>
          </cell>
          <cell r="HR99">
            <v>0</v>
          </cell>
          <cell r="HS99">
            <v>0</v>
          </cell>
          <cell r="HT99">
            <v>0</v>
          </cell>
          <cell r="HU99">
            <v>0</v>
          </cell>
          <cell r="HV99">
            <v>0</v>
          </cell>
          <cell r="HW99">
            <v>0</v>
          </cell>
          <cell r="HX99">
            <v>0</v>
          </cell>
          <cell r="HY99">
            <v>0</v>
          </cell>
          <cell r="HZ99">
            <v>0</v>
          </cell>
          <cell r="IA99">
            <v>0</v>
          </cell>
          <cell r="IB99">
            <v>0</v>
          </cell>
          <cell r="IC99">
            <v>0</v>
          </cell>
          <cell r="ID99">
            <v>0</v>
          </cell>
          <cell r="IE99">
            <v>0</v>
          </cell>
          <cell r="IF99">
            <v>0</v>
          </cell>
          <cell r="IG99">
            <v>0</v>
          </cell>
          <cell r="IH99">
            <v>0</v>
          </cell>
          <cell r="II99">
            <v>0</v>
          </cell>
          <cell r="IJ99">
            <v>0</v>
          </cell>
          <cell r="IK99">
            <v>0</v>
          </cell>
          <cell r="IL99">
            <v>0</v>
          </cell>
          <cell r="IM99">
            <v>1</v>
          </cell>
          <cell r="IN99">
            <v>0</v>
          </cell>
          <cell r="IO99">
            <v>12</v>
          </cell>
          <cell r="IP99">
            <v>0</v>
          </cell>
          <cell r="IQ99">
            <v>0</v>
          </cell>
          <cell r="IR99">
            <v>0</v>
          </cell>
          <cell r="IS99">
            <v>0</v>
          </cell>
          <cell r="IT99">
            <v>0</v>
          </cell>
          <cell r="IU99">
            <v>0</v>
          </cell>
          <cell r="IV99">
            <v>0</v>
          </cell>
          <cell r="IW99">
            <v>13</v>
          </cell>
          <cell r="IX99">
            <v>0</v>
          </cell>
          <cell r="IY99">
            <v>13</v>
          </cell>
          <cell r="IZ99">
            <v>0</v>
          </cell>
          <cell r="JA99">
            <v>0</v>
          </cell>
          <cell r="JB99">
            <v>0</v>
          </cell>
          <cell r="JC99">
            <v>0</v>
          </cell>
          <cell r="JD99">
            <v>0</v>
          </cell>
          <cell r="JE99">
            <v>0</v>
          </cell>
          <cell r="JF99">
            <v>0</v>
          </cell>
          <cell r="JG99">
            <v>0</v>
          </cell>
          <cell r="JH99">
            <v>0</v>
          </cell>
          <cell r="JI99">
            <v>0</v>
          </cell>
          <cell r="JJ99">
            <v>0</v>
          </cell>
          <cell r="JK99">
            <v>0</v>
          </cell>
          <cell r="JL99">
            <v>0</v>
          </cell>
          <cell r="JM99">
            <v>0</v>
          </cell>
          <cell r="JN99">
            <v>0</v>
          </cell>
          <cell r="JO99">
            <v>1</v>
          </cell>
          <cell r="JP99">
            <v>0</v>
          </cell>
          <cell r="JQ99">
            <v>0</v>
          </cell>
          <cell r="JR99">
            <v>0</v>
          </cell>
          <cell r="JS99">
            <v>0</v>
          </cell>
          <cell r="JT99">
            <v>0</v>
          </cell>
          <cell r="JU99">
            <v>0</v>
          </cell>
          <cell r="JV99">
            <v>0</v>
          </cell>
          <cell r="JW99">
            <v>1</v>
          </cell>
          <cell r="JX99">
            <v>0</v>
          </cell>
          <cell r="JY99">
            <v>1</v>
          </cell>
          <cell r="JZ99">
            <v>0</v>
          </cell>
          <cell r="KA99">
            <v>0</v>
          </cell>
          <cell r="KB99">
            <v>0</v>
          </cell>
          <cell r="KC99">
            <v>0</v>
          </cell>
          <cell r="KD99">
            <v>0</v>
          </cell>
          <cell r="KE99">
            <v>0</v>
          </cell>
          <cell r="KF99">
            <v>0</v>
          </cell>
          <cell r="KG99">
            <v>0</v>
          </cell>
          <cell r="KH99">
            <v>0</v>
          </cell>
          <cell r="KI99">
            <v>0</v>
          </cell>
          <cell r="KJ99">
            <v>0</v>
          </cell>
          <cell r="KK99">
            <v>0</v>
          </cell>
          <cell r="KL99">
            <v>0</v>
          </cell>
          <cell r="KM99">
            <v>0</v>
          </cell>
          <cell r="KN99">
            <v>1</v>
          </cell>
          <cell r="KO99">
            <v>0</v>
          </cell>
          <cell r="KP99">
            <v>0</v>
          </cell>
          <cell r="KQ99">
            <v>0</v>
          </cell>
          <cell r="KR99">
            <v>0</v>
          </cell>
          <cell r="KS99">
            <v>0</v>
          </cell>
          <cell r="KT99">
            <v>0</v>
          </cell>
          <cell r="KU99">
            <v>0</v>
          </cell>
          <cell r="KV99">
            <v>0</v>
          </cell>
          <cell r="KW99">
            <v>0</v>
          </cell>
          <cell r="KX99">
            <v>0</v>
          </cell>
          <cell r="KY99">
            <v>0</v>
          </cell>
          <cell r="KZ99">
            <v>0</v>
          </cell>
          <cell r="LA99">
            <v>0</v>
          </cell>
          <cell r="LB99">
            <v>0</v>
          </cell>
          <cell r="LC99">
            <v>1</v>
          </cell>
          <cell r="LD99">
            <v>1</v>
          </cell>
        </row>
        <row r="100">
          <cell r="A100" t="str">
            <v>The Sculptors Society of Ireland T/A Visual Artists Ireland</v>
          </cell>
          <cell r="B100" t="str">
            <v>2014-2015</v>
          </cell>
          <cell r="C100">
            <v>31821</v>
          </cell>
          <cell r="D100" t="str">
            <v>Lottery</v>
          </cell>
          <cell r="E100" t="str">
            <v>ACNI/10859</v>
          </cell>
          <cell r="F100" t="str">
            <v>Deirdre Robb</v>
          </cell>
          <cell r="G100" t="str">
            <v>AFP - Core</v>
          </cell>
          <cell r="H100" t="str">
            <v>Awarded - Completed</v>
          </cell>
          <cell r="I100" t="str">
            <v>Medium</v>
          </cell>
          <cell r="J100">
            <v>66660</v>
          </cell>
          <cell r="K100">
            <v>0</v>
          </cell>
          <cell r="L100">
            <v>89486</v>
          </cell>
          <cell r="M100">
            <v>417906</v>
          </cell>
          <cell r="N100" t="str">
            <v>Visual Arts</v>
          </cell>
          <cell r="O100">
            <v>0</v>
          </cell>
          <cell r="P100">
            <v>0</v>
          </cell>
          <cell r="Q100">
            <v>0</v>
          </cell>
          <cell r="R100">
            <v>0</v>
          </cell>
          <cell r="S100">
            <v>2</v>
          </cell>
          <cell r="T100">
            <v>1</v>
          </cell>
          <cell r="U100">
            <v>0</v>
          </cell>
          <cell r="V100">
            <v>2</v>
          </cell>
          <cell r="W100">
            <v>0</v>
          </cell>
          <cell r="X100">
            <v>1</v>
          </cell>
          <cell r="Y100">
            <v>2</v>
          </cell>
          <cell r="Z100">
            <v>1</v>
          </cell>
          <cell r="AA100">
            <v>4</v>
          </cell>
          <cell r="AB100">
            <v>5</v>
          </cell>
          <cell r="AC100">
            <v>9</v>
          </cell>
          <cell r="AD100">
            <v>0</v>
          </cell>
          <cell r="AE100">
            <v>0</v>
          </cell>
          <cell r="AF100">
            <v>1</v>
          </cell>
          <cell r="AG100">
            <v>0</v>
          </cell>
          <cell r="AH100">
            <v>0</v>
          </cell>
          <cell r="AI100">
            <v>4</v>
          </cell>
          <cell r="AJ100">
            <v>1</v>
          </cell>
          <cell r="AK100">
            <v>4</v>
          </cell>
          <cell r="AL100">
            <v>5</v>
          </cell>
          <cell r="AM100">
            <v>32</v>
          </cell>
          <cell r="AN100">
            <v>64</v>
          </cell>
          <cell r="AO100">
            <v>96</v>
          </cell>
          <cell r="AP100">
            <v>720</v>
          </cell>
          <cell r="AQ100">
            <v>4</v>
          </cell>
          <cell r="AR100">
            <v>4</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4</v>
          </cell>
          <cell r="BR100">
            <v>4</v>
          </cell>
          <cell r="BS100">
            <v>8</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3</v>
          </cell>
          <cell r="CX100">
            <v>3</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3</v>
          </cell>
          <cell r="DX100">
            <v>3</v>
          </cell>
          <cell r="DY100">
            <v>6</v>
          </cell>
          <cell r="DZ100">
            <v>2</v>
          </cell>
          <cell r="EA100">
            <v>6</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2</v>
          </cell>
          <cell r="FA100">
            <v>6</v>
          </cell>
          <cell r="FB100">
            <v>8</v>
          </cell>
          <cell r="FC100">
            <v>0</v>
          </cell>
          <cell r="FD100">
            <v>0</v>
          </cell>
          <cell r="FE100">
            <v>0</v>
          </cell>
          <cell r="FF100">
            <v>0</v>
          </cell>
          <cell r="FG100">
            <v>0</v>
          </cell>
          <cell r="FH100">
            <v>0</v>
          </cell>
          <cell r="FI100">
            <v>1</v>
          </cell>
          <cell r="FJ100">
            <v>0</v>
          </cell>
          <cell r="FK100">
            <v>0</v>
          </cell>
          <cell r="FL100">
            <v>0</v>
          </cell>
          <cell r="FM100">
            <v>1</v>
          </cell>
          <cell r="FN100">
            <v>0</v>
          </cell>
          <cell r="FO100">
            <v>1</v>
          </cell>
          <cell r="FP100">
            <v>0</v>
          </cell>
          <cell r="FQ100">
            <v>0</v>
          </cell>
          <cell r="FR100">
            <v>2</v>
          </cell>
          <cell r="FS100">
            <v>0</v>
          </cell>
          <cell r="FT100">
            <v>0</v>
          </cell>
          <cell r="FU100">
            <v>3</v>
          </cell>
          <cell r="FV100">
            <v>2</v>
          </cell>
          <cell r="FW100">
            <v>1</v>
          </cell>
          <cell r="FX100">
            <v>0</v>
          </cell>
          <cell r="FY100">
            <v>0</v>
          </cell>
          <cell r="FZ100">
            <v>0</v>
          </cell>
          <cell r="GA100">
            <v>0</v>
          </cell>
          <cell r="GB100">
            <v>4</v>
          </cell>
          <cell r="GC100">
            <v>4</v>
          </cell>
          <cell r="GD100">
            <v>8</v>
          </cell>
          <cell r="GE100">
            <v>0</v>
          </cell>
          <cell r="GF100">
            <v>0</v>
          </cell>
          <cell r="GG100">
            <v>0</v>
          </cell>
          <cell r="GH100">
            <v>0</v>
          </cell>
          <cell r="GI100">
            <v>0</v>
          </cell>
          <cell r="GJ100">
            <v>0</v>
          </cell>
          <cell r="GK100">
            <v>0</v>
          </cell>
          <cell r="GL100">
            <v>0</v>
          </cell>
          <cell r="GM100">
            <v>0</v>
          </cell>
          <cell r="GN100">
            <v>0</v>
          </cell>
          <cell r="GO100">
            <v>0</v>
          </cell>
          <cell r="GP100">
            <v>0</v>
          </cell>
          <cell r="GQ100">
            <v>0</v>
          </cell>
          <cell r="GR100">
            <v>0</v>
          </cell>
          <cell r="GS100">
            <v>0</v>
          </cell>
          <cell r="GT100">
            <v>0</v>
          </cell>
          <cell r="GU100">
            <v>0</v>
          </cell>
          <cell r="GV100">
            <v>0</v>
          </cell>
          <cell r="GW100">
            <v>0</v>
          </cell>
          <cell r="GX100">
            <v>2</v>
          </cell>
          <cell r="GY100">
            <v>1</v>
          </cell>
          <cell r="GZ100">
            <v>0</v>
          </cell>
          <cell r="HA100">
            <v>2</v>
          </cell>
          <cell r="HB100">
            <v>0</v>
          </cell>
          <cell r="HC100">
            <v>0</v>
          </cell>
          <cell r="HD100">
            <v>0</v>
          </cell>
          <cell r="HE100">
            <v>0</v>
          </cell>
          <cell r="HF100">
            <v>2</v>
          </cell>
          <cell r="HG100">
            <v>3</v>
          </cell>
          <cell r="HH100">
            <v>5</v>
          </cell>
          <cell r="HI100">
            <v>0</v>
          </cell>
          <cell r="HJ100">
            <v>0</v>
          </cell>
          <cell r="HK100">
            <v>1</v>
          </cell>
          <cell r="HL100">
            <v>2</v>
          </cell>
          <cell r="HM100">
            <v>1</v>
          </cell>
          <cell r="HN100">
            <v>1</v>
          </cell>
          <cell r="HO100">
            <v>1</v>
          </cell>
          <cell r="HP100">
            <v>2</v>
          </cell>
          <cell r="HQ100">
            <v>0</v>
          </cell>
          <cell r="HR100">
            <v>1</v>
          </cell>
          <cell r="HS100">
            <v>0</v>
          </cell>
          <cell r="HT100">
            <v>0</v>
          </cell>
          <cell r="HU100">
            <v>3</v>
          </cell>
          <cell r="HV100">
            <v>6</v>
          </cell>
          <cell r="HW100">
            <v>9</v>
          </cell>
          <cell r="HX100">
            <v>0</v>
          </cell>
          <cell r="HY100">
            <v>0</v>
          </cell>
          <cell r="HZ100">
            <v>26</v>
          </cell>
          <cell r="IA100">
            <v>51</v>
          </cell>
          <cell r="IB100">
            <v>6</v>
          </cell>
          <cell r="IC100">
            <v>10</v>
          </cell>
          <cell r="ID100">
            <v>0</v>
          </cell>
          <cell r="IE100">
            <v>3</v>
          </cell>
          <cell r="IF100">
            <v>0</v>
          </cell>
          <cell r="IG100">
            <v>0</v>
          </cell>
          <cell r="IH100">
            <v>0</v>
          </cell>
          <cell r="II100">
            <v>0</v>
          </cell>
          <cell r="IJ100">
            <v>32</v>
          </cell>
          <cell r="IK100">
            <v>64</v>
          </cell>
          <cell r="IL100">
            <v>96</v>
          </cell>
          <cell r="IM100">
            <v>0</v>
          </cell>
          <cell r="IN100">
            <v>0</v>
          </cell>
          <cell r="IO100">
            <v>0</v>
          </cell>
          <cell r="IP100">
            <v>0</v>
          </cell>
          <cell r="IQ100">
            <v>0</v>
          </cell>
          <cell r="IR100">
            <v>0</v>
          </cell>
          <cell r="IS100">
            <v>0</v>
          </cell>
          <cell r="IT100">
            <v>0</v>
          </cell>
          <cell r="IU100">
            <v>4</v>
          </cell>
          <cell r="IV100">
            <v>4</v>
          </cell>
          <cell r="IW100">
            <v>4</v>
          </cell>
          <cell r="IX100">
            <v>4</v>
          </cell>
          <cell r="IY100">
            <v>8</v>
          </cell>
          <cell r="IZ100">
            <v>0</v>
          </cell>
          <cell r="JA100">
            <v>0</v>
          </cell>
          <cell r="JB100">
            <v>0</v>
          </cell>
          <cell r="JC100">
            <v>0</v>
          </cell>
          <cell r="JD100">
            <v>0</v>
          </cell>
          <cell r="JE100">
            <v>0</v>
          </cell>
          <cell r="JF100">
            <v>0</v>
          </cell>
          <cell r="JG100">
            <v>0</v>
          </cell>
          <cell r="JH100">
            <v>0</v>
          </cell>
          <cell r="JI100">
            <v>0</v>
          </cell>
          <cell r="JJ100">
            <v>0</v>
          </cell>
          <cell r="JK100">
            <v>0</v>
          </cell>
          <cell r="JL100">
            <v>0</v>
          </cell>
          <cell r="JM100">
            <v>0</v>
          </cell>
          <cell r="JN100">
            <v>0</v>
          </cell>
          <cell r="JO100">
            <v>0</v>
          </cell>
          <cell r="JP100">
            <v>0</v>
          </cell>
          <cell r="JQ100">
            <v>0</v>
          </cell>
          <cell r="JR100">
            <v>0</v>
          </cell>
          <cell r="JS100">
            <v>0</v>
          </cell>
          <cell r="JT100">
            <v>0</v>
          </cell>
          <cell r="JU100">
            <v>3</v>
          </cell>
          <cell r="JV100">
            <v>3</v>
          </cell>
          <cell r="JW100">
            <v>3</v>
          </cell>
          <cell r="JX100">
            <v>3</v>
          </cell>
          <cell r="JY100">
            <v>6</v>
          </cell>
          <cell r="JZ100">
            <v>0</v>
          </cell>
          <cell r="KA100">
            <v>0</v>
          </cell>
          <cell r="KB100">
            <v>0</v>
          </cell>
          <cell r="KC100">
            <v>0</v>
          </cell>
          <cell r="KD100">
            <v>0</v>
          </cell>
          <cell r="KE100">
            <v>0</v>
          </cell>
          <cell r="KF100">
            <v>0</v>
          </cell>
          <cell r="KG100">
            <v>0</v>
          </cell>
          <cell r="KH100">
            <v>2</v>
          </cell>
          <cell r="KI100">
            <v>6</v>
          </cell>
          <cell r="KJ100">
            <v>2</v>
          </cell>
          <cell r="KK100">
            <v>6</v>
          </cell>
          <cell r="KL100">
            <v>8</v>
          </cell>
          <cell r="KM100">
            <v>0</v>
          </cell>
          <cell r="KN100">
            <v>1</v>
          </cell>
          <cell r="KO100">
            <v>0</v>
          </cell>
          <cell r="KP100">
            <v>0</v>
          </cell>
          <cell r="KQ100">
            <v>0</v>
          </cell>
          <cell r="KR100">
            <v>0</v>
          </cell>
          <cell r="KS100">
            <v>0</v>
          </cell>
          <cell r="KT100">
            <v>0</v>
          </cell>
          <cell r="KU100">
            <v>0</v>
          </cell>
          <cell r="KV100">
            <v>0</v>
          </cell>
          <cell r="KW100">
            <v>0</v>
          </cell>
          <cell r="KX100">
            <v>0</v>
          </cell>
          <cell r="KY100">
            <v>0</v>
          </cell>
          <cell r="KZ100">
            <v>0</v>
          </cell>
          <cell r="LA100">
            <v>0</v>
          </cell>
          <cell r="LB100">
            <v>0</v>
          </cell>
          <cell r="LC100">
            <v>1</v>
          </cell>
          <cell r="LD100">
            <v>1</v>
          </cell>
        </row>
        <row r="101">
          <cell r="A101" t="str">
            <v>The Void Art Centre</v>
          </cell>
          <cell r="B101" t="str">
            <v>2014-2015</v>
          </cell>
          <cell r="C101">
            <v>31742</v>
          </cell>
          <cell r="D101" t="str">
            <v>Exchequer</v>
          </cell>
          <cell r="E101" t="str">
            <v>ACNI/10780</v>
          </cell>
          <cell r="F101" t="str">
            <v>Deirdre Robb</v>
          </cell>
          <cell r="G101" t="str">
            <v>xx AFP - Returning Applicant</v>
          </cell>
          <cell r="H101" t="str">
            <v>Awarded - Completed</v>
          </cell>
          <cell r="I101" t="str">
            <v>Medium</v>
          </cell>
          <cell r="J101">
            <v>142768</v>
          </cell>
          <cell r="K101">
            <v>0</v>
          </cell>
          <cell r="L101">
            <v>142768</v>
          </cell>
          <cell r="M101">
            <v>732768</v>
          </cell>
          <cell r="N101" t="str">
            <v>Visual Arts</v>
          </cell>
          <cell r="O101">
            <v>0</v>
          </cell>
          <cell r="P101">
            <v>2</v>
          </cell>
          <cell r="Q101">
            <v>1</v>
          </cell>
          <cell r="R101">
            <v>0</v>
          </cell>
          <cell r="S101">
            <v>0</v>
          </cell>
          <cell r="T101">
            <v>1</v>
          </cell>
          <cell r="U101">
            <v>0</v>
          </cell>
          <cell r="V101">
            <v>0</v>
          </cell>
          <cell r="W101">
            <v>0</v>
          </cell>
          <cell r="X101">
            <v>0</v>
          </cell>
          <cell r="Y101">
            <v>1</v>
          </cell>
          <cell r="Z101">
            <v>0</v>
          </cell>
          <cell r="AA101">
            <v>2</v>
          </cell>
          <cell r="AB101">
            <v>3</v>
          </cell>
          <cell r="AC101">
            <v>5</v>
          </cell>
          <cell r="AD101">
            <v>4</v>
          </cell>
          <cell r="AE101">
            <v>25</v>
          </cell>
          <cell r="AF101">
            <v>0</v>
          </cell>
          <cell r="AG101">
            <v>0</v>
          </cell>
          <cell r="AH101">
            <v>1</v>
          </cell>
          <cell r="AI101">
            <v>1</v>
          </cell>
          <cell r="AJ101">
            <v>5</v>
          </cell>
          <cell r="AK101">
            <v>26</v>
          </cell>
          <cell r="AL101">
            <v>31</v>
          </cell>
          <cell r="AM101">
            <v>12</v>
          </cell>
          <cell r="AN101">
            <v>15</v>
          </cell>
          <cell r="AO101">
            <v>27</v>
          </cell>
          <cell r="AP101">
            <v>712</v>
          </cell>
          <cell r="AQ101">
            <v>13</v>
          </cell>
          <cell r="AR101">
            <v>8</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13</v>
          </cell>
          <cell r="BR101">
            <v>8</v>
          </cell>
          <cell r="BS101">
            <v>21</v>
          </cell>
          <cell r="BT101">
            <v>1</v>
          </cell>
          <cell r="BU101">
            <v>2</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1</v>
          </cell>
          <cell r="CU101">
            <v>2</v>
          </cell>
          <cell r="CV101">
            <v>3</v>
          </cell>
          <cell r="CW101">
            <v>0</v>
          </cell>
          <cell r="CX101">
            <v>1</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1</v>
          </cell>
          <cell r="DY101">
            <v>1</v>
          </cell>
          <cell r="DZ101">
            <v>1</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1</v>
          </cell>
          <cell r="FA101">
            <v>0</v>
          </cell>
          <cell r="FB101">
            <v>1</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1</v>
          </cell>
          <cell r="FS101">
            <v>0</v>
          </cell>
          <cell r="FT101">
            <v>3</v>
          </cell>
          <cell r="FU101">
            <v>3</v>
          </cell>
          <cell r="FV101">
            <v>7</v>
          </cell>
          <cell r="FW101">
            <v>5</v>
          </cell>
          <cell r="FX101">
            <v>1</v>
          </cell>
          <cell r="FY101">
            <v>0</v>
          </cell>
          <cell r="FZ101">
            <v>1</v>
          </cell>
          <cell r="GA101">
            <v>0</v>
          </cell>
          <cell r="GB101">
            <v>13</v>
          </cell>
          <cell r="GC101">
            <v>8</v>
          </cell>
          <cell r="GD101">
            <v>21</v>
          </cell>
          <cell r="GE101">
            <v>0</v>
          </cell>
          <cell r="GF101">
            <v>0</v>
          </cell>
          <cell r="GG101">
            <v>0</v>
          </cell>
          <cell r="GH101">
            <v>0</v>
          </cell>
          <cell r="GI101">
            <v>0</v>
          </cell>
          <cell r="GJ101">
            <v>2</v>
          </cell>
          <cell r="GK101">
            <v>1</v>
          </cell>
          <cell r="GL101">
            <v>0</v>
          </cell>
          <cell r="GM101">
            <v>0</v>
          </cell>
          <cell r="GN101">
            <v>0</v>
          </cell>
          <cell r="GO101">
            <v>0</v>
          </cell>
          <cell r="GP101">
            <v>0</v>
          </cell>
          <cell r="GQ101">
            <v>1</v>
          </cell>
          <cell r="GR101">
            <v>2</v>
          </cell>
          <cell r="GS101">
            <v>3</v>
          </cell>
          <cell r="GT101">
            <v>0</v>
          </cell>
          <cell r="GU101">
            <v>0</v>
          </cell>
          <cell r="GV101">
            <v>0</v>
          </cell>
          <cell r="GW101">
            <v>0</v>
          </cell>
          <cell r="GX101">
            <v>0</v>
          </cell>
          <cell r="GY101">
            <v>0</v>
          </cell>
          <cell r="GZ101">
            <v>0</v>
          </cell>
          <cell r="HA101">
            <v>0</v>
          </cell>
          <cell r="HB101">
            <v>0</v>
          </cell>
          <cell r="HC101">
            <v>1</v>
          </cell>
          <cell r="HD101">
            <v>0</v>
          </cell>
          <cell r="HE101">
            <v>0</v>
          </cell>
          <cell r="HF101">
            <v>0</v>
          </cell>
          <cell r="HG101">
            <v>1</v>
          </cell>
          <cell r="HH101">
            <v>1</v>
          </cell>
          <cell r="HI101">
            <v>0</v>
          </cell>
          <cell r="HJ101">
            <v>0</v>
          </cell>
          <cell r="HK101">
            <v>0</v>
          </cell>
          <cell r="HL101">
            <v>0</v>
          </cell>
          <cell r="HM101">
            <v>1</v>
          </cell>
          <cell r="HN101">
            <v>0</v>
          </cell>
          <cell r="HO101">
            <v>0</v>
          </cell>
          <cell r="HP101">
            <v>0</v>
          </cell>
          <cell r="HQ101">
            <v>0</v>
          </cell>
          <cell r="HR101">
            <v>0</v>
          </cell>
          <cell r="HS101">
            <v>0</v>
          </cell>
          <cell r="HT101">
            <v>0</v>
          </cell>
          <cell r="HU101">
            <v>1</v>
          </cell>
          <cell r="HV101">
            <v>0</v>
          </cell>
          <cell r="HW101">
            <v>1</v>
          </cell>
          <cell r="HX101">
            <v>0</v>
          </cell>
          <cell r="HY101">
            <v>2</v>
          </cell>
          <cell r="HZ101">
            <v>1</v>
          </cell>
          <cell r="IA101">
            <v>2</v>
          </cell>
          <cell r="IB101">
            <v>0</v>
          </cell>
          <cell r="IC101">
            <v>0</v>
          </cell>
          <cell r="ID101">
            <v>0</v>
          </cell>
          <cell r="IE101">
            <v>0</v>
          </cell>
          <cell r="IF101">
            <v>0</v>
          </cell>
          <cell r="IG101">
            <v>0</v>
          </cell>
          <cell r="IH101">
            <v>0</v>
          </cell>
          <cell r="II101">
            <v>0</v>
          </cell>
          <cell r="IJ101">
            <v>1</v>
          </cell>
          <cell r="IK101">
            <v>4</v>
          </cell>
          <cell r="IL101">
            <v>5</v>
          </cell>
          <cell r="IM101">
            <v>0</v>
          </cell>
          <cell r="IN101">
            <v>0</v>
          </cell>
          <cell r="IO101">
            <v>0</v>
          </cell>
          <cell r="IP101">
            <v>0</v>
          </cell>
          <cell r="IQ101">
            <v>0</v>
          </cell>
          <cell r="IR101">
            <v>0</v>
          </cell>
          <cell r="IS101">
            <v>0</v>
          </cell>
          <cell r="IT101">
            <v>0</v>
          </cell>
          <cell r="IU101">
            <v>21</v>
          </cell>
          <cell r="IV101">
            <v>0</v>
          </cell>
          <cell r="IW101">
            <v>21</v>
          </cell>
          <cell r="IX101">
            <v>0</v>
          </cell>
          <cell r="IY101">
            <v>21</v>
          </cell>
          <cell r="IZ101">
            <v>0</v>
          </cell>
          <cell r="JA101">
            <v>0</v>
          </cell>
          <cell r="JB101">
            <v>0</v>
          </cell>
          <cell r="JC101">
            <v>0</v>
          </cell>
          <cell r="JD101">
            <v>0</v>
          </cell>
          <cell r="JE101">
            <v>0</v>
          </cell>
          <cell r="JF101">
            <v>0</v>
          </cell>
          <cell r="JG101">
            <v>0</v>
          </cell>
          <cell r="JH101">
            <v>1</v>
          </cell>
          <cell r="JI101">
            <v>2</v>
          </cell>
          <cell r="JJ101">
            <v>1</v>
          </cell>
          <cell r="JK101">
            <v>2</v>
          </cell>
          <cell r="JL101">
            <v>3</v>
          </cell>
          <cell r="JM101">
            <v>0</v>
          </cell>
          <cell r="JN101">
            <v>0</v>
          </cell>
          <cell r="JO101">
            <v>0</v>
          </cell>
          <cell r="JP101">
            <v>0</v>
          </cell>
          <cell r="JQ101">
            <v>0</v>
          </cell>
          <cell r="JR101">
            <v>0</v>
          </cell>
          <cell r="JS101">
            <v>0</v>
          </cell>
          <cell r="JT101">
            <v>0</v>
          </cell>
          <cell r="JU101">
            <v>0</v>
          </cell>
          <cell r="JV101">
            <v>1</v>
          </cell>
          <cell r="JW101">
            <v>0</v>
          </cell>
          <cell r="JX101">
            <v>1</v>
          </cell>
          <cell r="JY101">
            <v>1</v>
          </cell>
          <cell r="JZ101">
            <v>0</v>
          </cell>
          <cell r="KA101">
            <v>0</v>
          </cell>
          <cell r="KB101">
            <v>0</v>
          </cell>
          <cell r="KC101">
            <v>0</v>
          </cell>
          <cell r="KD101">
            <v>0</v>
          </cell>
          <cell r="KE101">
            <v>0</v>
          </cell>
          <cell r="KF101">
            <v>0</v>
          </cell>
          <cell r="KG101">
            <v>0</v>
          </cell>
          <cell r="KH101">
            <v>1</v>
          </cell>
          <cell r="KI101">
            <v>0</v>
          </cell>
          <cell r="KJ101">
            <v>1</v>
          </cell>
          <cell r="KK101">
            <v>0</v>
          </cell>
          <cell r="KL101">
            <v>1</v>
          </cell>
          <cell r="KM101">
            <v>1</v>
          </cell>
          <cell r="KN101">
            <v>0</v>
          </cell>
          <cell r="KO101">
            <v>1</v>
          </cell>
          <cell r="KP101">
            <v>0</v>
          </cell>
          <cell r="KQ101">
            <v>0</v>
          </cell>
          <cell r="KR101">
            <v>0</v>
          </cell>
          <cell r="KS101">
            <v>0</v>
          </cell>
          <cell r="KT101">
            <v>0</v>
          </cell>
          <cell r="KU101">
            <v>3</v>
          </cell>
          <cell r="KV101">
            <v>0</v>
          </cell>
          <cell r="KW101">
            <v>0</v>
          </cell>
          <cell r="KX101">
            <v>0</v>
          </cell>
          <cell r="KY101">
            <v>3</v>
          </cell>
          <cell r="KZ101">
            <v>3</v>
          </cell>
          <cell r="LA101">
            <v>0</v>
          </cell>
          <cell r="LB101">
            <v>0</v>
          </cell>
          <cell r="LC101">
            <v>14</v>
          </cell>
          <cell r="LD101">
            <v>17</v>
          </cell>
        </row>
        <row r="102">
          <cell r="A102" t="str">
            <v>Tinderbox Theatre Company</v>
          </cell>
          <cell r="B102" t="str">
            <v>2014-2015</v>
          </cell>
          <cell r="C102">
            <v>31768</v>
          </cell>
          <cell r="D102" t="str">
            <v>Exchequer</v>
          </cell>
          <cell r="E102" t="str">
            <v>ACNI/10806</v>
          </cell>
          <cell r="F102" t="str">
            <v>Damian Smyth</v>
          </cell>
          <cell r="G102" t="str">
            <v>xx AFP - Returning Applicant</v>
          </cell>
          <cell r="H102" t="str">
            <v>Awarded - Completed</v>
          </cell>
          <cell r="I102" t="str">
            <v>Medium</v>
          </cell>
          <cell r="J102">
            <v>213400</v>
          </cell>
          <cell r="K102">
            <v>0</v>
          </cell>
          <cell r="L102">
            <v>213400</v>
          </cell>
          <cell r="M102">
            <v>432833</v>
          </cell>
          <cell r="N102" t="str">
            <v>Drama</v>
          </cell>
          <cell r="O102">
            <v>2</v>
          </cell>
          <cell r="P102">
            <v>1</v>
          </cell>
          <cell r="Q102">
            <v>0</v>
          </cell>
          <cell r="R102">
            <v>0</v>
          </cell>
          <cell r="S102">
            <v>0</v>
          </cell>
          <cell r="T102">
            <v>1</v>
          </cell>
          <cell r="U102">
            <v>0</v>
          </cell>
          <cell r="V102">
            <v>0</v>
          </cell>
          <cell r="W102">
            <v>0</v>
          </cell>
          <cell r="X102">
            <v>0</v>
          </cell>
          <cell r="Y102">
            <v>0</v>
          </cell>
          <cell r="Z102">
            <v>0</v>
          </cell>
          <cell r="AA102">
            <v>2</v>
          </cell>
          <cell r="AB102">
            <v>2</v>
          </cell>
          <cell r="AC102">
            <v>4</v>
          </cell>
          <cell r="AD102">
            <v>37</v>
          </cell>
          <cell r="AE102">
            <v>27</v>
          </cell>
          <cell r="AF102">
            <v>0</v>
          </cell>
          <cell r="AG102">
            <v>0</v>
          </cell>
          <cell r="AH102">
            <v>0</v>
          </cell>
          <cell r="AI102">
            <v>0</v>
          </cell>
          <cell r="AJ102">
            <v>37</v>
          </cell>
          <cell r="AK102">
            <v>27</v>
          </cell>
          <cell r="AL102">
            <v>64</v>
          </cell>
          <cell r="AM102">
            <v>5</v>
          </cell>
          <cell r="AN102">
            <v>1</v>
          </cell>
          <cell r="AO102">
            <v>6</v>
          </cell>
          <cell r="AP102">
            <v>32</v>
          </cell>
          <cell r="AQ102">
            <v>1</v>
          </cell>
          <cell r="AR102">
            <v>5</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1</v>
          </cell>
          <cell r="BR102">
            <v>5</v>
          </cell>
          <cell r="BS102">
            <v>6</v>
          </cell>
          <cell r="BT102">
            <v>2</v>
          </cell>
          <cell r="BU102">
            <v>1</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2</v>
          </cell>
          <cell r="CU102">
            <v>1</v>
          </cell>
          <cell r="CV102">
            <v>3</v>
          </cell>
          <cell r="CW102">
            <v>0</v>
          </cell>
          <cell r="CX102">
            <v>1</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1</v>
          </cell>
          <cell r="DY102">
            <v>1</v>
          </cell>
          <cell r="DZ102">
            <v>17</v>
          </cell>
          <cell r="EA102">
            <v>9</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17</v>
          </cell>
          <cell r="FA102">
            <v>9</v>
          </cell>
          <cell r="FB102">
            <v>26</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2</v>
          </cell>
          <cell r="FT102">
            <v>0</v>
          </cell>
          <cell r="FU102">
            <v>3</v>
          </cell>
          <cell r="FV102">
            <v>0</v>
          </cell>
          <cell r="FW102">
            <v>0</v>
          </cell>
          <cell r="FX102">
            <v>0</v>
          </cell>
          <cell r="FY102">
            <v>0</v>
          </cell>
          <cell r="FZ102">
            <v>1</v>
          </cell>
          <cell r="GA102">
            <v>0</v>
          </cell>
          <cell r="GB102">
            <v>1</v>
          </cell>
          <cell r="GC102">
            <v>5</v>
          </cell>
          <cell r="GD102">
            <v>6</v>
          </cell>
          <cell r="GE102">
            <v>0</v>
          </cell>
          <cell r="GF102">
            <v>0</v>
          </cell>
          <cell r="GG102">
            <v>0</v>
          </cell>
          <cell r="GH102">
            <v>0</v>
          </cell>
          <cell r="GI102">
            <v>0</v>
          </cell>
          <cell r="GJ102">
            <v>0</v>
          </cell>
          <cell r="GK102">
            <v>2</v>
          </cell>
          <cell r="GL102">
            <v>1</v>
          </cell>
          <cell r="GM102">
            <v>0</v>
          </cell>
          <cell r="GN102">
            <v>0</v>
          </cell>
          <cell r="GO102">
            <v>0</v>
          </cell>
          <cell r="GP102">
            <v>0</v>
          </cell>
          <cell r="GQ102">
            <v>2</v>
          </cell>
          <cell r="GR102">
            <v>1</v>
          </cell>
          <cell r="GS102">
            <v>3</v>
          </cell>
          <cell r="GT102">
            <v>0</v>
          </cell>
          <cell r="GU102">
            <v>0</v>
          </cell>
          <cell r="GV102">
            <v>0</v>
          </cell>
          <cell r="GW102">
            <v>0</v>
          </cell>
          <cell r="GX102">
            <v>0</v>
          </cell>
          <cell r="GY102">
            <v>1</v>
          </cell>
          <cell r="GZ102">
            <v>0</v>
          </cell>
          <cell r="HA102">
            <v>0</v>
          </cell>
          <cell r="HB102">
            <v>0</v>
          </cell>
          <cell r="HC102">
            <v>0</v>
          </cell>
          <cell r="HD102">
            <v>0</v>
          </cell>
          <cell r="HE102">
            <v>0</v>
          </cell>
          <cell r="HF102">
            <v>0</v>
          </cell>
          <cell r="HG102">
            <v>1</v>
          </cell>
          <cell r="HH102">
            <v>1</v>
          </cell>
          <cell r="HI102">
            <v>0</v>
          </cell>
          <cell r="HJ102">
            <v>1</v>
          </cell>
          <cell r="HK102">
            <v>1</v>
          </cell>
          <cell r="HL102">
            <v>3</v>
          </cell>
          <cell r="HM102">
            <v>8</v>
          </cell>
          <cell r="HN102">
            <v>2</v>
          </cell>
          <cell r="HO102">
            <v>8</v>
          </cell>
          <cell r="HP102">
            <v>2</v>
          </cell>
          <cell r="HQ102">
            <v>0</v>
          </cell>
          <cell r="HR102">
            <v>1</v>
          </cell>
          <cell r="HS102">
            <v>0</v>
          </cell>
          <cell r="HT102">
            <v>0</v>
          </cell>
          <cell r="HU102">
            <v>17</v>
          </cell>
          <cell r="HV102">
            <v>9</v>
          </cell>
          <cell r="HW102">
            <v>26</v>
          </cell>
          <cell r="HX102">
            <v>0</v>
          </cell>
          <cell r="HY102">
            <v>0</v>
          </cell>
          <cell r="HZ102">
            <v>0</v>
          </cell>
          <cell r="IA102">
            <v>0</v>
          </cell>
          <cell r="IB102">
            <v>0</v>
          </cell>
          <cell r="IC102">
            <v>0</v>
          </cell>
          <cell r="ID102">
            <v>0</v>
          </cell>
          <cell r="IE102">
            <v>0</v>
          </cell>
          <cell r="IF102">
            <v>0</v>
          </cell>
          <cell r="IG102">
            <v>0</v>
          </cell>
          <cell r="IH102">
            <v>0</v>
          </cell>
          <cell r="II102">
            <v>0</v>
          </cell>
          <cell r="IJ102">
            <v>0</v>
          </cell>
          <cell r="IK102">
            <v>0</v>
          </cell>
          <cell r="IL102">
            <v>0</v>
          </cell>
          <cell r="IM102">
            <v>0</v>
          </cell>
          <cell r="IN102">
            <v>0</v>
          </cell>
          <cell r="IO102">
            <v>0</v>
          </cell>
          <cell r="IP102">
            <v>0</v>
          </cell>
          <cell r="IQ102">
            <v>0</v>
          </cell>
          <cell r="IR102">
            <v>0</v>
          </cell>
          <cell r="IS102">
            <v>0</v>
          </cell>
          <cell r="IT102">
            <v>0</v>
          </cell>
          <cell r="IU102">
            <v>1</v>
          </cell>
          <cell r="IV102">
            <v>5</v>
          </cell>
          <cell r="IW102">
            <v>1</v>
          </cell>
          <cell r="IX102">
            <v>5</v>
          </cell>
          <cell r="IY102">
            <v>6</v>
          </cell>
          <cell r="IZ102">
            <v>0</v>
          </cell>
          <cell r="JA102">
            <v>0</v>
          </cell>
          <cell r="JB102">
            <v>0</v>
          </cell>
          <cell r="JC102">
            <v>0</v>
          </cell>
          <cell r="JD102">
            <v>0</v>
          </cell>
          <cell r="JE102">
            <v>0</v>
          </cell>
          <cell r="JF102">
            <v>0</v>
          </cell>
          <cell r="JG102">
            <v>0</v>
          </cell>
          <cell r="JH102">
            <v>2</v>
          </cell>
          <cell r="JI102">
            <v>1</v>
          </cell>
          <cell r="JJ102">
            <v>2</v>
          </cell>
          <cell r="JK102">
            <v>1</v>
          </cell>
          <cell r="JL102">
            <v>3</v>
          </cell>
          <cell r="JM102">
            <v>0</v>
          </cell>
          <cell r="JN102">
            <v>0</v>
          </cell>
          <cell r="JO102">
            <v>0</v>
          </cell>
          <cell r="JP102">
            <v>0</v>
          </cell>
          <cell r="JQ102">
            <v>0</v>
          </cell>
          <cell r="JR102">
            <v>0</v>
          </cell>
          <cell r="JS102">
            <v>0</v>
          </cell>
          <cell r="JT102">
            <v>0</v>
          </cell>
          <cell r="JU102">
            <v>0</v>
          </cell>
          <cell r="JV102">
            <v>1</v>
          </cell>
          <cell r="JW102">
            <v>0</v>
          </cell>
          <cell r="JX102">
            <v>1</v>
          </cell>
          <cell r="JY102">
            <v>1</v>
          </cell>
          <cell r="JZ102">
            <v>0</v>
          </cell>
          <cell r="KA102">
            <v>0</v>
          </cell>
          <cell r="KB102">
            <v>0</v>
          </cell>
          <cell r="KC102">
            <v>0</v>
          </cell>
          <cell r="KD102">
            <v>0</v>
          </cell>
          <cell r="KE102">
            <v>0</v>
          </cell>
          <cell r="KF102">
            <v>0</v>
          </cell>
          <cell r="KG102">
            <v>0</v>
          </cell>
          <cell r="KH102">
            <v>17</v>
          </cell>
          <cell r="KI102">
            <v>9</v>
          </cell>
          <cell r="KJ102">
            <v>17</v>
          </cell>
          <cell r="KK102">
            <v>9</v>
          </cell>
          <cell r="KL102">
            <v>26</v>
          </cell>
          <cell r="KM102">
            <v>0</v>
          </cell>
          <cell r="KN102">
            <v>1</v>
          </cell>
          <cell r="KO102">
            <v>0</v>
          </cell>
          <cell r="KP102">
            <v>0</v>
          </cell>
          <cell r="KQ102">
            <v>0</v>
          </cell>
          <cell r="KR102">
            <v>0</v>
          </cell>
          <cell r="KS102">
            <v>0</v>
          </cell>
          <cell r="KT102">
            <v>0</v>
          </cell>
          <cell r="KU102">
            <v>0</v>
          </cell>
          <cell r="KV102">
            <v>0</v>
          </cell>
          <cell r="KW102">
            <v>0</v>
          </cell>
          <cell r="KX102">
            <v>0</v>
          </cell>
          <cell r="KY102">
            <v>0</v>
          </cell>
          <cell r="KZ102">
            <v>0</v>
          </cell>
          <cell r="LA102">
            <v>0</v>
          </cell>
          <cell r="LB102">
            <v>0</v>
          </cell>
          <cell r="LC102">
            <v>8</v>
          </cell>
          <cell r="LD102">
            <v>8</v>
          </cell>
        </row>
        <row r="103">
          <cell r="A103" t="str">
            <v>Tyrone Guthrie Centre at Annaghmakerrig</v>
          </cell>
          <cell r="B103" t="str">
            <v>2014-2015</v>
          </cell>
          <cell r="C103">
            <v>31744</v>
          </cell>
          <cell r="D103" t="str">
            <v>Lottery</v>
          </cell>
          <cell r="E103" t="str">
            <v>ACNI/10782</v>
          </cell>
          <cell r="F103" t="str">
            <v>Suzanne Lyle</v>
          </cell>
          <cell r="G103" t="str">
            <v>AFP - Core</v>
          </cell>
          <cell r="H103" t="str">
            <v>Awarded - Completed</v>
          </cell>
          <cell r="I103" t="str">
            <v>Medium</v>
          </cell>
          <cell r="J103">
            <v>81674</v>
          </cell>
          <cell r="K103">
            <v>0</v>
          </cell>
          <cell r="L103">
            <v>81674</v>
          </cell>
          <cell r="M103">
            <v>456494</v>
          </cell>
          <cell r="N103" t="str">
            <v>Combined</v>
          </cell>
          <cell r="O103">
            <v>0</v>
          </cell>
          <cell r="P103">
            <v>0</v>
          </cell>
          <cell r="Q103">
            <v>0</v>
          </cell>
          <cell r="R103">
            <v>0</v>
          </cell>
          <cell r="S103">
            <v>1</v>
          </cell>
          <cell r="T103">
            <v>1</v>
          </cell>
          <cell r="U103">
            <v>0</v>
          </cell>
          <cell r="V103">
            <v>0</v>
          </cell>
          <cell r="W103">
            <v>0</v>
          </cell>
          <cell r="X103">
            <v>4</v>
          </cell>
          <cell r="Y103">
            <v>0</v>
          </cell>
          <cell r="Z103">
            <v>2</v>
          </cell>
          <cell r="AA103">
            <v>1</v>
          </cell>
          <cell r="AB103">
            <v>7</v>
          </cell>
          <cell r="AC103">
            <v>8</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3</v>
          </cell>
          <cell r="AR103">
            <v>5</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3</v>
          </cell>
          <cell r="BR103">
            <v>5</v>
          </cell>
          <cell r="BS103">
            <v>8</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1</v>
          </cell>
          <cell r="CX103">
            <v>1</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0</v>
          </cell>
          <cell r="DO103">
            <v>0</v>
          </cell>
          <cell r="DP103">
            <v>0</v>
          </cell>
          <cell r="DQ103">
            <v>0</v>
          </cell>
          <cell r="DR103">
            <v>0</v>
          </cell>
          <cell r="DS103">
            <v>0</v>
          </cell>
          <cell r="DT103">
            <v>0</v>
          </cell>
          <cell r="DU103">
            <v>0</v>
          </cell>
          <cell r="DV103">
            <v>0</v>
          </cell>
          <cell r="DW103">
            <v>1</v>
          </cell>
          <cell r="DX103">
            <v>1</v>
          </cell>
          <cell r="DY103">
            <v>2</v>
          </cell>
          <cell r="DZ103">
            <v>0</v>
          </cell>
          <cell r="EA103">
            <v>6</v>
          </cell>
          <cell r="EB103">
            <v>0</v>
          </cell>
          <cell r="EC103">
            <v>0</v>
          </cell>
          <cell r="ED103">
            <v>0</v>
          </cell>
          <cell r="EE103">
            <v>0</v>
          </cell>
          <cell r="EF103">
            <v>0</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6</v>
          </cell>
          <cell r="FB103">
            <v>6</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1</v>
          </cell>
          <cell r="FV103">
            <v>0</v>
          </cell>
          <cell r="FW103">
            <v>3</v>
          </cell>
          <cell r="FX103">
            <v>2</v>
          </cell>
          <cell r="FY103">
            <v>0</v>
          </cell>
          <cell r="FZ103">
            <v>1</v>
          </cell>
          <cell r="GA103">
            <v>1</v>
          </cell>
          <cell r="GB103">
            <v>3</v>
          </cell>
          <cell r="GC103">
            <v>5</v>
          </cell>
          <cell r="GD103">
            <v>8</v>
          </cell>
          <cell r="GE103">
            <v>0</v>
          </cell>
          <cell r="GF103">
            <v>0</v>
          </cell>
          <cell r="GG103">
            <v>0</v>
          </cell>
          <cell r="GH103">
            <v>0</v>
          </cell>
          <cell r="GI103">
            <v>0</v>
          </cell>
          <cell r="GJ103">
            <v>0</v>
          </cell>
          <cell r="GK103">
            <v>0</v>
          </cell>
          <cell r="GL103">
            <v>0</v>
          </cell>
          <cell r="GM103">
            <v>0</v>
          </cell>
          <cell r="GN103">
            <v>0</v>
          </cell>
          <cell r="GO103">
            <v>0</v>
          </cell>
          <cell r="GP103">
            <v>0</v>
          </cell>
          <cell r="GQ103">
            <v>0</v>
          </cell>
          <cell r="GR103">
            <v>0</v>
          </cell>
          <cell r="GS103">
            <v>0</v>
          </cell>
          <cell r="GT103">
            <v>0</v>
          </cell>
          <cell r="GU103">
            <v>0</v>
          </cell>
          <cell r="GV103">
            <v>0</v>
          </cell>
          <cell r="GW103">
            <v>0</v>
          </cell>
          <cell r="GX103">
            <v>0</v>
          </cell>
          <cell r="GY103">
            <v>0</v>
          </cell>
          <cell r="GZ103">
            <v>0</v>
          </cell>
          <cell r="HA103">
            <v>1</v>
          </cell>
          <cell r="HB103">
            <v>1</v>
          </cell>
          <cell r="HC103">
            <v>0</v>
          </cell>
          <cell r="HD103">
            <v>0</v>
          </cell>
          <cell r="HE103">
            <v>0</v>
          </cell>
          <cell r="HF103">
            <v>1</v>
          </cell>
          <cell r="HG103">
            <v>1</v>
          </cell>
          <cell r="HH103">
            <v>2</v>
          </cell>
          <cell r="HI103">
            <v>0</v>
          </cell>
          <cell r="HJ103">
            <v>0</v>
          </cell>
          <cell r="HK103">
            <v>0</v>
          </cell>
          <cell r="HL103">
            <v>0</v>
          </cell>
          <cell r="HM103">
            <v>0</v>
          </cell>
          <cell r="HN103">
            <v>1</v>
          </cell>
          <cell r="HO103">
            <v>0</v>
          </cell>
          <cell r="HP103">
            <v>5</v>
          </cell>
          <cell r="HQ103">
            <v>0</v>
          </cell>
          <cell r="HR103">
            <v>0</v>
          </cell>
          <cell r="HS103">
            <v>0</v>
          </cell>
          <cell r="HT103">
            <v>0</v>
          </cell>
          <cell r="HU103">
            <v>0</v>
          </cell>
          <cell r="HV103">
            <v>6</v>
          </cell>
          <cell r="HW103">
            <v>6</v>
          </cell>
          <cell r="HX103">
            <v>0</v>
          </cell>
          <cell r="HY103">
            <v>0</v>
          </cell>
          <cell r="HZ103">
            <v>0</v>
          </cell>
          <cell r="IA103">
            <v>0</v>
          </cell>
          <cell r="IB103">
            <v>0</v>
          </cell>
          <cell r="IC103">
            <v>0</v>
          </cell>
          <cell r="ID103">
            <v>0</v>
          </cell>
          <cell r="IE103">
            <v>0</v>
          </cell>
          <cell r="IF103">
            <v>0</v>
          </cell>
          <cell r="IG103">
            <v>0</v>
          </cell>
          <cell r="IH103">
            <v>0</v>
          </cell>
          <cell r="II103">
            <v>0</v>
          </cell>
          <cell r="IJ103">
            <v>0</v>
          </cell>
          <cell r="IK103">
            <v>0</v>
          </cell>
          <cell r="IL103">
            <v>0</v>
          </cell>
          <cell r="IM103">
            <v>1</v>
          </cell>
          <cell r="IN103">
            <v>4</v>
          </cell>
          <cell r="IO103">
            <v>1</v>
          </cell>
          <cell r="IP103">
            <v>1</v>
          </cell>
          <cell r="IQ103">
            <v>1</v>
          </cell>
          <cell r="IR103">
            <v>0</v>
          </cell>
          <cell r="IS103">
            <v>0</v>
          </cell>
          <cell r="IT103">
            <v>0</v>
          </cell>
          <cell r="IU103">
            <v>0</v>
          </cell>
          <cell r="IV103">
            <v>0</v>
          </cell>
          <cell r="IW103">
            <v>3</v>
          </cell>
          <cell r="IX103">
            <v>5</v>
          </cell>
          <cell r="IY103">
            <v>8</v>
          </cell>
          <cell r="IZ103">
            <v>0</v>
          </cell>
          <cell r="JA103">
            <v>0</v>
          </cell>
          <cell r="JB103">
            <v>0</v>
          </cell>
          <cell r="JC103">
            <v>0</v>
          </cell>
          <cell r="JD103">
            <v>0</v>
          </cell>
          <cell r="JE103">
            <v>0</v>
          </cell>
          <cell r="JF103">
            <v>0</v>
          </cell>
          <cell r="JG103">
            <v>0</v>
          </cell>
          <cell r="JH103">
            <v>0</v>
          </cell>
          <cell r="JI103">
            <v>0</v>
          </cell>
          <cell r="JJ103">
            <v>0</v>
          </cell>
          <cell r="JK103">
            <v>0</v>
          </cell>
          <cell r="JL103">
            <v>0</v>
          </cell>
          <cell r="JM103">
            <v>1</v>
          </cell>
          <cell r="JN103">
            <v>0</v>
          </cell>
          <cell r="JO103">
            <v>0</v>
          </cell>
          <cell r="JP103">
            <v>1</v>
          </cell>
          <cell r="JQ103">
            <v>0</v>
          </cell>
          <cell r="JR103">
            <v>0</v>
          </cell>
          <cell r="JS103">
            <v>0</v>
          </cell>
          <cell r="JT103">
            <v>0</v>
          </cell>
          <cell r="JU103">
            <v>0</v>
          </cell>
          <cell r="JV103">
            <v>0</v>
          </cell>
          <cell r="JW103">
            <v>1</v>
          </cell>
          <cell r="JX103">
            <v>1</v>
          </cell>
          <cell r="JY103">
            <v>2</v>
          </cell>
          <cell r="JZ103">
            <v>0</v>
          </cell>
          <cell r="KA103">
            <v>4</v>
          </cell>
          <cell r="KB103">
            <v>0</v>
          </cell>
          <cell r="KC103">
            <v>2</v>
          </cell>
          <cell r="KD103">
            <v>0</v>
          </cell>
          <cell r="KE103">
            <v>0</v>
          </cell>
          <cell r="KF103">
            <v>0</v>
          </cell>
          <cell r="KG103">
            <v>0</v>
          </cell>
          <cell r="KH103">
            <v>0</v>
          </cell>
          <cell r="KI103">
            <v>0</v>
          </cell>
          <cell r="KJ103">
            <v>0</v>
          </cell>
          <cell r="KK103">
            <v>6</v>
          </cell>
          <cell r="KL103">
            <v>6</v>
          </cell>
          <cell r="KM103">
            <v>0</v>
          </cell>
          <cell r="KN103">
            <v>1</v>
          </cell>
          <cell r="KO103">
            <v>0</v>
          </cell>
          <cell r="KP103">
            <v>0</v>
          </cell>
          <cell r="KQ103">
            <v>0</v>
          </cell>
          <cell r="KR103">
            <v>0</v>
          </cell>
          <cell r="KS103">
            <v>0</v>
          </cell>
          <cell r="KT103">
            <v>0</v>
          </cell>
          <cell r="KU103">
            <v>0</v>
          </cell>
          <cell r="KV103">
            <v>0</v>
          </cell>
          <cell r="KW103">
            <v>0</v>
          </cell>
          <cell r="KX103">
            <v>0</v>
          </cell>
          <cell r="KY103">
            <v>0</v>
          </cell>
          <cell r="KZ103">
            <v>0</v>
          </cell>
          <cell r="LA103">
            <v>0</v>
          </cell>
          <cell r="LB103">
            <v>0</v>
          </cell>
          <cell r="LC103">
            <v>0</v>
          </cell>
          <cell r="LD103">
            <v>0</v>
          </cell>
        </row>
        <row r="104">
          <cell r="A104" t="str">
            <v>Ulster Association of Youth Drama</v>
          </cell>
          <cell r="B104" t="str">
            <v>2014-2015</v>
          </cell>
          <cell r="C104">
            <v>31822</v>
          </cell>
          <cell r="D104" t="str">
            <v>Lottery</v>
          </cell>
          <cell r="E104" t="str">
            <v>ACNI/10860</v>
          </cell>
          <cell r="F104" t="str">
            <v>Gilly Campbell</v>
          </cell>
          <cell r="G104" t="str">
            <v>AFP - Core</v>
          </cell>
          <cell r="H104" t="str">
            <v>Awarded - Completed</v>
          </cell>
          <cell r="I104" t="str">
            <v>Small</v>
          </cell>
          <cell r="J104">
            <v>33600</v>
          </cell>
          <cell r="K104">
            <v>0</v>
          </cell>
          <cell r="L104">
            <v>33600</v>
          </cell>
          <cell r="M104">
            <v>0</v>
          </cell>
          <cell r="N104" t="str">
            <v>Drama</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1</v>
          </cell>
          <cell r="AH104">
            <v>0</v>
          </cell>
          <cell r="AI104">
            <v>1</v>
          </cell>
          <cell r="AJ104">
            <v>0</v>
          </cell>
          <cell r="AK104">
            <v>2</v>
          </cell>
          <cell r="AL104">
            <v>2</v>
          </cell>
          <cell r="AM104">
            <v>0</v>
          </cell>
          <cell r="AN104">
            <v>0</v>
          </cell>
          <cell r="AO104">
            <v>0</v>
          </cell>
          <cell r="AP104">
            <v>0</v>
          </cell>
          <cell r="AQ104">
            <v>1</v>
          </cell>
          <cell r="AR104">
            <v>6</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1</v>
          </cell>
          <cell r="BR104">
            <v>6</v>
          </cell>
          <cell r="BS104">
            <v>7</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1</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1</v>
          </cell>
          <cell r="DY104">
            <v>1</v>
          </cell>
          <cell r="DZ104">
            <v>0</v>
          </cell>
          <cell r="EA104">
            <v>1</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1</v>
          </cell>
          <cell r="FB104">
            <v>1</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1</v>
          </cell>
          <cell r="FQ104">
            <v>0</v>
          </cell>
          <cell r="FR104">
            <v>0</v>
          </cell>
          <cell r="FS104">
            <v>2</v>
          </cell>
          <cell r="FT104">
            <v>0</v>
          </cell>
          <cell r="FU104">
            <v>4</v>
          </cell>
          <cell r="FV104">
            <v>0</v>
          </cell>
          <cell r="FW104">
            <v>0</v>
          </cell>
          <cell r="FX104">
            <v>0</v>
          </cell>
          <cell r="FY104">
            <v>0</v>
          </cell>
          <cell r="FZ104">
            <v>0</v>
          </cell>
          <cell r="GA104">
            <v>0</v>
          </cell>
          <cell r="GB104">
            <v>1</v>
          </cell>
          <cell r="GC104">
            <v>6</v>
          </cell>
          <cell r="GD104">
            <v>7</v>
          </cell>
          <cell r="GE104">
            <v>0</v>
          </cell>
          <cell r="GF104">
            <v>0</v>
          </cell>
          <cell r="GG104">
            <v>0</v>
          </cell>
          <cell r="GH104">
            <v>0</v>
          </cell>
          <cell r="GI104">
            <v>0</v>
          </cell>
          <cell r="GJ104">
            <v>0</v>
          </cell>
          <cell r="GK104">
            <v>0</v>
          </cell>
          <cell r="GL104">
            <v>0</v>
          </cell>
          <cell r="GM104">
            <v>0</v>
          </cell>
          <cell r="GN104">
            <v>0</v>
          </cell>
          <cell r="GO104">
            <v>0</v>
          </cell>
          <cell r="GP104">
            <v>0</v>
          </cell>
          <cell r="GQ104">
            <v>0</v>
          </cell>
          <cell r="GR104">
            <v>0</v>
          </cell>
          <cell r="GS104">
            <v>0</v>
          </cell>
          <cell r="GT104">
            <v>0</v>
          </cell>
          <cell r="GU104">
            <v>0</v>
          </cell>
          <cell r="GV104">
            <v>0</v>
          </cell>
          <cell r="GW104">
            <v>1</v>
          </cell>
          <cell r="GX104">
            <v>0</v>
          </cell>
          <cell r="GY104">
            <v>0</v>
          </cell>
          <cell r="GZ104">
            <v>0</v>
          </cell>
          <cell r="HA104">
            <v>0</v>
          </cell>
          <cell r="HB104">
            <v>0</v>
          </cell>
          <cell r="HC104">
            <v>0</v>
          </cell>
          <cell r="HD104">
            <v>0</v>
          </cell>
          <cell r="HE104">
            <v>0</v>
          </cell>
          <cell r="HF104">
            <v>0</v>
          </cell>
          <cell r="HG104">
            <v>1</v>
          </cell>
          <cell r="HH104">
            <v>1</v>
          </cell>
          <cell r="HI104">
            <v>0</v>
          </cell>
          <cell r="HJ104">
            <v>0</v>
          </cell>
          <cell r="HK104">
            <v>0</v>
          </cell>
          <cell r="HL104">
            <v>0</v>
          </cell>
          <cell r="HM104">
            <v>0</v>
          </cell>
          <cell r="HN104">
            <v>0</v>
          </cell>
          <cell r="HO104">
            <v>0</v>
          </cell>
          <cell r="HP104">
            <v>1</v>
          </cell>
          <cell r="HQ104">
            <v>0</v>
          </cell>
          <cell r="HR104">
            <v>0</v>
          </cell>
          <cell r="HS104">
            <v>0</v>
          </cell>
          <cell r="HT104">
            <v>0</v>
          </cell>
          <cell r="HU104">
            <v>0</v>
          </cell>
          <cell r="HV104">
            <v>1</v>
          </cell>
          <cell r="HW104">
            <v>1</v>
          </cell>
          <cell r="HX104">
            <v>0</v>
          </cell>
          <cell r="HY104">
            <v>0</v>
          </cell>
          <cell r="HZ104">
            <v>0</v>
          </cell>
          <cell r="IA104">
            <v>0</v>
          </cell>
          <cell r="IB104">
            <v>0</v>
          </cell>
          <cell r="IC104">
            <v>0</v>
          </cell>
          <cell r="ID104">
            <v>0</v>
          </cell>
          <cell r="IE104">
            <v>0</v>
          </cell>
          <cell r="IF104">
            <v>0</v>
          </cell>
          <cell r="IG104">
            <v>0</v>
          </cell>
          <cell r="IH104">
            <v>0</v>
          </cell>
          <cell r="II104">
            <v>0</v>
          </cell>
          <cell r="IJ104">
            <v>0</v>
          </cell>
          <cell r="IK104">
            <v>0</v>
          </cell>
          <cell r="IL104">
            <v>0</v>
          </cell>
          <cell r="IM104">
            <v>0</v>
          </cell>
          <cell r="IN104">
            <v>0</v>
          </cell>
          <cell r="IO104">
            <v>0</v>
          </cell>
          <cell r="IP104">
            <v>0</v>
          </cell>
          <cell r="IQ104">
            <v>0</v>
          </cell>
          <cell r="IR104">
            <v>0</v>
          </cell>
          <cell r="IS104">
            <v>0</v>
          </cell>
          <cell r="IT104">
            <v>0</v>
          </cell>
          <cell r="IU104">
            <v>1</v>
          </cell>
          <cell r="IV104">
            <v>6</v>
          </cell>
          <cell r="IW104">
            <v>1</v>
          </cell>
          <cell r="IX104">
            <v>6</v>
          </cell>
          <cell r="IY104">
            <v>7</v>
          </cell>
          <cell r="IZ104">
            <v>0</v>
          </cell>
          <cell r="JA104">
            <v>0</v>
          </cell>
          <cell r="JB104">
            <v>0</v>
          </cell>
          <cell r="JC104">
            <v>0</v>
          </cell>
          <cell r="JD104">
            <v>0</v>
          </cell>
          <cell r="JE104">
            <v>0</v>
          </cell>
          <cell r="JF104">
            <v>0</v>
          </cell>
          <cell r="JG104">
            <v>0</v>
          </cell>
          <cell r="JH104">
            <v>0</v>
          </cell>
          <cell r="JI104">
            <v>0</v>
          </cell>
          <cell r="JJ104">
            <v>0</v>
          </cell>
          <cell r="JK104">
            <v>0</v>
          </cell>
          <cell r="JL104">
            <v>0</v>
          </cell>
          <cell r="JM104">
            <v>0</v>
          </cell>
          <cell r="JN104">
            <v>0</v>
          </cell>
          <cell r="JO104">
            <v>0</v>
          </cell>
          <cell r="JP104">
            <v>0</v>
          </cell>
          <cell r="JQ104">
            <v>0</v>
          </cell>
          <cell r="JR104">
            <v>0</v>
          </cell>
          <cell r="JS104">
            <v>0</v>
          </cell>
          <cell r="JT104">
            <v>1</v>
          </cell>
          <cell r="JU104">
            <v>0</v>
          </cell>
          <cell r="JV104">
            <v>0</v>
          </cell>
          <cell r="JW104">
            <v>0</v>
          </cell>
          <cell r="JX104">
            <v>1</v>
          </cell>
          <cell r="JY104">
            <v>1</v>
          </cell>
          <cell r="JZ104">
            <v>0</v>
          </cell>
          <cell r="KA104">
            <v>0</v>
          </cell>
          <cell r="KB104">
            <v>0</v>
          </cell>
          <cell r="KC104">
            <v>0</v>
          </cell>
          <cell r="KD104">
            <v>0</v>
          </cell>
          <cell r="KE104">
            <v>0</v>
          </cell>
          <cell r="KF104">
            <v>0</v>
          </cell>
          <cell r="KG104">
            <v>0</v>
          </cell>
          <cell r="KH104">
            <v>0</v>
          </cell>
          <cell r="KI104">
            <v>1</v>
          </cell>
          <cell r="KJ104">
            <v>0</v>
          </cell>
          <cell r="KK104">
            <v>1</v>
          </cell>
          <cell r="KL104">
            <v>1</v>
          </cell>
          <cell r="KM104">
            <v>0</v>
          </cell>
          <cell r="KN104">
            <v>1</v>
          </cell>
          <cell r="KO104">
            <v>0</v>
          </cell>
          <cell r="KP104">
            <v>0</v>
          </cell>
          <cell r="KQ104">
            <v>0</v>
          </cell>
          <cell r="KR104">
            <v>0</v>
          </cell>
          <cell r="KS104">
            <v>0</v>
          </cell>
          <cell r="KT104">
            <v>0</v>
          </cell>
          <cell r="KU104">
            <v>0</v>
          </cell>
          <cell r="KV104">
            <v>0</v>
          </cell>
          <cell r="KW104">
            <v>0</v>
          </cell>
          <cell r="KX104">
            <v>0</v>
          </cell>
          <cell r="KY104">
            <v>0</v>
          </cell>
          <cell r="KZ104">
            <v>0</v>
          </cell>
          <cell r="LA104">
            <v>0</v>
          </cell>
          <cell r="LB104">
            <v>0</v>
          </cell>
          <cell r="LC104">
            <v>0</v>
          </cell>
          <cell r="LD104">
            <v>0</v>
          </cell>
        </row>
        <row r="105">
          <cell r="A105" t="str">
            <v>Ulster Orchestra Society Ltd</v>
          </cell>
          <cell r="B105" t="str">
            <v>2014-2015</v>
          </cell>
          <cell r="C105">
            <v>31767</v>
          </cell>
          <cell r="D105" t="str">
            <v>Exchequer</v>
          </cell>
          <cell r="E105" t="str">
            <v>ACNI/10805</v>
          </cell>
          <cell r="F105" t="str">
            <v>Ciaran Scullion</v>
          </cell>
          <cell r="G105" t="str">
            <v>xx AFP - Returning Applicant</v>
          </cell>
          <cell r="H105" t="str">
            <v>Awarded - Completed</v>
          </cell>
          <cell r="I105" t="str">
            <v>Large</v>
          </cell>
          <cell r="J105">
            <v>1879568</v>
          </cell>
          <cell r="K105">
            <v>0</v>
          </cell>
          <cell r="L105">
            <v>1879568</v>
          </cell>
          <cell r="M105">
            <v>3954556</v>
          </cell>
          <cell r="N105" t="str">
            <v>Music</v>
          </cell>
          <cell r="O105">
            <v>34</v>
          </cell>
          <cell r="P105">
            <v>19</v>
          </cell>
          <cell r="Q105">
            <v>0</v>
          </cell>
          <cell r="R105">
            <v>0</v>
          </cell>
          <cell r="S105">
            <v>1</v>
          </cell>
          <cell r="T105">
            <v>2</v>
          </cell>
          <cell r="U105">
            <v>0</v>
          </cell>
          <cell r="V105">
            <v>0</v>
          </cell>
          <cell r="W105">
            <v>5</v>
          </cell>
          <cell r="X105">
            <v>1</v>
          </cell>
          <cell r="Y105">
            <v>1</v>
          </cell>
          <cell r="Z105">
            <v>1</v>
          </cell>
          <cell r="AA105">
            <v>41</v>
          </cell>
          <cell r="AB105">
            <v>23</v>
          </cell>
          <cell r="AC105">
            <v>64</v>
          </cell>
          <cell r="AD105">
            <v>182</v>
          </cell>
          <cell r="AE105">
            <v>119</v>
          </cell>
          <cell r="AF105">
            <v>2</v>
          </cell>
          <cell r="AG105">
            <v>2</v>
          </cell>
          <cell r="AH105">
            <v>3</v>
          </cell>
          <cell r="AI105">
            <v>7</v>
          </cell>
          <cell r="AJ105">
            <v>187</v>
          </cell>
          <cell r="AK105">
            <v>128</v>
          </cell>
          <cell r="AL105">
            <v>315</v>
          </cell>
          <cell r="AM105">
            <v>3</v>
          </cell>
          <cell r="AN105">
            <v>1</v>
          </cell>
          <cell r="AO105">
            <v>4</v>
          </cell>
          <cell r="AP105">
            <v>60</v>
          </cell>
          <cell r="AQ105">
            <v>9</v>
          </cell>
          <cell r="AR105">
            <v>1</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9</v>
          </cell>
          <cell r="BR105">
            <v>1</v>
          </cell>
          <cell r="BS105">
            <v>10</v>
          </cell>
          <cell r="BT105">
            <v>38</v>
          </cell>
          <cell r="BU105">
            <v>25</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1</v>
          </cell>
          <cell r="CQ105">
            <v>0</v>
          </cell>
          <cell r="CR105">
            <v>0</v>
          </cell>
          <cell r="CS105">
            <v>0</v>
          </cell>
          <cell r="CT105">
            <v>39</v>
          </cell>
          <cell r="CU105">
            <v>25</v>
          </cell>
          <cell r="CV105">
            <v>64</v>
          </cell>
          <cell r="CW105">
            <v>3</v>
          </cell>
          <cell r="CX105">
            <v>3</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3</v>
          </cell>
          <cell r="DX105">
            <v>3</v>
          </cell>
          <cell r="DY105">
            <v>6</v>
          </cell>
          <cell r="DZ105">
            <v>7</v>
          </cell>
          <cell r="EA105">
            <v>4</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7</v>
          </cell>
          <cell r="FA105">
            <v>4</v>
          </cell>
          <cell r="FB105">
            <v>11</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1</v>
          </cell>
          <cell r="FQ105">
            <v>0</v>
          </cell>
          <cell r="FR105">
            <v>0</v>
          </cell>
          <cell r="FS105">
            <v>0</v>
          </cell>
          <cell r="FT105">
            <v>0</v>
          </cell>
          <cell r="FU105">
            <v>0</v>
          </cell>
          <cell r="FV105">
            <v>0</v>
          </cell>
          <cell r="FW105">
            <v>0</v>
          </cell>
          <cell r="FX105">
            <v>4</v>
          </cell>
          <cell r="FY105">
            <v>1</v>
          </cell>
          <cell r="FZ105">
            <v>4</v>
          </cell>
          <cell r="GA105">
            <v>0</v>
          </cell>
          <cell r="GB105">
            <v>9</v>
          </cell>
          <cell r="GC105">
            <v>1</v>
          </cell>
          <cell r="GD105">
            <v>10</v>
          </cell>
          <cell r="GE105">
            <v>0</v>
          </cell>
          <cell r="GF105">
            <v>0</v>
          </cell>
          <cell r="GG105">
            <v>5</v>
          </cell>
          <cell r="GH105">
            <v>4</v>
          </cell>
          <cell r="GI105">
            <v>13</v>
          </cell>
          <cell r="GJ105">
            <v>7</v>
          </cell>
          <cell r="GK105">
            <v>9</v>
          </cell>
          <cell r="GL105">
            <v>7</v>
          </cell>
          <cell r="GM105">
            <v>12</v>
          </cell>
          <cell r="GN105">
            <v>6</v>
          </cell>
          <cell r="GO105">
            <v>0</v>
          </cell>
          <cell r="GP105">
            <v>0</v>
          </cell>
          <cell r="GQ105">
            <v>39</v>
          </cell>
          <cell r="GR105">
            <v>24</v>
          </cell>
          <cell r="GS105">
            <v>63</v>
          </cell>
          <cell r="GT105">
            <v>0</v>
          </cell>
          <cell r="GU105">
            <v>0</v>
          </cell>
          <cell r="GV105">
            <v>0</v>
          </cell>
          <cell r="GW105">
            <v>0</v>
          </cell>
          <cell r="GX105">
            <v>2</v>
          </cell>
          <cell r="GY105">
            <v>2</v>
          </cell>
          <cell r="GZ105">
            <v>0</v>
          </cell>
          <cell r="HA105">
            <v>1</v>
          </cell>
          <cell r="HB105">
            <v>0</v>
          </cell>
          <cell r="HC105">
            <v>0</v>
          </cell>
          <cell r="HD105">
            <v>1</v>
          </cell>
          <cell r="HE105">
            <v>0</v>
          </cell>
          <cell r="HF105">
            <v>3</v>
          </cell>
          <cell r="HG105">
            <v>3</v>
          </cell>
          <cell r="HH105">
            <v>6</v>
          </cell>
          <cell r="HI105">
            <v>0</v>
          </cell>
          <cell r="HJ105">
            <v>0</v>
          </cell>
          <cell r="HK105">
            <v>2</v>
          </cell>
          <cell r="HL105">
            <v>0</v>
          </cell>
          <cell r="HM105">
            <v>0</v>
          </cell>
          <cell r="HN105">
            <v>2</v>
          </cell>
          <cell r="HO105">
            <v>2</v>
          </cell>
          <cell r="HP105">
            <v>1</v>
          </cell>
          <cell r="HQ105">
            <v>3</v>
          </cell>
          <cell r="HR105">
            <v>1</v>
          </cell>
          <cell r="HS105">
            <v>0</v>
          </cell>
          <cell r="HT105">
            <v>0</v>
          </cell>
          <cell r="HU105">
            <v>7</v>
          </cell>
          <cell r="HV105">
            <v>4</v>
          </cell>
          <cell r="HW105">
            <v>11</v>
          </cell>
          <cell r="HX105">
            <v>0</v>
          </cell>
          <cell r="HY105">
            <v>0</v>
          </cell>
          <cell r="HZ105">
            <v>0</v>
          </cell>
          <cell r="IA105">
            <v>0</v>
          </cell>
          <cell r="IB105">
            <v>0</v>
          </cell>
          <cell r="IC105">
            <v>0</v>
          </cell>
          <cell r="ID105">
            <v>0</v>
          </cell>
          <cell r="IE105">
            <v>0</v>
          </cell>
          <cell r="IF105">
            <v>2</v>
          </cell>
          <cell r="IG105">
            <v>1</v>
          </cell>
          <cell r="IH105">
            <v>0</v>
          </cell>
          <cell r="II105">
            <v>0</v>
          </cell>
          <cell r="IJ105">
            <v>2</v>
          </cell>
          <cell r="IK105">
            <v>1</v>
          </cell>
          <cell r="IL105">
            <v>3</v>
          </cell>
          <cell r="IM105">
            <v>0</v>
          </cell>
          <cell r="IN105">
            <v>0</v>
          </cell>
          <cell r="IO105">
            <v>0</v>
          </cell>
          <cell r="IP105">
            <v>0</v>
          </cell>
          <cell r="IQ105">
            <v>0</v>
          </cell>
          <cell r="IR105">
            <v>0</v>
          </cell>
          <cell r="IS105">
            <v>0</v>
          </cell>
          <cell r="IT105">
            <v>0</v>
          </cell>
          <cell r="IU105">
            <v>9</v>
          </cell>
          <cell r="IV105">
            <v>1</v>
          </cell>
          <cell r="IW105">
            <v>9</v>
          </cell>
          <cell r="IX105">
            <v>1</v>
          </cell>
          <cell r="IY105">
            <v>10</v>
          </cell>
          <cell r="IZ105">
            <v>5</v>
          </cell>
          <cell r="JA105">
            <v>4</v>
          </cell>
          <cell r="JB105">
            <v>8</v>
          </cell>
          <cell r="JC105">
            <v>5</v>
          </cell>
          <cell r="JD105">
            <v>0</v>
          </cell>
          <cell r="JE105">
            <v>0</v>
          </cell>
          <cell r="JF105">
            <v>0</v>
          </cell>
          <cell r="JG105">
            <v>0</v>
          </cell>
          <cell r="JH105">
            <v>27</v>
          </cell>
          <cell r="JI105">
            <v>16</v>
          </cell>
          <cell r="JJ105">
            <v>40</v>
          </cell>
          <cell r="JK105">
            <v>25</v>
          </cell>
          <cell r="JL105">
            <v>65</v>
          </cell>
          <cell r="JM105">
            <v>1</v>
          </cell>
          <cell r="JN105">
            <v>2</v>
          </cell>
          <cell r="JO105">
            <v>1</v>
          </cell>
          <cell r="JP105">
            <v>1</v>
          </cell>
          <cell r="JQ105">
            <v>0</v>
          </cell>
          <cell r="JR105">
            <v>0</v>
          </cell>
          <cell r="JS105">
            <v>0</v>
          </cell>
          <cell r="JT105">
            <v>0</v>
          </cell>
          <cell r="JU105">
            <v>1</v>
          </cell>
          <cell r="JV105">
            <v>0</v>
          </cell>
          <cell r="JW105">
            <v>3</v>
          </cell>
          <cell r="JX105">
            <v>3</v>
          </cell>
          <cell r="JY105">
            <v>6</v>
          </cell>
          <cell r="JZ105">
            <v>1</v>
          </cell>
          <cell r="KA105">
            <v>2</v>
          </cell>
          <cell r="KB105">
            <v>2</v>
          </cell>
          <cell r="KC105">
            <v>1</v>
          </cell>
          <cell r="KD105">
            <v>0</v>
          </cell>
          <cell r="KE105">
            <v>0</v>
          </cell>
          <cell r="KF105">
            <v>0</v>
          </cell>
          <cell r="KG105">
            <v>0</v>
          </cell>
          <cell r="KH105">
            <v>4</v>
          </cell>
          <cell r="KI105">
            <v>1</v>
          </cell>
          <cell r="KJ105">
            <v>7</v>
          </cell>
          <cell r="KK105">
            <v>4</v>
          </cell>
          <cell r="KL105">
            <v>11</v>
          </cell>
          <cell r="KM105">
            <v>0</v>
          </cell>
          <cell r="KN105">
            <v>1</v>
          </cell>
          <cell r="KO105">
            <v>0</v>
          </cell>
          <cell r="KP105">
            <v>0</v>
          </cell>
          <cell r="KQ105">
            <v>0</v>
          </cell>
          <cell r="KR105">
            <v>0</v>
          </cell>
          <cell r="KS105">
            <v>0</v>
          </cell>
          <cell r="KT105">
            <v>0</v>
          </cell>
          <cell r="KU105">
            <v>0</v>
          </cell>
          <cell r="KV105">
            <v>0</v>
          </cell>
          <cell r="KW105">
            <v>0</v>
          </cell>
          <cell r="KX105">
            <v>0</v>
          </cell>
          <cell r="KY105">
            <v>0</v>
          </cell>
          <cell r="KZ105">
            <v>0</v>
          </cell>
          <cell r="LA105">
            <v>0</v>
          </cell>
          <cell r="LB105">
            <v>0</v>
          </cell>
          <cell r="LC105">
            <v>1</v>
          </cell>
          <cell r="LD105">
            <v>1</v>
          </cell>
        </row>
        <row r="106">
          <cell r="A106" t="str">
            <v>Ulster Youth Choir</v>
          </cell>
          <cell r="B106" t="str">
            <v>2014-2015</v>
          </cell>
          <cell r="C106">
            <v>31838</v>
          </cell>
          <cell r="D106" t="str">
            <v>Lottery</v>
          </cell>
          <cell r="E106" t="str">
            <v>ACNI/10876</v>
          </cell>
          <cell r="F106" t="str">
            <v>Jane Cassidy</v>
          </cell>
          <cell r="G106" t="str">
            <v>AFP - Core</v>
          </cell>
          <cell r="H106" t="str">
            <v>Awarded - Completed</v>
          </cell>
          <cell r="I106" t="str">
            <v>Small</v>
          </cell>
          <cell r="J106">
            <v>44632</v>
          </cell>
          <cell r="K106">
            <v>0</v>
          </cell>
          <cell r="L106">
            <v>44923</v>
          </cell>
          <cell r="M106">
            <v>189746</v>
          </cell>
          <cell r="N106" t="str">
            <v>Music</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4</v>
          </cell>
          <cell r="AR106">
            <v>4</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4</v>
          </cell>
          <cell r="BR106">
            <v>4</v>
          </cell>
          <cell r="BS106">
            <v>8</v>
          </cell>
          <cell r="BT106">
            <v>11</v>
          </cell>
          <cell r="BU106">
            <v>6</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11</v>
          </cell>
          <cell r="CU106">
            <v>6</v>
          </cell>
          <cell r="CV106">
            <v>17</v>
          </cell>
          <cell r="CW106">
            <v>1</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1</v>
          </cell>
          <cell r="DX106">
            <v>0</v>
          </cell>
          <cell r="DY106">
            <v>1</v>
          </cell>
          <cell r="DZ106">
            <v>0</v>
          </cell>
          <cell r="EA106">
            <v>2</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2</v>
          </cell>
          <cell r="FB106">
            <v>2</v>
          </cell>
          <cell r="FC106">
            <v>4</v>
          </cell>
          <cell r="FD106">
            <v>4</v>
          </cell>
          <cell r="FE106">
            <v>11</v>
          </cell>
          <cell r="FF106">
            <v>6</v>
          </cell>
          <cell r="FG106">
            <v>1</v>
          </cell>
          <cell r="FH106">
            <v>0</v>
          </cell>
          <cell r="FI106">
            <v>0</v>
          </cell>
          <cell r="FJ106">
            <v>2</v>
          </cell>
          <cell r="FK106">
            <v>3</v>
          </cell>
          <cell r="FL106">
            <v>5</v>
          </cell>
          <cell r="FM106">
            <v>19</v>
          </cell>
          <cell r="FN106">
            <v>17</v>
          </cell>
          <cell r="FO106">
            <v>36</v>
          </cell>
          <cell r="FP106">
            <v>0</v>
          </cell>
          <cell r="FQ106">
            <v>0</v>
          </cell>
          <cell r="FR106">
            <v>1</v>
          </cell>
          <cell r="FS106">
            <v>1</v>
          </cell>
          <cell r="FT106">
            <v>0</v>
          </cell>
          <cell r="FU106">
            <v>1</v>
          </cell>
          <cell r="FV106">
            <v>1</v>
          </cell>
          <cell r="FW106">
            <v>0</v>
          </cell>
          <cell r="FX106">
            <v>2</v>
          </cell>
          <cell r="FY106">
            <v>2</v>
          </cell>
          <cell r="FZ106">
            <v>0</v>
          </cell>
          <cell r="GA106">
            <v>0</v>
          </cell>
          <cell r="GB106">
            <v>4</v>
          </cell>
          <cell r="GC106">
            <v>4</v>
          </cell>
          <cell r="GD106">
            <v>8</v>
          </cell>
          <cell r="GE106">
            <v>0</v>
          </cell>
          <cell r="GF106">
            <v>0</v>
          </cell>
          <cell r="GG106">
            <v>9</v>
          </cell>
          <cell r="GH106">
            <v>3</v>
          </cell>
          <cell r="GI106">
            <v>2</v>
          </cell>
          <cell r="GJ106">
            <v>3</v>
          </cell>
          <cell r="GK106">
            <v>0</v>
          </cell>
          <cell r="GL106">
            <v>0</v>
          </cell>
          <cell r="GM106">
            <v>0</v>
          </cell>
          <cell r="GN106">
            <v>0</v>
          </cell>
          <cell r="GO106">
            <v>0</v>
          </cell>
          <cell r="GP106">
            <v>0</v>
          </cell>
          <cell r="GQ106">
            <v>11</v>
          </cell>
          <cell r="GR106">
            <v>6</v>
          </cell>
          <cell r="GS106">
            <v>17</v>
          </cell>
          <cell r="GT106">
            <v>0</v>
          </cell>
          <cell r="GU106">
            <v>0</v>
          </cell>
          <cell r="GV106">
            <v>0</v>
          </cell>
          <cell r="GW106">
            <v>0</v>
          </cell>
          <cell r="GX106">
            <v>1</v>
          </cell>
          <cell r="GY106">
            <v>0</v>
          </cell>
          <cell r="GZ106">
            <v>0</v>
          </cell>
          <cell r="HA106">
            <v>0</v>
          </cell>
          <cell r="HB106">
            <v>0</v>
          </cell>
          <cell r="HC106">
            <v>0</v>
          </cell>
          <cell r="HD106">
            <v>0</v>
          </cell>
          <cell r="HE106">
            <v>0</v>
          </cell>
          <cell r="HF106">
            <v>1</v>
          </cell>
          <cell r="HG106">
            <v>0</v>
          </cell>
          <cell r="HH106">
            <v>1</v>
          </cell>
          <cell r="HI106">
            <v>0</v>
          </cell>
          <cell r="HJ106">
            <v>0</v>
          </cell>
          <cell r="HK106">
            <v>0</v>
          </cell>
          <cell r="HL106">
            <v>1</v>
          </cell>
          <cell r="HM106">
            <v>0</v>
          </cell>
          <cell r="HN106">
            <v>0</v>
          </cell>
          <cell r="HO106">
            <v>0</v>
          </cell>
          <cell r="HP106">
            <v>0</v>
          </cell>
          <cell r="HQ106">
            <v>0</v>
          </cell>
          <cell r="HR106">
            <v>1</v>
          </cell>
          <cell r="HS106">
            <v>0</v>
          </cell>
          <cell r="HT106">
            <v>0</v>
          </cell>
          <cell r="HU106">
            <v>0</v>
          </cell>
          <cell r="HV106">
            <v>2</v>
          </cell>
          <cell r="HW106">
            <v>2</v>
          </cell>
          <cell r="HX106">
            <v>0</v>
          </cell>
          <cell r="HY106">
            <v>2</v>
          </cell>
          <cell r="HZ106">
            <v>3</v>
          </cell>
          <cell r="IA106">
            <v>3</v>
          </cell>
          <cell r="IB106">
            <v>0</v>
          </cell>
          <cell r="IC106">
            <v>0</v>
          </cell>
          <cell r="ID106">
            <v>0</v>
          </cell>
          <cell r="IE106">
            <v>0</v>
          </cell>
          <cell r="IF106">
            <v>0</v>
          </cell>
          <cell r="IG106">
            <v>0</v>
          </cell>
          <cell r="IH106">
            <v>0</v>
          </cell>
          <cell r="II106">
            <v>0</v>
          </cell>
          <cell r="IJ106">
            <v>3</v>
          </cell>
          <cell r="IK106">
            <v>5</v>
          </cell>
          <cell r="IL106">
            <v>8</v>
          </cell>
          <cell r="IM106">
            <v>2</v>
          </cell>
          <cell r="IN106">
            <v>2</v>
          </cell>
          <cell r="IO106">
            <v>2</v>
          </cell>
          <cell r="IP106">
            <v>2</v>
          </cell>
          <cell r="IQ106">
            <v>0</v>
          </cell>
          <cell r="IR106">
            <v>0</v>
          </cell>
          <cell r="IS106">
            <v>0</v>
          </cell>
          <cell r="IT106">
            <v>0</v>
          </cell>
          <cell r="IU106">
            <v>0</v>
          </cell>
          <cell r="IV106">
            <v>0</v>
          </cell>
          <cell r="IW106">
            <v>4</v>
          </cell>
          <cell r="IX106">
            <v>4</v>
          </cell>
          <cell r="IY106">
            <v>8</v>
          </cell>
          <cell r="IZ106">
            <v>0</v>
          </cell>
          <cell r="JA106">
            <v>0</v>
          </cell>
          <cell r="JB106">
            <v>0</v>
          </cell>
          <cell r="JC106">
            <v>0</v>
          </cell>
          <cell r="JD106">
            <v>0</v>
          </cell>
          <cell r="JE106">
            <v>0</v>
          </cell>
          <cell r="JF106">
            <v>0</v>
          </cell>
          <cell r="JG106">
            <v>0</v>
          </cell>
          <cell r="JH106">
            <v>11</v>
          </cell>
          <cell r="JI106">
            <v>6</v>
          </cell>
          <cell r="JJ106">
            <v>11</v>
          </cell>
          <cell r="JK106">
            <v>6</v>
          </cell>
          <cell r="JL106">
            <v>17</v>
          </cell>
          <cell r="JM106">
            <v>0</v>
          </cell>
          <cell r="JN106">
            <v>0</v>
          </cell>
          <cell r="JO106">
            <v>0</v>
          </cell>
          <cell r="JP106">
            <v>0</v>
          </cell>
          <cell r="JQ106">
            <v>0</v>
          </cell>
          <cell r="JR106">
            <v>0</v>
          </cell>
          <cell r="JS106">
            <v>0</v>
          </cell>
          <cell r="JT106">
            <v>0</v>
          </cell>
          <cell r="JU106">
            <v>1</v>
          </cell>
          <cell r="JV106">
            <v>0</v>
          </cell>
          <cell r="JW106">
            <v>1</v>
          </cell>
          <cell r="JX106">
            <v>0</v>
          </cell>
          <cell r="JY106">
            <v>1</v>
          </cell>
          <cell r="JZ106">
            <v>0</v>
          </cell>
          <cell r="KA106">
            <v>0</v>
          </cell>
          <cell r="KB106">
            <v>0</v>
          </cell>
          <cell r="KC106">
            <v>0</v>
          </cell>
          <cell r="KD106">
            <v>0</v>
          </cell>
          <cell r="KE106">
            <v>0</v>
          </cell>
          <cell r="KF106">
            <v>0</v>
          </cell>
          <cell r="KG106">
            <v>0</v>
          </cell>
          <cell r="KH106">
            <v>0</v>
          </cell>
          <cell r="KI106">
            <v>2</v>
          </cell>
          <cell r="KJ106">
            <v>0</v>
          </cell>
          <cell r="KK106">
            <v>2</v>
          </cell>
          <cell r="KL106">
            <v>2</v>
          </cell>
          <cell r="KM106">
            <v>1</v>
          </cell>
          <cell r="KN106">
            <v>0</v>
          </cell>
          <cell r="KO106">
            <v>1</v>
          </cell>
          <cell r="KP106">
            <v>0</v>
          </cell>
          <cell r="KQ106">
            <v>2</v>
          </cell>
          <cell r="KR106">
            <v>0</v>
          </cell>
          <cell r="KS106">
            <v>0</v>
          </cell>
          <cell r="KT106">
            <v>0</v>
          </cell>
          <cell r="KU106">
            <v>2</v>
          </cell>
          <cell r="KV106">
            <v>2</v>
          </cell>
          <cell r="KW106">
            <v>0</v>
          </cell>
          <cell r="KX106">
            <v>0</v>
          </cell>
          <cell r="KY106">
            <v>6</v>
          </cell>
          <cell r="KZ106">
            <v>0</v>
          </cell>
          <cell r="LA106">
            <v>0</v>
          </cell>
          <cell r="LB106">
            <v>0</v>
          </cell>
          <cell r="LC106">
            <v>0</v>
          </cell>
          <cell r="LD106">
            <v>0</v>
          </cell>
        </row>
        <row r="107">
          <cell r="A107" t="str">
            <v>Ulster Youth Orchestra</v>
          </cell>
          <cell r="B107" t="str">
            <v>2014-2015</v>
          </cell>
          <cell r="C107">
            <v>31727</v>
          </cell>
          <cell r="D107" t="str">
            <v>Lottery</v>
          </cell>
          <cell r="E107" t="str">
            <v>ACNI/10765</v>
          </cell>
          <cell r="F107" t="str">
            <v>Ciaran Scullion</v>
          </cell>
          <cell r="G107" t="str">
            <v>xx AFP - Returning Applicant</v>
          </cell>
          <cell r="H107" t="str">
            <v>Awarded - Completed</v>
          </cell>
          <cell r="I107" t="str">
            <v>Small</v>
          </cell>
          <cell r="J107">
            <v>35206</v>
          </cell>
          <cell r="K107">
            <v>0</v>
          </cell>
          <cell r="L107">
            <v>35206</v>
          </cell>
          <cell r="M107">
            <v>179606</v>
          </cell>
          <cell r="N107" t="str">
            <v>Music</v>
          </cell>
          <cell r="O107">
            <v>0</v>
          </cell>
          <cell r="P107">
            <v>0</v>
          </cell>
          <cell r="Q107">
            <v>0</v>
          </cell>
          <cell r="R107">
            <v>0</v>
          </cell>
          <cell r="S107">
            <v>0</v>
          </cell>
          <cell r="T107">
            <v>0</v>
          </cell>
          <cell r="U107">
            <v>0</v>
          </cell>
          <cell r="V107">
            <v>1</v>
          </cell>
          <cell r="W107">
            <v>0</v>
          </cell>
          <cell r="X107">
            <v>0</v>
          </cell>
          <cell r="Y107">
            <v>0</v>
          </cell>
          <cell r="Z107">
            <v>1</v>
          </cell>
          <cell r="AA107">
            <v>0</v>
          </cell>
          <cell r="AB107">
            <v>2</v>
          </cell>
          <cell r="AC107">
            <v>2</v>
          </cell>
          <cell r="AD107">
            <v>16</v>
          </cell>
          <cell r="AE107">
            <v>6</v>
          </cell>
          <cell r="AF107">
            <v>0</v>
          </cell>
          <cell r="AG107">
            <v>0</v>
          </cell>
          <cell r="AH107">
            <v>0</v>
          </cell>
          <cell r="AI107">
            <v>0</v>
          </cell>
          <cell r="AJ107">
            <v>16</v>
          </cell>
          <cell r="AK107">
            <v>6</v>
          </cell>
          <cell r="AL107">
            <v>22</v>
          </cell>
          <cell r="AM107">
            <v>6</v>
          </cell>
          <cell r="AN107">
            <v>7</v>
          </cell>
          <cell r="AO107">
            <v>13</v>
          </cell>
          <cell r="AP107">
            <v>813</v>
          </cell>
          <cell r="AQ107">
            <v>4</v>
          </cell>
          <cell r="AR107">
            <v>4</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4</v>
          </cell>
          <cell r="BR107">
            <v>4</v>
          </cell>
          <cell r="BS107">
            <v>8</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16</v>
          </cell>
          <cell r="CS107">
            <v>6</v>
          </cell>
          <cell r="CT107">
            <v>16</v>
          </cell>
          <cell r="CU107">
            <v>6</v>
          </cell>
          <cell r="CV107">
            <v>22</v>
          </cell>
          <cell r="CW107">
            <v>0</v>
          </cell>
          <cell r="CX107">
            <v>1</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1</v>
          </cell>
          <cell r="DY107">
            <v>1</v>
          </cell>
          <cell r="DZ107">
            <v>0</v>
          </cell>
          <cell r="EA107">
            <v>1</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1</v>
          </cell>
          <cell r="FB107">
            <v>1</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1</v>
          </cell>
          <cell r="FV107">
            <v>1</v>
          </cell>
          <cell r="FW107">
            <v>0</v>
          </cell>
          <cell r="FX107">
            <v>3</v>
          </cell>
          <cell r="FY107">
            <v>3</v>
          </cell>
          <cell r="FZ107">
            <v>0</v>
          </cell>
          <cell r="GA107">
            <v>0</v>
          </cell>
          <cell r="GB107">
            <v>4</v>
          </cell>
          <cell r="GC107">
            <v>4</v>
          </cell>
          <cell r="GD107">
            <v>8</v>
          </cell>
          <cell r="GE107">
            <v>0</v>
          </cell>
          <cell r="GF107">
            <v>0</v>
          </cell>
          <cell r="GG107">
            <v>0</v>
          </cell>
          <cell r="GH107">
            <v>1</v>
          </cell>
          <cell r="GI107">
            <v>1</v>
          </cell>
          <cell r="GJ107">
            <v>1</v>
          </cell>
          <cell r="GK107">
            <v>6</v>
          </cell>
          <cell r="GL107">
            <v>3</v>
          </cell>
          <cell r="GM107">
            <v>6</v>
          </cell>
          <cell r="GN107">
            <v>0</v>
          </cell>
          <cell r="GO107">
            <v>2</v>
          </cell>
          <cell r="GP107">
            <v>0</v>
          </cell>
          <cell r="GQ107">
            <v>15</v>
          </cell>
          <cell r="GR107">
            <v>5</v>
          </cell>
          <cell r="GS107">
            <v>20</v>
          </cell>
          <cell r="GT107">
            <v>0</v>
          </cell>
          <cell r="GU107">
            <v>0</v>
          </cell>
          <cell r="GV107">
            <v>0</v>
          </cell>
          <cell r="GW107">
            <v>0</v>
          </cell>
          <cell r="GX107">
            <v>0</v>
          </cell>
          <cell r="GY107">
            <v>0</v>
          </cell>
          <cell r="GZ107">
            <v>0</v>
          </cell>
          <cell r="HA107">
            <v>1</v>
          </cell>
          <cell r="HB107">
            <v>0</v>
          </cell>
          <cell r="HC107">
            <v>0</v>
          </cell>
          <cell r="HD107">
            <v>0</v>
          </cell>
          <cell r="HE107">
            <v>0</v>
          </cell>
          <cell r="HF107">
            <v>0</v>
          </cell>
          <cell r="HG107">
            <v>1</v>
          </cell>
          <cell r="HH107">
            <v>1</v>
          </cell>
          <cell r="HI107">
            <v>0</v>
          </cell>
          <cell r="HJ107">
            <v>0</v>
          </cell>
          <cell r="HK107">
            <v>0</v>
          </cell>
          <cell r="HL107">
            <v>1</v>
          </cell>
          <cell r="HM107">
            <v>0</v>
          </cell>
          <cell r="HN107">
            <v>0</v>
          </cell>
          <cell r="HO107">
            <v>0</v>
          </cell>
          <cell r="HP107">
            <v>0</v>
          </cell>
          <cell r="HQ107">
            <v>0</v>
          </cell>
          <cell r="HR107">
            <v>0</v>
          </cell>
          <cell r="HS107">
            <v>0</v>
          </cell>
          <cell r="HT107">
            <v>0</v>
          </cell>
          <cell r="HU107">
            <v>0</v>
          </cell>
          <cell r="HV107">
            <v>1</v>
          </cell>
          <cell r="HW107">
            <v>1</v>
          </cell>
          <cell r="HX107">
            <v>0</v>
          </cell>
          <cell r="HY107">
            <v>0</v>
          </cell>
          <cell r="HZ107">
            <v>3</v>
          </cell>
          <cell r="IA107">
            <v>3</v>
          </cell>
          <cell r="IB107">
            <v>1</v>
          </cell>
          <cell r="IC107">
            <v>0</v>
          </cell>
          <cell r="ID107">
            <v>0</v>
          </cell>
          <cell r="IE107">
            <v>1</v>
          </cell>
          <cell r="IF107">
            <v>0</v>
          </cell>
          <cell r="IG107">
            <v>0</v>
          </cell>
          <cell r="IH107">
            <v>0</v>
          </cell>
          <cell r="II107">
            <v>0</v>
          </cell>
          <cell r="IJ107">
            <v>4</v>
          </cell>
          <cell r="IK107">
            <v>4</v>
          </cell>
          <cell r="IL107">
            <v>8</v>
          </cell>
          <cell r="IM107">
            <v>0</v>
          </cell>
          <cell r="IN107">
            <v>0</v>
          </cell>
          <cell r="IO107">
            <v>0</v>
          </cell>
          <cell r="IP107">
            <v>0</v>
          </cell>
          <cell r="IQ107">
            <v>0</v>
          </cell>
          <cell r="IR107">
            <v>0</v>
          </cell>
          <cell r="IS107">
            <v>0</v>
          </cell>
          <cell r="IT107">
            <v>0</v>
          </cell>
          <cell r="IU107">
            <v>4</v>
          </cell>
          <cell r="IV107">
            <v>4</v>
          </cell>
          <cell r="IW107">
            <v>4</v>
          </cell>
          <cell r="IX107">
            <v>4</v>
          </cell>
          <cell r="IY107">
            <v>8</v>
          </cell>
          <cell r="IZ107">
            <v>0</v>
          </cell>
          <cell r="JA107">
            <v>0</v>
          </cell>
          <cell r="JB107">
            <v>0</v>
          </cell>
          <cell r="JC107">
            <v>0</v>
          </cell>
          <cell r="JD107">
            <v>0</v>
          </cell>
          <cell r="JE107">
            <v>0</v>
          </cell>
          <cell r="JF107">
            <v>0</v>
          </cell>
          <cell r="JG107">
            <v>0</v>
          </cell>
          <cell r="JH107">
            <v>16</v>
          </cell>
          <cell r="JI107">
            <v>6</v>
          </cell>
          <cell r="JJ107">
            <v>16</v>
          </cell>
          <cell r="JK107">
            <v>6</v>
          </cell>
          <cell r="JL107">
            <v>22</v>
          </cell>
          <cell r="JM107">
            <v>0</v>
          </cell>
          <cell r="JN107">
            <v>0</v>
          </cell>
          <cell r="JO107">
            <v>0</v>
          </cell>
          <cell r="JP107">
            <v>0</v>
          </cell>
          <cell r="JQ107">
            <v>0</v>
          </cell>
          <cell r="JR107">
            <v>0</v>
          </cell>
          <cell r="JS107">
            <v>0</v>
          </cell>
          <cell r="JT107">
            <v>0</v>
          </cell>
          <cell r="JU107">
            <v>0</v>
          </cell>
          <cell r="JV107">
            <v>1</v>
          </cell>
          <cell r="JW107">
            <v>0</v>
          </cell>
          <cell r="JX107">
            <v>1</v>
          </cell>
          <cell r="JY107">
            <v>1</v>
          </cell>
          <cell r="JZ107">
            <v>0</v>
          </cell>
          <cell r="KA107">
            <v>0</v>
          </cell>
          <cell r="KB107">
            <v>0</v>
          </cell>
          <cell r="KC107">
            <v>0</v>
          </cell>
          <cell r="KD107">
            <v>0</v>
          </cell>
          <cell r="KE107">
            <v>0</v>
          </cell>
          <cell r="KF107">
            <v>0</v>
          </cell>
          <cell r="KG107">
            <v>0</v>
          </cell>
          <cell r="KH107">
            <v>0</v>
          </cell>
          <cell r="KI107">
            <v>1</v>
          </cell>
          <cell r="KJ107">
            <v>0</v>
          </cell>
          <cell r="KK107">
            <v>1</v>
          </cell>
          <cell r="KL107">
            <v>1</v>
          </cell>
          <cell r="KM107">
            <v>0</v>
          </cell>
          <cell r="KN107">
            <v>1</v>
          </cell>
          <cell r="KO107">
            <v>0</v>
          </cell>
          <cell r="KP107">
            <v>0</v>
          </cell>
          <cell r="KQ107">
            <v>0</v>
          </cell>
          <cell r="KR107">
            <v>0</v>
          </cell>
          <cell r="KS107">
            <v>0</v>
          </cell>
          <cell r="KT107">
            <v>0</v>
          </cell>
          <cell r="KU107">
            <v>0</v>
          </cell>
          <cell r="KV107">
            <v>0</v>
          </cell>
          <cell r="KW107">
            <v>0</v>
          </cell>
          <cell r="KX107">
            <v>0</v>
          </cell>
          <cell r="KY107">
            <v>0</v>
          </cell>
          <cell r="KZ107">
            <v>0</v>
          </cell>
          <cell r="LA107">
            <v>0</v>
          </cell>
          <cell r="LB107">
            <v>0</v>
          </cell>
          <cell r="LC107">
            <v>0</v>
          </cell>
          <cell r="LD107">
            <v>0</v>
          </cell>
        </row>
        <row r="108">
          <cell r="A108" t="str">
            <v>Ulster-Scots Community Network</v>
          </cell>
          <cell r="B108" t="str">
            <v>2014-2015</v>
          </cell>
          <cell r="C108">
            <v>31721</v>
          </cell>
          <cell r="D108" t="str">
            <v>Lottery</v>
          </cell>
          <cell r="E108" t="str">
            <v>ACNI/10759</v>
          </cell>
          <cell r="F108" t="str">
            <v>Joan Dempster</v>
          </cell>
          <cell r="G108" t="str">
            <v>xx AFP - Returning Applicant</v>
          </cell>
          <cell r="H108" t="str">
            <v>Awarded - Completed</v>
          </cell>
          <cell r="I108" t="str">
            <v>Medium</v>
          </cell>
          <cell r="J108">
            <v>25000</v>
          </cell>
          <cell r="K108">
            <v>0</v>
          </cell>
          <cell r="L108">
            <v>25000</v>
          </cell>
          <cell r="M108">
            <v>274000</v>
          </cell>
          <cell r="N108" t="str">
            <v>Traditional Arts</v>
          </cell>
          <cell r="O108">
            <v>0</v>
          </cell>
          <cell r="P108">
            <v>0</v>
          </cell>
          <cell r="Q108">
            <v>0</v>
          </cell>
          <cell r="R108">
            <v>0</v>
          </cell>
          <cell r="S108">
            <v>0</v>
          </cell>
          <cell r="T108">
            <v>0</v>
          </cell>
          <cell r="U108">
            <v>1</v>
          </cell>
          <cell r="V108">
            <v>0</v>
          </cell>
          <cell r="W108">
            <v>5</v>
          </cell>
          <cell r="X108">
            <v>1</v>
          </cell>
          <cell r="Y108">
            <v>0</v>
          </cell>
          <cell r="Z108">
            <v>0</v>
          </cell>
          <cell r="AA108">
            <v>6</v>
          </cell>
          <cell r="AB108">
            <v>1</v>
          </cell>
          <cell r="AC108">
            <v>7</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4</v>
          </cell>
          <cell r="AR108">
            <v>4</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4</v>
          </cell>
          <cell r="BR108">
            <v>4</v>
          </cell>
          <cell r="BS108">
            <v>8</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1</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1</v>
          </cell>
          <cell r="DX108">
            <v>0</v>
          </cell>
          <cell r="DY108">
            <v>1</v>
          </cell>
          <cell r="DZ108">
            <v>5</v>
          </cell>
          <cell r="EA108">
            <v>1</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5</v>
          </cell>
          <cell r="FA108">
            <v>1</v>
          </cell>
          <cell r="FB108">
            <v>6</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2</v>
          </cell>
          <cell r="FU108">
            <v>1</v>
          </cell>
          <cell r="FV108">
            <v>1</v>
          </cell>
          <cell r="FW108">
            <v>0</v>
          </cell>
          <cell r="FX108">
            <v>1</v>
          </cell>
          <cell r="FY108">
            <v>0</v>
          </cell>
          <cell r="FZ108">
            <v>0</v>
          </cell>
          <cell r="GA108">
            <v>3</v>
          </cell>
          <cell r="GB108">
            <v>4</v>
          </cell>
          <cell r="GC108">
            <v>4</v>
          </cell>
          <cell r="GD108">
            <v>8</v>
          </cell>
          <cell r="GE108">
            <v>0</v>
          </cell>
          <cell r="GF108">
            <v>0</v>
          </cell>
          <cell r="GG108">
            <v>0</v>
          </cell>
          <cell r="GH108">
            <v>0</v>
          </cell>
          <cell r="GI108">
            <v>0</v>
          </cell>
          <cell r="GJ108">
            <v>0</v>
          </cell>
          <cell r="GK108">
            <v>0</v>
          </cell>
          <cell r="GL108">
            <v>0</v>
          </cell>
          <cell r="GM108">
            <v>0</v>
          </cell>
          <cell r="GN108">
            <v>0</v>
          </cell>
          <cell r="GO108">
            <v>0</v>
          </cell>
          <cell r="GP108">
            <v>0</v>
          </cell>
          <cell r="GQ108">
            <v>0</v>
          </cell>
          <cell r="GR108">
            <v>0</v>
          </cell>
          <cell r="GS108">
            <v>0</v>
          </cell>
          <cell r="GT108">
            <v>0</v>
          </cell>
          <cell r="GU108">
            <v>0</v>
          </cell>
          <cell r="GV108">
            <v>0</v>
          </cell>
          <cell r="GW108">
            <v>0</v>
          </cell>
          <cell r="GX108">
            <v>1</v>
          </cell>
          <cell r="GY108">
            <v>0</v>
          </cell>
          <cell r="GZ108">
            <v>0</v>
          </cell>
          <cell r="HA108">
            <v>0</v>
          </cell>
          <cell r="HB108">
            <v>0</v>
          </cell>
          <cell r="HC108">
            <v>0</v>
          </cell>
          <cell r="HD108">
            <v>0</v>
          </cell>
          <cell r="HE108">
            <v>0</v>
          </cell>
          <cell r="HF108">
            <v>1</v>
          </cell>
          <cell r="HG108">
            <v>0</v>
          </cell>
          <cell r="HH108">
            <v>1</v>
          </cell>
          <cell r="HI108">
            <v>0</v>
          </cell>
          <cell r="HJ108">
            <v>0</v>
          </cell>
          <cell r="HK108">
            <v>1</v>
          </cell>
          <cell r="HL108">
            <v>0</v>
          </cell>
          <cell r="HM108">
            <v>2</v>
          </cell>
          <cell r="HN108">
            <v>0</v>
          </cell>
          <cell r="HO108">
            <v>1</v>
          </cell>
          <cell r="HP108">
            <v>1</v>
          </cell>
          <cell r="HQ108">
            <v>1</v>
          </cell>
          <cell r="HR108">
            <v>0</v>
          </cell>
          <cell r="HS108">
            <v>0</v>
          </cell>
          <cell r="HT108">
            <v>0</v>
          </cell>
          <cell r="HU108">
            <v>5</v>
          </cell>
          <cell r="HV108">
            <v>1</v>
          </cell>
          <cell r="HW108">
            <v>6</v>
          </cell>
          <cell r="HX108">
            <v>0</v>
          </cell>
          <cell r="HY108">
            <v>0</v>
          </cell>
          <cell r="HZ108">
            <v>0</v>
          </cell>
          <cell r="IA108">
            <v>0</v>
          </cell>
          <cell r="IB108">
            <v>0</v>
          </cell>
          <cell r="IC108">
            <v>0</v>
          </cell>
          <cell r="ID108">
            <v>0</v>
          </cell>
          <cell r="IE108">
            <v>0</v>
          </cell>
          <cell r="IF108">
            <v>0</v>
          </cell>
          <cell r="IG108">
            <v>0</v>
          </cell>
          <cell r="IH108">
            <v>0</v>
          </cell>
          <cell r="II108">
            <v>0</v>
          </cell>
          <cell r="IJ108">
            <v>0</v>
          </cell>
          <cell r="IK108">
            <v>0</v>
          </cell>
          <cell r="IL108">
            <v>0</v>
          </cell>
          <cell r="IM108">
            <v>0</v>
          </cell>
          <cell r="IN108">
            <v>0</v>
          </cell>
          <cell r="IO108">
            <v>4</v>
          </cell>
          <cell r="IP108">
            <v>4</v>
          </cell>
          <cell r="IQ108">
            <v>0</v>
          </cell>
          <cell r="IR108">
            <v>0</v>
          </cell>
          <cell r="IS108">
            <v>0</v>
          </cell>
          <cell r="IT108">
            <v>0</v>
          </cell>
          <cell r="IU108">
            <v>0</v>
          </cell>
          <cell r="IV108">
            <v>0</v>
          </cell>
          <cell r="IW108">
            <v>4</v>
          </cell>
          <cell r="IX108">
            <v>4</v>
          </cell>
          <cell r="IY108">
            <v>8</v>
          </cell>
          <cell r="IZ108">
            <v>0</v>
          </cell>
          <cell r="JA108">
            <v>0</v>
          </cell>
          <cell r="JB108">
            <v>0</v>
          </cell>
          <cell r="JC108">
            <v>0</v>
          </cell>
          <cell r="JD108">
            <v>0</v>
          </cell>
          <cell r="JE108">
            <v>0</v>
          </cell>
          <cell r="JF108">
            <v>0</v>
          </cell>
          <cell r="JG108">
            <v>0</v>
          </cell>
          <cell r="JH108">
            <v>0</v>
          </cell>
          <cell r="JI108">
            <v>0</v>
          </cell>
          <cell r="JJ108">
            <v>0</v>
          </cell>
          <cell r="JK108">
            <v>0</v>
          </cell>
          <cell r="JL108">
            <v>0</v>
          </cell>
          <cell r="JM108">
            <v>0</v>
          </cell>
          <cell r="JN108">
            <v>0</v>
          </cell>
          <cell r="JO108">
            <v>1</v>
          </cell>
          <cell r="JP108">
            <v>0</v>
          </cell>
          <cell r="JQ108">
            <v>0</v>
          </cell>
          <cell r="JR108">
            <v>0</v>
          </cell>
          <cell r="JS108">
            <v>0</v>
          </cell>
          <cell r="JT108">
            <v>0</v>
          </cell>
          <cell r="JU108">
            <v>0</v>
          </cell>
          <cell r="JV108">
            <v>0</v>
          </cell>
          <cell r="JW108">
            <v>1</v>
          </cell>
          <cell r="JX108">
            <v>0</v>
          </cell>
          <cell r="JY108">
            <v>1</v>
          </cell>
          <cell r="JZ108">
            <v>0</v>
          </cell>
          <cell r="KA108">
            <v>0</v>
          </cell>
          <cell r="KB108">
            <v>5</v>
          </cell>
          <cell r="KC108">
            <v>1</v>
          </cell>
          <cell r="KD108">
            <v>0</v>
          </cell>
          <cell r="KE108">
            <v>0</v>
          </cell>
          <cell r="KF108">
            <v>0</v>
          </cell>
          <cell r="KG108">
            <v>0</v>
          </cell>
          <cell r="KH108">
            <v>0</v>
          </cell>
          <cell r="KI108">
            <v>0</v>
          </cell>
          <cell r="KJ108">
            <v>5</v>
          </cell>
          <cell r="KK108">
            <v>1</v>
          </cell>
          <cell r="KL108">
            <v>6</v>
          </cell>
          <cell r="KM108">
            <v>0</v>
          </cell>
          <cell r="KN108">
            <v>1</v>
          </cell>
          <cell r="KO108">
            <v>0</v>
          </cell>
          <cell r="KP108">
            <v>0</v>
          </cell>
          <cell r="KQ108">
            <v>0</v>
          </cell>
          <cell r="KR108">
            <v>0</v>
          </cell>
          <cell r="KS108">
            <v>0</v>
          </cell>
          <cell r="KT108">
            <v>0</v>
          </cell>
          <cell r="KU108">
            <v>0</v>
          </cell>
          <cell r="KV108">
            <v>0</v>
          </cell>
          <cell r="KW108">
            <v>0</v>
          </cell>
          <cell r="KX108">
            <v>0</v>
          </cell>
          <cell r="KY108">
            <v>0</v>
          </cell>
          <cell r="KZ108">
            <v>0</v>
          </cell>
          <cell r="LA108">
            <v>0</v>
          </cell>
          <cell r="LB108">
            <v>0</v>
          </cell>
          <cell r="LC108">
            <v>0</v>
          </cell>
          <cell r="LD108">
            <v>0</v>
          </cell>
        </row>
        <row r="109">
          <cell r="A109" t="str">
            <v>Verbal Arts Centre</v>
          </cell>
          <cell r="B109" t="str">
            <v>2014-2015</v>
          </cell>
          <cell r="C109">
            <v>31764</v>
          </cell>
          <cell r="D109" t="str">
            <v>Exchequer</v>
          </cell>
          <cell r="E109" t="str">
            <v>ACNI/10802</v>
          </cell>
          <cell r="F109" t="str">
            <v>Damian Smyth</v>
          </cell>
          <cell r="G109" t="str">
            <v>xx AFP - Returning Applicant</v>
          </cell>
          <cell r="H109" t="str">
            <v>Awarded - Completed</v>
          </cell>
          <cell r="I109" t="str">
            <v>Medium</v>
          </cell>
          <cell r="J109">
            <v>255496</v>
          </cell>
          <cell r="K109">
            <v>0</v>
          </cell>
          <cell r="L109">
            <v>255496</v>
          </cell>
          <cell r="M109">
            <v>1082164</v>
          </cell>
          <cell r="N109" t="str">
            <v>Literature</v>
          </cell>
          <cell r="O109">
            <v>0</v>
          </cell>
          <cell r="P109">
            <v>1</v>
          </cell>
          <cell r="Q109">
            <v>0</v>
          </cell>
          <cell r="R109">
            <v>0</v>
          </cell>
          <cell r="S109">
            <v>1</v>
          </cell>
          <cell r="T109">
            <v>2</v>
          </cell>
          <cell r="U109">
            <v>0</v>
          </cell>
          <cell r="V109">
            <v>0</v>
          </cell>
          <cell r="W109">
            <v>1</v>
          </cell>
          <cell r="X109">
            <v>2</v>
          </cell>
          <cell r="Y109">
            <v>3</v>
          </cell>
          <cell r="Z109">
            <v>1</v>
          </cell>
          <cell r="AA109">
            <v>5</v>
          </cell>
          <cell r="AB109">
            <v>6</v>
          </cell>
          <cell r="AC109">
            <v>11</v>
          </cell>
          <cell r="AD109">
            <v>1</v>
          </cell>
          <cell r="AE109">
            <v>7</v>
          </cell>
          <cell r="AF109">
            <v>0</v>
          </cell>
          <cell r="AG109">
            <v>0</v>
          </cell>
          <cell r="AH109">
            <v>0</v>
          </cell>
          <cell r="AI109">
            <v>0</v>
          </cell>
          <cell r="AJ109">
            <v>1</v>
          </cell>
          <cell r="AK109">
            <v>7</v>
          </cell>
          <cell r="AL109">
            <v>8</v>
          </cell>
          <cell r="AM109">
            <v>3</v>
          </cell>
          <cell r="AN109">
            <v>22</v>
          </cell>
          <cell r="AO109">
            <v>25</v>
          </cell>
          <cell r="AP109">
            <v>1256</v>
          </cell>
          <cell r="AQ109">
            <v>6</v>
          </cell>
          <cell r="AR109">
            <v>2</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6</v>
          </cell>
          <cell r="BR109">
            <v>2</v>
          </cell>
          <cell r="BS109">
            <v>8</v>
          </cell>
          <cell r="BT109">
            <v>1</v>
          </cell>
          <cell r="BU109">
            <v>7</v>
          </cell>
          <cell r="BV109">
            <v>0</v>
          </cell>
          <cell r="BW109">
            <v>0</v>
          </cell>
          <cell r="BX109">
            <v>0</v>
          </cell>
          <cell r="BY109">
            <v>0</v>
          </cell>
          <cell r="BZ109">
            <v>0</v>
          </cell>
          <cell r="CA109">
            <v>0</v>
          </cell>
          <cell r="CB109">
            <v>0</v>
          </cell>
          <cell r="CC109">
            <v>0</v>
          </cell>
          <cell r="CD109">
            <v>0</v>
          </cell>
          <cell r="CE109">
            <v>0</v>
          </cell>
          <cell r="CF109">
            <v>0</v>
          </cell>
          <cell r="CG109">
            <v>0</v>
          </cell>
          <cell r="CH109">
            <v>0</v>
          </cell>
          <cell r="CI109">
            <v>0</v>
          </cell>
          <cell r="CJ109">
            <v>0</v>
          </cell>
          <cell r="CK109">
            <v>0</v>
          </cell>
          <cell r="CL109">
            <v>0</v>
          </cell>
          <cell r="CM109">
            <v>0</v>
          </cell>
          <cell r="CN109">
            <v>0</v>
          </cell>
          <cell r="CO109">
            <v>0</v>
          </cell>
          <cell r="CP109">
            <v>0</v>
          </cell>
          <cell r="CQ109">
            <v>0</v>
          </cell>
          <cell r="CR109">
            <v>0</v>
          </cell>
          <cell r="CS109">
            <v>0</v>
          </cell>
          <cell r="CT109">
            <v>1</v>
          </cell>
          <cell r="CU109">
            <v>7</v>
          </cell>
          <cell r="CV109">
            <v>8</v>
          </cell>
          <cell r="CW109">
            <v>1</v>
          </cell>
          <cell r="CX109">
            <v>2</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1</v>
          </cell>
          <cell r="DX109">
            <v>2</v>
          </cell>
          <cell r="DY109">
            <v>3</v>
          </cell>
          <cell r="DZ109">
            <v>3</v>
          </cell>
          <cell r="EA109">
            <v>3</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3</v>
          </cell>
          <cell r="FA109">
            <v>3</v>
          </cell>
          <cell r="FB109">
            <v>6</v>
          </cell>
          <cell r="FC109">
            <v>0</v>
          </cell>
          <cell r="FD109">
            <v>0</v>
          </cell>
          <cell r="FE109">
            <v>0</v>
          </cell>
          <cell r="FF109">
            <v>0</v>
          </cell>
          <cell r="FG109">
            <v>0</v>
          </cell>
          <cell r="FH109">
            <v>0</v>
          </cell>
          <cell r="FI109">
            <v>0</v>
          </cell>
          <cell r="FJ109">
            <v>0</v>
          </cell>
          <cell r="FK109">
            <v>0</v>
          </cell>
          <cell r="FL109">
            <v>3</v>
          </cell>
          <cell r="FM109">
            <v>0</v>
          </cell>
          <cell r="FN109">
            <v>3</v>
          </cell>
          <cell r="FO109">
            <v>3</v>
          </cell>
          <cell r="FP109">
            <v>0</v>
          </cell>
          <cell r="FQ109">
            <v>0</v>
          </cell>
          <cell r="FR109">
            <v>0</v>
          </cell>
          <cell r="FS109">
            <v>0</v>
          </cell>
          <cell r="FT109">
            <v>0</v>
          </cell>
          <cell r="FU109">
            <v>0</v>
          </cell>
          <cell r="FV109">
            <v>0</v>
          </cell>
          <cell r="FW109">
            <v>1</v>
          </cell>
          <cell r="FX109">
            <v>5</v>
          </cell>
          <cell r="FY109">
            <v>0</v>
          </cell>
          <cell r="FZ109">
            <v>1</v>
          </cell>
          <cell r="GA109">
            <v>1</v>
          </cell>
          <cell r="GB109">
            <v>6</v>
          </cell>
          <cell r="GC109">
            <v>2</v>
          </cell>
          <cell r="GD109">
            <v>8</v>
          </cell>
          <cell r="GE109">
            <v>0</v>
          </cell>
          <cell r="GF109">
            <v>0</v>
          </cell>
          <cell r="GG109">
            <v>0</v>
          </cell>
          <cell r="GH109">
            <v>0</v>
          </cell>
          <cell r="GI109">
            <v>1</v>
          </cell>
          <cell r="GJ109">
            <v>3</v>
          </cell>
          <cell r="GK109">
            <v>0</v>
          </cell>
          <cell r="GL109">
            <v>4</v>
          </cell>
          <cell r="GM109">
            <v>0</v>
          </cell>
          <cell r="GN109">
            <v>0</v>
          </cell>
          <cell r="GO109">
            <v>0</v>
          </cell>
          <cell r="GP109">
            <v>0</v>
          </cell>
          <cell r="GQ109">
            <v>1</v>
          </cell>
          <cell r="GR109">
            <v>7</v>
          </cell>
          <cell r="GS109">
            <v>8</v>
          </cell>
          <cell r="GT109">
            <v>0</v>
          </cell>
          <cell r="GU109">
            <v>0</v>
          </cell>
          <cell r="GV109">
            <v>0</v>
          </cell>
          <cell r="GW109">
            <v>1</v>
          </cell>
          <cell r="GX109">
            <v>1</v>
          </cell>
          <cell r="GY109">
            <v>1</v>
          </cell>
          <cell r="GZ109">
            <v>0</v>
          </cell>
          <cell r="HA109">
            <v>0</v>
          </cell>
          <cell r="HB109">
            <v>0</v>
          </cell>
          <cell r="HC109">
            <v>0</v>
          </cell>
          <cell r="HD109">
            <v>0</v>
          </cell>
          <cell r="HE109">
            <v>0</v>
          </cell>
          <cell r="HF109">
            <v>1</v>
          </cell>
          <cell r="HG109">
            <v>2</v>
          </cell>
          <cell r="HH109">
            <v>3</v>
          </cell>
          <cell r="HI109">
            <v>0</v>
          </cell>
          <cell r="HJ109">
            <v>0</v>
          </cell>
          <cell r="HK109">
            <v>1</v>
          </cell>
          <cell r="HL109">
            <v>1</v>
          </cell>
          <cell r="HM109">
            <v>1</v>
          </cell>
          <cell r="HN109">
            <v>2</v>
          </cell>
          <cell r="HO109">
            <v>0</v>
          </cell>
          <cell r="HP109">
            <v>0</v>
          </cell>
          <cell r="HQ109">
            <v>1</v>
          </cell>
          <cell r="HR109">
            <v>0</v>
          </cell>
          <cell r="HS109">
            <v>0</v>
          </cell>
          <cell r="HT109">
            <v>0</v>
          </cell>
          <cell r="HU109">
            <v>3</v>
          </cell>
          <cell r="HV109">
            <v>3</v>
          </cell>
          <cell r="HW109">
            <v>6</v>
          </cell>
          <cell r="HX109">
            <v>0</v>
          </cell>
          <cell r="HY109">
            <v>1</v>
          </cell>
          <cell r="HZ109">
            <v>0</v>
          </cell>
          <cell r="IA109">
            <v>2</v>
          </cell>
          <cell r="IB109">
            <v>1</v>
          </cell>
          <cell r="IC109">
            <v>2</v>
          </cell>
          <cell r="ID109">
            <v>0</v>
          </cell>
          <cell r="IE109">
            <v>13</v>
          </cell>
          <cell r="IF109">
            <v>1</v>
          </cell>
          <cell r="IG109">
            <v>0</v>
          </cell>
          <cell r="IH109">
            <v>1</v>
          </cell>
          <cell r="II109">
            <v>4</v>
          </cell>
          <cell r="IJ109">
            <v>3</v>
          </cell>
          <cell r="IK109">
            <v>22</v>
          </cell>
          <cell r="IL109">
            <v>25</v>
          </cell>
          <cell r="IM109">
            <v>4</v>
          </cell>
          <cell r="IN109">
            <v>2</v>
          </cell>
          <cell r="IO109">
            <v>2</v>
          </cell>
          <cell r="IP109">
            <v>0</v>
          </cell>
          <cell r="IQ109">
            <v>0</v>
          </cell>
          <cell r="IR109">
            <v>0</v>
          </cell>
          <cell r="IS109">
            <v>0</v>
          </cell>
          <cell r="IT109">
            <v>0</v>
          </cell>
          <cell r="IU109">
            <v>0</v>
          </cell>
          <cell r="IV109">
            <v>0</v>
          </cell>
          <cell r="IW109">
            <v>6</v>
          </cell>
          <cell r="IX109">
            <v>2</v>
          </cell>
          <cell r="IY109">
            <v>8</v>
          </cell>
          <cell r="IZ109">
            <v>1</v>
          </cell>
          <cell r="JA109">
            <v>4</v>
          </cell>
          <cell r="JB109">
            <v>0</v>
          </cell>
          <cell r="JC109">
            <v>3</v>
          </cell>
          <cell r="JD109">
            <v>0</v>
          </cell>
          <cell r="JE109">
            <v>0</v>
          </cell>
          <cell r="JF109">
            <v>0</v>
          </cell>
          <cell r="JG109">
            <v>0</v>
          </cell>
          <cell r="JH109">
            <v>0</v>
          </cell>
          <cell r="JI109">
            <v>0</v>
          </cell>
          <cell r="JJ109">
            <v>1</v>
          </cell>
          <cell r="JK109">
            <v>7</v>
          </cell>
          <cell r="JL109">
            <v>8</v>
          </cell>
          <cell r="JM109">
            <v>1</v>
          </cell>
          <cell r="JN109">
            <v>2</v>
          </cell>
          <cell r="JO109">
            <v>0</v>
          </cell>
          <cell r="JP109">
            <v>0</v>
          </cell>
          <cell r="JQ109">
            <v>0</v>
          </cell>
          <cell r="JR109">
            <v>0</v>
          </cell>
          <cell r="JS109">
            <v>0</v>
          </cell>
          <cell r="JT109">
            <v>0</v>
          </cell>
          <cell r="JU109">
            <v>0</v>
          </cell>
          <cell r="JV109">
            <v>0</v>
          </cell>
          <cell r="JW109">
            <v>1</v>
          </cell>
          <cell r="JX109">
            <v>2</v>
          </cell>
          <cell r="JY109">
            <v>3</v>
          </cell>
          <cell r="JZ109">
            <v>3</v>
          </cell>
          <cell r="KA109">
            <v>3</v>
          </cell>
          <cell r="KB109">
            <v>0</v>
          </cell>
          <cell r="KC109">
            <v>0</v>
          </cell>
          <cell r="KD109">
            <v>0</v>
          </cell>
          <cell r="KE109">
            <v>0</v>
          </cell>
          <cell r="KF109">
            <v>0</v>
          </cell>
          <cell r="KG109">
            <v>0</v>
          </cell>
          <cell r="KH109">
            <v>0</v>
          </cell>
          <cell r="KI109">
            <v>0</v>
          </cell>
          <cell r="KJ109">
            <v>3</v>
          </cell>
          <cell r="KK109">
            <v>3</v>
          </cell>
          <cell r="KL109">
            <v>6</v>
          </cell>
          <cell r="KM109">
            <v>1</v>
          </cell>
          <cell r="KN109">
            <v>0</v>
          </cell>
          <cell r="KO109">
            <v>1</v>
          </cell>
          <cell r="KP109">
            <v>0</v>
          </cell>
          <cell r="KQ109">
            <v>0</v>
          </cell>
          <cell r="KR109">
            <v>0</v>
          </cell>
          <cell r="KS109">
            <v>0</v>
          </cell>
          <cell r="KT109">
            <v>2</v>
          </cell>
          <cell r="KU109">
            <v>5</v>
          </cell>
          <cell r="KV109">
            <v>0</v>
          </cell>
          <cell r="KW109">
            <v>0</v>
          </cell>
          <cell r="KX109">
            <v>13</v>
          </cell>
          <cell r="KY109">
            <v>20</v>
          </cell>
          <cell r="KZ109">
            <v>0</v>
          </cell>
          <cell r="LA109">
            <v>0</v>
          </cell>
          <cell r="LB109">
            <v>0</v>
          </cell>
          <cell r="LC109">
            <v>4</v>
          </cell>
          <cell r="LD109">
            <v>4</v>
          </cell>
        </row>
        <row r="110">
          <cell r="A110" t="str">
            <v>Voluntary Arts Network (for Voluntary Arts Ireland)</v>
          </cell>
          <cell r="B110" t="str">
            <v>2014-2015</v>
          </cell>
          <cell r="C110">
            <v>31741</v>
          </cell>
          <cell r="D110" t="str">
            <v>Lottery</v>
          </cell>
          <cell r="E110" t="str">
            <v>ACNI/10779</v>
          </cell>
          <cell r="F110" t="str">
            <v>Fionnuala Walsh</v>
          </cell>
          <cell r="G110" t="str">
            <v>xx AFP - Returning Applicant</v>
          </cell>
          <cell r="H110" t="str">
            <v>Awarded - Completed</v>
          </cell>
          <cell r="I110" t="str">
            <v>Medium</v>
          </cell>
          <cell r="J110">
            <v>95632</v>
          </cell>
          <cell r="K110">
            <v>0</v>
          </cell>
          <cell r="L110">
            <v>95632</v>
          </cell>
          <cell r="M110">
            <v>171455</v>
          </cell>
          <cell r="N110" t="str">
            <v>Combined</v>
          </cell>
          <cell r="O110">
            <v>0</v>
          </cell>
          <cell r="P110">
            <v>0</v>
          </cell>
          <cell r="Q110">
            <v>0</v>
          </cell>
          <cell r="R110">
            <v>0</v>
          </cell>
          <cell r="S110">
            <v>1</v>
          </cell>
          <cell r="T110">
            <v>0</v>
          </cell>
          <cell r="U110">
            <v>0</v>
          </cell>
          <cell r="V110">
            <v>0</v>
          </cell>
          <cell r="W110">
            <v>1</v>
          </cell>
          <cell r="X110">
            <v>0</v>
          </cell>
          <cell r="Y110">
            <v>0</v>
          </cell>
          <cell r="Z110">
            <v>1</v>
          </cell>
          <cell r="AA110">
            <v>2</v>
          </cell>
          <cell r="AB110">
            <v>1</v>
          </cell>
          <cell r="AC110">
            <v>3</v>
          </cell>
          <cell r="AD110">
            <v>0</v>
          </cell>
          <cell r="AE110">
            <v>0</v>
          </cell>
          <cell r="AF110">
            <v>0</v>
          </cell>
          <cell r="AG110">
            <v>0</v>
          </cell>
          <cell r="AH110">
            <v>2</v>
          </cell>
          <cell r="AI110">
            <v>0</v>
          </cell>
          <cell r="AJ110">
            <v>2</v>
          </cell>
          <cell r="AK110">
            <v>0</v>
          </cell>
          <cell r="AL110">
            <v>2</v>
          </cell>
          <cell r="AM110">
            <v>0</v>
          </cell>
          <cell r="AN110">
            <v>3</v>
          </cell>
          <cell r="AO110">
            <v>3</v>
          </cell>
          <cell r="AP110">
            <v>288</v>
          </cell>
          <cell r="AQ110">
            <v>7</v>
          </cell>
          <cell r="AR110">
            <v>5</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1</v>
          </cell>
          <cell r="BI110">
            <v>0</v>
          </cell>
          <cell r="BJ110">
            <v>0</v>
          </cell>
          <cell r="BK110">
            <v>0</v>
          </cell>
          <cell r="BL110">
            <v>0</v>
          </cell>
          <cell r="BM110">
            <v>0</v>
          </cell>
          <cell r="BN110">
            <v>0</v>
          </cell>
          <cell r="BO110">
            <v>0</v>
          </cell>
          <cell r="BP110">
            <v>0</v>
          </cell>
          <cell r="BQ110">
            <v>7</v>
          </cell>
          <cell r="BR110">
            <v>6</v>
          </cell>
          <cell r="BS110">
            <v>13</v>
          </cell>
          <cell r="BT110">
            <v>0</v>
          </cell>
          <cell r="BU110">
            <v>0</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1</v>
          </cell>
          <cell r="FJ110">
            <v>0</v>
          </cell>
          <cell r="FK110">
            <v>0</v>
          </cell>
          <cell r="FL110">
            <v>1</v>
          </cell>
          <cell r="FM110">
            <v>1</v>
          </cell>
          <cell r="FN110">
            <v>1</v>
          </cell>
          <cell r="FO110">
            <v>2</v>
          </cell>
          <cell r="FP110">
            <v>0</v>
          </cell>
          <cell r="FQ110">
            <v>0</v>
          </cell>
          <cell r="FR110">
            <v>0</v>
          </cell>
          <cell r="FS110">
            <v>0</v>
          </cell>
          <cell r="FT110">
            <v>0</v>
          </cell>
          <cell r="FU110">
            <v>0</v>
          </cell>
          <cell r="FV110">
            <v>4</v>
          </cell>
          <cell r="FW110">
            <v>4</v>
          </cell>
          <cell r="FX110">
            <v>2</v>
          </cell>
          <cell r="FY110">
            <v>2</v>
          </cell>
          <cell r="FZ110">
            <v>1</v>
          </cell>
          <cell r="GA110">
            <v>0</v>
          </cell>
          <cell r="GB110">
            <v>7</v>
          </cell>
          <cell r="GC110">
            <v>6</v>
          </cell>
          <cell r="GD110">
            <v>13</v>
          </cell>
          <cell r="GE110">
            <v>0</v>
          </cell>
          <cell r="GF110">
            <v>0</v>
          </cell>
          <cell r="GG110">
            <v>0</v>
          </cell>
          <cell r="GH110">
            <v>0</v>
          </cell>
          <cell r="GI110">
            <v>0</v>
          </cell>
          <cell r="GJ110">
            <v>0</v>
          </cell>
          <cell r="GK110">
            <v>0</v>
          </cell>
          <cell r="GL110">
            <v>0</v>
          </cell>
          <cell r="GM110">
            <v>0</v>
          </cell>
          <cell r="GN110">
            <v>0</v>
          </cell>
          <cell r="GO110">
            <v>0</v>
          </cell>
          <cell r="GP110">
            <v>0</v>
          </cell>
          <cell r="GQ110">
            <v>0</v>
          </cell>
          <cell r="GR110">
            <v>0</v>
          </cell>
          <cell r="GS110">
            <v>0</v>
          </cell>
          <cell r="GT110">
            <v>0</v>
          </cell>
          <cell r="GU110">
            <v>0</v>
          </cell>
          <cell r="GV110">
            <v>0</v>
          </cell>
          <cell r="GW110">
            <v>0</v>
          </cell>
          <cell r="GX110">
            <v>0</v>
          </cell>
          <cell r="GY110">
            <v>0</v>
          </cell>
          <cell r="GZ110">
            <v>1</v>
          </cell>
          <cell r="HA110">
            <v>0</v>
          </cell>
          <cell r="HB110">
            <v>0</v>
          </cell>
          <cell r="HC110">
            <v>0</v>
          </cell>
          <cell r="HD110">
            <v>0</v>
          </cell>
          <cell r="HE110">
            <v>0</v>
          </cell>
          <cell r="HF110">
            <v>1</v>
          </cell>
          <cell r="HG110">
            <v>0</v>
          </cell>
          <cell r="HH110">
            <v>1</v>
          </cell>
          <cell r="HI110">
            <v>1</v>
          </cell>
          <cell r="HJ110">
            <v>0</v>
          </cell>
          <cell r="HK110">
            <v>1</v>
          </cell>
          <cell r="HL110">
            <v>0</v>
          </cell>
          <cell r="HM110">
            <v>1</v>
          </cell>
          <cell r="HN110">
            <v>1</v>
          </cell>
          <cell r="HO110">
            <v>0</v>
          </cell>
          <cell r="HP110">
            <v>0</v>
          </cell>
          <cell r="HQ110">
            <v>0</v>
          </cell>
          <cell r="HR110">
            <v>0</v>
          </cell>
          <cell r="HS110">
            <v>0</v>
          </cell>
          <cell r="HT110">
            <v>0</v>
          </cell>
          <cell r="HU110">
            <v>3</v>
          </cell>
          <cell r="HV110">
            <v>1</v>
          </cell>
          <cell r="HW110">
            <v>4</v>
          </cell>
          <cell r="HX110">
            <v>0</v>
          </cell>
          <cell r="HY110">
            <v>1</v>
          </cell>
          <cell r="HZ110">
            <v>0</v>
          </cell>
          <cell r="IA110">
            <v>1</v>
          </cell>
          <cell r="IB110">
            <v>0</v>
          </cell>
          <cell r="IC110">
            <v>1</v>
          </cell>
          <cell r="ID110">
            <v>0</v>
          </cell>
          <cell r="IE110">
            <v>0</v>
          </cell>
          <cell r="IF110">
            <v>0</v>
          </cell>
          <cell r="IG110">
            <v>0</v>
          </cell>
          <cell r="IH110">
            <v>0</v>
          </cell>
          <cell r="II110">
            <v>0</v>
          </cell>
          <cell r="IJ110">
            <v>0</v>
          </cell>
          <cell r="IK110">
            <v>3</v>
          </cell>
          <cell r="IL110">
            <v>3</v>
          </cell>
          <cell r="IM110">
            <v>0</v>
          </cell>
          <cell r="IN110">
            <v>0</v>
          </cell>
          <cell r="IO110">
            <v>1</v>
          </cell>
          <cell r="IP110">
            <v>0</v>
          </cell>
          <cell r="IQ110">
            <v>0</v>
          </cell>
          <cell r="IR110">
            <v>0</v>
          </cell>
          <cell r="IS110">
            <v>0</v>
          </cell>
          <cell r="IT110">
            <v>0</v>
          </cell>
          <cell r="IU110">
            <v>6</v>
          </cell>
          <cell r="IV110">
            <v>6</v>
          </cell>
          <cell r="IW110">
            <v>7</v>
          </cell>
          <cell r="IX110">
            <v>6</v>
          </cell>
          <cell r="IY110">
            <v>13</v>
          </cell>
          <cell r="IZ110">
            <v>0</v>
          </cell>
          <cell r="JA110">
            <v>0</v>
          </cell>
          <cell r="JB110">
            <v>0</v>
          </cell>
          <cell r="JC110">
            <v>0</v>
          </cell>
          <cell r="JD110">
            <v>0</v>
          </cell>
          <cell r="JE110">
            <v>0</v>
          </cell>
          <cell r="JF110">
            <v>0</v>
          </cell>
          <cell r="JG110">
            <v>0</v>
          </cell>
          <cell r="JH110">
            <v>0</v>
          </cell>
          <cell r="JI110">
            <v>0</v>
          </cell>
          <cell r="JJ110">
            <v>0</v>
          </cell>
          <cell r="JK110">
            <v>0</v>
          </cell>
          <cell r="JL110">
            <v>0</v>
          </cell>
          <cell r="JM110">
            <v>1</v>
          </cell>
          <cell r="JN110">
            <v>0</v>
          </cell>
          <cell r="JO110">
            <v>0</v>
          </cell>
          <cell r="JP110">
            <v>0</v>
          </cell>
          <cell r="JQ110">
            <v>0</v>
          </cell>
          <cell r="JR110">
            <v>0</v>
          </cell>
          <cell r="JS110">
            <v>0</v>
          </cell>
          <cell r="JT110">
            <v>0</v>
          </cell>
          <cell r="JU110">
            <v>0</v>
          </cell>
          <cell r="JV110">
            <v>0</v>
          </cell>
          <cell r="JW110">
            <v>1</v>
          </cell>
          <cell r="JX110">
            <v>0</v>
          </cell>
          <cell r="JY110">
            <v>1</v>
          </cell>
          <cell r="JZ110">
            <v>2</v>
          </cell>
          <cell r="KA110">
            <v>0</v>
          </cell>
          <cell r="KB110">
            <v>0</v>
          </cell>
          <cell r="KC110">
            <v>3</v>
          </cell>
          <cell r="KD110">
            <v>0</v>
          </cell>
          <cell r="KE110">
            <v>0</v>
          </cell>
          <cell r="KF110">
            <v>1</v>
          </cell>
          <cell r="KG110">
            <v>0</v>
          </cell>
          <cell r="KH110">
            <v>0</v>
          </cell>
          <cell r="KI110">
            <v>0</v>
          </cell>
          <cell r="KJ110">
            <v>3</v>
          </cell>
          <cell r="KK110">
            <v>3</v>
          </cell>
          <cell r="KL110">
            <v>6</v>
          </cell>
          <cell r="KM110">
            <v>1</v>
          </cell>
          <cell r="KN110">
            <v>0</v>
          </cell>
          <cell r="KO110">
            <v>1</v>
          </cell>
          <cell r="KP110">
            <v>0</v>
          </cell>
          <cell r="KQ110">
            <v>0</v>
          </cell>
          <cell r="KR110">
            <v>0</v>
          </cell>
          <cell r="KS110">
            <v>0</v>
          </cell>
          <cell r="KT110">
            <v>0</v>
          </cell>
          <cell r="KU110">
            <v>4</v>
          </cell>
          <cell r="KV110">
            <v>0</v>
          </cell>
          <cell r="KW110">
            <v>0</v>
          </cell>
          <cell r="KX110">
            <v>0</v>
          </cell>
          <cell r="KY110">
            <v>4</v>
          </cell>
          <cell r="KZ110">
            <v>1</v>
          </cell>
          <cell r="LA110">
            <v>0</v>
          </cell>
          <cell r="LB110">
            <v>0</v>
          </cell>
          <cell r="LC110">
            <v>0</v>
          </cell>
          <cell r="LD110">
            <v>1</v>
          </cell>
        </row>
        <row r="111">
          <cell r="A111" t="str">
            <v>Walled City Music Trust</v>
          </cell>
          <cell r="B111" t="str">
            <v>2014-2015</v>
          </cell>
          <cell r="C111">
            <v>31740</v>
          </cell>
          <cell r="D111" t="str">
            <v>Lottery</v>
          </cell>
          <cell r="E111" t="str">
            <v>ACNI/10778</v>
          </cell>
          <cell r="F111" t="str">
            <v>Ciaran Scullion</v>
          </cell>
          <cell r="G111" t="str">
            <v>xx AFP - Returning Applicant</v>
          </cell>
          <cell r="H111" t="str">
            <v>Awarded - Completed</v>
          </cell>
          <cell r="I111" t="str">
            <v>Medium</v>
          </cell>
          <cell r="J111">
            <v>115000</v>
          </cell>
          <cell r="K111">
            <v>0</v>
          </cell>
          <cell r="L111">
            <v>115000</v>
          </cell>
          <cell r="M111">
            <v>351964</v>
          </cell>
          <cell r="N111" t="str">
            <v>Music</v>
          </cell>
          <cell r="O111">
            <v>0</v>
          </cell>
          <cell r="P111">
            <v>0</v>
          </cell>
          <cell r="Q111">
            <v>0</v>
          </cell>
          <cell r="R111">
            <v>0</v>
          </cell>
          <cell r="S111">
            <v>1</v>
          </cell>
          <cell r="T111">
            <v>1</v>
          </cell>
          <cell r="U111">
            <v>0</v>
          </cell>
          <cell r="V111">
            <v>0</v>
          </cell>
          <cell r="W111">
            <v>0</v>
          </cell>
          <cell r="X111">
            <v>0</v>
          </cell>
          <cell r="Y111">
            <v>0</v>
          </cell>
          <cell r="Z111">
            <v>0</v>
          </cell>
          <cell r="AA111">
            <v>1</v>
          </cell>
          <cell r="AB111">
            <v>1</v>
          </cell>
          <cell r="AC111">
            <v>2</v>
          </cell>
          <cell r="AD111">
            <v>1</v>
          </cell>
          <cell r="AE111">
            <v>0</v>
          </cell>
          <cell r="AF111">
            <v>0</v>
          </cell>
          <cell r="AG111">
            <v>0</v>
          </cell>
          <cell r="AH111">
            <v>0</v>
          </cell>
          <cell r="AI111">
            <v>2</v>
          </cell>
          <cell r="AJ111">
            <v>1</v>
          </cell>
          <cell r="AK111">
            <v>2</v>
          </cell>
          <cell r="AL111">
            <v>3</v>
          </cell>
          <cell r="AM111">
            <v>30</v>
          </cell>
          <cell r="AN111">
            <v>30</v>
          </cell>
          <cell r="AO111">
            <v>60</v>
          </cell>
          <cell r="AP111">
            <v>1000</v>
          </cell>
          <cell r="AQ111">
            <v>7</v>
          </cell>
          <cell r="AR111">
            <v>3</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7</v>
          </cell>
          <cell r="BR111">
            <v>3</v>
          </cell>
          <cell r="BS111">
            <v>10</v>
          </cell>
          <cell r="BT111">
            <v>0</v>
          </cell>
          <cell r="BU111">
            <v>0</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cell r="CI111">
            <v>0</v>
          </cell>
          <cell r="CJ111">
            <v>0</v>
          </cell>
          <cell r="CK111">
            <v>0</v>
          </cell>
          <cell r="CL111">
            <v>0</v>
          </cell>
          <cell r="CM111">
            <v>0</v>
          </cell>
          <cell r="CN111">
            <v>0</v>
          </cell>
          <cell r="CO111">
            <v>0</v>
          </cell>
          <cell r="CP111">
            <v>0</v>
          </cell>
          <cell r="CQ111">
            <v>0</v>
          </cell>
          <cell r="CR111">
            <v>0</v>
          </cell>
          <cell r="CS111">
            <v>0</v>
          </cell>
          <cell r="CT111">
            <v>0</v>
          </cell>
          <cell r="CU111">
            <v>0</v>
          </cell>
          <cell r="CV111">
            <v>0</v>
          </cell>
          <cell r="CW111">
            <v>1</v>
          </cell>
          <cell r="CX111">
            <v>1</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v>
          </cell>
          <cell r="DN111">
            <v>0</v>
          </cell>
          <cell r="DO111">
            <v>0</v>
          </cell>
          <cell r="DP111">
            <v>0</v>
          </cell>
          <cell r="DQ111">
            <v>0</v>
          </cell>
          <cell r="DR111">
            <v>0</v>
          </cell>
          <cell r="DS111">
            <v>0</v>
          </cell>
          <cell r="DT111">
            <v>0</v>
          </cell>
          <cell r="DU111">
            <v>0</v>
          </cell>
          <cell r="DV111">
            <v>0</v>
          </cell>
          <cell r="DW111">
            <v>1</v>
          </cell>
          <cell r="DX111">
            <v>1</v>
          </cell>
          <cell r="DY111">
            <v>2</v>
          </cell>
          <cell r="DZ111">
            <v>1</v>
          </cell>
          <cell r="EA111">
            <v>2</v>
          </cell>
          <cell r="EB111">
            <v>0</v>
          </cell>
          <cell r="EC111">
            <v>0</v>
          </cell>
          <cell r="ED111">
            <v>0</v>
          </cell>
          <cell r="EE111">
            <v>0</v>
          </cell>
          <cell r="EF111">
            <v>0</v>
          </cell>
          <cell r="EG111">
            <v>0</v>
          </cell>
          <cell r="EH111">
            <v>0</v>
          </cell>
          <cell r="EI111">
            <v>0</v>
          </cell>
          <cell r="EJ111">
            <v>0</v>
          </cell>
          <cell r="EK111">
            <v>0</v>
          </cell>
          <cell r="EL111">
            <v>0</v>
          </cell>
          <cell r="EM111">
            <v>0</v>
          </cell>
          <cell r="EN111">
            <v>0</v>
          </cell>
          <cell r="EO111">
            <v>0</v>
          </cell>
          <cell r="EP111">
            <v>0</v>
          </cell>
          <cell r="EQ111">
            <v>0</v>
          </cell>
          <cell r="ER111">
            <v>0</v>
          </cell>
          <cell r="ES111">
            <v>0</v>
          </cell>
          <cell r="ET111">
            <v>0</v>
          </cell>
          <cell r="EU111">
            <v>0</v>
          </cell>
          <cell r="EV111">
            <v>0</v>
          </cell>
          <cell r="EW111">
            <v>0</v>
          </cell>
          <cell r="EX111">
            <v>0</v>
          </cell>
          <cell r="EY111">
            <v>0</v>
          </cell>
          <cell r="EZ111">
            <v>1</v>
          </cell>
          <cell r="FA111">
            <v>2</v>
          </cell>
          <cell r="FB111">
            <v>3</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1</v>
          </cell>
          <cell r="FS111">
            <v>2</v>
          </cell>
          <cell r="FT111">
            <v>0</v>
          </cell>
          <cell r="FU111">
            <v>0</v>
          </cell>
          <cell r="FV111">
            <v>1</v>
          </cell>
          <cell r="FW111">
            <v>0</v>
          </cell>
          <cell r="FX111">
            <v>3</v>
          </cell>
          <cell r="FY111">
            <v>1</v>
          </cell>
          <cell r="FZ111">
            <v>2</v>
          </cell>
          <cell r="GA111">
            <v>0</v>
          </cell>
          <cell r="GB111">
            <v>7</v>
          </cell>
          <cell r="GC111">
            <v>3</v>
          </cell>
          <cell r="GD111">
            <v>10</v>
          </cell>
          <cell r="GE111">
            <v>0</v>
          </cell>
          <cell r="GF111">
            <v>0</v>
          </cell>
          <cell r="GG111">
            <v>0</v>
          </cell>
          <cell r="GH111">
            <v>0</v>
          </cell>
          <cell r="GI111">
            <v>0</v>
          </cell>
          <cell r="GJ111">
            <v>0</v>
          </cell>
          <cell r="GK111">
            <v>0</v>
          </cell>
          <cell r="GL111">
            <v>0</v>
          </cell>
          <cell r="GM111">
            <v>0</v>
          </cell>
          <cell r="GN111">
            <v>0</v>
          </cell>
          <cell r="GO111">
            <v>0</v>
          </cell>
          <cell r="GP111">
            <v>0</v>
          </cell>
          <cell r="GQ111">
            <v>0</v>
          </cell>
          <cell r="GR111">
            <v>0</v>
          </cell>
          <cell r="GS111">
            <v>0</v>
          </cell>
          <cell r="GT111">
            <v>0</v>
          </cell>
          <cell r="GU111">
            <v>0</v>
          </cell>
          <cell r="GV111">
            <v>0</v>
          </cell>
          <cell r="GW111">
            <v>1</v>
          </cell>
          <cell r="GX111">
            <v>0</v>
          </cell>
          <cell r="GY111">
            <v>0</v>
          </cell>
          <cell r="GZ111">
            <v>1</v>
          </cell>
          <cell r="HA111">
            <v>0</v>
          </cell>
          <cell r="HB111">
            <v>0</v>
          </cell>
          <cell r="HC111">
            <v>0</v>
          </cell>
          <cell r="HD111">
            <v>0</v>
          </cell>
          <cell r="HE111">
            <v>0</v>
          </cell>
          <cell r="HF111">
            <v>1</v>
          </cell>
          <cell r="HG111">
            <v>1</v>
          </cell>
          <cell r="HH111">
            <v>2</v>
          </cell>
          <cell r="HI111">
            <v>0</v>
          </cell>
          <cell r="HJ111">
            <v>0</v>
          </cell>
          <cell r="HK111">
            <v>0</v>
          </cell>
          <cell r="HL111">
            <v>0</v>
          </cell>
          <cell r="HM111">
            <v>0</v>
          </cell>
          <cell r="HN111">
            <v>1</v>
          </cell>
          <cell r="HO111">
            <v>0</v>
          </cell>
          <cell r="HP111">
            <v>0</v>
          </cell>
          <cell r="HQ111">
            <v>0</v>
          </cell>
          <cell r="HR111">
            <v>0</v>
          </cell>
          <cell r="HS111">
            <v>0</v>
          </cell>
          <cell r="HT111">
            <v>1</v>
          </cell>
          <cell r="HU111">
            <v>0</v>
          </cell>
          <cell r="HV111">
            <v>2</v>
          </cell>
          <cell r="HW111">
            <v>2</v>
          </cell>
          <cell r="HX111">
            <v>0</v>
          </cell>
          <cell r="HY111">
            <v>0</v>
          </cell>
          <cell r="HZ111">
            <v>0</v>
          </cell>
          <cell r="IA111">
            <v>0</v>
          </cell>
          <cell r="IB111">
            <v>0</v>
          </cell>
          <cell r="IC111">
            <v>0</v>
          </cell>
          <cell r="ID111">
            <v>0</v>
          </cell>
          <cell r="IE111">
            <v>0</v>
          </cell>
          <cell r="IF111">
            <v>0</v>
          </cell>
          <cell r="IG111">
            <v>0</v>
          </cell>
          <cell r="IH111">
            <v>0</v>
          </cell>
          <cell r="II111">
            <v>0</v>
          </cell>
          <cell r="IJ111">
            <v>0</v>
          </cell>
          <cell r="IK111">
            <v>0</v>
          </cell>
          <cell r="IL111">
            <v>0</v>
          </cell>
          <cell r="IM111">
            <v>0</v>
          </cell>
          <cell r="IN111">
            <v>0</v>
          </cell>
          <cell r="IO111">
            <v>0</v>
          </cell>
          <cell r="IP111">
            <v>0</v>
          </cell>
          <cell r="IQ111">
            <v>0</v>
          </cell>
          <cell r="IR111">
            <v>0</v>
          </cell>
          <cell r="IS111">
            <v>0</v>
          </cell>
          <cell r="IT111">
            <v>0</v>
          </cell>
          <cell r="IU111">
            <v>0</v>
          </cell>
          <cell r="IV111">
            <v>0</v>
          </cell>
          <cell r="IW111">
            <v>0</v>
          </cell>
          <cell r="IX111">
            <v>0</v>
          </cell>
          <cell r="IY111">
            <v>0</v>
          </cell>
          <cell r="IZ111">
            <v>0</v>
          </cell>
          <cell r="JA111">
            <v>0</v>
          </cell>
          <cell r="JB111">
            <v>0</v>
          </cell>
          <cell r="JC111">
            <v>0</v>
          </cell>
          <cell r="JD111">
            <v>0</v>
          </cell>
          <cell r="JE111">
            <v>0</v>
          </cell>
          <cell r="JF111">
            <v>0</v>
          </cell>
          <cell r="JG111">
            <v>0</v>
          </cell>
          <cell r="JH111">
            <v>0</v>
          </cell>
          <cell r="JI111">
            <v>0</v>
          </cell>
          <cell r="JJ111">
            <v>0</v>
          </cell>
          <cell r="JK111">
            <v>0</v>
          </cell>
          <cell r="JL111">
            <v>0</v>
          </cell>
          <cell r="JM111">
            <v>0</v>
          </cell>
          <cell r="JN111">
            <v>0</v>
          </cell>
          <cell r="JO111">
            <v>0</v>
          </cell>
          <cell r="JP111">
            <v>0</v>
          </cell>
          <cell r="JQ111">
            <v>0</v>
          </cell>
          <cell r="JR111">
            <v>0</v>
          </cell>
          <cell r="JS111">
            <v>0</v>
          </cell>
          <cell r="JT111">
            <v>0</v>
          </cell>
          <cell r="JU111">
            <v>0</v>
          </cell>
          <cell r="JV111">
            <v>0</v>
          </cell>
          <cell r="JW111">
            <v>0</v>
          </cell>
          <cell r="JX111">
            <v>0</v>
          </cell>
          <cell r="JY111">
            <v>0</v>
          </cell>
          <cell r="JZ111">
            <v>0</v>
          </cell>
          <cell r="KA111">
            <v>0</v>
          </cell>
          <cell r="KB111">
            <v>0</v>
          </cell>
          <cell r="KC111">
            <v>0</v>
          </cell>
          <cell r="KD111">
            <v>0</v>
          </cell>
          <cell r="KE111">
            <v>0</v>
          </cell>
          <cell r="KF111">
            <v>0</v>
          </cell>
          <cell r="KG111">
            <v>0</v>
          </cell>
          <cell r="KH111">
            <v>0</v>
          </cell>
          <cell r="KI111">
            <v>0</v>
          </cell>
          <cell r="KJ111">
            <v>0</v>
          </cell>
          <cell r="KK111">
            <v>0</v>
          </cell>
          <cell r="KL111">
            <v>0</v>
          </cell>
          <cell r="KM111">
            <v>1</v>
          </cell>
          <cell r="KN111">
            <v>0</v>
          </cell>
          <cell r="KO111">
            <v>0</v>
          </cell>
          <cell r="KP111">
            <v>0</v>
          </cell>
          <cell r="KQ111">
            <v>1</v>
          </cell>
          <cell r="KR111">
            <v>0</v>
          </cell>
          <cell r="KS111">
            <v>0</v>
          </cell>
          <cell r="KT111">
            <v>0</v>
          </cell>
          <cell r="KU111">
            <v>1</v>
          </cell>
          <cell r="KV111">
            <v>0</v>
          </cell>
          <cell r="KW111">
            <v>0</v>
          </cell>
          <cell r="KX111">
            <v>0</v>
          </cell>
          <cell r="KY111">
            <v>2</v>
          </cell>
          <cell r="KZ111">
            <v>0</v>
          </cell>
          <cell r="LA111">
            <v>0</v>
          </cell>
          <cell r="LB111">
            <v>0</v>
          </cell>
          <cell r="LC111">
            <v>5</v>
          </cell>
          <cell r="LD111">
            <v>5</v>
          </cell>
        </row>
        <row r="112">
          <cell r="A112" t="str">
            <v>Waterside Theatre Company Ltd</v>
          </cell>
          <cell r="B112" t="str">
            <v>2014-2015</v>
          </cell>
          <cell r="C112">
            <v>31765</v>
          </cell>
          <cell r="D112" t="str">
            <v>Exchequer</v>
          </cell>
          <cell r="E112" t="str">
            <v>ACNI/10803</v>
          </cell>
          <cell r="F112" t="str">
            <v>Gavin O'Connor</v>
          </cell>
          <cell r="G112" t="str">
            <v>xx AFP - Returning Applicant</v>
          </cell>
          <cell r="H112" t="str">
            <v>Awarded - Completed</v>
          </cell>
          <cell r="I112" t="str">
            <v>Medium</v>
          </cell>
          <cell r="J112">
            <v>130930</v>
          </cell>
          <cell r="K112">
            <v>0</v>
          </cell>
          <cell r="L112">
            <v>130930</v>
          </cell>
          <cell r="M112">
            <v>528305</v>
          </cell>
          <cell r="N112" t="str">
            <v>Combined</v>
          </cell>
          <cell r="O112">
            <v>0</v>
          </cell>
          <cell r="P112">
            <v>0</v>
          </cell>
          <cell r="Q112">
            <v>0</v>
          </cell>
          <cell r="R112">
            <v>0</v>
          </cell>
          <cell r="S112">
            <v>1</v>
          </cell>
          <cell r="T112">
            <v>2</v>
          </cell>
          <cell r="U112">
            <v>0</v>
          </cell>
          <cell r="V112">
            <v>0</v>
          </cell>
          <cell r="W112">
            <v>1</v>
          </cell>
          <cell r="X112">
            <v>2</v>
          </cell>
          <cell r="Y112">
            <v>0</v>
          </cell>
          <cell r="Z112">
            <v>0</v>
          </cell>
          <cell r="AA112">
            <v>2</v>
          </cell>
          <cell r="AB112">
            <v>4</v>
          </cell>
          <cell r="AC112">
            <v>6</v>
          </cell>
          <cell r="AD112">
            <v>2</v>
          </cell>
          <cell r="AE112">
            <v>9</v>
          </cell>
          <cell r="AF112">
            <v>0</v>
          </cell>
          <cell r="AG112">
            <v>0</v>
          </cell>
          <cell r="AH112">
            <v>0</v>
          </cell>
          <cell r="AI112">
            <v>1</v>
          </cell>
          <cell r="AJ112">
            <v>2</v>
          </cell>
          <cell r="AK112">
            <v>10</v>
          </cell>
          <cell r="AL112">
            <v>12</v>
          </cell>
          <cell r="AM112">
            <v>1</v>
          </cell>
          <cell r="AN112">
            <v>4</v>
          </cell>
          <cell r="AO112">
            <v>5</v>
          </cell>
          <cell r="AP112">
            <v>150</v>
          </cell>
          <cell r="AQ112">
            <v>1</v>
          </cell>
          <cell r="AR112">
            <v>4</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1</v>
          </cell>
          <cell r="BR112">
            <v>4</v>
          </cell>
          <cell r="BS112">
            <v>5</v>
          </cell>
          <cell r="BT112">
            <v>2</v>
          </cell>
          <cell r="BU112">
            <v>9</v>
          </cell>
          <cell r="BV112">
            <v>0</v>
          </cell>
          <cell r="BW112">
            <v>0</v>
          </cell>
          <cell r="BX112">
            <v>0</v>
          </cell>
          <cell r="BY112">
            <v>0</v>
          </cell>
          <cell r="BZ112">
            <v>0</v>
          </cell>
          <cell r="CA112">
            <v>0</v>
          </cell>
          <cell r="CB112">
            <v>0</v>
          </cell>
          <cell r="CC112">
            <v>0</v>
          </cell>
          <cell r="CD112">
            <v>0</v>
          </cell>
          <cell r="CE112">
            <v>0</v>
          </cell>
          <cell r="CF112">
            <v>0</v>
          </cell>
          <cell r="CG112">
            <v>0</v>
          </cell>
          <cell r="CH112">
            <v>0</v>
          </cell>
          <cell r="CI112">
            <v>0</v>
          </cell>
          <cell r="CJ112">
            <v>0</v>
          </cell>
          <cell r="CK112">
            <v>0</v>
          </cell>
          <cell r="CL112">
            <v>0</v>
          </cell>
          <cell r="CM112">
            <v>0</v>
          </cell>
          <cell r="CN112">
            <v>0</v>
          </cell>
          <cell r="CO112">
            <v>0</v>
          </cell>
          <cell r="CP112">
            <v>0</v>
          </cell>
          <cell r="CQ112">
            <v>0</v>
          </cell>
          <cell r="CR112">
            <v>0</v>
          </cell>
          <cell r="CS112">
            <v>0</v>
          </cell>
          <cell r="CT112">
            <v>2</v>
          </cell>
          <cell r="CU112">
            <v>9</v>
          </cell>
          <cell r="CV112">
            <v>11</v>
          </cell>
          <cell r="CW112">
            <v>1</v>
          </cell>
          <cell r="CX112">
            <v>2</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cell r="DS112">
            <v>0</v>
          </cell>
          <cell r="DT112">
            <v>0</v>
          </cell>
          <cell r="DU112">
            <v>0</v>
          </cell>
          <cell r="DV112">
            <v>0</v>
          </cell>
          <cell r="DW112">
            <v>1</v>
          </cell>
          <cell r="DX112">
            <v>2</v>
          </cell>
          <cell r="DY112">
            <v>3</v>
          </cell>
          <cell r="DZ112">
            <v>1</v>
          </cell>
          <cell r="EA112">
            <v>3</v>
          </cell>
          <cell r="EB112">
            <v>0</v>
          </cell>
          <cell r="EC112">
            <v>0</v>
          </cell>
          <cell r="ED112">
            <v>0</v>
          </cell>
          <cell r="EE112">
            <v>0</v>
          </cell>
          <cell r="EF112">
            <v>0</v>
          </cell>
          <cell r="EG112">
            <v>0</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1</v>
          </cell>
          <cell r="FA112">
            <v>3</v>
          </cell>
          <cell r="FB112">
            <v>4</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2</v>
          </cell>
          <cell r="FV112">
            <v>0</v>
          </cell>
          <cell r="FW112">
            <v>1</v>
          </cell>
          <cell r="FX112">
            <v>1</v>
          </cell>
          <cell r="FY112">
            <v>1</v>
          </cell>
          <cell r="FZ112">
            <v>0</v>
          </cell>
          <cell r="GA112">
            <v>0</v>
          </cell>
          <cell r="GB112">
            <v>1</v>
          </cell>
          <cell r="GC112">
            <v>4</v>
          </cell>
          <cell r="GD112">
            <v>5</v>
          </cell>
          <cell r="GE112">
            <v>0</v>
          </cell>
          <cell r="GF112">
            <v>0</v>
          </cell>
          <cell r="GG112">
            <v>0</v>
          </cell>
          <cell r="GH112">
            <v>0</v>
          </cell>
          <cell r="GI112">
            <v>1</v>
          </cell>
          <cell r="GJ112">
            <v>9</v>
          </cell>
          <cell r="GK112">
            <v>1</v>
          </cell>
          <cell r="GL112">
            <v>0</v>
          </cell>
          <cell r="GM112">
            <v>0</v>
          </cell>
          <cell r="GN112">
            <v>0</v>
          </cell>
          <cell r="GO112">
            <v>0</v>
          </cell>
          <cell r="GP112">
            <v>0</v>
          </cell>
          <cell r="GQ112">
            <v>2</v>
          </cell>
          <cell r="GR112">
            <v>9</v>
          </cell>
          <cell r="GS112">
            <v>11</v>
          </cell>
          <cell r="GT112">
            <v>0</v>
          </cell>
          <cell r="GU112">
            <v>0</v>
          </cell>
          <cell r="GV112">
            <v>0</v>
          </cell>
          <cell r="GW112">
            <v>0</v>
          </cell>
          <cell r="GX112">
            <v>0</v>
          </cell>
          <cell r="GY112">
            <v>2</v>
          </cell>
          <cell r="GZ112">
            <v>1</v>
          </cell>
          <cell r="HA112">
            <v>0</v>
          </cell>
          <cell r="HB112">
            <v>0</v>
          </cell>
          <cell r="HC112">
            <v>0</v>
          </cell>
          <cell r="HD112">
            <v>0</v>
          </cell>
          <cell r="HE112">
            <v>0</v>
          </cell>
          <cell r="HF112">
            <v>1</v>
          </cell>
          <cell r="HG112">
            <v>2</v>
          </cell>
          <cell r="HH112">
            <v>3</v>
          </cell>
          <cell r="HI112">
            <v>0</v>
          </cell>
          <cell r="HJ112">
            <v>0</v>
          </cell>
          <cell r="HK112">
            <v>0</v>
          </cell>
          <cell r="HL112">
            <v>0</v>
          </cell>
          <cell r="HM112">
            <v>1</v>
          </cell>
          <cell r="HN112">
            <v>2</v>
          </cell>
          <cell r="HO112">
            <v>0</v>
          </cell>
          <cell r="HP112">
            <v>1</v>
          </cell>
          <cell r="HQ112">
            <v>0</v>
          </cell>
          <cell r="HR112">
            <v>0</v>
          </cell>
          <cell r="HS112">
            <v>0</v>
          </cell>
          <cell r="HT112">
            <v>0</v>
          </cell>
          <cell r="HU112">
            <v>1</v>
          </cell>
          <cell r="HV112">
            <v>3</v>
          </cell>
          <cell r="HW112">
            <v>4</v>
          </cell>
          <cell r="HX112">
            <v>0</v>
          </cell>
          <cell r="HY112">
            <v>0</v>
          </cell>
          <cell r="HZ112">
            <v>0</v>
          </cell>
          <cell r="IA112">
            <v>0</v>
          </cell>
          <cell r="IB112">
            <v>0</v>
          </cell>
          <cell r="IC112">
            <v>0</v>
          </cell>
          <cell r="ID112">
            <v>0</v>
          </cell>
          <cell r="IE112">
            <v>0</v>
          </cell>
          <cell r="IF112">
            <v>0</v>
          </cell>
          <cell r="IG112">
            <v>0</v>
          </cell>
          <cell r="IH112">
            <v>0</v>
          </cell>
          <cell r="II112">
            <v>0</v>
          </cell>
          <cell r="IJ112">
            <v>0</v>
          </cell>
          <cell r="IK112">
            <v>0</v>
          </cell>
          <cell r="IL112">
            <v>0</v>
          </cell>
          <cell r="IM112">
            <v>0</v>
          </cell>
          <cell r="IN112">
            <v>3</v>
          </cell>
          <cell r="IO112">
            <v>1</v>
          </cell>
          <cell r="IP112">
            <v>1</v>
          </cell>
          <cell r="IQ112">
            <v>0</v>
          </cell>
          <cell r="IR112">
            <v>0</v>
          </cell>
          <cell r="IS112">
            <v>0</v>
          </cell>
          <cell r="IT112">
            <v>0</v>
          </cell>
          <cell r="IU112">
            <v>0</v>
          </cell>
          <cell r="IV112">
            <v>0</v>
          </cell>
          <cell r="IW112">
            <v>1</v>
          </cell>
          <cell r="IX112">
            <v>4</v>
          </cell>
          <cell r="IY112">
            <v>5</v>
          </cell>
          <cell r="IZ112">
            <v>2</v>
          </cell>
          <cell r="JA112">
            <v>7</v>
          </cell>
          <cell r="JB112">
            <v>0</v>
          </cell>
          <cell r="JC112">
            <v>2</v>
          </cell>
          <cell r="JD112">
            <v>0</v>
          </cell>
          <cell r="JE112">
            <v>0</v>
          </cell>
          <cell r="JF112">
            <v>0</v>
          </cell>
          <cell r="JG112">
            <v>0</v>
          </cell>
          <cell r="JH112">
            <v>0</v>
          </cell>
          <cell r="JI112">
            <v>0</v>
          </cell>
          <cell r="JJ112">
            <v>2</v>
          </cell>
          <cell r="JK112">
            <v>9</v>
          </cell>
          <cell r="JL112">
            <v>11</v>
          </cell>
          <cell r="JM112">
            <v>0</v>
          </cell>
          <cell r="JN112">
            <v>1</v>
          </cell>
          <cell r="JO112">
            <v>1</v>
          </cell>
          <cell r="JP112">
            <v>0</v>
          </cell>
          <cell r="JQ112">
            <v>0</v>
          </cell>
          <cell r="JR112">
            <v>0</v>
          </cell>
          <cell r="JS112">
            <v>0</v>
          </cell>
          <cell r="JT112">
            <v>1</v>
          </cell>
          <cell r="JU112">
            <v>0</v>
          </cell>
          <cell r="JV112">
            <v>0</v>
          </cell>
          <cell r="JW112">
            <v>1</v>
          </cell>
          <cell r="JX112">
            <v>2</v>
          </cell>
          <cell r="JY112">
            <v>3</v>
          </cell>
          <cell r="JZ112">
            <v>0</v>
          </cell>
          <cell r="KA112">
            <v>2</v>
          </cell>
          <cell r="KB112">
            <v>1</v>
          </cell>
          <cell r="KC112">
            <v>1</v>
          </cell>
          <cell r="KD112">
            <v>0</v>
          </cell>
          <cell r="KE112">
            <v>0</v>
          </cell>
          <cell r="KF112">
            <v>0</v>
          </cell>
          <cell r="KG112">
            <v>0</v>
          </cell>
          <cell r="KH112">
            <v>0</v>
          </cell>
          <cell r="KI112">
            <v>0</v>
          </cell>
          <cell r="KJ112">
            <v>1</v>
          </cell>
          <cell r="KK112">
            <v>3</v>
          </cell>
          <cell r="KL112">
            <v>4</v>
          </cell>
          <cell r="KM112">
            <v>0</v>
          </cell>
          <cell r="KN112">
            <v>1</v>
          </cell>
          <cell r="KO112">
            <v>0</v>
          </cell>
          <cell r="KP112">
            <v>0</v>
          </cell>
          <cell r="KQ112">
            <v>0</v>
          </cell>
          <cell r="KR112">
            <v>0</v>
          </cell>
          <cell r="KS112">
            <v>0</v>
          </cell>
          <cell r="KT112">
            <v>0</v>
          </cell>
          <cell r="KU112">
            <v>0</v>
          </cell>
          <cell r="KV112">
            <v>0</v>
          </cell>
          <cell r="KW112">
            <v>0</v>
          </cell>
          <cell r="KX112">
            <v>0</v>
          </cell>
          <cell r="KY112">
            <v>0</v>
          </cell>
          <cell r="KZ112">
            <v>0</v>
          </cell>
          <cell r="LA112">
            <v>0</v>
          </cell>
          <cell r="LB112">
            <v>0</v>
          </cell>
          <cell r="LC112">
            <v>4</v>
          </cell>
          <cell r="LD112">
            <v>4</v>
          </cell>
        </row>
        <row r="113">
          <cell r="A113" t="str">
            <v>Wheelworks</v>
          </cell>
          <cell r="B113" t="str">
            <v>2014-2015</v>
          </cell>
          <cell r="C113">
            <v>31739</v>
          </cell>
          <cell r="D113" t="str">
            <v>Lottery</v>
          </cell>
          <cell r="E113" t="str">
            <v>ACNI/10777</v>
          </cell>
          <cell r="F113" t="str">
            <v>Gavin O'Connor</v>
          </cell>
          <cell r="G113" t="str">
            <v>xx AFP - Returning Applicant</v>
          </cell>
          <cell r="H113" t="str">
            <v>Awarded - Completed</v>
          </cell>
          <cell r="I113" t="str">
            <v>Medium</v>
          </cell>
          <cell r="J113">
            <v>82450</v>
          </cell>
          <cell r="K113">
            <v>0</v>
          </cell>
          <cell r="L113">
            <v>82400</v>
          </cell>
          <cell r="M113">
            <v>176270</v>
          </cell>
          <cell r="N113" t="str">
            <v>Combined</v>
          </cell>
          <cell r="O113">
            <v>0</v>
          </cell>
          <cell r="P113">
            <v>0</v>
          </cell>
          <cell r="Q113">
            <v>0</v>
          </cell>
          <cell r="R113">
            <v>0</v>
          </cell>
          <cell r="S113">
            <v>0</v>
          </cell>
          <cell r="T113">
            <v>1</v>
          </cell>
          <cell r="U113">
            <v>0</v>
          </cell>
          <cell r="V113">
            <v>0</v>
          </cell>
          <cell r="W113">
            <v>0</v>
          </cell>
          <cell r="X113">
            <v>2</v>
          </cell>
          <cell r="Y113">
            <v>1</v>
          </cell>
          <cell r="Z113">
            <v>1</v>
          </cell>
          <cell r="AA113">
            <v>1</v>
          </cell>
          <cell r="AB113">
            <v>4</v>
          </cell>
          <cell r="AC113">
            <v>5</v>
          </cell>
          <cell r="AD113">
            <v>7</v>
          </cell>
          <cell r="AE113">
            <v>14</v>
          </cell>
          <cell r="AF113">
            <v>0</v>
          </cell>
          <cell r="AG113">
            <v>1</v>
          </cell>
          <cell r="AH113">
            <v>1</v>
          </cell>
          <cell r="AI113">
            <v>1</v>
          </cell>
          <cell r="AJ113">
            <v>8</v>
          </cell>
          <cell r="AK113">
            <v>16</v>
          </cell>
          <cell r="AL113">
            <v>24</v>
          </cell>
          <cell r="AM113">
            <v>4</v>
          </cell>
          <cell r="AN113">
            <v>1</v>
          </cell>
          <cell r="AO113">
            <v>5</v>
          </cell>
          <cell r="AP113">
            <v>110</v>
          </cell>
          <cell r="AQ113">
            <v>3</v>
          </cell>
          <cell r="AR113">
            <v>1</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1</v>
          </cell>
          <cell r="BH113">
            <v>0</v>
          </cell>
          <cell r="BI113">
            <v>0</v>
          </cell>
          <cell r="BJ113">
            <v>0</v>
          </cell>
          <cell r="BK113">
            <v>0</v>
          </cell>
          <cell r="BL113">
            <v>0</v>
          </cell>
          <cell r="BM113">
            <v>0</v>
          </cell>
          <cell r="BN113">
            <v>0</v>
          </cell>
          <cell r="BO113">
            <v>0</v>
          </cell>
          <cell r="BP113">
            <v>0</v>
          </cell>
          <cell r="BQ113">
            <v>4</v>
          </cell>
          <cell r="BR113">
            <v>1</v>
          </cell>
          <cell r="BS113">
            <v>5</v>
          </cell>
          <cell r="BT113">
            <v>7</v>
          </cell>
          <cell r="BU113">
            <v>14</v>
          </cell>
          <cell r="BV113">
            <v>0</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7</v>
          </cell>
          <cell r="CU113">
            <v>14</v>
          </cell>
          <cell r="CV113">
            <v>21</v>
          </cell>
          <cell r="CW113">
            <v>0</v>
          </cell>
          <cell r="CX113">
            <v>1</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1</v>
          </cell>
          <cell r="DY113">
            <v>1</v>
          </cell>
          <cell r="DZ113">
            <v>2</v>
          </cell>
          <cell r="EA113">
            <v>4</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2</v>
          </cell>
          <cell r="FA113">
            <v>4</v>
          </cell>
          <cell r="FB113">
            <v>6</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1</v>
          </cell>
          <cell r="FS113">
            <v>0</v>
          </cell>
          <cell r="FT113">
            <v>1</v>
          </cell>
          <cell r="FU113">
            <v>0</v>
          </cell>
          <cell r="FV113">
            <v>2</v>
          </cell>
          <cell r="FW113">
            <v>0</v>
          </cell>
          <cell r="FX113">
            <v>0</v>
          </cell>
          <cell r="FY113">
            <v>1</v>
          </cell>
          <cell r="FZ113">
            <v>0</v>
          </cell>
          <cell r="GA113">
            <v>0</v>
          </cell>
          <cell r="GB113">
            <v>4</v>
          </cell>
          <cell r="GC113">
            <v>1</v>
          </cell>
          <cell r="GD113">
            <v>5</v>
          </cell>
          <cell r="GE113">
            <v>0</v>
          </cell>
          <cell r="GF113">
            <v>0</v>
          </cell>
          <cell r="GG113">
            <v>0</v>
          </cell>
          <cell r="GH113">
            <v>7</v>
          </cell>
          <cell r="GI113">
            <v>6</v>
          </cell>
          <cell r="GJ113">
            <v>7</v>
          </cell>
          <cell r="GK113">
            <v>1</v>
          </cell>
          <cell r="GL113">
            <v>0</v>
          </cell>
          <cell r="GM113">
            <v>0</v>
          </cell>
          <cell r="GN113">
            <v>0</v>
          </cell>
          <cell r="GO113">
            <v>0</v>
          </cell>
          <cell r="GP113">
            <v>0</v>
          </cell>
          <cell r="GQ113">
            <v>7</v>
          </cell>
          <cell r="GR113">
            <v>14</v>
          </cell>
          <cell r="GS113">
            <v>21</v>
          </cell>
          <cell r="GT113">
            <v>0</v>
          </cell>
          <cell r="GU113">
            <v>0</v>
          </cell>
          <cell r="GV113">
            <v>0</v>
          </cell>
          <cell r="GW113">
            <v>0</v>
          </cell>
          <cell r="GX113">
            <v>0</v>
          </cell>
          <cell r="GY113">
            <v>1</v>
          </cell>
          <cell r="GZ113">
            <v>0</v>
          </cell>
          <cell r="HA113">
            <v>0</v>
          </cell>
          <cell r="HB113">
            <v>0</v>
          </cell>
          <cell r="HC113">
            <v>0</v>
          </cell>
          <cell r="HD113">
            <v>0</v>
          </cell>
          <cell r="HE113">
            <v>0</v>
          </cell>
          <cell r="HF113">
            <v>0</v>
          </cell>
          <cell r="HG113">
            <v>1</v>
          </cell>
          <cell r="HH113">
            <v>1</v>
          </cell>
          <cell r="HI113">
            <v>0</v>
          </cell>
          <cell r="HJ113">
            <v>1</v>
          </cell>
          <cell r="HK113">
            <v>0</v>
          </cell>
          <cell r="HL113">
            <v>1</v>
          </cell>
          <cell r="HM113">
            <v>0</v>
          </cell>
          <cell r="HN113">
            <v>2</v>
          </cell>
          <cell r="HO113">
            <v>2</v>
          </cell>
          <cell r="HP113">
            <v>0</v>
          </cell>
          <cell r="HQ113">
            <v>0</v>
          </cell>
          <cell r="HR113">
            <v>0</v>
          </cell>
          <cell r="HS113">
            <v>0</v>
          </cell>
          <cell r="HT113">
            <v>0</v>
          </cell>
          <cell r="HU113">
            <v>2</v>
          </cell>
          <cell r="HV113">
            <v>4</v>
          </cell>
          <cell r="HW113">
            <v>6</v>
          </cell>
          <cell r="HX113">
            <v>0</v>
          </cell>
          <cell r="HY113">
            <v>0</v>
          </cell>
          <cell r="HZ113">
            <v>0</v>
          </cell>
          <cell r="IA113">
            <v>0</v>
          </cell>
          <cell r="IB113">
            <v>0</v>
          </cell>
          <cell r="IC113">
            <v>0</v>
          </cell>
          <cell r="ID113">
            <v>0</v>
          </cell>
          <cell r="IE113">
            <v>0</v>
          </cell>
          <cell r="IF113">
            <v>0</v>
          </cell>
          <cell r="IG113">
            <v>0</v>
          </cell>
          <cell r="IH113">
            <v>0</v>
          </cell>
          <cell r="II113">
            <v>0</v>
          </cell>
          <cell r="IJ113">
            <v>0</v>
          </cell>
          <cell r="IK113">
            <v>0</v>
          </cell>
          <cell r="IL113">
            <v>0</v>
          </cell>
          <cell r="IM113">
            <v>0</v>
          </cell>
          <cell r="IN113">
            <v>0</v>
          </cell>
          <cell r="IO113">
            <v>0</v>
          </cell>
          <cell r="IP113">
            <v>0</v>
          </cell>
          <cell r="IQ113">
            <v>0</v>
          </cell>
          <cell r="IR113">
            <v>0</v>
          </cell>
          <cell r="IS113">
            <v>0</v>
          </cell>
          <cell r="IT113">
            <v>0</v>
          </cell>
          <cell r="IU113">
            <v>4</v>
          </cell>
          <cell r="IV113">
            <v>1</v>
          </cell>
          <cell r="IW113">
            <v>4</v>
          </cell>
          <cell r="IX113">
            <v>1</v>
          </cell>
          <cell r="IY113">
            <v>5</v>
          </cell>
          <cell r="IZ113">
            <v>0</v>
          </cell>
          <cell r="JA113">
            <v>0</v>
          </cell>
          <cell r="JB113">
            <v>0</v>
          </cell>
          <cell r="JC113">
            <v>0</v>
          </cell>
          <cell r="JD113">
            <v>0</v>
          </cell>
          <cell r="JE113">
            <v>0</v>
          </cell>
          <cell r="JF113">
            <v>0</v>
          </cell>
          <cell r="JG113">
            <v>0</v>
          </cell>
          <cell r="JH113">
            <v>7</v>
          </cell>
          <cell r="JI113">
            <v>14</v>
          </cell>
          <cell r="JJ113">
            <v>7</v>
          </cell>
          <cell r="JK113">
            <v>14</v>
          </cell>
          <cell r="JL113">
            <v>21</v>
          </cell>
          <cell r="JM113">
            <v>0</v>
          </cell>
          <cell r="JN113">
            <v>0</v>
          </cell>
          <cell r="JO113">
            <v>0</v>
          </cell>
          <cell r="JP113">
            <v>0</v>
          </cell>
          <cell r="JQ113">
            <v>0</v>
          </cell>
          <cell r="JR113">
            <v>0</v>
          </cell>
          <cell r="JS113">
            <v>0</v>
          </cell>
          <cell r="JT113">
            <v>0</v>
          </cell>
          <cell r="JU113">
            <v>0</v>
          </cell>
          <cell r="JV113">
            <v>1</v>
          </cell>
          <cell r="JW113">
            <v>0</v>
          </cell>
          <cell r="JX113">
            <v>1</v>
          </cell>
          <cell r="JY113">
            <v>1</v>
          </cell>
          <cell r="JZ113">
            <v>0</v>
          </cell>
          <cell r="KA113">
            <v>0</v>
          </cell>
          <cell r="KB113">
            <v>0</v>
          </cell>
          <cell r="KC113">
            <v>0</v>
          </cell>
          <cell r="KD113">
            <v>0</v>
          </cell>
          <cell r="KE113">
            <v>0</v>
          </cell>
          <cell r="KF113">
            <v>0</v>
          </cell>
          <cell r="KG113">
            <v>0</v>
          </cell>
          <cell r="KH113">
            <v>2</v>
          </cell>
          <cell r="KI113">
            <v>4</v>
          </cell>
          <cell r="KJ113">
            <v>2</v>
          </cell>
          <cell r="KK113">
            <v>4</v>
          </cell>
          <cell r="KL113">
            <v>6</v>
          </cell>
          <cell r="KM113">
            <v>0</v>
          </cell>
          <cell r="KN113">
            <v>1</v>
          </cell>
          <cell r="KO113">
            <v>0</v>
          </cell>
          <cell r="KP113">
            <v>0</v>
          </cell>
          <cell r="KQ113">
            <v>0</v>
          </cell>
          <cell r="KR113">
            <v>0</v>
          </cell>
          <cell r="KS113">
            <v>0</v>
          </cell>
          <cell r="KT113">
            <v>0</v>
          </cell>
          <cell r="KU113">
            <v>0</v>
          </cell>
          <cell r="KV113">
            <v>0</v>
          </cell>
          <cell r="KW113">
            <v>0</v>
          </cell>
          <cell r="KX113">
            <v>0</v>
          </cell>
          <cell r="KY113">
            <v>0</v>
          </cell>
          <cell r="KZ113">
            <v>1</v>
          </cell>
          <cell r="LA113">
            <v>0</v>
          </cell>
          <cell r="LB113">
            <v>0</v>
          </cell>
          <cell r="LC113">
            <v>0</v>
          </cell>
          <cell r="LD113">
            <v>1</v>
          </cell>
        </row>
        <row r="114">
          <cell r="A114" t="str">
            <v>Young at Art</v>
          </cell>
          <cell r="B114" t="str">
            <v>2014-2015</v>
          </cell>
          <cell r="C114">
            <v>31789</v>
          </cell>
          <cell r="D114" t="str">
            <v>Exchequer</v>
          </cell>
          <cell r="E114" t="str">
            <v>ACNI/10827</v>
          </cell>
          <cell r="F114" t="str">
            <v>Gavin O'Connor</v>
          </cell>
          <cell r="G114" t="str">
            <v>xx AFP - Returning Applicant</v>
          </cell>
          <cell r="H114" t="str">
            <v>Awarded - Completed</v>
          </cell>
          <cell r="I114" t="str">
            <v>Medium</v>
          </cell>
          <cell r="J114">
            <v>167416</v>
          </cell>
          <cell r="K114">
            <v>0</v>
          </cell>
          <cell r="L114">
            <v>167416</v>
          </cell>
          <cell r="M114">
            <v>0</v>
          </cell>
          <cell r="N114" t="str">
            <v>Combined</v>
          </cell>
          <cell r="O114">
            <v>0</v>
          </cell>
          <cell r="P114">
            <v>0</v>
          </cell>
          <cell r="Q114">
            <v>0</v>
          </cell>
          <cell r="R114">
            <v>0</v>
          </cell>
          <cell r="S114">
            <v>0</v>
          </cell>
          <cell r="T114">
            <v>2</v>
          </cell>
          <cell r="U114">
            <v>0</v>
          </cell>
          <cell r="V114">
            <v>6</v>
          </cell>
          <cell r="W114">
            <v>0</v>
          </cell>
          <cell r="X114">
            <v>0</v>
          </cell>
          <cell r="Y114">
            <v>0</v>
          </cell>
          <cell r="Z114">
            <v>3</v>
          </cell>
          <cell r="AA114">
            <v>0</v>
          </cell>
          <cell r="AB114">
            <v>11</v>
          </cell>
          <cell r="AC114">
            <v>11</v>
          </cell>
          <cell r="AD114">
            <v>65</v>
          </cell>
          <cell r="AE114">
            <v>61</v>
          </cell>
          <cell r="AF114">
            <v>8</v>
          </cell>
          <cell r="AG114">
            <v>44</v>
          </cell>
          <cell r="AH114">
            <v>0</v>
          </cell>
          <cell r="AI114">
            <v>0</v>
          </cell>
          <cell r="AJ114">
            <v>73</v>
          </cell>
          <cell r="AK114">
            <v>105</v>
          </cell>
          <cell r="AL114">
            <v>178</v>
          </cell>
          <cell r="AM114">
            <v>8</v>
          </cell>
          <cell r="AN114">
            <v>30</v>
          </cell>
          <cell r="AO114">
            <v>38</v>
          </cell>
          <cell r="AP114">
            <v>250</v>
          </cell>
          <cell r="AQ114">
            <v>5</v>
          </cell>
          <cell r="AR114">
            <v>5</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5</v>
          </cell>
          <cell r="BR114">
            <v>5</v>
          </cell>
          <cell r="BS114">
            <v>10</v>
          </cell>
          <cell r="BT114">
            <v>62</v>
          </cell>
          <cell r="BU114">
            <v>57</v>
          </cell>
          <cell r="BV114">
            <v>0</v>
          </cell>
          <cell r="BW114">
            <v>0</v>
          </cell>
          <cell r="BX114">
            <v>0</v>
          </cell>
          <cell r="BY114">
            <v>0</v>
          </cell>
          <cell r="BZ114">
            <v>0</v>
          </cell>
          <cell r="CA114">
            <v>1</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3</v>
          </cell>
          <cell r="CQ114">
            <v>3</v>
          </cell>
          <cell r="CR114">
            <v>0</v>
          </cell>
          <cell r="CS114">
            <v>0</v>
          </cell>
          <cell r="CT114">
            <v>65</v>
          </cell>
          <cell r="CU114">
            <v>61</v>
          </cell>
          <cell r="CV114">
            <v>126</v>
          </cell>
          <cell r="CW114">
            <v>8</v>
          </cell>
          <cell r="CX114">
            <v>49</v>
          </cell>
          <cell r="CY114">
            <v>0</v>
          </cell>
          <cell r="CZ114">
            <v>0</v>
          </cell>
          <cell r="DA114">
            <v>0</v>
          </cell>
          <cell r="DB114">
            <v>0</v>
          </cell>
          <cell r="DC114">
            <v>0</v>
          </cell>
          <cell r="DD114">
            <v>1</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2</v>
          </cell>
          <cell r="DU114">
            <v>0</v>
          </cell>
          <cell r="DV114">
            <v>0</v>
          </cell>
          <cell r="DW114">
            <v>8</v>
          </cell>
          <cell r="DX114">
            <v>52</v>
          </cell>
          <cell r="DY114">
            <v>60</v>
          </cell>
          <cell r="DZ114">
            <v>0</v>
          </cell>
          <cell r="EA114">
            <v>3</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3</v>
          </cell>
          <cell r="FB114">
            <v>3</v>
          </cell>
          <cell r="FC114">
            <v>0</v>
          </cell>
          <cell r="FD114">
            <v>0</v>
          </cell>
          <cell r="FE114">
            <v>0</v>
          </cell>
          <cell r="FF114">
            <v>0</v>
          </cell>
          <cell r="FG114">
            <v>0</v>
          </cell>
          <cell r="FH114">
            <v>0</v>
          </cell>
          <cell r="FI114">
            <v>0</v>
          </cell>
          <cell r="FJ114">
            <v>1</v>
          </cell>
          <cell r="FK114">
            <v>0</v>
          </cell>
          <cell r="FL114">
            <v>1</v>
          </cell>
          <cell r="FM114">
            <v>0</v>
          </cell>
          <cell r="FN114">
            <v>2</v>
          </cell>
          <cell r="FO114">
            <v>2</v>
          </cell>
          <cell r="FP114">
            <v>0</v>
          </cell>
          <cell r="FQ114">
            <v>0</v>
          </cell>
          <cell r="FR114">
            <v>0</v>
          </cell>
          <cell r="FS114">
            <v>0</v>
          </cell>
          <cell r="FT114">
            <v>2</v>
          </cell>
          <cell r="FU114">
            <v>2</v>
          </cell>
          <cell r="FV114">
            <v>3</v>
          </cell>
          <cell r="FW114">
            <v>2</v>
          </cell>
          <cell r="FX114">
            <v>0</v>
          </cell>
          <cell r="FY114">
            <v>1</v>
          </cell>
          <cell r="FZ114">
            <v>0</v>
          </cell>
          <cell r="GA114">
            <v>0</v>
          </cell>
          <cell r="GB114">
            <v>5</v>
          </cell>
          <cell r="GC114">
            <v>5</v>
          </cell>
          <cell r="GD114">
            <v>10</v>
          </cell>
          <cell r="GE114">
            <v>0</v>
          </cell>
          <cell r="GF114">
            <v>2</v>
          </cell>
          <cell r="GG114">
            <v>41</v>
          </cell>
          <cell r="GH114">
            <v>28</v>
          </cell>
          <cell r="GI114">
            <v>20</v>
          </cell>
          <cell r="GJ114">
            <v>30</v>
          </cell>
          <cell r="GK114">
            <v>2</v>
          </cell>
          <cell r="GL114">
            <v>1</v>
          </cell>
          <cell r="GM114">
            <v>2</v>
          </cell>
          <cell r="GN114">
            <v>0</v>
          </cell>
          <cell r="GO114">
            <v>0</v>
          </cell>
          <cell r="GP114">
            <v>0</v>
          </cell>
          <cell r="GQ114">
            <v>65</v>
          </cell>
          <cell r="GR114">
            <v>61</v>
          </cell>
          <cell r="GS114">
            <v>126</v>
          </cell>
          <cell r="GT114">
            <v>0</v>
          </cell>
          <cell r="GU114">
            <v>6</v>
          </cell>
          <cell r="GV114">
            <v>8</v>
          </cell>
          <cell r="GW114">
            <v>25</v>
          </cell>
          <cell r="GX114">
            <v>0</v>
          </cell>
          <cell r="GY114">
            <v>15</v>
          </cell>
          <cell r="GZ114">
            <v>0</v>
          </cell>
          <cell r="HA114">
            <v>6</v>
          </cell>
          <cell r="HB114">
            <v>0</v>
          </cell>
          <cell r="HC114">
            <v>0</v>
          </cell>
          <cell r="HD114">
            <v>0</v>
          </cell>
          <cell r="HE114">
            <v>0</v>
          </cell>
          <cell r="HF114">
            <v>8</v>
          </cell>
          <cell r="HG114">
            <v>52</v>
          </cell>
          <cell r="HH114">
            <v>60</v>
          </cell>
          <cell r="HI114">
            <v>0</v>
          </cell>
          <cell r="HJ114">
            <v>0</v>
          </cell>
          <cell r="HK114">
            <v>0</v>
          </cell>
          <cell r="HL114">
            <v>3</v>
          </cell>
          <cell r="HM114">
            <v>0</v>
          </cell>
          <cell r="HN114">
            <v>0</v>
          </cell>
          <cell r="HO114">
            <v>0</v>
          </cell>
          <cell r="HP114">
            <v>0</v>
          </cell>
          <cell r="HQ114">
            <v>0</v>
          </cell>
          <cell r="HR114">
            <v>0</v>
          </cell>
          <cell r="HS114">
            <v>0</v>
          </cell>
          <cell r="HT114">
            <v>0</v>
          </cell>
          <cell r="HU114">
            <v>0</v>
          </cell>
          <cell r="HV114">
            <v>3</v>
          </cell>
          <cell r="HW114">
            <v>3</v>
          </cell>
          <cell r="HX114">
            <v>1</v>
          </cell>
          <cell r="HY114">
            <v>10</v>
          </cell>
          <cell r="HZ114">
            <v>4</v>
          </cell>
          <cell r="IA114">
            <v>10</v>
          </cell>
          <cell r="IB114">
            <v>4</v>
          </cell>
          <cell r="IC114">
            <v>9</v>
          </cell>
          <cell r="ID114">
            <v>0</v>
          </cell>
          <cell r="IE114">
            <v>0</v>
          </cell>
          <cell r="IF114">
            <v>0</v>
          </cell>
          <cell r="IG114">
            <v>0</v>
          </cell>
          <cell r="IH114">
            <v>0</v>
          </cell>
          <cell r="II114">
            <v>0</v>
          </cell>
          <cell r="IJ114">
            <v>9</v>
          </cell>
          <cell r="IK114">
            <v>29</v>
          </cell>
          <cell r="IL114">
            <v>38</v>
          </cell>
          <cell r="IM114">
            <v>0</v>
          </cell>
          <cell r="IN114">
            <v>0</v>
          </cell>
          <cell r="IO114">
            <v>0</v>
          </cell>
          <cell r="IP114">
            <v>0</v>
          </cell>
          <cell r="IQ114">
            <v>0</v>
          </cell>
          <cell r="IR114">
            <v>0</v>
          </cell>
          <cell r="IS114">
            <v>0</v>
          </cell>
          <cell r="IT114">
            <v>0</v>
          </cell>
          <cell r="IU114">
            <v>5</v>
          </cell>
          <cell r="IV114">
            <v>5</v>
          </cell>
          <cell r="IW114">
            <v>5</v>
          </cell>
          <cell r="IX114">
            <v>5</v>
          </cell>
          <cell r="IY114">
            <v>10</v>
          </cell>
          <cell r="IZ114">
            <v>0</v>
          </cell>
          <cell r="JA114">
            <v>0</v>
          </cell>
          <cell r="JB114">
            <v>0</v>
          </cell>
          <cell r="JC114">
            <v>0</v>
          </cell>
          <cell r="JD114">
            <v>0</v>
          </cell>
          <cell r="JE114">
            <v>0</v>
          </cell>
          <cell r="JF114">
            <v>0</v>
          </cell>
          <cell r="JG114">
            <v>0</v>
          </cell>
          <cell r="JH114">
            <v>65</v>
          </cell>
          <cell r="JI114">
            <v>61</v>
          </cell>
          <cell r="JJ114">
            <v>65</v>
          </cell>
          <cell r="JK114">
            <v>61</v>
          </cell>
          <cell r="JL114">
            <v>126</v>
          </cell>
          <cell r="JM114">
            <v>0</v>
          </cell>
          <cell r="JN114">
            <v>0</v>
          </cell>
          <cell r="JO114">
            <v>0</v>
          </cell>
          <cell r="JP114">
            <v>0</v>
          </cell>
          <cell r="JQ114">
            <v>0</v>
          </cell>
          <cell r="JR114">
            <v>0</v>
          </cell>
          <cell r="JS114">
            <v>0</v>
          </cell>
          <cell r="JT114">
            <v>0</v>
          </cell>
          <cell r="JU114">
            <v>8</v>
          </cell>
          <cell r="JV114">
            <v>52</v>
          </cell>
          <cell r="JW114">
            <v>8</v>
          </cell>
          <cell r="JX114">
            <v>52</v>
          </cell>
          <cell r="JY114">
            <v>60</v>
          </cell>
          <cell r="JZ114">
            <v>0</v>
          </cell>
          <cell r="KA114">
            <v>0</v>
          </cell>
          <cell r="KB114">
            <v>0</v>
          </cell>
          <cell r="KC114">
            <v>0</v>
          </cell>
          <cell r="KD114">
            <v>0</v>
          </cell>
          <cell r="KE114">
            <v>0</v>
          </cell>
          <cell r="KF114">
            <v>0</v>
          </cell>
          <cell r="KG114">
            <v>0</v>
          </cell>
          <cell r="KH114">
            <v>0</v>
          </cell>
          <cell r="KI114">
            <v>3</v>
          </cell>
          <cell r="KJ114">
            <v>0</v>
          </cell>
          <cell r="KK114">
            <v>3</v>
          </cell>
          <cell r="KL114">
            <v>3</v>
          </cell>
          <cell r="KM114">
            <v>1</v>
          </cell>
          <cell r="KN114">
            <v>0</v>
          </cell>
          <cell r="KO114">
            <v>1</v>
          </cell>
          <cell r="KP114">
            <v>0</v>
          </cell>
          <cell r="KQ114">
            <v>11</v>
          </cell>
          <cell r="KR114">
            <v>63</v>
          </cell>
          <cell r="KS114">
            <v>0</v>
          </cell>
          <cell r="KT114">
            <v>0</v>
          </cell>
          <cell r="KU114">
            <v>0</v>
          </cell>
          <cell r="KV114">
            <v>9</v>
          </cell>
          <cell r="KW114">
            <v>0</v>
          </cell>
          <cell r="KX114">
            <v>10</v>
          </cell>
          <cell r="KY114">
            <v>93</v>
          </cell>
          <cell r="KZ114">
            <v>3</v>
          </cell>
          <cell r="LA114">
            <v>0</v>
          </cell>
          <cell r="LB114">
            <v>0</v>
          </cell>
          <cell r="LC114">
            <v>3</v>
          </cell>
          <cell r="LD114">
            <v>6</v>
          </cell>
        </row>
        <row r="115">
          <cell r="A115" t="str">
            <v>Youth Action Northern Ireland</v>
          </cell>
          <cell r="B115" t="str">
            <v>2014-2015</v>
          </cell>
          <cell r="C115">
            <v>31725</v>
          </cell>
          <cell r="D115" t="str">
            <v>Lottery</v>
          </cell>
          <cell r="E115" t="str">
            <v>ACNI/10763</v>
          </cell>
          <cell r="F115" t="str">
            <v>Gavin O'Connor</v>
          </cell>
          <cell r="G115" t="str">
            <v>xx AFP - Returning Applicant</v>
          </cell>
          <cell r="H115" t="str">
            <v>Awarded - Completed</v>
          </cell>
          <cell r="I115" t="str">
            <v>Medium</v>
          </cell>
          <cell r="J115">
            <v>60009</v>
          </cell>
          <cell r="K115">
            <v>0</v>
          </cell>
          <cell r="L115">
            <v>60009</v>
          </cell>
          <cell r="M115">
            <v>60009</v>
          </cell>
          <cell r="N115" t="str">
            <v>Drama</v>
          </cell>
          <cell r="O115">
            <v>0</v>
          </cell>
          <cell r="P115">
            <v>2</v>
          </cell>
          <cell r="Q115">
            <v>0</v>
          </cell>
          <cell r="R115">
            <v>0</v>
          </cell>
          <cell r="S115">
            <v>0</v>
          </cell>
          <cell r="T115">
            <v>1</v>
          </cell>
          <cell r="U115">
            <v>0</v>
          </cell>
          <cell r="V115">
            <v>0</v>
          </cell>
          <cell r="W115">
            <v>1</v>
          </cell>
          <cell r="X115">
            <v>2</v>
          </cell>
          <cell r="Y115">
            <v>0</v>
          </cell>
          <cell r="Z115">
            <v>0</v>
          </cell>
          <cell r="AA115">
            <v>1</v>
          </cell>
          <cell r="AB115">
            <v>5</v>
          </cell>
          <cell r="AC115">
            <v>6</v>
          </cell>
          <cell r="AD115">
            <v>9</v>
          </cell>
          <cell r="AE115">
            <v>21</v>
          </cell>
          <cell r="AF115">
            <v>0</v>
          </cell>
          <cell r="AG115">
            <v>0</v>
          </cell>
          <cell r="AH115">
            <v>0</v>
          </cell>
          <cell r="AI115">
            <v>0</v>
          </cell>
          <cell r="AJ115">
            <v>9</v>
          </cell>
          <cell r="AK115">
            <v>21</v>
          </cell>
          <cell r="AL115">
            <v>30</v>
          </cell>
          <cell r="AM115">
            <v>161</v>
          </cell>
          <cell r="AN115">
            <v>376</v>
          </cell>
          <cell r="AO115">
            <v>537</v>
          </cell>
          <cell r="AP115">
            <v>18240</v>
          </cell>
          <cell r="AQ115">
            <v>4</v>
          </cell>
          <cell r="AR115">
            <v>4</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4</v>
          </cell>
          <cell r="BR115">
            <v>4</v>
          </cell>
          <cell r="BS115">
            <v>8</v>
          </cell>
          <cell r="BT115">
            <v>7</v>
          </cell>
          <cell r="BU115">
            <v>20</v>
          </cell>
          <cell r="BV115">
            <v>0</v>
          </cell>
          <cell r="BW115">
            <v>0</v>
          </cell>
          <cell r="BX115">
            <v>0</v>
          </cell>
          <cell r="BY115">
            <v>0</v>
          </cell>
          <cell r="BZ115">
            <v>0</v>
          </cell>
          <cell r="CA115">
            <v>0</v>
          </cell>
          <cell r="CB115">
            <v>0</v>
          </cell>
          <cell r="CC115">
            <v>0</v>
          </cell>
          <cell r="CD115">
            <v>0</v>
          </cell>
          <cell r="CE115">
            <v>0</v>
          </cell>
          <cell r="CF115">
            <v>0</v>
          </cell>
          <cell r="CG115">
            <v>0</v>
          </cell>
          <cell r="CH115">
            <v>0</v>
          </cell>
          <cell r="CI115">
            <v>0</v>
          </cell>
          <cell r="CJ115">
            <v>0</v>
          </cell>
          <cell r="CK115">
            <v>0</v>
          </cell>
          <cell r="CL115">
            <v>0</v>
          </cell>
          <cell r="CM115">
            <v>0</v>
          </cell>
          <cell r="CN115">
            <v>0</v>
          </cell>
          <cell r="CO115">
            <v>0</v>
          </cell>
          <cell r="CP115">
            <v>2</v>
          </cell>
          <cell r="CQ115">
            <v>3</v>
          </cell>
          <cell r="CR115">
            <v>0</v>
          </cell>
          <cell r="CS115">
            <v>0</v>
          </cell>
          <cell r="CT115">
            <v>9</v>
          </cell>
          <cell r="CU115">
            <v>23</v>
          </cell>
          <cell r="CV115">
            <v>32</v>
          </cell>
          <cell r="CW115">
            <v>0</v>
          </cell>
          <cell r="CX115">
            <v>1</v>
          </cell>
          <cell r="CY115">
            <v>0</v>
          </cell>
          <cell r="CZ115">
            <v>0</v>
          </cell>
          <cell r="DA115">
            <v>0</v>
          </cell>
          <cell r="DB115">
            <v>0</v>
          </cell>
          <cell r="DC115">
            <v>0</v>
          </cell>
          <cell r="DD115">
            <v>0</v>
          </cell>
          <cell r="DE115">
            <v>0</v>
          </cell>
          <cell r="DF115">
            <v>0</v>
          </cell>
          <cell r="DG115">
            <v>0</v>
          </cell>
          <cell r="DH115">
            <v>0</v>
          </cell>
          <cell r="DI115">
            <v>0</v>
          </cell>
          <cell r="DJ115">
            <v>0</v>
          </cell>
          <cell r="DK115">
            <v>0</v>
          </cell>
          <cell r="DL115">
            <v>0</v>
          </cell>
          <cell r="DM115">
            <v>0</v>
          </cell>
          <cell r="DN115">
            <v>0</v>
          </cell>
          <cell r="DO115">
            <v>0</v>
          </cell>
          <cell r="DP115">
            <v>0</v>
          </cell>
          <cell r="DQ115">
            <v>0</v>
          </cell>
          <cell r="DR115">
            <v>0</v>
          </cell>
          <cell r="DS115">
            <v>0</v>
          </cell>
          <cell r="DT115">
            <v>0</v>
          </cell>
          <cell r="DU115">
            <v>0</v>
          </cell>
          <cell r="DV115">
            <v>0</v>
          </cell>
          <cell r="DW115">
            <v>0</v>
          </cell>
          <cell r="DX115">
            <v>1</v>
          </cell>
          <cell r="DY115">
            <v>1</v>
          </cell>
          <cell r="DZ115">
            <v>1</v>
          </cell>
          <cell r="EA115">
            <v>1</v>
          </cell>
          <cell r="EB115">
            <v>0</v>
          </cell>
          <cell r="EC115">
            <v>0</v>
          </cell>
          <cell r="ED115">
            <v>0</v>
          </cell>
          <cell r="EE115">
            <v>0</v>
          </cell>
          <cell r="EF115">
            <v>0</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1</v>
          </cell>
          <cell r="FA115">
            <v>1</v>
          </cell>
          <cell r="FB115">
            <v>2</v>
          </cell>
          <cell r="FC115">
            <v>0</v>
          </cell>
          <cell r="FD115">
            <v>0</v>
          </cell>
          <cell r="FE115">
            <v>0</v>
          </cell>
          <cell r="FF115">
            <v>1</v>
          </cell>
          <cell r="FG115">
            <v>0</v>
          </cell>
          <cell r="FH115">
            <v>0</v>
          </cell>
          <cell r="FI115">
            <v>0</v>
          </cell>
          <cell r="FJ115">
            <v>0</v>
          </cell>
          <cell r="FK115">
            <v>0</v>
          </cell>
          <cell r="FL115">
            <v>0</v>
          </cell>
          <cell r="FM115">
            <v>0</v>
          </cell>
          <cell r="FN115">
            <v>1</v>
          </cell>
          <cell r="FO115">
            <v>1</v>
          </cell>
          <cell r="FP115">
            <v>0</v>
          </cell>
          <cell r="FQ115">
            <v>0</v>
          </cell>
          <cell r="FR115">
            <v>0</v>
          </cell>
          <cell r="FS115">
            <v>0</v>
          </cell>
          <cell r="FT115">
            <v>1</v>
          </cell>
          <cell r="FU115">
            <v>2</v>
          </cell>
          <cell r="FV115">
            <v>1</v>
          </cell>
          <cell r="FW115">
            <v>1</v>
          </cell>
          <cell r="FX115">
            <v>2</v>
          </cell>
          <cell r="FY115">
            <v>1</v>
          </cell>
          <cell r="FZ115">
            <v>0</v>
          </cell>
          <cell r="GA115">
            <v>0</v>
          </cell>
          <cell r="GB115">
            <v>4</v>
          </cell>
          <cell r="GC115">
            <v>4</v>
          </cell>
          <cell r="GD115">
            <v>8</v>
          </cell>
          <cell r="GE115">
            <v>1</v>
          </cell>
          <cell r="GF115">
            <v>4</v>
          </cell>
          <cell r="GG115">
            <v>3</v>
          </cell>
          <cell r="GH115">
            <v>14</v>
          </cell>
          <cell r="GI115">
            <v>3</v>
          </cell>
          <cell r="GJ115">
            <v>5</v>
          </cell>
          <cell r="GK115">
            <v>2</v>
          </cell>
          <cell r="GL115">
            <v>0</v>
          </cell>
          <cell r="GM115">
            <v>0</v>
          </cell>
          <cell r="GN115">
            <v>0</v>
          </cell>
          <cell r="GO115">
            <v>0</v>
          </cell>
          <cell r="GP115">
            <v>0</v>
          </cell>
          <cell r="GQ115">
            <v>9</v>
          </cell>
          <cell r="GR115">
            <v>23</v>
          </cell>
          <cell r="GS115">
            <v>32</v>
          </cell>
          <cell r="GT115">
            <v>0</v>
          </cell>
          <cell r="GU115">
            <v>0</v>
          </cell>
          <cell r="GV115">
            <v>0</v>
          </cell>
          <cell r="GW115">
            <v>0</v>
          </cell>
          <cell r="GX115">
            <v>0</v>
          </cell>
          <cell r="GY115">
            <v>1</v>
          </cell>
          <cell r="GZ115">
            <v>0</v>
          </cell>
          <cell r="HA115">
            <v>0</v>
          </cell>
          <cell r="HB115">
            <v>0</v>
          </cell>
          <cell r="HC115">
            <v>0</v>
          </cell>
          <cell r="HD115">
            <v>0</v>
          </cell>
          <cell r="HE115">
            <v>0</v>
          </cell>
          <cell r="HF115">
            <v>0</v>
          </cell>
          <cell r="HG115">
            <v>1</v>
          </cell>
          <cell r="HH115">
            <v>1</v>
          </cell>
          <cell r="HI115">
            <v>0</v>
          </cell>
          <cell r="HJ115">
            <v>0</v>
          </cell>
          <cell r="HK115">
            <v>1</v>
          </cell>
          <cell r="HL115">
            <v>2</v>
          </cell>
          <cell r="HM115">
            <v>0</v>
          </cell>
          <cell r="HN115">
            <v>0</v>
          </cell>
          <cell r="HO115">
            <v>0</v>
          </cell>
          <cell r="HP115">
            <v>0</v>
          </cell>
          <cell r="HQ115">
            <v>0</v>
          </cell>
          <cell r="HR115">
            <v>0</v>
          </cell>
          <cell r="HS115">
            <v>0</v>
          </cell>
          <cell r="HT115">
            <v>0</v>
          </cell>
          <cell r="HU115">
            <v>1</v>
          </cell>
          <cell r="HV115">
            <v>2</v>
          </cell>
          <cell r="HW115">
            <v>3</v>
          </cell>
          <cell r="HX115">
            <v>98</v>
          </cell>
          <cell r="HY115">
            <v>171</v>
          </cell>
          <cell r="HZ115">
            <v>9</v>
          </cell>
          <cell r="IA115">
            <v>19</v>
          </cell>
          <cell r="IB115">
            <v>16</v>
          </cell>
          <cell r="IC115">
            <v>56</v>
          </cell>
          <cell r="ID115">
            <v>28</v>
          </cell>
          <cell r="IE115">
            <v>106</v>
          </cell>
          <cell r="IF115">
            <v>6</v>
          </cell>
          <cell r="IG115">
            <v>17</v>
          </cell>
          <cell r="IH115">
            <v>4</v>
          </cell>
          <cell r="II115">
            <v>7</v>
          </cell>
          <cell r="IJ115">
            <v>161</v>
          </cell>
          <cell r="IK115">
            <v>376</v>
          </cell>
          <cell r="IL115">
            <v>537</v>
          </cell>
          <cell r="IM115">
            <v>2</v>
          </cell>
          <cell r="IN115">
            <v>1</v>
          </cell>
          <cell r="IO115">
            <v>2</v>
          </cell>
          <cell r="IP115">
            <v>3</v>
          </cell>
          <cell r="IQ115">
            <v>0</v>
          </cell>
          <cell r="IR115">
            <v>0</v>
          </cell>
          <cell r="IS115">
            <v>0</v>
          </cell>
          <cell r="IT115">
            <v>0</v>
          </cell>
          <cell r="IU115">
            <v>0</v>
          </cell>
          <cell r="IV115">
            <v>0</v>
          </cell>
          <cell r="IW115">
            <v>4</v>
          </cell>
          <cell r="IX115">
            <v>4</v>
          </cell>
          <cell r="IY115">
            <v>8</v>
          </cell>
          <cell r="IZ115">
            <v>0</v>
          </cell>
          <cell r="JA115">
            <v>2</v>
          </cell>
          <cell r="JB115">
            <v>0</v>
          </cell>
          <cell r="JC115">
            <v>0</v>
          </cell>
          <cell r="JD115">
            <v>0</v>
          </cell>
          <cell r="JE115">
            <v>0</v>
          </cell>
          <cell r="JF115">
            <v>0</v>
          </cell>
          <cell r="JG115">
            <v>0</v>
          </cell>
          <cell r="JH115">
            <v>9</v>
          </cell>
          <cell r="JI115">
            <v>21</v>
          </cell>
          <cell r="JJ115">
            <v>9</v>
          </cell>
          <cell r="JK115">
            <v>23</v>
          </cell>
          <cell r="JL115">
            <v>32</v>
          </cell>
          <cell r="JM115">
            <v>0</v>
          </cell>
          <cell r="JN115">
            <v>1</v>
          </cell>
          <cell r="JO115">
            <v>0</v>
          </cell>
          <cell r="JP115">
            <v>0</v>
          </cell>
          <cell r="JQ115">
            <v>0</v>
          </cell>
          <cell r="JR115">
            <v>0</v>
          </cell>
          <cell r="JS115">
            <v>0</v>
          </cell>
          <cell r="JT115">
            <v>0</v>
          </cell>
          <cell r="JU115">
            <v>0</v>
          </cell>
          <cell r="JV115">
            <v>0</v>
          </cell>
          <cell r="JW115">
            <v>0</v>
          </cell>
          <cell r="JX115">
            <v>1</v>
          </cell>
          <cell r="JY115">
            <v>1</v>
          </cell>
          <cell r="JZ115">
            <v>1</v>
          </cell>
          <cell r="KA115">
            <v>2</v>
          </cell>
          <cell r="KB115">
            <v>0</v>
          </cell>
          <cell r="KC115">
            <v>0</v>
          </cell>
          <cell r="KD115">
            <v>0</v>
          </cell>
          <cell r="KE115">
            <v>0</v>
          </cell>
          <cell r="KF115">
            <v>0</v>
          </cell>
          <cell r="KG115">
            <v>0</v>
          </cell>
          <cell r="KH115">
            <v>0</v>
          </cell>
          <cell r="KI115">
            <v>0</v>
          </cell>
          <cell r="KJ115">
            <v>1</v>
          </cell>
          <cell r="KK115">
            <v>2</v>
          </cell>
          <cell r="KL115">
            <v>3</v>
          </cell>
          <cell r="KM115">
            <v>1</v>
          </cell>
          <cell r="KN115">
            <v>0</v>
          </cell>
          <cell r="KO115">
            <v>1</v>
          </cell>
          <cell r="KP115">
            <v>0</v>
          </cell>
          <cell r="KQ115">
            <v>9</v>
          </cell>
          <cell r="KR115">
            <v>18</v>
          </cell>
          <cell r="KS115">
            <v>0</v>
          </cell>
          <cell r="KT115">
            <v>0</v>
          </cell>
          <cell r="KU115">
            <v>45</v>
          </cell>
          <cell r="KV115">
            <v>0</v>
          </cell>
          <cell r="KW115">
            <v>32</v>
          </cell>
          <cell r="KX115">
            <v>45</v>
          </cell>
          <cell r="KY115">
            <v>149</v>
          </cell>
          <cell r="KZ115">
            <v>5</v>
          </cell>
          <cell r="LA115">
            <v>0</v>
          </cell>
          <cell r="LB115">
            <v>0</v>
          </cell>
          <cell r="LC115">
            <v>15</v>
          </cell>
          <cell r="LD115">
            <v>20</v>
          </cell>
        </row>
        <row r="116">
          <cell r="A116" t="str">
            <v>All organisations</v>
          </cell>
          <cell r="B116">
            <v>114</v>
          </cell>
          <cell r="C116">
            <v>0</v>
          </cell>
          <cell r="D116">
            <v>0</v>
          </cell>
          <cell r="E116">
            <v>0</v>
          </cell>
          <cell r="F116">
            <v>0</v>
          </cell>
          <cell r="G116">
            <v>0</v>
          </cell>
          <cell r="H116">
            <v>0</v>
          </cell>
          <cell r="I116">
            <v>0</v>
          </cell>
          <cell r="J116">
            <v>14086575</v>
          </cell>
          <cell r="K116">
            <v>0</v>
          </cell>
          <cell r="L116">
            <v>0</v>
          </cell>
          <cell r="M116">
            <v>0</v>
          </cell>
          <cell r="N116">
            <v>0</v>
          </cell>
          <cell r="O116">
            <v>60</v>
          </cell>
          <cell r="P116">
            <v>47</v>
          </cell>
          <cell r="Q116">
            <v>6</v>
          </cell>
          <cell r="R116">
            <v>13</v>
          </cell>
          <cell r="S116">
            <v>71</v>
          </cell>
          <cell r="T116">
            <v>101</v>
          </cell>
          <cell r="U116">
            <v>8</v>
          </cell>
          <cell r="V116">
            <v>39</v>
          </cell>
          <cell r="W116">
            <v>105</v>
          </cell>
          <cell r="X116">
            <v>110</v>
          </cell>
          <cell r="Y116">
            <v>140</v>
          </cell>
          <cell r="Z116">
            <v>226</v>
          </cell>
          <cell r="AA116">
            <v>390</v>
          </cell>
          <cell r="AB116">
            <v>536</v>
          </cell>
          <cell r="AC116">
            <v>926</v>
          </cell>
          <cell r="AD116">
            <v>2197</v>
          </cell>
          <cell r="AE116">
            <v>2306</v>
          </cell>
          <cell r="AF116">
            <v>28</v>
          </cell>
          <cell r="AG116">
            <v>75</v>
          </cell>
          <cell r="AH116">
            <v>220</v>
          </cell>
          <cell r="AI116">
            <v>222</v>
          </cell>
          <cell r="AJ116">
            <v>2445</v>
          </cell>
          <cell r="AK116">
            <v>2603</v>
          </cell>
          <cell r="AL116">
            <v>5048</v>
          </cell>
          <cell r="AM116">
            <v>1416</v>
          </cell>
          <cell r="AN116">
            <v>2192</v>
          </cell>
          <cell r="AO116">
            <v>3608</v>
          </cell>
          <cell r="AP116">
            <v>85015</v>
          </cell>
          <cell r="AQ116">
            <v>471</v>
          </cell>
          <cell r="AR116">
            <v>366</v>
          </cell>
          <cell r="AS116">
            <v>0</v>
          </cell>
          <cell r="AT116">
            <v>0</v>
          </cell>
          <cell r="AU116">
            <v>0</v>
          </cell>
          <cell r="AV116">
            <v>0</v>
          </cell>
          <cell r="AW116">
            <v>3</v>
          </cell>
          <cell r="AX116">
            <v>4</v>
          </cell>
          <cell r="AY116">
            <v>0</v>
          </cell>
          <cell r="AZ116">
            <v>0</v>
          </cell>
          <cell r="BA116">
            <v>0</v>
          </cell>
          <cell r="BB116">
            <v>1</v>
          </cell>
          <cell r="BC116">
            <v>0</v>
          </cell>
          <cell r="BD116">
            <v>0</v>
          </cell>
          <cell r="BE116">
            <v>0</v>
          </cell>
          <cell r="BF116">
            <v>0</v>
          </cell>
          <cell r="BG116">
            <v>1</v>
          </cell>
          <cell r="BH116">
            <v>1</v>
          </cell>
          <cell r="BI116">
            <v>0</v>
          </cell>
          <cell r="BJ116">
            <v>0</v>
          </cell>
          <cell r="BK116">
            <v>0</v>
          </cell>
          <cell r="BL116">
            <v>0</v>
          </cell>
          <cell r="BM116">
            <v>1</v>
          </cell>
          <cell r="BN116">
            <v>0</v>
          </cell>
          <cell r="BO116">
            <v>21</v>
          </cell>
          <cell r="BP116">
            <v>10</v>
          </cell>
          <cell r="BQ116">
            <v>497</v>
          </cell>
          <cell r="BR116">
            <v>382</v>
          </cell>
          <cell r="BS116">
            <v>879</v>
          </cell>
          <cell r="BT116">
            <v>1295.5</v>
          </cell>
          <cell r="BU116">
            <v>1268</v>
          </cell>
          <cell r="BV116">
            <v>0</v>
          </cell>
          <cell r="BW116">
            <v>1</v>
          </cell>
          <cell r="BX116">
            <v>1</v>
          </cell>
          <cell r="BY116">
            <v>1</v>
          </cell>
          <cell r="BZ116">
            <v>1</v>
          </cell>
          <cell r="CA116">
            <v>4</v>
          </cell>
          <cell r="CB116">
            <v>1</v>
          </cell>
          <cell r="CC116">
            <v>0</v>
          </cell>
          <cell r="CD116">
            <v>0</v>
          </cell>
          <cell r="CE116">
            <v>0</v>
          </cell>
          <cell r="CF116">
            <v>0</v>
          </cell>
          <cell r="CG116">
            <v>0</v>
          </cell>
          <cell r="CH116">
            <v>0</v>
          </cell>
          <cell r="CI116">
            <v>1</v>
          </cell>
          <cell r="CJ116">
            <v>5</v>
          </cell>
          <cell r="CK116">
            <v>3</v>
          </cell>
          <cell r="CL116">
            <v>2</v>
          </cell>
          <cell r="CM116">
            <v>1</v>
          </cell>
          <cell r="CN116">
            <v>4</v>
          </cell>
          <cell r="CO116">
            <v>11</v>
          </cell>
          <cell r="CP116">
            <v>15</v>
          </cell>
          <cell r="CQ116">
            <v>18</v>
          </cell>
          <cell r="CR116">
            <v>472</v>
          </cell>
          <cell r="CS116">
            <v>572</v>
          </cell>
          <cell r="CT116">
            <v>1796.5</v>
          </cell>
          <cell r="CU116">
            <v>1880</v>
          </cell>
          <cell r="CV116">
            <v>3676.5</v>
          </cell>
          <cell r="CW116">
            <v>96.5</v>
          </cell>
          <cell r="CX116">
            <v>191</v>
          </cell>
          <cell r="CY116">
            <v>0</v>
          </cell>
          <cell r="CZ116">
            <v>0</v>
          </cell>
          <cell r="DA116">
            <v>0</v>
          </cell>
          <cell r="DB116">
            <v>0</v>
          </cell>
          <cell r="DC116">
            <v>1</v>
          </cell>
          <cell r="DD116">
            <v>2</v>
          </cell>
          <cell r="DE116">
            <v>0</v>
          </cell>
          <cell r="DF116">
            <v>0</v>
          </cell>
          <cell r="DG116">
            <v>0</v>
          </cell>
          <cell r="DH116">
            <v>0</v>
          </cell>
          <cell r="DI116">
            <v>0</v>
          </cell>
          <cell r="DJ116">
            <v>0</v>
          </cell>
          <cell r="DK116">
            <v>0</v>
          </cell>
          <cell r="DL116">
            <v>0</v>
          </cell>
          <cell r="DM116">
            <v>0</v>
          </cell>
          <cell r="DN116">
            <v>0</v>
          </cell>
          <cell r="DO116">
            <v>0</v>
          </cell>
          <cell r="DP116">
            <v>0</v>
          </cell>
          <cell r="DQ116">
            <v>0</v>
          </cell>
          <cell r="DR116">
            <v>0</v>
          </cell>
          <cell r="DS116">
            <v>0</v>
          </cell>
          <cell r="DT116">
            <v>2</v>
          </cell>
          <cell r="DU116">
            <v>4</v>
          </cell>
          <cell r="DV116">
            <v>6</v>
          </cell>
          <cell r="DW116">
            <v>101.5</v>
          </cell>
          <cell r="DX116">
            <v>201</v>
          </cell>
          <cell r="DY116">
            <v>302.5</v>
          </cell>
          <cell r="DZ116">
            <v>352</v>
          </cell>
          <cell r="EA116">
            <v>481</v>
          </cell>
          <cell r="EB116">
            <v>0</v>
          </cell>
          <cell r="EC116">
            <v>0</v>
          </cell>
          <cell r="ED116">
            <v>0</v>
          </cell>
          <cell r="EE116">
            <v>0</v>
          </cell>
          <cell r="EF116">
            <v>0</v>
          </cell>
          <cell r="EG116">
            <v>2</v>
          </cell>
          <cell r="EH116">
            <v>0</v>
          </cell>
          <cell r="EI116">
            <v>0</v>
          </cell>
          <cell r="EJ116">
            <v>0</v>
          </cell>
          <cell r="EK116">
            <v>0</v>
          </cell>
          <cell r="EL116">
            <v>0</v>
          </cell>
          <cell r="EM116">
            <v>0</v>
          </cell>
          <cell r="EN116">
            <v>3</v>
          </cell>
          <cell r="EO116">
            <v>1</v>
          </cell>
          <cell r="EP116">
            <v>1</v>
          </cell>
          <cell r="EQ116">
            <v>1</v>
          </cell>
          <cell r="ER116">
            <v>0</v>
          </cell>
          <cell r="ES116">
            <v>0</v>
          </cell>
          <cell r="ET116">
            <v>2</v>
          </cell>
          <cell r="EU116">
            <v>2</v>
          </cell>
          <cell r="EV116">
            <v>1</v>
          </cell>
          <cell r="EW116">
            <v>2</v>
          </cell>
          <cell r="EX116">
            <v>72</v>
          </cell>
          <cell r="EY116">
            <v>101</v>
          </cell>
          <cell r="EZ116">
            <v>431</v>
          </cell>
          <cell r="FA116">
            <v>590</v>
          </cell>
          <cell r="FB116">
            <v>1021</v>
          </cell>
          <cell r="FC116">
            <v>63</v>
          </cell>
          <cell r="FD116">
            <v>38</v>
          </cell>
          <cell r="FE116">
            <v>27</v>
          </cell>
          <cell r="FF116">
            <v>18</v>
          </cell>
          <cell r="FG116">
            <v>5</v>
          </cell>
          <cell r="FH116">
            <v>6</v>
          </cell>
          <cell r="FI116">
            <v>14</v>
          </cell>
          <cell r="FJ116">
            <v>18</v>
          </cell>
          <cell r="FK116">
            <v>68</v>
          </cell>
          <cell r="FL116">
            <v>74</v>
          </cell>
          <cell r="FM116">
            <v>177</v>
          </cell>
          <cell r="FN116">
            <v>154</v>
          </cell>
          <cell r="FO116">
            <v>331</v>
          </cell>
          <cell r="FP116">
            <v>8</v>
          </cell>
          <cell r="FQ116">
            <v>5</v>
          </cell>
          <cell r="FR116">
            <v>29</v>
          </cell>
          <cell r="FS116">
            <v>41</v>
          </cell>
          <cell r="FT116">
            <v>83</v>
          </cell>
          <cell r="FU116">
            <v>121</v>
          </cell>
          <cell r="FV116">
            <v>157</v>
          </cell>
          <cell r="FW116">
            <v>115</v>
          </cell>
          <cell r="FX116">
            <v>119</v>
          </cell>
          <cell r="FY116">
            <v>62</v>
          </cell>
          <cell r="FZ116">
            <v>78</v>
          </cell>
          <cell r="GA116">
            <v>22</v>
          </cell>
          <cell r="GB116">
            <v>474</v>
          </cell>
          <cell r="GC116">
            <v>366</v>
          </cell>
          <cell r="GD116">
            <v>840</v>
          </cell>
          <cell r="GE116">
            <v>153</v>
          </cell>
          <cell r="GF116">
            <v>158</v>
          </cell>
          <cell r="GG116">
            <v>454</v>
          </cell>
          <cell r="GH116">
            <v>542</v>
          </cell>
          <cell r="GI116">
            <v>399</v>
          </cell>
          <cell r="GJ116">
            <v>405</v>
          </cell>
          <cell r="GK116">
            <v>242</v>
          </cell>
          <cell r="GL116">
            <v>237</v>
          </cell>
          <cell r="GM116">
            <v>103</v>
          </cell>
          <cell r="GN116">
            <v>98</v>
          </cell>
          <cell r="GO116">
            <v>32.5</v>
          </cell>
          <cell r="GP116">
            <v>30</v>
          </cell>
          <cell r="GQ116">
            <v>1383.5</v>
          </cell>
          <cell r="GR116">
            <v>1470</v>
          </cell>
          <cell r="GS116">
            <v>2853.5</v>
          </cell>
          <cell r="GT116">
            <v>1</v>
          </cell>
          <cell r="GU116">
            <v>7</v>
          </cell>
          <cell r="GV116">
            <v>21</v>
          </cell>
          <cell r="GW116">
            <v>65</v>
          </cell>
          <cell r="GX116">
            <v>31</v>
          </cell>
          <cell r="GY116">
            <v>69</v>
          </cell>
          <cell r="GZ116">
            <v>34</v>
          </cell>
          <cell r="HA116">
            <v>40</v>
          </cell>
          <cell r="HB116">
            <v>11</v>
          </cell>
          <cell r="HC116">
            <v>9</v>
          </cell>
          <cell r="HD116">
            <v>3.5</v>
          </cell>
          <cell r="HE116">
            <v>1</v>
          </cell>
          <cell r="HF116">
            <v>101.5</v>
          </cell>
          <cell r="HG116">
            <v>191</v>
          </cell>
          <cell r="HH116">
            <v>292.5</v>
          </cell>
          <cell r="HI116">
            <v>41</v>
          </cell>
          <cell r="HJ116">
            <v>70</v>
          </cell>
          <cell r="HK116">
            <v>136</v>
          </cell>
          <cell r="HL116">
            <v>174</v>
          </cell>
          <cell r="HM116">
            <v>86</v>
          </cell>
          <cell r="HN116">
            <v>143</v>
          </cell>
          <cell r="HO116">
            <v>64</v>
          </cell>
          <cell r="HP116">
            <v>90</v>
          </cell>
          <cell r="HQ116">
            <v>22</v>
          </cell>
          <cell r="HR116">
            <v>30</v>
          </cell>
          <cell r="HS116">
            <v>2</v>
          </cell>
          <cell r="HT116">
            <v>10</v>
          </cell>
          <cell r="HU116">
            <v>351</v>
          </cell>
          <cell r="HV116">
            <v>517</v>
          </cell>
          <cell r="HW116">
            <v>868</v>
          </cell>
          <cell r="HX116">
            <v>262</v>
          </cell>
          <cell r="HY116">
            <v>404</v>
          </cell>
          <cell r="HZ116">
            <v>197</v>
          </cell>
          <cell r="IA116">
            <v>297</v>
          </cell>
          <cell r="IB116">
            <v>149</v>
          </cell>
          <cell r="IC116">
            <v>270</v>
          </cell>
          <cell r="ID116">
            <v>105</v>
          </cell>
          <cell r="IE116">
            <v>251</v>
          </cell>
          <cell r="IF116">
            <v>79</v>
          </cell>
          <cell r="IG116">
            <v>90</v>
          </cell>
          <cell r="IH116">
            <v>35</v>
          </cell>
          <cell r="II116">
            <v>41</v>
          </cell>
          <cell r="IJ116">
            <v>827</v>
          </cell>
          <cell r="IK116">
            <v>1353</v>
          </cell>
          <cell r="IL116">
            <v>2180</v>
          </cell>
          <cell r="IM116">
            <v>87</v>
          </cell>
          <cell r="IN116">
            <v>69</v>
          </cell>
          <cell r="IO116">
            <v>55</v>
          </cell>
          <cell r="IP116">
            <v>46</v>
          </cell>
          <cell r="IQ116">
            <v>3</v>
          </cell>
          <cell r="IR116">
            <v>4</v>
          </cell>
          <cell r="IS116">
            <v>8</v>
          </cell>
          <cell r="IT116">
            <v>14</v>
          </cell>
          <cell r="IU116">
            <v>314</v>
          </cell>
          <cell r="IV116">
            <v>231</v>
          </cell>
          <cell r="IW116">
            <v>467</v>
          </cell>
          <cell r="IX116">
            <v>364</v>
          </cell>
          <cell r="IY116">
            <v>831</v>
          </cell>
          <cell r="IZ116">
            <v>116</v>
          </cell>
          <cell r="JA116">
            <v>128</v>
          </cell>
          <cell r="JB116">
            <v>49</v>
          </cell>
          <cell r="JC116">
            <v>66</v>
          </cell>
          <cell r="JD116">
            <v>6</v>
          </cell>
          <cell r="JE116">
            <v>8</v>
          </cell>
          <cell r="JF116">
            <v>14</v>
          </cell>
          <cell r="JG116">
            <v>13</v>
          </cell>
          <cell r="JH116">
            <v>1519</v>
          </cell>
          <cell r="JI116">
            <v>1564</v>
          </cell>
          <cell r="JJ116">
            <v>1704</v>
          </cell>
          <cell r="JK116">
            <v>1779</v>
          </cell>
          <cell r="JL116">
            <v>3483</v>
          </cell>
          <cell r="JM116">
            <v>26</v>
          </cell>
          <cell r="JN116">
            <v>44</v>
          </cell>
          <cell r="JO116">
            <v>15</v>
          </cell>
          <cell r="JP116">
            <v>19</v>
          </cell>
          <cell r="JQ116">
            <v>2</v>
          </cell>
          <cell r="JR116">
            <v>1</v>
          </cell>
          <cell r="JS116">
            <v>6</v>
          </cell>
          <cell r="JT116">
            <v>13</v>
          </cell>
          <cell r="JU116">
            <v>52</v>
          </cell>
          <cell r="JV116">
            <v>109</v>
          </cell>
          <cell r="JW116">
            <v>101</v>
          </cell>
          <cell r="JX116">
            <v>186</v>
          </cell>
          <cell r="JY116">
            <v>287</v>
          </cell>
          <cell r="JZ116">
            <v>101</v>
          </cell>
          <cell r="KA116">
            <v>147</v>
          </cell>
          <cell r="KB116">
            <v>41</v>
          </cell>
          <cell r="KC116">
            <v>78</v>
          </cell>
          <cell r="KD116">
            <v>1</v>
          </cell>
          <cell r="KE116">
            <v>5</v>
          </cell>
          <cell r="KF116">
            <v>3</v>
          </cell>
          <cell r="KG116">
            <v>6</v>
          </cell>
          <cell r="KH116">
            <v>327</v>
          </cell>
          <cell r="KI116">
            <v>540</v>
          </cell>
          <cell r="KJ116">
            <v>473</v>
          </cell>
          <cell r="KK116">
            <v>776</v>
          </cell>
          <cell r="KL116">
            <v>1249</v>
          </cell>
          <cell r="KM116">
            <v>67</v>
          </cell>
          <cell r="KN116">
            <v>44</v>
          </cell>
          <cell r="KO116">
            <v>64</v>
          </cell>
          <cell r="KP116">
            <v>1</v>
          </cell>
          <cell r="KQ116">
            <v>195</v>
          </cell>
          <cell r="KR116">
            <v>189</v>
          </cell>
          <cell r="KS116">
            <v>99</v>
          </cell>
          <cell r="KT116">
            <v>57</v>
          </cell>
          <cell r="KU116">
            <v>269</v>
          </cell>
          <cell r="KV116">
            <v>113</v>
          </cell>
          <cell r="KW116">
            <v>291</v>
          </cell>
          <cell r="KX116">
            <v>215</v>
          </cell>
          <cell r="KY116">
            <v>1428</v>
          </cell>
          <cell r="KZ116">
            <v>55</v>
          </cell>
          <cell r="LA116">
            <v>19</v>
          </cell>
          <cell r="LB116">
            <v>310</v>
          </cell>
          <cell r="LC116">
            <v>408</v>
          </cell>
          <cell r="LD116">
            <v>792</v>
          </cell>
        </row>
        <row r="117">
          <cell r="A117" t="str">
            <v>Small</v>
          </cell>
          <cell r="B117">
            <v>41</v>
          </cell>
          <cell r="C117">
            <v>0</v>
          </cell>
          <cell r="D117">
            <v>0</v>
          </cell>
          <cell r="E117">
            <v>0</v>
          </cell>
          <cell r="F117">
            <v>0</v>
          </cell>
          <cell r="G117">
            <v>0</v>
          </cell>
          <cell r="H117">
            <v>0</v>
          </cell>
          <cell r="I117">
            <v>0</v>
          </cell>
          <cell r="J117">
            <v>1507757</v>
          </cell>
          <cell r="K117">
            <v>0</v>
          </cell>
          <cell r="L117">
            <v>0</v>
          </cell>
          <cell r="M117">
            <v>0</v>
          </cell>
          <cell r="N117">
            <v>0</v>
          </cell>
          <cell r="O117">
            <v>5</v>
          </cell>
          <cell r="P117">
            <v>2</v>
          </cell>
          <cell r="Q117">
            <v>0</v>
          </cell>
          <cell r="R117">
            <v>3</v>
          </cell>
          <cell r="S117">
            <v>10</v>
          </cell>
          <cell r="T117">
            <v>13</v>
          </cell>
          <cell r="U117">
            <v>2</v>
          </cell>
          <cell r="V117">
            <v>10</v>
          </cell>
          <cell r="W117">
            <v>1</v>
          </cell>
          <cell r="X117">
            <v>3</v>
          </cell>
          <cell r="Y117">
            <v>15</v>
          </cell>
          <cell r="Z117">
            <v>13</v>
          </cell>
          <cell r="AA117">
            <v>33</v>
          </cell>
          <cell r="AB117">
            <v>44</v>
          </cell>
          <cell r="AC117">
            <v>77</v>
          </cell>
          <cell r="AD117">
            <v>609</v>
          </cell>
          <cell r="AE117">
            <v>594</v>
          </cell>
          <cell r="AF117">
            <v>1</v>
          </cell>
          <cell r="AG117">
            <v>8</v>
          </cell>
          <cell r="AH117">
            <v>21</v>
          </cell>
          <cell r="AI117">
            <v>32</v>
          </cell>
          <cell r="AJ117">
            <v>631</v>
          </cell>
          <cell r="AK117">
            <v>634</v>
          </cell>
          <cell r="AL117">
            <v>1265</v>
          </cell>
          <cell r="AM117">
            <v>264</v>
          </cell>
          <cell r="AN117">
            <v>358</v>
          </cell>
          <cell r="AO117">
            <v>622</v>
          </cell>
          <cell r="AP117">
            <v>18630</v>
          </cell>
          <cell r="AQ117">
            <v>175</v>
          </cell>
          <cell r="AR117">
            <v>132</v>
          </cell>
          <cell r="AS117">
            <v>0</v>
          </cell>
          <cell r="AT117">
            <v>0</v>
          </cell>
          <cell r="AU117">
            <v>0</v>
          </cell>
          <cell r="AV117">
            <v>0</v>
          </cell>
          <cell r="AW117">
            <v>0</v>
          </cell>
          <cell r="AX117">
            <v>2</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1</v>
          </cell>
          <cell r="BN117">
            <v>0</v>
          </cell>
          <cell r="BO117">
            <v>1</v>
          </cell>
          <cell r="BP117">
            <v>0</v>
          </cell>
          <cell r="BQ117">
            <v>177</v>
          </cell>
          <cell r="BR117">
            <v>134</v>
          </cell>
          <cell r="BS117">
            <v>311</v>
          </cell>
          <cell r="BT117">
            <v>313</v>
          </cell>
          <cell r="BU117">
            <v>265</v>
          </cell>
          <cell r="BV117">
            <v>0</v>
          </cell>
          <cell r="BW117">
            <v>0</v>
          </cell>
          <cell r="BX117">
            <v>1</v>
          </cell>
          <cell r="BY117">
            <v>1</v>
          </cell>
          <cell r="BZ117">
            <v>0</v>
          </cell>
          <cell r="CA117">
            <v>1</v>
          </cell>
          <cell r="CB117">
            <v>0</v>
          </cell>
          <cell r="CC117">
            <v>0</v>
          </cell>
          <cell r="CD117">
            <v>0</v>
          </cell>
          <cell r="CE117">
            <v>0</v>
          </cell>
          <cell r="CF117">
            <v>0</v>
          </cell>
          <cell r="CG117">
            <v>0</v>
          </cell>
          <cell r="CH117">
            <v>0</v>
          </cell>
          <cell r="CI117">
            <v>0</v>
          </cell>
          <cell r="CJ117">
            <v>0</v>
          </cell>
          <cell r="CK117">
            <v>0</v>
          </cell>
          <cell r="CL117">
            <v>1</v>
          </cell>
          <cell r="CM117">
            <v>1</v>
          </cell>
          <cell r="CN117">
            <v>3</v>
          </cell>
          <cell r="CO117">
            <v>2</v>
          </cell>
          <cell r="CP117">
            <v>3</v>
          </cell>
          <cell r="CQ117">
            <v>3</v>
          </cell>
          <cell r="CR117">
            <v>240</v>
          </cell>
          <cell r="CS117">
            <v>230</v>
          </cell>
          <cell r="CT117">
            <v>561</v>
          </cell>
          <cell r="CU117">
            <v>503</v>
          </cell>
          <cell r="CV117">
            <v>1064</v>
          </cell>
          <cell r="CW117">
            <v>13</v>
          </cell>
          <cell r="CX117">
            <v>26</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13</v>
          </cell>
          <cell r="DX117">
            <v>26</v>
          </cell>
          <cell r="DY117">
            <v>39</v>
          </cell>
          <cell r="DZ117">
            <v>58</v>
          </cell>
          <cell r="EA117">
            <v>93</v>
          </cell>
          <cell r="EB117">
            <v>0</v>
          </cell>
          <cell r="EC117">
            <v>0</v>
          </cell>
          <cell r="ED117">
            <v>0</v>
          </cell>
          <cell r="EE117">
            <v>0</v>
          </cell>
          <cell r="EF117">
            <v>0</v>
          </cell>
          <cell r="EG117">
            <v>0</v>
          </cell>
          <cell r="EH117">
            <v>0</v>
          </cell>
          <cell r="EI117">
            <v>0</v>
          </cell>
          <cell r="EJ117">
            <v>0</v>
          </cell>
          <cell r="EK117">
            <v>0</v>
          </cell>
          <cell r="EL117">
            <v>0</v>
          </cell>
          <cell r="EM117">
            <v>0</v>
          </cell>
          <cell r="EN117">
            <v>3</v>
          </cell>
          <cell r="EO117">
            <v>0</v>
          </cell>
          <cell r="EP117">
            <v>0</v>
          </cell>
          <cell r="EQ117">
            <v>0</v>
          </cell>
          <cell r="ER117">
            <v>0</v>
          </cell>
          <cell r="ES117">
            <v>0</v>
          </cell>
          <cell r="ET117">
            <v>0</v>
          </cell>
          <cell r="EU117">
            <v>1</v>
          </cell>
          <cell r="EV117">
            <v>0</v>
          </cell>
          <cell r="EW117">
            <v>1</v>
          </cell>
          <cell r="EX117">
            <v>0</v>
          </cell>
          <cell r="EY117">
            <v>0</v>
          </cell>
          <cell r="EZ117">
            <v>61</v>
          </cell>
          <cell r="FA117">
            <v>95</v>
          </cell>
          <cell r="FB117">
            <v>156</v>
          </cell>
          <cell r="FC117">
            <v>46</v>
          </cell>
          <cell r="FD117">
            <v>24</v>
          </cell>
          <cell r="FE117">
            <v>22</v>
          </cell>
          <cell r="FF117">
            <v>15</v>
          </cell>
          <cell r="FG117">
            <v>4</v>
          </cell>
          <cell r="FH117">
            <v>1</v>
          </cell>
          <cell r="FI117">
            <v>4</v>
          </cell>
          <cell r="FJ117">
            <v>7</v>
          </cell>
          <cell r="FK117">
            <v>30</v>
          </cell>
          <cell r="FL117">
            <v>31</v>
          </cell>
          <cell r="FM117">
            <v>106</v>
          </cell>
          <cell r="FN117">
            <v>78</v>
          </cell>
          <cell r="FO117">
            <v>184</v>
          </cell>
          <cell r="FP117">
            <v>3</v>
          </cell>
          <cell r="FQ117">
            <v>4</v>
          </cell>
          <cell r="FR117">
            <v>14</v>
          </cell>
          <cell r="FS117">
            <v>14</v>
          </cell>
          <cell r="FT117">
            <v>28</v>
          </cell>
          <cell r="FU117">
            <v>48</v>
          </cell>
          <cell r="FV117">
            <v>41</v>
          </cell>
          <cell r="FW117">
            <v>35</v>
          </cell>
          <cell r="FX117">
            <v>48</v>
          </cell>
          <cell r="FY117">
            <v>20</v>
          </cell>
          <cell r="FZ117">
            <v>40</v>
          </cell>
          <cell r="GA117">
            <v>12</v>
          </cell>
          <cell r="GB117">
            <v>174</v>
          </cell>
          <cell r="GC117">
            <v>133</v>
          </cell>
          <cell r="GD117">
            <v>307</v>
          </cell>
          <cell r="GE117">
            <v>43</v>
          </cell>
          <cell r="GF117">
            <v>30</v>
          </cell>
          <cell r="GG117">
            <v>117</v>
          </cell>
          <cell r="GH117">
            <v>141</v>
          </cell>
          <cell r="GI117">
            <v>100</v>
          </cell>
          <cell r="GJ117">
            <v>70</v>
          </cell>
          <cell r="GK117">
            <v>52</v>
          </cell>
          <cell r="GL117">
            <v>30</v>
          </cell>
          <cell r="GM117">
            <v>23</v>
          </cell>
          <cell r="GN117">
            <v>4</v>
          </cell>
          <cell r="GO117">
            <v>8</v>
          </cell>
          <cell r="GP117">
            <v>2</v>
          </cell>
          <cell r="GQ117">
            <v>343</v>
          </cell>
          <cell r="GR117">
            <v>277</v>
          </cell>
          <cell r="GS117">
            <v>620</v>
          </cell>
          <cell r="GT117">
            <v>1</v>
          </cell>
          <cell r="GU117">
            <v>0</v>
          </cell>
          <cell r="GV117">
            <v>1</v>
          </cell>
          <cell r="GW117">
            <v>5</v>
          </cell>
          <cell r="GX117">
            <v>5</v>
          </cell>
          <cell r="GY117">
            <v>8</v>
          </cell>
          <cell r="GZ117">
            <v>4</v>
          </cell>
          <cell r="HA117">
            <v>9</v>
          </cell>
          <cell r="HB117">
            <v>3</v>
          </cell>
          <cell r="HC117">
            <v>1</v>
          </cell>
          <cell r="HD117">
            <v>1</v>
          </cell>
          <cell r="HE117">
            <v>0</v>
          </cell>
          <cell r="HF117">
            <v>15</v>
          </cell>
          <cell r="HG117">
            <v>23</v>
          </cell>
          <cell r="HH117">
            <v>38</v>
          </cell>
          <cell r="HI117">
            <v>5</v>
          </cell>
          <cell r="HJ117">
            <v>5</v>
          </cell>
          <cell r="HK117">
            <v>10</v>
          </cell>
          <cell r="HL117">
            <v>20</v>
          </cell>
          <cell r="HM117">
            <v>16</v>
          </cell>
          <cell r="HN117">
            <v>19</v>
          </cell>
          <cell r="HO117">
            <v>16</v>
          </cell>
          <cell r="HP117">
            <v>25</v>
          </cell>
          <cell r="HQ117">
            <v>0</v>
          </cell>
          <cell r="HR117">
            <v>10</v>
          </cell>
          <cell r="HS117">
            <v>0</v>
          </cell>
          <cell r="HT117">
            <v>0</v>
          </cell>
          <cell r="HU117">
            <v>47</v>
          </cell>
          <cell r="HV117">
            <v>79</v>
          </cell>
          <cell r="HW117">
            <v>126</v>
          </cell>
          <cell r="HX117">
            <v>41</v>
          </cell>
          <cell r="HY117">
            <v>51</v>
          </cell>
          <cell r="HZ117">
            <v>34</v>
          </cell>
          <cell r="IA117">
            <v>46</v>
          </cell>
          <cell r="IB117">
            <v>22</v>
          </cell>
          <cell r="IC117">
            <v>75</v>
          </cell>
          <cell r="ID117">
            <v>18</v>
          </cell>
          <cell r="IE117">
            <v>41</v>
          </cell>
          <cell r="IF117">
            <v>12</v>
          </cell>
          <cell r="IG117">
            <v>14</v>
          </cell>
          <cell r="IH117">
            <v>5</v>
          </cell>
          <cell r="II117">
            <v>4</v>
          </cell>
          <cell r="IJ117">
            <v>132</v>
          </cell>
          <cell r="IK117">
            <v>231</v>
          </cell>
          <cell r="IL117">
            <v>363</v>
          </cell>
          <cell r="IM117">
            <v>28</v>
          </cell>
          <cell r="IN117">
            <v>19</v>
          </cell>
          <cell r="IO117">
            <v>22</v>
          </cell>
          <cell r="IP117">
            <v>22</v>
          </cell>
          <cell r="IQ117">
            <v>0</v>
          </cell>
          <cell r="IR117">
            <v>1</v>
          </cell>
          <cell r="IS117">
            <v>2</v>
          </cell>
          <cell r="IT117">
            <v>7</v>
          </cell>
          <cell r="IU117">
            <v>111</v>
          </cell>
          <cell r="IV117">
            <v>81</v>
          </cell>
          <cell r="IW117">
            <v>163</v>
          </cell>
          <cell r="IX117">
            <v>130</v>
          </cell>
          <cell r="IY117">
            <v>293</v>
          </cell>
          <cell r="IZ117">
            <v>65</v>
          </cell>
          <cell r="JA117">
            <v>53</v>
          </cell>
          <cell r="JB117">
            <v>17</v>
          </cell>
          <cell r="JC117">
            <v>18</v>
          </cell>
          <cell r="JD117">
            <v>1</v>
          </cell>
          <cell r="JE117">
            <v>0</v>
          </cell>
          <cell r="JF117">
            <v>6</v>
          </cell>
          <cell r="JG117">
            <v>2</v>
          </cell>
          <cell r="JH117">
            <v>455</v>
          </cell>
          <cell r="JI117">
            <v>420</v>
          </cell>
          <cell r="JJ117">
            <v>544</v>
          </cell>
          <cell r="JK117">
            <v>493</v>
          </cell>
          <cell r="JL117">
            <v>1037</v>
          </cell>
          <cell r="JM117">
            <v>3</v>
          </cell>
          <cell r="JN117">
            <v>3</v>
          </cell>
          <cell r="JO117">
            <v>2</v>
          </cell>
          <cell r="JP117">
            <v>1</v>
          </cell>
          <cell r="JQ117">
            <v>0</v>
          </cell>
          <cell r="JR117">
            <v>0</v>
          </cell>
          <cell r="JS117">
            <v>1</v>
          </cell>
          <cell r="JT117">
            <v>2</v>
          </cell>
          <cell r="JU117">
            <v>9</v>
          </cell>
          <cell r="JV117">
            <v>15</v>
          </cell>
          <cell r="JW117">
            <v>15</v>
          </cell>
          <cell r="JX117">
            <v>21</v>
          </cell>
          <cell r="JY117">
            <v>36</v>
          </cell>
          <cell r="JZ117">
            <v>1</v>
          </cell>
          <cell r="KA117">
            <v>4</v>
          </cell>
          <cell r="KB117">
            <v>0</v>
          </cell>
          <cell r="KC117">
            <v>0</v>
          </cell>
          <cell r="KD117">
            <v>0</v>
          </cell>
          <cell r="KE117">
            <v>0</v>
          </cell>
          <cell r="KF117">
            <v>1</v>
          </cell>
          <cell r="KG117">
            <v>2</v>
          </cell>
          <cell r="KH117">
            <v>43</v>
          </cell>
          <cell r="KI117">
            <v>71</v>
          </cell>
          <cell r="KJ117">
            <v>45</v>
          </cell>
          <cell r="KK117">
            <v>77</v>
          </cell>
          <cell r="KL117">
            <v>122</v>
          </cell>
          <cell r="KM117">
            <v>19</v>
          </cell>
          <cell r="KN117">
            <v>21</v>
          </cell>
          <cell r="KO117">
            <v>18</v>
          </cell>
          <cell r="KP117">
            <v>1</v>
          </cell>
          <cell r="KQ117">
            <v>47</v>
          </cell>
          <cell r="KR117">
            <v>28</v>
          </cell>
          <cell r="KS117">
            <v>8</v>
          </cell>
          <cell r="KT117">
            <v>21</v>
          </cell>
          <cell r="KU117">
            <v>52</v>
          </cell>
          <cell r="KV117">
            <v>38</v>
          </cell>
          <cell r="KW117">
            <v>38</v>
          </cell>
          <cell r="KX117">
            <v>73</v>
          </cell>
          <cell r="KY117">
            <v>305</v>
          </cell>
          <cell r="KZ117">
            <v>2</v>
          </cell>
          <cell r="LA117">
            <v>1</v>
          </cell>
          <cell r="LB117">
            <v>3</v>
          </cell>
          <cell r="LC117">
            <v>57</v>
          </cell>
          <cell r="LD117">
            <v>63</v>
          </cell>
        </row>
        <row r="118">
          <cell r="A118" t="str">
            <v>Medium</v>
          </cell>
          <cell r="B118">
            <v>68</v>
          </cell>
          <cell r="C118">
            <v>0</v>
          </cell>
          <cell r="D118">
            <v>0</v>
          </cell>
          <cell r="E118">
            <v>0</v>
          </cell>
          <cell r="F118">
            <v>0</v>
          </cell>
          <cell r="G118">
            <v>0</v>
          </cell>
          <cell r="H118">
            <v>0</v>
          </cell>
          <cell r="I118">
            <v>0</v>
          </cell>
          <cell r="J118">
            <v>8526495</v>
          </cell>
          <cell r="K118">
            <v>0</v>
          </cell>
          <cell r="L118">
            <v>0</v>
          </cell>
          <cell r="M118">
            <v>0</v>
          </cell>
          <cell r="N118">
            <v>0</v>
          </cell>
          <cell r="O118">
            <v>21</v>
          </cell>
          <cell r="P118">
            <v>26</v>
          </cell>
          <cell r="Q118">
            <v>6</v>
          </cell>
          <cell r="R118">
            <v>10</v>
          </cell>
          <cell r="S118">
            <v>41</v>
          </cell>
          <cell r="T118">
            <v>71</v>
          </cell>
          <cell r="U118">
            <v>6</v>
          </cell>
          <cell r="V118">
            <v>28</v>
          </cell>
          <cell r="W118">
            <v>56</v>
          </cell>
          <cell r="X118">
            <v>68</v>
          </cell>
          <cell r="Y118">
            <v>104</v>
          </cell>
          <cell r="Z118">
            <v>174</v>
          </cell>
          <cell r="AA118">
            <v>234</v>
          </cell>
          <cell r="AB118">
            <v>377</v>
          </cell>
          <cell r="AC118">
            <v>611</v>
          </cell>
          <cell r="AD118">
            <v>1342</v>
          </cell>
          <cell r="AE118">
            <v>1539</v>
          </cell>
          <cell r="AF118">
            <v>25</v>
          </cell>
          <cell r="AG118">
            <v>65</v>
          </cell>
          <cell r="AH118">
            <v>185</v>
          </cell>
          <cell r="AI118">
            <v>171</v>
          </cell>
          <cell r="AJ118">
            <v>1552</v>
          </cell>
          <cell r="AK118">
            <v>1775</v>
          </cell>
          <cell r="AL118">
            <v>3327</v>
          </cell>
          <cell r="AM118">
            <v>1114</v>
          </cell>
          <cell r="AN118">
            <v>1754</v>
          </cell>
          <cell r="AO118">
            <v>2868</v>
          </cell>
          <cell r="AP118">
            <v>61308</v>
          </cell>
          <cell r="AQ118">
            <v>272</v>
          </cell>
          <cell r="AR118">
            <v>225</v>
          </cell>
          <cell r="AS118">
            <v>0</v>
          </cell>
          <cell r="AT118">
            <v>0</v>
          </cell>
          <cell r="AU118">
            <v>0</v>
          </cell>
          <cell r="AV118">
            <v>0</v>
          </cell>
          <cell r="AW118">
            <v>3</v>
          </cell>
          <cell r="AX118">
            <v>2</v>
          </cell>
          <cell r="AY118">
            <v>0</v>
          </cell>
          <cell r="AZ118">
            <v>0</v>
          </cell>
          <cell r="BA118">
            <v>0</v>
          </cell>
          <cell r="BB118">
            <v>1</v>
          </cell>
          <cell r="BC118">
            <v>0</v>
          </cell>
          <cell r="BD118">
            <v>0</v>
          </cell>
          <cell r="BE118">
            <v>0</v>
          </cell>
          <cell r="BF118">
            <v>0</v>
          </cell>
          <cell r="BG118">
            <v>1</v>
          </cell>
          <cell r="BH118">
            <v>1</v>
          </cell>
          <cell r="BI118">
            <v>0</v>
          </cell>
          <cell r="BJ118">
            <v>0</v>
          </cell>
          <cell r="BK118">
            <v>0</v>
          </cell>
          <cell r="BL118">
            <v>0</v>
          </cell>
          <cell r="BM118">
            <v>0</v>
          </cell>
          <cell r="BN118">
            <v>0</v>
          </cell>
          <cell r="BO118">
            <v>10</v>
          </cell>
          <cell r="BP118">
            <v>7</v>
          </cell>
          <cell r="BQ118">
            <v>286</v>
          </cell>
          <cell r="BR118">
            <v>236</v>
          </cell>
          <cell r="BS118">
            <v>522</v>
          </cell>
          <cell r="BT118">
            <v>918.5</v>
          </cell>
          <cell r="BU118">
            <v>958</v>
          </cell>
          <cell r="BV118">
            <v>0</v>
          </cell>
          <cell r="BW118">
            <v>1</v>
          </cell>
          <cell r="BX118">
            <v>0</v>
          </cell>
          <cell r="BY118">
            <v>0</v>
          </cell>
          <cell r="BZ118">
            <v>1</v>
          </cell>
          <cell r="CA118">
            <v>3</v>
          </cell>
          <cell r="CB118">
            <v>1</v>
          </cell>
          <cell r="CC118">
            <v>0</v>
          </cell>
          <cell r="CD118">
            <v>0</v>
          </cell>
          <cell r="CE118">
            <v>0</v>
          </cell>
          <cell r="CF118">
            <v>0</v>
          </cell>
          <cell r="CG118">
            <v>0</v>
          </cell>
          <cell r="CH118">
            <v>0</v>
          </cell>
          <cell r="CI118">
            <v>1</v>
          </cell>
          <cell r="CJ118">
            <v>5</v>
          </cell>
          <cell r="CK118">
            <v>3</v>
          </cell>
          <cell r="CL118">
            <v>1</v>
          </cell>
          <cell r="CM118">
            <v>0</v>
          </cell>
          <cell r="CN118">
            <v>1</v>
          </cell>
          <cell r="CO118">
            <v>9</v>
          </cell>
          <cell r="CP118">
            <v>11</v>
          </cell>
          <cell r="CQ118">
            <v>15</v>
          </cell>
          <cell r="CR118">
            <v>188</v>
          </cell>
          <cell r="CS118">
            <v>300</v>
          </cell>
          <cell r="CT118">
            <v>1126.5</v>
          </cell>
          <cell r="CU118">
            <v>1290</v>
          </cell>
          <cell r="CV118">
            <v>2416.5</v>
          </cell>
          <cell r="CW118">
            <v>65.5</v>
          </cell>
          <cell r="CX118">
            <v>150</v>
          </cell>
          <cell r="CY118">
            <v>0</v>
          </cell>
          <cell r="CZ118">
            <v>0</v>
          </cell>
          <cell r="DA118">
            <v>0</v>
          </cell>
          <cell r="DB118">
            <v>0</v>
          </cell>
          <cell r="DC118">
            <v>1</v>
          </cell>
          <cell r="DD118">
            <v>2</v>
          </cell>
          <cell r="DE118">
            <v>0</v>
          </cell>
          <cell r="DF118">
            <v>0</v>
          </cell>
          <cell r="DG118">
            <v>0</v>
          </cell>
          <cell r="DH118">
            <v>0</v>
          </cell>
          <cell r="DI118">
            <v>0</v>
          </cell>
          <cell r="DJ118">
            <v>0</v>
          </cell>
          <cell r="DK118">
            <v>0</v>
          </cell>
          <cell r="DL118">
            <v>0</v>
          </cell>
          <cell r="DM118">
            <v>0</v>
          </cell>
          <cell r="DN118">
            <v>0</v>
          </cell>
          <cell r="DO118">
            <v>0</v>
          </cell>
          <cell r="DP118">
            <v>0</v>
          </cell>
          <cell r="DQ118">
            <v>0</v>
          </cell>
          <cell r="DR118">
            <v>0</v>
          </cell>
          <cell r="DS118">
            <v>0</v>
          </cell>
          <cell r="DT118">
            <v>2</v>
          </cell>
          <cell r="DU118">
            <v>0</v>
          </cell>
          <cell r="DV118">
            <v>2</v>
          </cell>
          <cell r="DW118">
            <v>66.5</v>
          </cell>
          <cell r="DX118">
            <v>156</v>
          </cell>
          <cell r="DY118">
            <v>222.5</v>
          </cell>
          <cell r="DZ118">
            <v>229</v>
          </cell>
          <cell r="EA118">
            <v>331</v>
          </cell>
          <cell r="EB118">
            <v>0</v>
          </cell>
          <cell r="EC118">
            <v>0</v>
          </cell>
          <cell r="ED118">
            <v>0</v>
          </cell>
          <cell r="EE118">
            <v>0</v>
          </cell>
          <cell r="EF118">
            <v>0</v>
          </cell>
          <cell r="EG118">
            <v>1</v>
          </cell>
          <cell r="EH118">
            <v>0</v>
          </cell>
          <cell r="EI118">
            <v>0</v>
          </cell>
          <cell r="EJ118">
            <v>0</v>
          </cell>
          <cell r="EK118">
            <v>0</v>
          </cell>
          <cell r="EL118">
            <v>0</v>
          </cell>
          <cell r="EM118">
            <v>0</v>
          </cell>
          <cell r="EN118">
            <v>0</v>
          </cell>
          <cell r="EO118">
            <v>0</v>
          </cell>
          <cell r="EP118">
            <v>1</v>
          </cell>
          <cell r="EQ118">
            <v>1</v>
          </cell>
          <cell r="ER118">
            <v>0</v>
          </cell>
          <cell r="ES118">
            <v>0</v>
          </cell>
          <cell r="ET118">
            <v>2</v>
          </cell>
          <cell r="EU118">
            <v>1</v>
          </cell>
          <cell r="EV118">
            <v>1</v>
          </cell>
          <cell r="EW118">
            <v>1</v>
          </cell>
          <cell r="EX118">
            <v>57</v>
          </cell>
          <cell r="EY118">
            <v>77</v>
          </cell>
          <cell r="EZ118">
            <v>290</v>
          </cell>
          <cell r="FA118">
            <v>412</v>
          </cell>
          <cell r="FB118">
            <v>702</v>
          </cell>
          <cell r="FC118">
            <v>17</v>
          </cell>
          <cell r="FD118">
            <v>14</v>
          </cell>
          <cell r="FE118">
            <v>5</v>
          </cell>
          <cell r="FF118">
            <v>3</v>
          </cell>
          <cell r="FG118">
            <v>1</v>
          </cell>
          <cell r="FH118">
            <v>4</v>
          </cell>
          <cell r="FI118">
            <v>10</v>
          </cell>
          <cell r="FJ118">
            <v>11</v>
          </cell>
          <cell r="FK118">
            <v>35</v>
          </cell>
          <cell r="FL118">
            <v>40</v>
          </cell>
          <cell r="FM118">
            <v>68</v>
          </cell>
          <cell r="FN118">
            <v>72</v>
          </cell>
          <cell r="FO118">
            <v>140</v>
          </cell>
          <cell r="FP118">
            <v>4</v>
          </cell>
          <cell r="FQ118">
            <v>1</v>
          </cell>
          <cell r="FR118">
            <v>15</v>
          </cell>
          <cell r="FS118">
            <v>27</v>
          </cell>
          <cell r="FT118">
            <v>53</v>
          </cell>
          <cell r="FU118">
            <v>72</v>
          </cell>
          <cell r="FV118">
            <v>107</v>
          </cell>
          <cell r="FW118">
            <v>76</v>
          </cell>
          <cell r="FX118">
            <v>63</v>
          </cell>
          <cell r="FY118">
            <v>39</v>
          </cell>
          <cell r="FZ118">
            <v>33</v>
          </cell>
          <cell r="GA118">
            <v>9</v>
          </cell>
          <cell r="GB118">
            <v>275</v>
          </cell>
          <cell r="GC118">
            <v>224</v>
          </cell>
          <cell r="GD118">
            <v>499</v>
          </cell>
          <cell r="GE118">
            <v>110</v>
          </cell>
          <cell r="GF118">
            <v>128</v>
          </cell>
          <cell r="GG118">
            <v>332</v>
          </cell>
          <cell r="GH118">
            <v>397</v>
          </cell>
          <cell r="GI118">
            <v>286</v>
          </cell>
          <cell r="GJ118">
            <v>328</v>
          </cell>
          <cell r="GK118">
            <v>181</v>
          </cell>
          <cell r="GL118">
            <v>200</v>
          </cell>
          <cell r="GM118">
            <v>68</v>
          </cell>
          <cell r="GN118">
            <v>88</v>
          </cell>
          <cell r="GO118">
            <v>24.5</v>
          </cell>
          <cell r="GP118">
            <v>28</v>
          </cell>
          <cell r="GQ118">
            <v>1001.5</v>
          </cell>
          <cell r="GR118">
            <v>1169</v>
          </cell>
          <cell r="GS118">
            <v>2170.5</v>
          </cell>
          <cell r="GT118">
            <v>0</v>
          </cell>
          <cell r="GU118">
            <v>7</v>
          </cell>
          <cell r="GV118">
            <v>19</v>
          </cell>
          <cell r="GW118">
            <v>53</v>
          </cell>
          <cell r="GX118">
            <v>14</v>
          </cell>
          <cell r="GY118">
            <v>55</v>
          </cell>
          <cell r="GZ118">
            <v>24</v>
          </cell>
          <cell r="HA118">
            <v>28</v>
          </cell>
          <cell r="HB118">
            <v>7</v>
          </cell>
          <cell r="HC118">
            <v>7</v>
          </cell>
          <cell r="HD118">
            <v>1.5</v>
          </cell>
          <cell r="HE118">
            <v>0</v>
          </cell>
          <cell r="HF118">
            <v>65.5</v>
          </cell>
          <cell r="HG118">
            <v>150</v>
          </cell>
          <cell r="HH118">
            <v>215.5</v>
          </cell>
          <cell r="HI118">
            <v>31</v>
          </cell>
          <cell r="HJ118">
            <v>57</v>
          </cell>
          <cell r="HK118">
            <v>97</v>
          </cell>
          <cell r="HL118">
            <v>125</v>
          </cell>
          <cell r="HM118">
            <v>65</v>
          </cell>
          <cell r="HN118">
            <v>112</v>
          </cell>
          <cell r="HO118">
            <v>44</v>
          </cell>
          <cell r="HP118">
            <v>48</v>
          </cell>
          <cell r="HQ118">
            <v>16</v>
          </cell>
          <cell r="HR118">
            <v>17</v>
          </cell>
          <cell r="HS118">
            <v>2</v>
          </cell>
          <cell r="HT118">
            <v>10</v>
          </cell>
          <cell r="HU118">
            <v>255</v>
          </cell>
          <cell r="HV118">
            <v>369</v>
          </cell>
          <cell r="HW118">
            <v>624</v>
          </cell>
          <cell r="HX118">
            <v>219</v>
          </cell>
          <cell r="HY118">
            <v>350</v>
          </cell>
          <cell r="HZ118">
            <v>162</v>
          </cell>
          <cell r="IA118">
            <v>249</v>
          </cell>
          <cell r="IB118">
            <v>123</v>
          </cell>
          <cell r="IC118">
            <v>193</v>
          </cell>
          <cell r="ID118">
            <v>85</v>
          </cell>
          <cell r="IE118">
            <v>209</v>
          </cell>
          <cell r="IF118">
            <v>63</v>
          </cell>
          <cell r="IG118">
            <v>74</v>
          </cell>
          <cell r="IH118">
            <v>30</v>
          </cell>
          <cell r="II118">
            <v>37</v>
          </cell>
          <cell r="IJ118">
            <v>682</v>
          </cell>
          <cell r="IK118">
            <v>1112</v>
          </cell>
          <cell r="IL118">
            <v>1794</v>
          </cell>
          <cell r="IM118">
            <v>56</v>
          </cell>
          <cell r="IN118">
            <v>46</v>
          </cell>
          <cell r="IO118">
            <v>33</v>
          </cell>
          <cell r="IP118">
            <v>24</v>
          </cell>
          <cell r="IQ118">
            <v>3</v>
          </cell>
          <cell r="IR118">
            <v>3</v>
          </cell>
          <cell r="IS118">
            <v>6</v>
          </cell>
          <cell r="IT118">
            <v>7</v>
          </cell>
          <cell r="IU118">
            <v>172</v>
          </cell>
          <cell r="IV118">
            <v>142</v>
          </cell>
          <cell r="IW118">
            <v>270</v>
          </cell>
          <cell r="IX118">
            <v>222</v>
          </cell>
          <cell r="IY118">
            <v>492</v>
          </cell>
          <cell r="IZ118">
            <v>46</v>
          </cell>
          <cell r="JA118">
            <v>71</v>
          </cell>
          <cell r="JB118">
            <v>24</v>
          </cell>
          <cell r="JC118">
            <v>43</v>
          </cell>
          <cell r="JD118">
            <v>5</v>
          </cell>
          <cell r="JE118">
            <v>8</v>
          </cell>
          <cell r="JF118">
            <v>8</v>
          </cell>
          <cell r="JG118">
            <v>11</v>
          </cell>
          <cell r="JH118">
            <v>964</v>
          </cell>
          <cell r="JI118">
            <v>1062</v>
          </cell>
          <cell r="JJ118">
            <v>1047</v>
          </cell>
          <cell r="JK118">
            <v>1195</v>
          </cell>
          <cell r="JL118">
            <v>2242</v>
          </cell>
          <cell r="JM118">
            <v>15</v>
          </cell>
          <cell r="JN118">
            <v>31</v>
          </cell>
          <cell r="JO118">
            <v>10</v>
          </cell>
          <cell r="JP118">
            <v>15</v>
          </cell>
          <cell r="JQ118">
            <v>1</v>
          </cell>
          <cell r="JR118">
            <v>1</v>
          </cell>
          <cell r="JS118">
            <v>5</v>
          </cell>
          <cell r="JT118">
            <v>11</v>
          </cell>
          <cell r="JU118">
            <v>33</v>
          </cell>
          <cell r="JV118">
            <v>89</v>
          </cell>
          <cell r="JW118">
            <v>64</v>
          </cell>
          <cell r="JX118">
            <v>147</v>
          </cell>
          <cell r="JY118">
            <v>211</v>
          </cell>
          <cell r="JZ118">
            <v>72</v>
          </cell>
          <cell r="KA118">
            <v>106</v>
          </cell>
          <cell r="KB118">
            <v>26</v>
          </cell>
          <cell r="KC118">
            <v>50</v>
          </cell>
          <cell r="KD118">
            <v>1</v>
          </cell>
          <cell r="KE118">
            <v>1</v>
          </cell>
          <cell r="KF118">
            <v>2</v>
          </cell>
          <cell r="KG118">
            <v>4</v>
          </cell>
          <cell r="KH118">
            <v>249</v>
          </cell>
          <cell r="KI118">
            <v>441</v>
          </cell>
          <cell r="KJ118">
            <v>350</v>
          </cell>
          <cell r="KK118">
            <v>602</v>
          </cell>
          <cell r="KL118">
            <v>952</v>
          </cell>
          <cell r="KM118">
            <v>45</v>
          </cell>
          <cell r="KN118">
            <v>21</v>
          </cell>
          <cell r="KO118">
            <v>43</v>
          </cell>
          <cell r="KP118">
            <v>0</v>
          </cell>
          <cell r="KQ118">
            <v>133</v>
          </cell>
          <cell r="KR118">
            <v>152</v>
          </cell>
          <cell r="KS118">
            <v>91</v>
          </cell>
          <cell r="KT118">
            <v>35</v>
          </cell>
          <cell r="KU118">
            <v>186</v>
          </cell>
          <cell r="KV118">
            <v>72</v>
          </cell>
          <cell r="KW118">
            <v>227</v>
          </cell>
          <cell r="KX118">
            <v>129</v>
          </cell>
          <cell r="KY118">
            <v>1025</v>
          </cell>
          <cell r="KZ118">
            <v>47</v>
          </cell>
          <cell r="LA118">
            <v>18</v>
          </cell>
          <cell r="LB118">
            <v>307</v>
          </cell>
          <cell r="LC118">
            <v>324</v>
          </cell>
          <cell r="LD118">
            <v>696</v>
          </cell>
        </row>
        <row r="119">
          <cell r="A119" t="str">
            <v>Large</v>
          </cell>
          <cell r="B119">
            <v>5</v>
          </cell>
          <cell r="C119">
            <v>0</v>
          </cell>
          <cell r="D119">
            <v>0</v>
          </cell>
          <cell r="E119">
            <v>0</v>
          </cell>
          <cell r="F119">
            <v>0</v>
          </cell>
          <cell r="G119">
            <v>0</v>
          </cell>
          <cell r="H119">
            <v>0</v>
          </cell>
          <cell r="I119">
            <v>0</v>
          </cell>
          <cell r="J119">
            <v>4052323</v>
          </cell>
          <cell r="K119">
            <v>0</v>
          </cell>
          <cell r="L119">
            <v>0</v>
          </cell>
          <cell r="M119">
            <v>0</v>
          </cell>
          <cell r="N119">
            <v>0</v>
          </cell>
          <cell r="O119">
            <v>34</v>
          </cell>
          <cell r="P119">
            <v>19</v>
          </cell>
          <cell r="Q119">
            <v>0</v>
          </cell>
          <cell r="R119">
            <v>0</v>
          </cell>
          <cell r="S119">
            <v>20</v>
          </cell>
          <cell r="T119">
            <v>17</v>
          </cell>
          <cell r="U119">
            <v>0</v>
          </cell>
          <cell r="V119">
            <v>1</v>
          </cell>
          <cell r="W119">
            <v>48</v>
          </cell>
          <cell r="X119">
            <v>39</v>
          </cell>
          <cell r="Y119">
            <v>21</v>
          </cell>
          <cell r="Z119">
            <v>39</v>
          </cell>
          <cell r="AA119">
            <v>123</v>
          </cell>
          <cell r="AB119">
            <v>115</v>
          </cell>
          <cell r="AC119">
            <v>238</v>
          </cell>
          <cell r="AD119">
            <v>246</v>
          </cell>
          <cell r="AE119">
            <v>173</v>
          </cell>
          <cell r="AF119">
            <v>2</v>
          </cell>
          <cell r="AG119">
            <v>2</v>
          </cell>
          <cell r="AH119">
            <v>14</v>
          </cell>
          <cell r="AI119">
            <v>19</v>
          </cell>
          <cell r="AJ119">
            <v>262</v>
          </cell>
          <cell r="AK119">
            <v>194</v>
          </cell>
          <cell r="AL119">
            <v>456</v>
          </cell>
          <cell r="AM119">
            <v>38</v>
          </cell>
          <cell r="AN119">
            <v>80</v>
          </cell>
          <cell r="AO119">
            <v>118</v>
          </cell>
          <cell r="AP119">
            <v>5077</v>
          </cell>
          <cell r="AQ119">
            <v>24</v>
          </cell>
          <cell r="AR119">
            <v>9</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10</v>
          </cell>
          <cell r="BP119">
            <v>3</v>
          </cell>
          <cell r="BQ119">
            <v>34</v>
          </cell>
          <cell r="BR119">
            <v>12</v>
          </cell>
          <cell r="BS119">
            <v>46</v>
          </cell>
          <cell r="BT119">
            <v>64</v>
          </cell>
          <cell r="BU119">
            <v>45</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1</v>
          </cell>
          <cell r="CQ119">
            <v>0</v>
          </cell>
          <cell r="CR119">
            <v>44</v>
          </cell>
          <cell r="CS119">
            <v>42</v>
          </cell>
          <cell r="CT119">
            <v>109</v>
          </cell>
          <cell r="CU119">
            <v>87</v>
          </cell>
          <cell r="CV119">
            <v>196</v>
          </cell>
          <cell r="CW119">
            <v>18</v>
          </cell>
          <cell r="CX119">
            <v>15</v>
          </cell>
          <cell r="CY119">
            <v>0</v>
          </cell>
          <cell r="CZ119">
            <v>0</v>
          </cell>
          <cell r="DA119">
            <v>0</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0</v>
          </cell>
          <cell r="DQ119">
            <v>0</v>
          </cell>
          <cell r="DR119">
            <v>0</v>
          </cell>
          <cell r="DS119">
            <v>0</v>
          </cell>
          <cell r="DT119">
            <v>0</v>
          </cell>
          <cell r="DU119">
            <v>4</v>
          </cell>
          <cell r="DV119">
            <v>4</v>
          </cell>
          <cell r="DW119">
            <v>22</v>
          </cell>
          <cell r="DX119">
            <v>19</v>
          </cell>
          <cell r="DY119">
            <v>41</v>
          </cell>
          <cell r="DZ119">
            <v>65</v>
          </cell>
          <cell r="EA119">
            <v>57</v>
          </cell>
          <cell r="EB119">
            <v>0</v>
          </cell>
          <cell r="EC119">
            <v>0</v>
          </cell>
          <cell r="ED119">
            <v>0</v>
          </cell>
          <cell r="EE119">
            <v>0</v>
          </cell>
          <cell r="EF119">
            <v>0</v>
          </cell>
          <cell r="EG119">
            <v>1</v>
          </cell>
          <cell r="EH119">
            <v>0</v>
          </cell>
          <cell r="EI119">
            <v>0</v>
          </cell>
          <cell r="EJ119">
            <v>0</v>
          </cell>
          <cell r="EK119">
            <v>0</v>
          </cell>
          <cell r="EL119">
            <v>0</v>
          </cell>
          <cell r="EM119">
            <v>0</v>
          </cell>
          <cell r="EN119">
            <v>0</v>
          </cell>
          <cell r="EO119">
            <v>1</v>
          </cell>
          <cell r="EP119">
            <v>0</v>
          </cell>
          <cell r="EQ119">
            <v>0</v>
          </cell>
          <cell r="ER119">
            <v>0</v>
          </cell>
          <cell r="ES119">
            <v>0</v>
          </cell>
          <cell r="ET119">
            <v>0</v>
          </cell>
          <cell r="EU119">
            <v>0</v>
          </cell>
          <cell r="EV119">
            <v>0</v>
          </cell>
          <cell r="EW119">
            <v>0</v>
          </cell>
          <cell r="EX119">
            <v>15</v>
          </cell>
          <cell r="EY119">
            <v>24</v>
          </cell>
          <cell r="EZ119">
            <v>80</v>
          </cell>
          <cell r="FA119">
            <v>83</v>
          </cell>
          <cell r="FB119">
            <v>163</v>
          </cell>
          <cell r="FC119">
            <v>0</v>
          </cell>
          <cell r="FD119">
            <v>0</v>
          </cell>
          <cell r="FE119">
            <v>0</v>
          </cell>
          <cell r="FF119">
            <v>0</v>
          </cell>
          <cell r="FG119">
            <v>0</v>
          </cell>
          <cell r="FH119">
            <v>1</v>
          </cell>
          <cell r="FI119">
            <v>0</v>
          </cell>
          <cell r="FJ119">
            <v>0</v>
          </cell>
          <cell r="FK119">
            <v>3</v>
          </cell>
          <cell r="FL119">
            <v>3</v>
          </cell>
          <cell r="FM119">
            <v>3</v>
          </cell>
          <cell r="FN119">
            <v>4</v>
          </cell>
          <cell r="FO119">
            <v>7</v>
          </cell>
          <cell r="FP119">
            <v>1</v>
          </cell>
          <cell r="FQ119">
            <v>0</v>
          </cell>
          <cell r="FR119">
            <v>0</v>
          </cell>
          <cell r="FS119">
            <v>0</v>
          </cell>
          <cell r="FT119">
            <v>2</v>
          </cell>
          <cell r="FU119">
            <v>1</v>
          </cell>
          <cell r="FV119">
            <v>9</v>
          </cell>
          <cell r="FW119">
            <v>4</v>
          </cell>
          <cell r="FX119">
            <v>8</v>
          </cell>
          <cell r="FY119">
            <v>3</v>
          </cell>
          <cell r="FZ119">
            <v>5</v>
          </cell>
          <cell r="GA119">
            <v>1</v>
          </cell>
          <cell r="GB119">
            <v>25</v>
          </cell>
          <cell r="GC119">
            <v>9</v>
          </cell>
          <cell r="GD119">
            <v>34</v>
          </cell>
          <cell r="GE119">
            <v>0</v>
          </cell>
          <cell r="GF119">
            <v>0</v>
          </cell>
          <cell r="GG119">
            <v>5</v>
          </cell>
          <cell r="GH119">
            <v>4</v>
          </cell>
          <cell r="GI119">
            <v>13</v>
          </cell>
          <cell r="GJ119">
            <v>7</v>
          </cell>
          <cell r="GK119">
            <v>9</v>
          </cell>
          <cell r="GL119">
            <v>7</v>
          </cell>
          <cell r="GM119">
            <v>12</v>
          </cell>
          <cell r="GN119">
            <v>6</v>
          </cell>
          <cell r="GO119">
            <v>0</v>
          </cell>
          <cell r="GP119">
            <v>0</v>
          </cell>
          <cell r="GQ119">
            <v>39</v>
          </cell>
          <cell r="GR119">
            <v>24</v>
          </cell>
          <cell r="GS119">
            <v>63</v>
          </cell>
          <cell r="GT119">
            <v>0</v>
          </cell>
          <cell r="GU119">
            <v>0</v>
          </cell>
          <cell r="GV119">
            <v>1</v>
          </cell>
          <cell r="GW119">
            <v>7</v>
          </cell>
          <cell r="GX119">
            <v>12</v>
          </cell>
          <cell r="GY119">
            <v>6</v>
          </cell>
          <cell r="GZ119">
            <v>6</v>
          </cell>
          <cell r="HA119">
            <v>3</v>
          </cell>
          <cell r="HB119">
            <v>1</v>
          </cell>
          <cell r="HC119">
            <v>1</v>
          </cell>
          <cell r="HD119">
            <v>1</v>
          </cell>
          <cell r="HE119">
            <v>1</v>
          </cell>
          <cell r="HF119">
            <v>21</v>
          </cell>
          <cell r="HG119">
            <v>18</v>
          </cell>
          <cell r="HH119">
            <v>39</v>
          </cell>
          <cell r="HI119">
            <v>5</v>
          </cell>
          <cell r="HJ119">
            <v>8</v>
          </cell>
          <cell r="HK119">
            <v>29</v>
          </cell>
          <cell r="HL119">
            <v>29</v>
          </cell>
          <cell r="HM119">
            <v>5</v>
          </cell>
          <cell r="HN119">
            <v>12</v>
          </cell>
          <cell r="HO119">
            <v>4</v>
          </cell>
          <cell r="HP119">
            <v>17</v>
          </cell>
          <cell r="HQ119">
            <v>6</v>
          </cell>
          <cell r="HR119">
            <v>3</v>
          </cell>
          <cell r="HS119">
            <v>0</v>
          </cell>
          <cell r="HT119">
            <v>0</v>
          </cell>
          <cell r="HU119">
            <v>49</v>
          </cell>
          <cell r="HV119">
            <v>69</v>
          </cell>
          <cell r="HW119">
            <v>118</v>
          </cell>
          <cell r="HX119">
            <v>2</v>
          </cell>
          <cell r="HY119">
            <v>3</v>
          </cell>
          <cell r="HZ119">
            <v>1</v>
          </cell>
          <cell r="IA119">
            <v>2</v>
          </cell>
          <cell r="IB119">
            <v>4</v>
          </cell>
          <cell r="IC119">
            <v>2</v>
          </cell>
          <cell r="ID119">
            <v>2</v>
          </cell>
          <cell r="IE119">
            <v>1</v>
          </cell>
          <cell r="IF119">
            <v>4</v>
          </cell>
          <cell r="IG119">
            <v>2</v>
          </cell>
          <cell r="IH119">
            <v>0</v>
          </cell>
          <cell r="II119">
            <v>0</v>
          </cell>
          <cell r="IJ119">
            <v>13</v>
          </cell>
          <cell r="IK119">
            <v>10</v>
          </cell>
          <cell r="IL119">
            <v>23</v>
          </cell>
          <cell r="IM119">
            <v>3</v>
          </cell>
          <cell r="IN119">
            <v>4</v>
          </cell>
          <cell r="IO119">
            <v>0</v>
          </cell>
          <cell r="IP119">
            <v>0</v>
          </cell>
          <cell r="IQ119">
            <v>0</v>
          </cell>
          <cell r="IR119">
            <v>0</v>
          </cell>
          <cell r="IS119">
            <v>0</v>
          </cell>
          <cell r="IT119">
            <v>0</v>
          </cell>
          <cell r="IU119">
            <v>31</v>
          </cell>
          <cell r="IV119">
            <v>8</v>
          </cell>
          <cell r="IW119">
            <v>34</v>
          </cell>
          <cell r="IX119">
            <v>12</v>
          </cell>
          <cell r="IY119">
            <v>46</v>
          </cell>
          <cell r="IZ119">
            <v>5</v>
          </cell>
          <cell r="JA119">
            <v>4</v>
          </cell>
          <cell r="JB119">
            <v>8</v>
          </cell>
          <cell r="JC119">
            <v>5</v>
          </cell>
          <cell r="JD119">
            <v>0</v>
          </cell>
          <cell r="JE119">
            <v>0</v>
          </cell>
          <cell r="JF119">
            <v>0</v>
          </cell>
          <cell r="JG119">
            <v>0</v>
          </cell>
          <cell r="JH119">
            <v>100</v>
          </cell>
          <cell r="JI119">
            <v>82</v>
          </cell>
          <cell r="JJ119">
            <v>113</v>
          </cell>
          <cell r="JK119">
            <v>91</v>
          </cell>
          <cell r="JL119">
            <v>204</v>
          </cell>
          <cell r="JM119">
            <v>8</v>
          </cell>
          <cell r="JN119">
            <v>10</v>
          </cell>
          <cell r="JO119">
            <v>3</v>
          </cell>
          <cell r="JP119">
            <v>3</v>
          </cell>
          <cell r="JQ119">
            <v>1</v>
          </cell>
          <cell r="JR119">
            <v>0</v>
          </cell>
          <cell r="JS119">
            <v>0</v>
          </cell>
          <cell r="JT119">
            <v>0</v>
          </cell>
          <cell r="JU119">
            <v>10</v>
          </cell>
          <cell r="JV119">
            <v>5</v>
          </cell>
          <cell r="JW119">
            <v>22</v>
          </cell>
          <cell r="JX119">
            <v>18</v>
          </cell>
          <cell r="JY119">
            <v>40</v>
          </cell>
          <cell r="JZ119">
            <v>28</v>
          </cell>
          <cell r="KA119">
            <v>37</v>
          </cell>
          <cell r="KB119">
            <v>15</v>
          </cell>
          <cell r="KC119">
            <v>28</v>
          </cell>
          <cell r="KD119">
            <v>0</v>
          </cell>
          <cell r="KE119">
            <v>4</v>
          </cell>
          <cell r="KF119">
            <v>0</v>
          </cell>
          <cell r="KG119">
            <v>0</v>
          </cell>
          <cell r="KH119">
            <v>35</v>
          </cell>
          <cell r="KI119">
            <v>28</v>
          </cell>
          <cell r="KJ119">
            <v>78</v>
          </cell>
          <cell r="KK119">
            <v>97</v>
          </cell>
          <cell r="KL119">
            <v>175</v>
          </cell>
          <cell r="KM119">
            <v>3</v>
          </cell>
          <cell r="KN119">
            <v>2</v>
          </cell>
          <cell r="KO119">
            <v>3</v>
          </cell>
          <cell r="KP119">
            <v>0</v>
          </cell>
          <cell r="KQ119">
            <v>15</v>
          </cell>
          <cell r="KR119">
            <v>9</v>
          </cell>
          <cell r="KS119">
            <v>0</v>
          </cell>
          <cell r="KT119">
            <v>1</v>
          </cell>
          <cell r="KU119">
            <v>31</v>
          </cell>
          <cell r="KV119">
            <v>3</v>
          </cell>
          <cell r="KW119">
            <v>26</v>
          </cell>
          <cell r="KX119">
            <v>13</v>
          </cell>
          <cell r="KY119">
            <v>98</v>
          </cell>
          <cell r="KZ119">
            <v>6</v>
          </cell>
          <cell r="LA119">
            <v>0</v>
          </cell>
          <cell r="LB119">
            <v>0</v>
          </cell>
          <cell r="LC119">
            <v>27</v>
          </cell>
          <cell r="LD119">
            <v>33</v>
          </cell>
        </row>
        <row r="120">
          <cell r="A120" t="str">
            <v>Visual Arts</v>
          </cell>
          <cell r="B120">
            <v>21</v>
          </cell>
          <cell r="C120">
            <v>0</v>
          </cell>
          <cell r="D120">
            <v>0</v>
          </cell>
          <cell r="E120">
            <v>0</v>
          </cell>
          <cell r="F120">
            <v>0</v>
          </cell>
          <cell r="G120">
            <v>0</v>
          </cell>
          <cell r="H120">
            <v>0</v>
          </cell>
          <cell r="I120">
            <v>0</v>
          </cell>
          <cell r="J120">
            <v>1448289</v>
          </cell>
          <cell r="K120">
            <v>0</v>
          </cell>
          <cell r="L120">
            <v>0</v>
          </cell>
          <cell r="M120">
            <v>0</v>
          </cell>
          <cell r="N120">
            <v>0</v>
          </cell>
          <cell r="O120">
            <v>2</v>
          </cell>
          <cell r="P120">
            <v>3</v>
          </cell>
          <cell r="Q120">
            <v>1</v>
          </cell>
          <cell r="R120">
            <v>3</v>
          </cell>
          <cell r="S120">
            <v>7</v>
          </cell>
          <cell r="T120">
            <v>11</v>
          </cell>
          <cell r="U120">
            <v>4</v>
          </cell>
          <cell r="V120">
            <v>9</v>
          </cell>
          <cell r="W120">
            <v>3</v>
          </cell>
          <cell r="X120">
            <v>10</v>
          </cell>
          <cell r="Y120">
            <v>15</v>
          </cell>
          <cell r="Z120">
            <v>17</v>
          </cell>
          <cell r="AA120">
            <v>32</v>
          </cell>
          <cell r="AB120">
            <v>53</v>
          </cell>
          <cell r="AC120">
            <v>85</v>
          </cell>
          <cell r="AD120">
            <v>103</v>
          </cell>
          <cell r="AE120">
            <v>153</v>
          </cell>
          <cell r="AF120">
            <v>1</v>
          </cell>
          <cell r="AG120">
            <v>1</v>
          </cell>
          <cell r="AH120">
            <v>13</v>
          </cell>
          <cell r="AI120">
            <v>26</v>
          </cell>
          <cell r="AJ120">
            <v>117</v>
          </cell>
          <cell r="AK120">
            <v>180</v>
          </cell>
          <cell r="AL120">
            <v>297</v>
          </cell>
          <cell r="AM120">
            <v>103</v>
          </cell>
          <cell r="AN120">
            <v>175</v>
          </cell>
          <cell r="AO120">
            <v>278</v>
          </cell>
          <cell r="AP120">
            <v>6918</v>
          </cell>
          <cell r="AQ120">
            <v>92</v>
          </cell>
          <cell r="AR120">
            <v>72</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1</v>
          </cell>
          <cell r="BN120">
            <v>0</v>
          </cell>
          <cell r="BO120">
            <v>1</v>
          </cell>
          <cell r="BP120">
            <v>0</v>
          </cell>
          <cell r="BQ120">
            <v>94</v>
          </cell>
          <cell r="BR120">
            <v>72</v>
          </cell>
          <cell r="BS120">
            <v>166</v>
          </cell>
          <cell r="BT120">
            <v>62</v>
          </cell>
          <cell r="BU120">
            <v>81</v>
          </cell>
          <cell r="BV120">
            <v>0</v>
          </cell>
          <cell r="BW120">
            <v>0</v>
          </cell>
          <cell r="BX120">
            <v>0</v>
          </cell>
          <cell r="BY120">
            <v>0</v>
          </cell>
          <cell r="BZ120">
            <v>0</v>
          </cell>
          <cell r="CA120">
            <v>1</v>
          </cell>
          <cell r="CB120">
            <v>0</v>
          </cell>
          <cell r="CC120">
            <v>0</v>
          </cell>
          <cell r="CD120">
            <v>0</v>
          </cell>
          <cell r="CE120">
            <v>0</v>
          </cell>
          <cell r="CF120">
            <v>0</v>
          </cell>
          <cell r="CG120">
            <v>0</v>
          </cell>
          <cell r="CH120">
            <v>0</v>
          </cell>
          <cell r="CI120">
            <v>0</v>
          </cell>
          <cell r="CJ120">
            <v>0</v>
          </cell>
          <cell r="CK120">
            <v>0</v>
          </cell>
          <cell r="CL120">
            <v>1</v>
          </cell>
          <cell r="CM120">
            <v>0</v>
          </cell>
          <cell r="CN120">
            <v>0</v>
          </cell>
          <cell r="CO120">
            <v>0</v>
          </cell>
          <cell r="CP120">
            <v>0</v>
          </cell>
          <cell r="CQ120">
            <v>1</v>
          </cell>
          <cell r="CR120">
            <v>0</v>
          </cell>
          <cell r="CS120">
            <v>0</v>
          </cell>
          <cell r="CT120">
            <v>63</v>
          </cell>
          <cell r="CU120">
            <v>83</v>
          </cell>
          <cell r="CV120">
            <v>146</v>
          </cell>
          <cell r="CW120">
            <v>10</v>
          </cell>
          <cell r="CX120">
            <v>21</v>
          </cell>
          <cell r="CY120">
            <v>0</v>
          </cell>
          <cell r="CZ120">
            <v>0</v>
          </cell>
          <cell r="DA120">
            <v>0</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0</v>
          </cell>
          <cell r="DQ120">
            <v>0</v>
          </cell>
          <cell r="DR120">
            <v>0</v>
          </cell>
          <cell r="DS120">
            <v>0</v>
          </cell>
          <cell r="DT120">
            <v>0</v>
          </cell>
          <cell r="DU120">
            <v>0</v>
          </cell>
          <cell r="DV120">
            <v>0</v>
          </cell>
          <cell r="DW120">
            <v>10</v>
          </cell>
          <cell r="DX120">
            <v>21</v>
          </cell>
          <cell r="DY120">
            <v>31</v>
          </cell>
          <cell r="DZ120">
            <v>31</v>
          </cell>
          <cell r="EA120">
            <v>53</v>
          </cell>
          <cell r="EB120">
            <v>0</v>
          </cell>
          <cell r="EC120">
            <v>0</v>
          </cell>
          <cell r="ED120">
            <v>0</v>
          </cell>
          <cell r="EE120">
            <v>0</v>
          </cell>
          <cell r="EF120">
            <v>0</v>
          </cell>
          <cell r="EG120">
            <v>1</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1</v>
          </cell>
          <cell r="EV120">
            <v>0</v>
          </cell>
          <cell r="EW120">
            <v>0</v>
          </cell>
          <cell r="EX120">
            <v>0</v>
          </cell>
          <cell r="EY120">
            <v>0</v>
          </cell>
          <cell r="EZ120">
            <v>31</v>
          </cell>
          <cell r="FA120">
            <v>55</v>
          </cell>
          <cell r="FB120">
            <v>86</v>
          </cell>
          <cell r="FC120">
            <v>15</v>
          </cell>
          <cell r="FD120">
            <v>12</v>
          </cell>
          <cell r="FE120">
            <v>2</v>
          </cell>
          <cell r="FF120">
            <v>5</v>
          </cell>
          <cell r="FG120">
            <v>0</v>
          </cell>
          <cell r="FH120">
            <v>2</v>
          </cell>
          <cell r="FI120">
            <v>3</v>
          </cell>
          <cell r="FJ120">
            <v>4</v>
          </cell>
          <cell r="FK120">
            <v>8</v>
          </cell>
          <cell r="FL120">
            <v>14</v>
          </cell>
          <cell r="FM120">
            <v>28</v>
          </cell>
          <cell r="FN120">
            <v>37</v>
          </cell>
          <cell r="FO120">
            <v>65</v>
          </cell>
          <cell r="FP120">
            <v>0</v>
          </cell>
          <cell r="FQ120">
            <v>2</v>
          </cell>
          <cell r="FR120">
            <v>10</v>
          </cell>
          <cell r="FS120">
            <v>9</v>
          </cell>
          <cell r="FT120">
            <v>16</v>
          </cell>
          <cell r="FU120">
            <v>25</v>
          </cell>
          <cell r="FV120">
            <v>37</v>
          </cell>
          <cell r="FW120">
            <v>24</v>
          </cell>
          <cell r="FX120">
            <v>19</v>
          </cell>
          <cell r="FY120">
            <v>4</v>
          </cell>
          <cell r="FZ120">
            <v>11</v>
          </cell>
          <cell r="GA120">
            <v>4</v>
          </cell>
          <cell r="GB120">
            <v>93</v>
          </cell>
          <cell r="GC120">
            <v>68</v>
          </cell>
          <cell r="GD120">
            <v>161</v>
          </cell>
          <cell r="GE120">
            <v>8</v>
          </cell>
          <cell r="GF120">
            <v>12</v>
          </cell>
          <cell r="GG120">
            <v>22</v>
          </cell>
          <cell r="GH120">
            <v>47</v>
          </cell>
          <cell r="GI120">
            <v>24</v>
          </cell>
          <cell r="GJ120">
            <v>18</v>
          </cell>
          <cell r="GK120">
            <v>7</v>
          </cell>
          <cell r="GL120">
            <v>3</v>
          </cell>
          <cell r="GM120">
            <v>4</v>
          </cell>
          <cell r="GN120">
            <v>3</v>
          </cell>
          <cell r="GO120">
            <v>2</v>
          </cell>
          <cell r="GP120">
            <v>2</v>
          </cell>
          <cell r="GQ120">
            <v>67</v>
          </cell>
          <cell r="GR120">
            <v>85</v>
          </cell>
          <cell r="GS120">
            <v>152</v>
          </cell>
          <cell r="GT120">
            <v>0</v>
          </cell>
          <cell r="GU120">
            <v>0</v>
          </cell>
          <cell r="GV120">
            <v>2</v>
          </cell>
          <cell r="GW120">
            <v>2</v>
          </cell>
          <cell r="GX120">
            <v>4</v>
          </cell>
          <cell r="GY120">
            <v>13</v>
          </cell>
          <cell r="GZ120">
            <v>2</v>
          </cell>
          <cell r="HA120">
            <v>5</v>
          </cell>
          <cell r="HB120">
            <v>1</v>
          </cell>
          <cell r="HC120">
            <v>1</v>
          </cell>
          <cell r="HD120">
            <v>1</v>
          </cell>
          <cell r="HE120">
            <v>0</v>
          </cell>
          <cell r="HF120">
            <v>10</v>
          </cell>
          <cell r="HG120">
            <v>21</v>
          </cell>
          <cell r="HH120">
            <v>31</v>
          </cell>
          <cell r="HI120">
            <v>1</v>
          </cell>
          <cell r="HJ120">
            <v>3</v>
          </cell>
          <cell r="HK120">
            <v>10</v>
          </cell>
          <cell r="HL120">
            <v>19</v>
          </cell>
          <cell r="HM120">
            <v>5</v>
          </cell>
          <cell r="HN120">
            <v>22</v>
          </cell>
          <cell r="HO120">
            <v>6</v>
          </cell>
          <cell r="HP120">
            <v>6</v>
          </cell>
          <cell r="HQ120">
            <v>0</v>
          </cell>
          <cell r="HR120">
            <v>2</v>
          </cell>
          <cell r="HS120">
            <v>0</v>
          </cell>
          <cell r="HT120">
            <v>0</v>
          </cell>
          <cell r="HU120">
            <v>22</v>
          </cell>
          <cell r="HV120">
            <v>52</v>
          </cell>
          <cell r="HW120">
            <v>74</v>
          </cell>
          <cell r="HX120">
            <v>7</v>
          </cell>
          <cell r="HY120">
            <v>31</v>
          </cell>
          <cell r="HZ120">
            <v>40</v>
          </cell>
          <cell r="IA120">
            <v>69</v>
          </cell>
          <cell r="IB120">
            <v>12</v>
          </cell>
          <cell r="IC120">
            <v>23</v>
          </cell>
          <cell r="ID120">
            <v>3</v>
          </cell>
          <cell r="IE120">
            <v>10</v>
          </cell>
          <cell r="IF120">
            <v>0</v>
          </cell>
          <cell r="IG120">
            <v>3</v>
          </cell>
          <cell r="IH120">
            <v>2</v>
          </cell>
          <cell r="II120">
            <v>2</v>
          </cell>
          <cell r="IJ120">
            <v>64</v>
          </cell>
          <cell r="IK120">
            <v>138</v>
          </cell>
          <cell r="IL120">
            <v>202</v>
          </cell>
          <cell r="IM120">
            <v>12</v>
          </cell>
          <cell r="IN120">
            <v>8</v>
          </cell>
          <cell r="IO120">
            <v>9</v>
          </cell>
          <cell r="IP120">
            <v>3</v>
          </cell>
          <cell r="IQ120">
            <v>0</v>
          </cell>
          <cell r="IR120">
            <v>0</v>
          </cell>
          <cell r="IS120">
            <v>2</v>
          </cell>
          <cell r="IT120">
            <v>4</v>
          </cell>
          <cell r="IU120">
            <v>78</v>
          </cell>
          <cell r="IV120">
            <v>50</v>
          </cell>
          <cell r="IW120">
            <v>101</v>
          </cell>
          <cell r="IX120">
            <v>65</v>
          </cell>
          <cell r="IY120">
            <v>166</v>
          </cell>
          <cell r="IZ120">
            <v>6</v>
          </cell>
          <cell r="JA120">
            <v>7</v>
          </cell>
          <cell r="JB120">
            <v>1</v>
          </cell>
          <cell r="JC120">
            <v>2</v>
          </cell>
          <cell r="JD120">
            <v>0</v>
          </cell>
          <cell r="JE120">
            <v>0</v>
          </cell>
          <cell r="JF120">
            <v>0</v>
          </cell>
          <cell r="JG120">
            <v>1</v>
          </cell>
          <cell r="JH120">
            <v>45</v>
          </cell>
          <cell r="JI120">
            <v>64</v>
          </cell>
          <cell r="JJ120">
            <v>52</v>
          </cell>
          <cell r="JK120">
            <v>74</v>
          </cell>
          <cell r="JL120">
            <v>126</v>
          </cell>
          <cell r="JM120">
            <v>0</v>
          </cell>
          <cell r="JN120">
            <v>4</v>
          </cell>
          <cell r="JO120">
            <v>0</v>
          </cell>
          <cell r="JP120">
            <v>1</v>
          </cell>
          <cell r="JQ120">
            <v>0</v>
          </cell>
          <cell r="JR120">
            <v>0</v>
          </cell>
          <cell r="JS120">
            <v>1</v>
          </cell>
          <cell r="JT120">
            <v>2</v>
          </cell>
          <cell r="JU120">
            <v>10</v>
          </cell>
          <cell r="JV120">
            <v>13</v>
          </cell>
          <cell r="JW120">
            <v>11</v>
          </cell>
          <cell r="JX120">
            <v>20</v>
          </cell>
          <cell r="JY120">
            <v>31</v>
          </cell>
          <cell r="JZ120">
            <v>6</v>
          </cell>
          <cell r="KA120">
            <v>5</v>
          </cell>
          <cell r="KB120">
            <v>1</v>
          </cell>
          <cell r="KC120">
            <v>5</v>
          </cell>
          <cell r="KD120">
            <v>0</v>
          </cell>
          <cell r="KE120">
            <v>0</v>
          </cell>
          <cell r="KF120">
            <v>1</v>
          </cell>
          <cell r="KG120">
            <v>1</v>
          </cell>
          <cell r="KH120">
            <v>18</v>
          </cell>
          <cell r="KI120">
            <v>41</v>
          </cell>
          <cell r="KJ120">
            <v>26</v>
          </cell>
          <cell r="KK120">
            <v>52</v>
          </cell>
          <cell r="KL120">
            <v>78</v>
          </cell>
          <cell r="KM120">
            <v>16</v>
          </cell>
          <cell r="KN120">
            <v>5</v>
          </cell>
          <cell r="KO120">
            <v>15</v>
          </cell>
          <cell r="KP120">
            <v>1</v>
          </cell>
          <cell r="KQ120">
            <v>41</v>
          </cell>
          <cell r="KR120">
            <v>28</v>
          </cell>
          <cell r="KS120">
            <v>13</v>
          </cell>
          <cell r="KT120">
            <v>16</v>
          </cell>
          <cell r="KU120">
            <v>30</v>
          </cell>
          <cell r="KV120">
            <v>25</v>
          </cell>
          <cell r="KW120">
            <v>10</v>
          </cell>
          <cell r="KX120">
            <v>29</v>
          </cell>
          <cell r="KY120">
            <v>192</v>
          </cell>
          <cell r="KZ120">
            <v>8</v>
          </cell>
          <cell r="LA120">
            <v>1</v>
          </cell>
          <cell r="LB120">
            <v>1</v>
          </cell>
          <cell r="LC120">
            <v>59</v>
          </cell>
          <cell r="LD120">
            <v>69</v>
          </cell>
        </row>
        <row r="121">
          <cell r="A121" t="str">
            <v>Combined</v>
          </cell>
          <cell r="B121">
            <v>33</v>
          </cell>
          <cell r="C121">
            <v>0</v>
          </cell>
          <cell r="D121">
            <v>0</v>
          </cell>
          <cell r="E121">
            <v>0</v>
          </cell>
          <cell r="F121">
            <v>0</v>
          </cell>
          <cell r="G121">
            <v>0</v>
          </cell>
          <cell r="H121">
            <v>0</v>
          </cell>
          <cell r="I121">
            <v>0</v>
          </cell>
          <cell r="J121">
            <v>4935210</v>
          </cell>
          <cell r="K121">
            <v>0</v>
          </cell>
          <cell r="L121">
            <v>0</v>
          </cell>
          <cell r="M121">
            <v>0</v>
          </cell>
          <cell r="N121">
            <v>0</v>
          </cell>
          <cell r="O121">
            <v>10</v>
          </cell>
          <cell r="P121">
            <v>5</v>
          </cell>
          <cell r="Q121">
            <v>1</v>
          </cell>
          <cell r="R121">
            <v>4</v>
          </cell>
          <cell r="S121">
            <v>31</v>
          </cell>
          <cell r="T121">
            <v>46</v>
          </cell>
          <cell r="U121">
            <v>2</v>
          </cell>
          <cell r="V121">
            <v>13</v>
          </cell>
          <cell r="W121">
            <v>53</v>
          </cell>
          <cell r="X121">
            <v>55</v>
          </cell>
          <cell r="Y121">
            <v>92</v>
          </cell>
          <cell r="Z121">
            <v>141</v>
          </cell>
          <cell r="AA121">
            <v>189</v>
          </cell>
          <cell r="AB121">
            <v>264</v>
          </cell>
          <cell r="AC121">
            <v>453</v>
          </cell>
          <cell r="AD121">
            <v>806</v>
          </cell>
          <cell r="AE121">
            <v>1029</v>
          </cell>
          <cell r="AF121">
            <v>15</v>
          </cell>
          <cell r="AG121">
            <v>55</v>
          </cell>
          <cell r="AH121">
            <v>92</v>
          </cell>
          <cell r="AI121">
            <v>98</v>
          </cell>
          <cell r="AJ121">
            <v>913</v>
          </cell>
          <cell r="AK121">
            <v>1182</v>
          </cell>
          <cell r="AL121">
            <v>2095</v>
          </cell>
          <cell r="AM121">
            <v>613</v>
          </cell>
          <cell r="AN121">
            <v>956</v>
          </cell>
          <cell r="AO121">
            <v>1569</v>
          </cell>
          <cell r="AP121">
            <v>25888</v>
          </cell>
          <cell r="AQ121">
            <v>129</v>
          </cell>
          <cell r="AR121">
            <v>115</v>
          </cell>
          <cell r="AS121">
            <v>0</v>
          </cell>
          <cell r="AT121">
            <v>0</v>
          </cell>
          <cell r="AU121">
            <v>0</v>
          </cell>
          <cell r="AV121">
            <v>0</v>
          </cell>
          <cell r="AW121">
            <v>2</v>
          </cell>
          <cell r="AX121">
            <v>1</v>
          </cell>
          <cell r="AY121">
            <v>0</v>
          </cell>
          <cell r="AZ121">
            <v>0</v>
          </cell>
          <cell r="BA121">
            <v>0</v>
          </cell>
          <cell r="BB121">
            <v>1</v>
          </cell>
          <cell r="BC121">
            <v>0</v>
          </cell>
          <cell r="BD121">
            <v>0</v>
          </cell>
          <cell r="BE121">
            <v>0</v>
          </cell>
          <cell r="BF121">
            <v>0</v>
          </cell>
          <cell r="BG121">
            <v>1</v>
          </cell>
          <cell r="BH121">
            <v>1</v>
          </cell>
          <cell r="BI121">
            <v>0</v>
          </cell>
          <cell r="BJ121">
            <v>0</v>
          </cell>
          <cell r="BK121">
            <v>0</v>
          </cell>
          <cell r="BL121">
            <v>0</v>
          </cell>
          <cell r="BM121">
            <v>0</v>
          </cell>
          <cell r="BN121">
            <v>0</v>
          </cell>
          <cell r="BO121">
            <v>10</v>
          </cell>
          <cell r="BP121">
            <v>3</v>
          </cell>
          <cell r="BQ121">
            <v>142</v>
          </cell>
          <cell r="BR121">
            <v>121</v>
          </cell>
          <cell r="BS121">
            <v>263</v>
          </cell>
          <cell r="BT121">
            <v>627</v>
          </cell>
          <cell r="BU121">
            <v>671</v>
          </cell>
          <cell r="BV121">
            <v>0</v>
          </cell>
          <cell r="BW121">
            <v>1</v>
          </cell>
          <cell r="BX121">
            <v>0</v>
          </cell>
          <cell r="BY121">
            <v>0</v>
          </cell>
          <cell r="BZ121">
            <v>0</v>
          </cell>
          <cell r="CA121">
            <v>3</v>
          </cell>
          <cell r="CB121">
            <v>1</v>
          </cell>
          <cell r="CC121">
            <v>0</v>
          </cell>
          <cell r="CD121">
            <v>0</v>
          </cell>
          <cell r="CE121">
            <v>0</v>
          </cell>
          <cell r="CF121">
            <v>0</v>
          </cell>
          <cell r="CG121">
            <v>0</v>
          </cell>
          <cell r="CH121">
            <v>0</v>
          </cell>
          <cell r="CI121">
            <v>1</v>
          </cell>
          <cell r="CJ121">
            <v>4</v>
          </cell>
          <cell r="CK121">
            <v>3</v>
          </cell>
          <cell r="CL121">
            <v>1</v>
          </cell>
          <cell r="CM121">
            <v>0</v>
          </cell>
          <cell r="CN121">
            <v>2</v>
          </cell>
          <cell r="CO121">
            <v>9</v>
          </cell>
          <cell r="CP121">
            <v>9</v>
          </cell>
          <cell r="CQ121">
            <v>12</v>
          </cell>
          <cell r="CR121">
            <v>132</v>
          </cell>
          <cell r="CS121">
            <v>245</v>
          </cell>
          <cell r="CT121">
            <v>776</v>
          </cell>
          <cell r="CU121">
            <v>945</v>
          </cell>
          <cell r="CV121">
            <v>1721</v>
          </cell>
          <cell r="CW121">
            <v>44</v>
          </cell>
          <cell r="CX121">
            <v>103</v>
          </cell>
          <cell r="CY121">
            <v>0</v>
          </cell>
          <cell r="CZ121">
            <v>0</v>
          </cell>
          <cell r="DA121">
            <v>0</v>
          </cell>
          <cell r="DB121">
            <v>0</v>
          </cell>
          <cell r="DC121">
            <v>1</v>
          </cell>
          <cell r="DD121">
            <v>2</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2</v>
          </cell>
          <cell r="DU121">
            <v>4</v>
          </cell>
          <cell r="DV121">
            <v>4</v>
          </cell>
          <cell r="DW121">
            <v>49</v>
          </cell>
          <cell r="DX121">
            <v>111</v>
          </cell>
          <cell r="DY121">
            <v>160</v>
          </cell>
          <cell r="DZ121">
            <v>180</v>
          </cell>
          <cell r="EA121">
            <v>271</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0</v>
          </cell>
          <cell r="EP121">
            <v>1</v>
          </cell>
          <cell r="EQ121">
            <v>1</v>
          </cell>
          <cell r="ER121">
            <v>0</v>
          </cell>
          <cell r="ES121">
            <v>0</v>
          </cell>
          <cell r="ET121">
            <v>2</v>
          </cell>
          <cell r="EU121">
            <v>0</v>
          </cell>
          <cell r="EV121">
            <v>1</v>
          </cell>
          <cell r="EW121">
            <v>1</v>
          </cell>
          <cell r="EX121">
            <v>9</v>
          </cell>
          <cell r="EY121">
            <v>22</v>
          </cell>
          <cell r="EZ121">
            <v>193</v>
          </cell>
          <cell r="FA121">
            <v>295</v>
          </cell>
          <cell r="FB121">
            <v>488</v>
          </cell>
          <cell r="FC121">
            <v>15</v>
          </cell>
          <cell r="FD121">
            <v>14</v>
          </cell>
          <cell r="FE121">
            <v>7</v>
          </cell>
          <cell r="FF121">
            <v>3</v>
          </cell>
          <cell r="FG121">
            <v>1</v>
          </cell>
          <cell r="FH121">
            <v>3</v>
          </cell>
          <cell r="FI121">
            <v>7</v>
          </cell>
          <cell r="FJ121">
            <v>10</v>
          </cell>
          <cell r="FK121">
            <v>38</v>
          </cell>
          <cell r="FL121">
            <v>41</v>
          </cell>
          <cell r="FM121">
            <v>68</v>
          </cell>
          <cell r="FN121">
            <v>71</v>
          </cell>
          <cell r="FO121">
            <v>139</v>
          </cell>
          <cell r="FP121">
            <v>4</v>
          </cell>
          <cell r="FQ121">
            <v>1</v>
          </cell>
          <cell r="FR121">
            <v>10</v>
          </cell>
          <cell r="FS121">
            <v>13</v>
          </cell>
          <cell r="FT121">
            <v>28</v>
          </cell>
          <cell r="FU121">
            <v>30</v>
          </cell>
          <cell r="FV121">
            <v>40</v>
          </cell>
          <cell r="FW121">
            <v>42</v>
          </cell>
          <cell r="FX121">
            <v>28</v>
          </cell>
          <cell r="FY121">
            <v>22</v>
          </cell>
          <cell r="FZ121">
            <v>14</v>
          </cell>
          <cell r="GA121">
            <v>5</v>
          </cell>
          <cell r="GB121">
            <v>124</v>
          </cell>
          <cell r="GC121">
            <v>113</v>
          </cell>
          <cell r="GD121">
            <v>237</v>
          </cell>
          <cell r="GE121">
            <v>96</v>
          </cell>
          <cell r="GF121">
            <v>113</v>
          </cell>
          <cell r="GG121">
            <v>191</v>
          </cell>
          <cell r="GH121">
            <v>235</v>
          </cell>
          <cell r="GI121">
            <v>206</v>
          </cell>
          <cell r="GJ121">
            <v>273</v>
          </cell>
          <cell r="GK121">
            <v>127</v>
          </cell>
          <cell r="GL121">
            <v>155</v>
          </cell>
          <cell r="GM121">
            <v>53</v>
          </cell>
          <cell r="GN121">
            <v>71</v>
          </cell>
          <cell r="GO121">
            <v>21</v>
          </cell>
          <cell r="GP121">
            <v>27</v>
          </cell>
          <cell r="GQ121">
            <v>694</v>
          </cell>
          <cell r="GR121">
            <v>874</v>
          </cell>
          <cell r="GS121">
            <v>1568</v>
          </cell>
          <cell r="GT121">
            <v>0</v>
          </cell>
          <cell r="GU121">
            <v>6</v>
          </cell>
          <cell r="GV121">
            <v>16</v>
          </cell>
          <cell r="GW121">
            <v>41</v>
          </cell>
          <cell r="GX121">
            <v>8</v>
          </cell>
          <cell r="GY121">
            <v>36</v>
          </cell>
          <cell r="GZ121">
            <v>20</v>
          </cell>
          <cell r="HA121">
            <v>18</v>
          </cell>
          <cell r="HB121">
            <v>5</v>
          </cell>
          <cell r="HC121">
            <v>4</v>
          </cell>
          <cell r="HD121">
            <v>1</v>
          </cell>
          <cell r="HE121">
            <v>0</v>
          </cell>
          <cell r="HF121">
            <v>50</v>
          </cell>
          <cell r="HG121">
            <v>105</v>
          </cell>
          <cell r="HH121">
            <v>155</v>
          </cell>
          <cell r="HI121">
            <v>25</v>
          </cell>
          <cell r="HJ121">
            <v>45</v>
          </cell>
          <cell r="HK121">
            <v>75</v>
          </cell>
          <cell r="HL121">
            <v>98</v>
          </cell>
          <cell r="HM121">
            <v>51</v>
          </cell>
          <cell r="HN121">
            <v>77</v>
          </cell>
          <cell r="HO121">
            <v>26</v>
          </cell>
          <cell r="HP121">
            <v>40</v>
          </cell>
          <cell r="HQ121">
            <v>13</v>
          </cell>
          <cell r="HR121">
            <v>10</v>
          </cell>
          <cell r="HS121">
            <v>2</v>
          </cell>
          <cell r="HT121">
            <v>8</v>
          </cell>
          <cell r="HU121">
            <v>192</v>
          </cell>
          <cell r="HV121">
            <v>278</v>
          </cell>
          <cell r="HW121">
            <v>470</v>
          </cell>
          <cell r="HX121">
            <v>106</v>
          </cell>
          <cell r="HY121">
            <v>146</v>
          </cell>
          <cell r="HZ121">
            <v>109</v>
          </cell>
          <cell r="IA121">
            <v>152</v>
          </cell>
          <cell r="IB121">
            <v>93</v>
          </cell>
          <cell r="IC121">
            <v>113</v>
          </cell>
          <cell r="ID121">
            <v>53</v>
          </cell>
          <cell r="IE121">
            <v>74</v>
          </cell>
          <cell r="IF121">
            <v>53</v>
          </cell>
          <cell r="IG121">
            <v>51</v>
          </cell>
          <cell r="IH121">
            <v>25</v>
          </cell>
          <cell r="II121">
            <v>25</v>
          </cell>
          <cell r="IJ121">
            <v>439</v>
          </cell>
          <cell r="IK121">
            <v>561</v>
          </cell>
          <cell r="IL121">
            <v>1000</v>
          </cell>
          <cell r="IM121">
            <v>33</v>
          </cell>
          <cell r="IN121">
            <v>37</v>
          </cell>
          <cell r="IO121">
            <v>18</v>
          </cell>
          <cell r="IP121">
            <v>18</v>
          </cell>
          <cell r="IQ121">
            <v>3</v>
          </cell>
          <cell r="IR121">
            <v>3</v>
          </cell>
          <cell r="IS121">
            <v>5</v>
          </cell>
          <cell r="IT121">
            <v>7</v>
          </cell>
          <cell r="IU121">
            <v>80</v>
          </cell>
          <cell r="IV121">
            <v>59</v>
          </cell>
          <cell r="IW121">
            <v>139</v>
          </cell>
          <cell r="IX121">
            <v>124</v>
          </cell>
          <cell r="IY121">
            <v>263</v>
          </cell>
          <cell r="IZ121">
            <v>32</v>
          </cell>
          <cell r="JA121">
            <v>53</v>
          </cell>
          <cell r="JB121">
            <v>18</v>
          </cell>
          <cell r="JC121">
            <v>38</v>
          </cell>
          <cell r="JD121">
            <v>5</v>
          </cell>
          <cell r="JE121">
            <v>8</v>
          </cell>
          <cell r="JF121">
            <v>7</v>
          </cell>
          <cell r="JG121">
            <v>8</v>
          </cell>
          <cell r="JH121">
            <v>683</v>
          </cell>
          <cell r="JI121">
            <v>795</v>
          </cell>
          <cell r="JJ121">
            <v>745</v>
          </cell>
          <cell r="JK121">
            <v>902</v>
          </cell>
          <cell r="JL121">
            <v>1647</v>
          </cell>
          <cell r="JM121">
            <v>18</v>
          </cell>
          <cell r="JN121">
            <v>24</v>
          </cell>
          <cell r="JO121">
            <v>7</v>
          </cell>
          <cell r="JP121">
            <v>9</v>
          </cell>
          <cell r="JQ121">
            <v>1</v>
          </cell>
          <cell r="JR121">
            <v>1</v>
          </cell>
          <cell r="JS121">
            <v>2</v>
          </cell>
          <cell r="JT121">
            <v>8</v>
          </cell>
          <cell r="JU121">
            <v>20</v>
          </cell>
          <cell r="JV121">
            <v>64</v>
          </cell>
          <cell r="JW121">
            <v>48</v>
          </cell>
          <cell r="JX121">
            <v>106</v>
          </cell>
          <cell r="JY121">
            <v>154</v>
          </cell>
          <cell r="JZ121">
            <v>60</v>
          </cell>
          <cell r="KA121">
            <v>101</v>
          </cell>
          <cell r="KB121">
            <v>24</v>
          </cell>
          <cell r="KC121">
            <v>49</v>
          </cell>
          <cell r="KD121">
            <v>1</v>
          </cell>
          <cell r="KE121">
            <v>0</v>
          </cell>
          <cell r="KF121">
            <v>2</v>
          </cell>
          <cell r="KG121">
            <v>4</v>
          </cell>
          <cell r="KH121">
            <v>176</v>
          </cell>
          <cell r="KI121">
            <v>337</v>
          </cell>
          <cell r="KJ121">
            <v>263</v>
          </cell>
          <cell r="KK121">
            <v>491</v>
          </cell>
          <cell r="KL121">
            <v>754</v>
          </cell>
          <cell r="KM121">
            <v>23</v>
          </cell>
          <cell r="KN121">
            <v>9</v>
          </cell>
          <cell r="KO121">
            <v>22</v>
          </cell>
          <cell r="KP121">
            <v>0</v>
          </cell>
          <cell r="KQ121">
            <v>75</v>
          </cell>
          <cell r="KR121">
            <v>123</v>
          </cell>
          <cell r="KS121">
            <v>86</v>
          </cell>
          <cell r="KT121">
            <v>31</v>
          </cell>
          <cell r="KU121">
            <v>72</v>
          </cell>
          <cell r="KV121">
            <v>61</v>
          </cell>
          <cell r="KW121">
            <v>193</v>
          </cell>
          <cell r="KX121">
            <v>58</v>
          </cell>
          <cell r="KY121">
            <v>699</v>
          </cell>
          <cell r="KZ121">
            <v>23</v>
          </cell>
          <cell r="LA121">
            <v>5</v>
          </cell>
          <cell r="LB121">
            <v>298</v>
          </cell>
          <cell r="LC121">
            <v>195</v>
          </cell>
          <cell r="LD121">
            <v>521</v>
          </cell>
        </row>
        <row r="122">
          <cell r="A122" t="str">
            <v>Literature</v>
          </cell>
          <cell r="B122">
            <v>8</v>
          </cell>
          <cell r="C122">
            <v>0</v>
          </cell>
          <cell r="D122">
            <v>0</v>
          </cell>
          <cell r="E122">
            <v>0</v>
          </cell>
          <cell r="F122">
            <v>0</v>
          </cell>
          <cell r="G122">
            <v>0</v>
          </cell>
          <cell r="H122">
            <v>0</v>
          </cell>
          <cell r="I122">
            <v>0</v>
          </cell>
          <cell r="J122">
            <v>626954</v>
          </cell>
          <cell r="K122">
            <v>0</v>
          </cell>
          <cell r="L122">
            <v>0</v>
          </cell>
          <cell r="M122">
            <v>0</v>
          </cell>
          <cell r="N122">
            <v>0</v>
          </cell>
          <cell r="O122">
            <v>2</v>
          </cell>
          <cell r="P122">
            <v>2</v>
          </cell>
          <cell r="Q122">
            <v>1</v>
          </cell>
          <cell r="R122">
            <v>1</v>
          </cell>
          <cell r="S122">
            <v>2</v>
          </cell>
          <cell r="T122">
            <v>4</v>
          </cell>
          <cell r="U122">
            <v>0</v>
          </cell>
          <cell r="V122">
            <v>2</v>
          </cell>
          <cell r="W122">
            <v>2</v>
          </cell>
          <cell r="X122">
            <v>6</v>
          </cell>
          <cell r="Y122">
            <v>5</v>
          </cell>
          <cell r="Z122">
            <v>4</v>
          </cell>
          <cell r="AA122">
            <v>12</v>
          </cell>
          <cell r="AB122">
            <v>19</v>
          </cell>
          <cell r="AC122">
            <v>31</v>
          </cell>
          <cell r="AD122">
            <v>27</v>
          </cell>
          <cell r="AE122">
            <v>28</v>
          </cell>
          <cell r="AF122">
            <v>0</v>
          </cell>
          <cell r="AG122">
            <v>1</v>
          </cell>
          <cell r="AH122">
            <v>3</v>
          </cell>
          <cell r="AI122">
            <v>6</v>
          </cell>
          <cell r="AJ122">
            <v>30</v>
          </cell>
          <cell r="AK122">
            <v>35</v>
          </cell>
          <cell r="AL122">
            <v>65</v>
          </cell>
          <cell r="AM122">
            <v>43</v>
          </cell>
          <cell r="AN122">
            <v>59</v>
          </cell>
          <cell r="AO122">
            <v>102</v>
          </cell>
          <cell r="AP122">
            <v>2196</v>
          </cell>
          <cell r="AQ122">
            <v>30</v>
          </cell>
          <cell r="AR122">
            <v>10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6</v>
          </cell>
          <cell r="BP122">
            <v>5</v>
          </cell>
          <cell r="BQ122">
            <v>36</v>
          </cell>
          <cell r="BR122">
            <v>15</v>
          </cell>
          <cell r="BS122">
            <v>51</v>
          </cell>
          <cell r="BT122">
            <v>10</v>
          </cell>
          <cell r="BU122">
            <v>8</v>
          </cell>
          <cell r="BV122">
            <v>0</v>
          </cell>
          <cell r="BW122">
            <v>0</v>
          </cell>
          <cell r="BX122">
            <v>0</v>
          </cell>
          <cell r="BY122">
            <v>0</v>
          </cell>
          <cell r="BZ122">
            <v>0</v>
          </cell>
          <cell r="CA122">
            <v>0</v>
          </cell>
          <cell r="CB122">
            <v>0</v>
          </cell>
          <cell r="CC122">
            <v>0</v>
          </cell>
          <cell r="CD122">
            <v>0</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0</v>
          </cell>
          <cell r="CT122">
            <v>10</v>
          </cell>
          <cell r="CU122">
            <v>8</v>
          </cell>
          <cell r="CV122">
            <v>18</v>
          </cell>
          <cell r="CW122">
            <v>2</v>
          </cell>
          <cell r="CX122">
            <v>5</v>
          </cell>
          <cell r="CY122">
            <v>0</v>
          </cell>
          <cell r="CZ122">
            <v>0</v>
          </cell>
          <cell r="DA122">
            <v>0</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0</v>
          </cell>
          <cell r="DQ122">
            <v>0</v>
          </cell>
          <cell r="DR122">
            <v>0</v>
          </cell>
          <cell r="DS122">
            <v>0</v>
          </cell>
          <cell r="DT122">
            <v>0</v>
          </cell>
          <cell r="DU122">
            <v>0</v>
          </cell>
          <cell r="DV122">
            <v>1</v>
          </cell>
          <cell r="DW122">
            <v>2</v>
          </cell>
          <cell r="DX122">
            <v>6</v>
          </cell>
          <cell r="DY122">
            <v>8</v>
          </cell>
          <cell r="DZ122">
            <v>7</v>
          </cell>
          <cell r="EA122">
            <v>8</v>
          </cell>
          <cell r="EB122">
            <v>0</v>
          </cell>
          <cell r="EC122">
            <v>0</v>
          </cell>
          <cell r="ED122">
            <v>0</v>
          </cell>
          <cell r="EE122">
            <v>0</v>
          </cell>
          <cell r="EF122">
            <v>0</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1</v>
          </cell>
          <cell r="EY122">
            <v>5</v>
          </cell>
          <cell r="EZ122">
            <v>8</v>
          </cell>
          <cell r="FA122">
            <v>13</v>
          </cell>
          <cell r="FB122">
            <v>21</v>
          </cell>
          <cell r="FC122">
            <v>5</v>
          </cell>
          <cell r="FD122">
            <v>1</v>
          </cell>
          <cell r="FE122">
            <v>5</v>
          </cell>
          <cell r="FF122">
            <v>0</v>
          </cell>
          <cell r="FG122">
            <v>0</v>
          </cell>
          <cell r="FH122">
            <v>0</v>
          </cell>
          <cell r="FI122">
            <v>1</v>
          </cell>
          <cell r="FJ122">
            <v>1</v>
          </cell>
          <cell r="FK122">
            <v>3</v>
          </cell>
          <cell r="FL122">
            <v>5</v>
          </cell>
          <cell r="FM122">
            <v>14</v>
          </cell>
          <cell r="FN122">
            <v>7</v>
          </cell>
          <cell r="FO122">
            <v>21</v>
          </cell>
          <cell r="FP122">
            <v>0</v>
          </cell>
          <cell r="FQ122">
            <v>0</v>
          </cell>
          <cell r="FR122">
            <v>0</v>
          </cell>
          <cell r="FS122">
            <v>1</v>
          </cell>
          <cell r="FT122">
            <v>0</v>
          </cell>
          <cell r="FU122">
            <v>2</v>
          </cell>
          <cell r="FV122">
            <v>12</v>
          </cell>
          <cell r="FW122">
            <v>8</v>
          </cell>
          <cell r="FX122">
            <v>9</v>
          </cell>
          <cell r="FY122">
            <v>2</v>
          </cell>
          <cell r="FZ122">
            <v>11</v>
          </cell>
          <cell r="GA122">
            <v>2</v>
          </cell>
          <cell r="GB122">
            <v>32</v>
          </cell>
          <cell r="GC122">
            <v>15</v>
          </cell>
          <cell r="GD122">
            <v>47</v>
          </cell>
          <cell r="GE122">
            <v>0</v>
          </cell>
          <cell r="GF122">
            <v>0</v>
          </cell>
          <cell r="GG122">
            <v>0</v>
          </cell>
          <cell r="GH122">
            <v>1</v>
          </cell>
          <cell r="GI122">
            <v>6</v>
          </cell>
          <cell r="GJ122">
            <v>3</v>
          </cell>
          <cell r="GK122">
            <v>1</v>
          </cell>
          <cell r="GL122">
            <v>4</v>
          </cell>
          <cell r="GM122">
            <v>1</v>
          </cell>
          <cell r="GN122">
            <v>0</v>
          </cell>
          <cell r="GO122">
            <v>1</v>
          </cell>
          <cell r="GP122">
            <v>0</v>
          </cell>
          <cell r="GQ122">
            <v>9</v>
          </cell>
          <cell r="GR122">
            <v>8</v>
          </cell>
          <cell r="GS122">
            <v>17</v>
          </cell>
          <cell r="GT122">
            <v>0</v>
          </cell>
          <cell r="GU122">
            <v>0</v>
          </cell>
          <cell r="GV122">
            <v>0</v>
          </cell>
          <cell r="GW122">
            <v>2</v>
          </cell>
          <cell r="GX122">
            <v>1</v>
          </cell>
          <cell r="GY122">
            <v>1</v>
          </cell>
          <cell r="GZ122">
            <v>0</v>
          </cell>
          <cell r="HA122">
            <v>2</v>
          </cell>
          <cell r="HB122">
            <v>1</v>
          </cell>
          <cell r="HC122">
            <v>0</v>
          </cell>
          <cell r="HD122">
            <v>0</v>
          </cell>
          <cell r="HE122">
            <v>0</v>
          </cell>
          <cell r="HF122">
            <v>2</v>
          </cell>
          <cell r="HG122">
            <v>5</v>
          </cell>
          <cell r="HH122">
            <v>7</v>
          </cell>
          <cell r="HI122">
            <v>0</v>
          </cell>
          <cell r="HJ122">
            <v>0</v>
          </cell>
          <cell r="HK122">
            <v>1</v>
          </cell>
          <cell r="HL122">
            <v>2</v>
          </cell>
          <cell r="HM122">
            <v>3</v>
          </cell>
          <cell r="HN122">
            <v>5</v>
          </cell>
          <cell r="HO122">
            <v>2</v>
          </cell>
          <cell r="HP122">
            <v>1</v>
          </cell>
          <cell r="HQ122">
            <v>1</v>
          </cell>
          <cell r="HR122">
            <v>1</v>
          </cell>
          <cell r="HS122">
            <v>0</v>
          </cell>
          <cell r="HT122">
            <v>0</v>
          </cell>
          <cell r="HU122">
            <v>7</v>
          </cell>
          <cell r="HV122">
            <v>9</v>
          </cell>
          <cell r="HW122">
            <v>16</v>
          </cell>
          <cell r="HX122">
            <v>4</v>
          </cell>
          <cell r="HY122">
            <v>3</v>
          </cell>
          <cell r="HZ122">
            <v>4</v>
          </cell>
          <cell r="IA122">
            <v>3</v>
          </cell>
          <cell r="IB122">
            <v>1</v>
          </cell>
          <cell r="IC122">
            <v>3</v>
          </cell>
          <cell r="ID122">
            <v>0</v>
          </cell>
          <cell r="IE122">
            <v>13</v>
          </cell>
          <cell r="IF122">
            <v>1</v>
          </cell>
          <cell r="IG122">
            <v>0</v>
          </cell>
          <cell r="IH122">
            <v>1</v>
          </cell>
          <cell r="II122">
            <v>4</v>
          </cell>
          <cell r="IJ122">
            <v>11</v>
          </cell>
          <cell r="IK122">
            <v>26</v>
          </cell>
          <cell r="IL122">
            <v>37</v>
          </cell>
          <cell r="IM122">
            <v>8</v>
          </cell>
          <cell r="IN122">
            <v>4</v>
          </cell>
          <cell r="IO122">
            <v>2</v>
          </cell>
          <cell r="IP122">
            <v>0</v>
          </cell>
          <cell r="IQ122">
            <v>0</v>
          </cell>
          <cell r="IR122">
            <v>0</v>
          </cell>
          <cell r="IS122">
            <v>0</v>
          </cell>
          <cell r="IT122">
            <v>0</v>
          </cell>
          <cell r="IU122">
            <v>16</v>
          </cell>
          <cell r="IV122">
            <v>6</v>
          </cell>
          <cell r="IW122">
            <v>26</v>
          </cell>
          <cell r="IX122">
            <v>10</v>
          </cell>
          <cell r="IY122">
            <v>36</v>
          </cell>
          <cell r="IZ122">
            <v>2</v>
          </cell>
          <cell r="JA122">
            <v>4</v>
          </cell>
          <cell r="JB122">
            <v>0</v>
          </cell>
          <cell r="JC122">
            <v>3</v>
          </cell>
          <cell r="JD122">
            <v>0</v>
          </cell>
          <cell r="JE122">
            <v>0</v>
          </cell>
          <cell r="JF122">
            <v>0</v>
          </cell>
          <cell r="JG122">
            <v>0</v>
          </cell>
          <cell r="JH122">
            <v>7</v>
          </cell>
          <cell r="JI122">
            <v>1</v>
          </cell>
          <cell r="JJ122">
            <v>9</v>
          </cell>
          <cell r="JK122">
            <v>8</v>
          </cell>
          <cell r="JL122">
            <v>17</v>
          </cell>
          <cell r="JM122">
            <v>1</v>
          </cell>
          <cell r="JN122">
            <v>2</v>
          </cell>
          <cell r="JO122">
            <v>0</v>
          </cell>
          <cell r="JP122">
            <v>0</v>
          </cell>
          <cell r="JQ122">
            <v>0</v>
          </cell>
          <cell r="JR122">
            <v>0</v>
          </cell>
          <cell r="JS122">
            <v>1</v>
          </cell>
          <cell r="JT122">
            <v>0</v>
          </cell>
          <cell r="JU122">
            <v>1</v>
          </cell>
          <cell r="JV122">
            <v>1</v>
          </cell>
          <cell r="JW122">
            <v>3</v>
          </cell>
          <cell r="JX122">
            <v>3</v>
          </cell>
          <cell r="JY122">
            <v>6</v>
          </cell>
          <cell r="JZ122">
            <v>3</v>
          </cell>
          <cell r="KA122">
            <v>3</v>
          </cell>
          <cell r="KB122">
            <v>0</v>
          </cell>
          <cell r="KC122">
            <v>0</v>
          </cell>
          <cell r="KD122">
            <v>0</v>
          </cell>
          <cell r="KE122">
            <v>0</v>
          </cell>
          <cell r="KF122">
            <v>0</v>
          </cell>
          <cell r="KG122">
            <v>0</v>
          </cell>
          <cell r="KH122">
            <v>1</v>
          </cell>
          <cell r="KI122">
            <v>2</v>
          </cell>
          <cell r="KJ122">
            <v>4</v>
          </cell>
          <cell r="KK122">
            <v>5</v>
          </cell>
          <cell r="KL122">
            <v>9</v>
          </cell>
          <cell r="KM122">
            <v>4</v>
          </cell>
          <cell r="KN122">
            <v>3</v>
          </cell>
          <cell r="KO122">
            <v>4</v>
          </cell>
          <cell r="KP122">
            <v>0</v>
          </cell>
          <cell r="KQ122">
            <v>0</v>
          </cell>
          <cell r="KR122">
            <v>0</v>
          </cell>
          <cell r="KS122">
            <v>0</v>
          </cell>
          <cell r="KT122">
            <v>2</v>
          </cell>
          <cell r="KU122">
            <v>6</v>
          </cell>
          <cell r="KV122">
            <v>1</v>
          </cell>
          <cell r="KW122">
            <v>0</v>
          </cell>
          <cell r="KX122">
            <v>14</v>
          </cell>
          <cell r="KY122">
            <v>23</v>
          </cell>
          <cell r="KZ122">
            <v>1</v>
          </cell>
          <cell r="LA122">
            <v>1</v>
          </cell>
          <cell r="LB122">
            <v>1</v>
          </cell>
          <cell r="LC122">
            <v>17</v>
          </cell>
          <cell r="LD122">
            <v>20</v>
          </cell>
        </row>
        <row r="123">
          <cell r="A123" t="str">
            <v>Music</v>
          </cell>
          <cell r="B123">
            <v>16</v>
          </cell>
          <cell r="C123">
            <v>0</v>
          </cell>
          <cell r="D123">
            <v>0</v>
          </cell>
          <cell r="E123">
            <v>0</v>
          </cell>
          <cell r="F123">
            <v>0</v>
          </cell>
          <cell r="G123">
            <v>0</v>
          </cell>
          <cell r="H123">
            <v>0</v>
          </cell>
          <cell r="I123">
            <v>0</v>
          </cell>
          <cell r="J123">
            <v>3313522</v>
          </cell>
          <cell r="K123">
            <v>0</v>
          </cell>
          <cell r="L123">
            <v>0</v>
          </cell>
          <cell r="M123">
            <v>0</v>
          </cell>
          <cell r="N123">
            <v>0</v>
          </cell>
          <cell r="O123">
            <v>36</v>
          </cell>
          <cell r="P123">
            <v>21</v>
          </cell>
          <cell r="Q123">
            <v>1</v>
          </cell>
          <cell r="R123">
            <v>1</v>
          </cell>
          <cell r="S123">
            <v>17</v>
          </cell>
          <cell r="T123">
            <v>14</v>
          </cell>
          <cell r="U123">
            <v>0</v>
          </cell>
          <cell r="V123">
            <v>6</v>
          </cell>
          <cell r="W123">
            <v>24</v>
          </cell>
          <cell r="X123">
            <v>10</v>
          </cell>
          <cell r="Y123">
            <v>8</v>
          </cell>
          <cell r="Z123">
            <v>7</v>
          </cell>
          <cell r="AA123">
            <v>86</v>
          </cell>
          <cell r="AB123">
            <v>59</v>
          </cell>
          <cell r="AC123">
            <v>145</v>
          </cell>
          <cell r="AD123">
            <v>392</v>
          </cell>
          <cell r="AE123">
            <v>267</v>
          </cell>
          <cell r="AF123">
            <v>4</v>
          </cell>
          <cell r="AG123">
            <v>5</v>
          </cell>
          <cell r="AH123">
            <v>47</v>
          </cell>
          <cell r="AI123">
            <v>46</v>
          </cell>
          <cell r="AJ123">
            <v>443</v>
          </cell>
          <cell r="AK123">
            <v>318</v>
          </cell>
          <cell r="AL123">
            <v>761</v>
          </cell>
          <cell r="AM123">
            <v>117</v>
          </cell>
          <cell r="AN123">
            <v>139</v>
          </cell>
          <cell r="AO123">
            <v>256</v>
          </cell>
          <cell r="AP123">
            <v>9078</v>
          </cell>
          <cell r="AQ123">
            <v>66</v>
          </cell>
          <cell r="AR123">
            <v>39</v>
          </cell>
          <cell r="AS123">
            <v>0</v>
          </cell>
          <cell r="AT123">
            <v>0</v>
          </cell>
          <cell r="AU123">
            <v>0</v>
          </cell>
          <cell r="AV123">
            <v>0</v>
          </cell>
          <cell r="AW123">
            <v>1</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67</v>
          </cell>
          <cell r="BR123">
            <v>39</v>
          </cell>
          <cell r="BS123">
            <v>106</v>
          </cell>
          <cell r="BT123">
            <v>123</v>
          </cell>
          <cell r="BU123">
            <v>79</v>
          </cell>
          <cell r="BV123">
            <v>0</v>
          </cell>
          <cell r="BW123">
            <v>0</v>
          </cell>
          <cell r="BX123">
            <v>1</v>
          </cell>
          <cell r="BY123">
            <v>1</v>
          </cell>
          <cell r="BZ123">
            <v>0</v>
          </cell>
          <cell r="CA123">
            <v>0</v>
          </cell>
          <cell r="CB123">
            <v>0</v>
          </cell>
          <cell r="CC123">
            <v>0</v>
          </cell>
          <cell r="CD123">
            <v>0</v>
          </cell>
          <cell r="CE123">
            <v>0</v>
          </cell>
          <cell r="CF123">
            <v>0</v>
          </cell>
          <cell r="CG123">
            <v>0</v>
          </cell>
          <cell r="CH123">
            <v>0</v>
          </cell>
          <cell r="CI123">
            <v>0</v>
          </cell>
          <cell r="CJ123">
            <v>0</v>
          </cell>
          <cell r="CK123">
            <v>0</v>
          </cell>
          <cell r="CL123">
            <v>0</v>
          </cell>
          <cell r="CM123">
            <v>0</v>
          </cell>
          <cell r="CN123">
            <v>1</v>
          </cell>
          <cell r="CO123">
            <v>1</v>
          </cell>
          <cell r="CP123">
            <v>4</v>
          </cell>
          <cell r="CQ123">
            <v>1</v>
          </cell>
          <cell r="CR123">
            <v>60</v>
          </cell>
          <cell r="CS123">
            <v>48</v>
          </cell>
          <cell r="CT123">
            <v>189</v>
          </cell>
          <cell r="CU123">
            <v>130</v>
          </cell>
          <cell r="CV123">
            <v>319</v>
          </cell>
          <cell r="CW123">
            <v>21</v>
          </cell>
          <cell r="CX123">
            <v>22</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21</v>
          </cell>
          <cell r="DX123">
            <v>22</v>
          </cell>
          <cell r="DY123">
            <v>43</v>
          </cell>
          <cell r="DZ123">
            <v>36</v>
          </cell>
          <cell r="EA123">
            <v>34</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6</v>
          </cell>
          <cell r="EY123">
            <v>8</v>
          </cell>
          <cell r="EZ123">
            <v>42</v>
          </cell>
          <cell r="FA123">
            <v>42</v>
          </cell>
          <cell r="FB123">
            <v>84</v>
          </cell>
          <cell r="FC123">
            <v>4</v>
          </cell>
          <cell r="FD123">
            <v>6</v>
          </cell>
          <cell r="FE123">
            <v>13</v>
          </cell>
          <cell r="FF123">
            <v>6</v>
          </cell>
          <cell r="FG123">
            <v>3</v>
          </cell>
          <cell r="FH123">
            <v>0</v>
          </cell>
          <cell r="FI123">
            <v>2</v>
          </cell>
          <cell r="FJ123">
            <v>2</v>
          </cell>
          <cell r="FK123">
            <v>7</v>
          </cell>
          <cell r="FL123">
            <v>9</v>
          </cell>
          <cell r="FM123">
            <v>29</v>
          </cell>
          <cell r="FN123">
            <v>23</v>
          </cell>
          <cell r="FO123">
            <v>52</v>
          </cell>
          <cell r="FP123">
            <v>1</v>
          </cell>
          <cell r="FQ123">
            <v>1</v>
          </cell>
          <cell r="FR123">
            <v>3</v>
          </cell>
          <cell r="FS123">
            <v>7</v>
          </cell>
          <cell r="FT123">
            <v>10</v>
          </cell>
          <cell r="FU123">
            <v>8</v>
          </cell>
          <cell r="FV123">
            <v>15</v>
          </cell>
          <cell r="FW123">
            <v>6</v>
          </cell>
          <cell r="FX123">
            <v>28</v>
          </cell>
          <cell r="FY123">
            <v>14</v>
          </cell>
          <cell r="FZ123">
            <v>10</v>
          </cell>
          <cell r="GA123">
            <v>3</v>
          </cell>
          <cell r="GB123">
            <v>67</v>
          </cell>
          <cell r="GC123">
            <v>39</v>
          </cell>
          <cell r="GD123">
            <v>106</v>
          </cell>
          <cell r="GE123">
            <v>8</v>
          </cell>
          <cell r="GF123">
            <v>6</v>
          </cell>
          <cell r="GG123">
            <v>44</v>
          </cell>
          <cell r="GH123">
            <v>32</v>
          </cell>
          <cell r="GI123">
            <v>48</v>
          </cell>
          <cell r="GJ123">
            <v>28</v>
          </cell>
          <cell r="GK123">
            <v>21</v>
          </cell>
          <cell r="GL123">
            <v>12</v>
          </cell>
          <cell r="GM123">
            <v>20</v>
          </cell>
          <cell r="GN123">
            <v>6</v>
          </cell>
          <cell r="GO123">
            <v>3</v>
          </cell>
          <cell r="GP123">
            <v>0</v>
          </cell>
          <cell r="GQ123">
            <v>144</v>
          </cell>
          <cell r="GR123">
            <v>84</v>
          </cell>
          <cell r="GS123">
            <v>228</v>
          </cell>
          <cell r="GT123">
            <v>1</v>
          </cell>
          <cell r="GU123">
            <v>0</v>
          </cell>
          <cell r="GV123">
            <v>1</v>
          </cell>
          <cell r="GW123">
            <v>6</v>
          </cell>
          <cell r="GX123">
            <v>9</v>
          </cell>
          <cell r="GY123">
            <v>10</v>
          </cell>
          <cell r="GZ123">
            <v>8</v>
          </cell>
          <cell r="HA123">
            <v>4</v>
          </cell>
          <cell r="HB123">
            <v>2</v>
          </cell>
          <cell r="HC123">
            <v>2</v>
          </cell>
          <cell r="HD123">
            <v>1</v>
          </cell>
          <cell r="HE123">
            <v>0</v>
          </cell>
          <cell r="HF123">
            <v>22</v>
          </cell>
          <cell r="HG123">
            <v>22</v>
          </cell>
          <cell r="HH123">
            <v>44</v>
          </cell>
          <cell r="HI123">
            <v>0</v>
          </cell>
          <cell r="HJ123">
            <v>0</v>
          </cell>
          <cell r="HK123">
            <v>4</v>
          </cell>
          <cell r="HL123">
            <v>3</v>
          </cell>
          <cell r="HM123">
            <v>0</v>
          </cell>
          <cell r="HN123">
            <v>3</v>
          </cell>
          <cell r="HO123">
            <v>5</v>
          </cell>
          <cell r="HP123">
            <v>8</v>
          </cell>
          <cell r="HQ123">
            <v>4</v>
          </cell>
          <cell r="HR123">
            <v>7</v>
          </cell>
          <cell r="HS123">
            <v>0</v>
          </cell>
          <cell r="HT123">
            <v>1</v>
          </cell>
          <cell r="HU123">
            <v>13</v>
          </cell>
          <cell r="HV123">
            <v>22</v>
          </cell>
          <cell r="HW123">
            <v>35</v>
          </cell>
          <cell r="HX123">
            <v>22</v>
          </cell>
          <cell r="HY123">
            <v>26</v>
          </cell>
          <cell r="HZ123">
            <v>16</v>
          </cell>
          <cell r="IA123">
            <v>17</v>
          </cell>
          <cell r="IB123">
            <v>7</v>
          </cell>
          <cell r="IC123">
            <v>8</v>
          </cell>
          <cell r="ID123">
            <v>8</v>
          </cell>
          <cell r="IE123">
            <v>7</v>
          </cell>
          <cell r="IF123">
            <v>8</v>
          </cell>
          <cell r="IG123">
            <v>9</v>
          </cell>
          <cell r="IH123">
            <v>2</v>
          </cell>
          <cell r="II123">
            <v>2</v>
          </cell>
          <cell r="IJ123">
            <v>63</v>
          </cell>
          <cell r="IK123">
            <v>69</v>
          </cell>
          <cell r="IL123">
            <v>132</v>
          </cell>
          <cell r="IM123">
            <v>9</v>
          </cell>
          <cell r="IN123">
            <v>4</v>
          </cell>
          <cell r="IO123">
            <v>4</v>
          </cell>
          <cell r="IP123">
            <v>9</v>
          </cell>
          <cell r="IQ123">
            <v>0</v>
          </cell>
          <cell r="IR123">
            <v>0</v>
          </cell>
          <cell r="IS123">
            <v>0</v>
          </cell>
          <cell r="IT123">
            <v>0</v>
          </cell>
          <cell r="IU123">
            <v>47</v>
          </cell>
          <cell r="IV123">
            <v>24</v>
          </cell>
          <cell r="IW123">
            <v>60</v>
          </cell>
          <cell r="IX123">
            <v>37</v>
          </cell>
          <cell r="IY123">
            <v>97</v>
          </cell>
          <cell r="IZ123">
            <v>33</v>
          </cell>
          <cell r="JA123">
            <v>15</v>
          </cell>
          <cell r="JB123">
            <v>22</v>
          </cell>
          <cell r="JC123">
            <v>11</v>
          </cell>
          <cell r="JD123">
            <v>1</v>
          </cell>
          <cell r="JE123">
            <v>0</v>
          </cell>
          <cell r="JF123">
            <v>0</v>
          </cell>
          <cell r="JG123">
            <v>0</v>
          </cell>
          <cell r="JH123">
            <v>134</v>
          </cell>
          <cell r="JI123">
            <v>97</v>
          </cell>
          <cell r="JJ123">
            <v>190</v>
          </cell>
          <cell r="JK123">
            <v>123</v>
          </cell>
          <cell r="JL123">
            <v>313</v>
          </cell>
          <cell r="JM123">
            <v>2</v>
          </cell>
          <cell r="JN123">
            <v>7</v>
          </cell>
          <cell r="JO123">
            <v>3</v>
          </cell>
          <cell r="JP123">
            <v>3</v>
          </cell>
          <cell r="JQ123">
            <v>0</v>
          </cell>
          <cell r="JR123">
            <v>0</v>
          </cell>
          <cell r="JS123">
            <v>0</v>
          </cell>
          <cell r="JT123">
            <v>0</v>
          </cell>
          <cell r="JU123">
            <v>15</v>
          </cell>
          <cell r="JV123">
            <v>11</v>
          </cell>
          <cell r="JW123">
            <v>20</v>
          </cell>
          <cell r="JX123">
            <v>21</v>
          </cell>
          <cell r="JY123">
            <v>41</v>
          </cell>
          <cell r="JZ123">
            <v>5</v>
          </cell>
          <cell r="KA123">
            <v>2</v>
          </cell>
          <cell r="KB123">
            <v>2</v>
          </cell>
          <cell r="KC123">
            <v>1</v>
          </cell>
          <cell r="KD123">
            <v>0</v>
          </cell>
          <cell r="KE123">
            <v>0</v>
          </cell>
          <cell r="KF123">
            <v>0</v>
          </cell>
          <cell r="KG123">
            <v>0</v>
          </cell>
          <cell r="KH123">
            <v>34</v>
          </cell>
          <cell r="KI123">
            <v>37</v>
          </cell>
          <cell r="KJ123">
            <v>41</v>
          </cell>
          <cell r="KK123">
            <v>40</v>
          </cell>
          <cell r="KL123">
            <v>81</v>
          </cell>
          <cell r="KM123">
            <v>5</v>
          </cell>
          <cell r="KN123">
            <v>11</v>
          </cell>
          <cell r="KO123">
            <v>4</v>
          </cell>
          <cell r="KP123">
            <v>0</v>
          </cell>
          <cell r="KQ123">
            <v>19</v>
          </cell>
          <cell r="KR123">
            <v>11</v>
          </cell>
          <cell r="KS123">
            <v>0</v>
          </cell>
          <cell r="KT123">
            <v>0</v>
          </cell>
          <cell r="KU123">
            <v>39</v>
          </cell>
          <cell r="KV123">
            <v>4</v>
          </cell>
          <cell r="KW123">
            <v>24</v>
          </cell>
          <cell r="KX123">
            <v>8</v>
          </cell>
          <cell r="KY123">
            <v>105</v>
          </cell>
          <cell r="KZ123">
            <v>3</v>
          </cell>
          <cell r="LA123">
            <v>0</v>
          </cell>
          <cell r="LB123">
            <v>0</v>
          </cell>
          <cell r="LC123">
            <v>53</v>
          </cell>
          <cell r="LD123">
            <v>56</v>
          </cell>
        </row>
        <row r="124">
          <cell r="A124" t="str">
            <v>Traditional Arts</v>
          </cell>
          <cell r="B124">
            <v>14</v>
          </cell>
          <cell r="C124">
            <v>0</v>
          </cell>
          <cell r="D124">
            <v>0</v>
          </cell>
          <cell r="E124">
            <v>0</v>
          </cell>
          <cell r="F124">
            <v>0</v>
          </cell>
          <cell r="G124">
            <v>0</v>
          </cell>
          <cell r="H124">
            <v>0</v>
          </cell>
          <cell r="I124">
            <v>0</v>
          </cell>
          <cell r="J124">
            <v>339651</v>
          </cell>
          <cell r="K124">
            <v>0</v>
          </cell>
          <cell r="L124">
            <v>0</v>
          </cell>
          <cell r="M124">
            <v>0</v>
          </cell>
          <cell r="N124">
            <v>0</v>
          </cell>
          <cell r="O124">
            <v>4</v>
          </cell>
          <cell r="P124">
            <v>5</v>
          </cell>
          <cell r="Q124">
            <v>0</v>
          </cell>
          <cell r="R124">
            <v>0</v>
          </cell>
          <cell r="S124">
            <v>7</v>
          </cell>
          <cell r="T124">
            <v>4</v>
          </cell>
          <cell r="U124">
            <v>1</v>
          </cell>
          <cell r="V124">
            <v>1</v>
          </cell>
          <cell r="W124">
            <v>11</v>
          </cell>
          <cell r="X124">
            <v>14</v>
          </cell>
          <cell r="Y124">
            <v>5</v>
          </cell>
          <cell r="Z124">
            <v>25</v>
          </cell>
          <cell r="AA124">
            <v>28</v>
          </cell>
          <cell r="AB124">
            <v>49</v>
          </cell>
          <cell r="AC124">
            <v>77</v>
          </cell>
          <cell r="AD124">
            <v>544</v>
          </cell>
          <cell r="AE124">
            <v>474</v>
          </cell>
          <cell r="AF124">
            <v>4</v>
          </cell>
          <cell r="AG124">
            <v>0</v>
          </cell>
          <cell r="AH124">
            <v>32</v>
          </cell>
          <cell r="AI124">
            <v>2</v>
          </cell>
          <cell r="AJ124">
            <v>580</v>
          </cell>
          <cell r="AK124">
            <v>476</v>
          </cell>
          <cell r="AL124">
            <v>1056</v>
          </cell>
          <cell r="AM124">
            <v>301</v>
          </cell>
          <cell r="AN124">
            <v>281</v>
          </cell>
          <cell r="AO124">
            <v>582</v>
          </cell>
          <cell r="AP124">
            <v>12596</v>
          </cell>
          <cell r="AQ124">
            <v>96</v>
          </cell>
          <cell r="AR124">
            <v>50</v>
          </cell>
          <cell r="AS124">
            <v>0</v>
          </cell>
          <cell r="AT124">
            <v>0</v>
          </cell>
          <cell r="AU124">
            <v>0</v>
          </cell>
          <cell r="AV124">
            <v>0</v>
          </cell>
          <cell r="AW124">
            <v>0</v>
          </cell>
          <cell r="AX124">
            <v>1</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96</v>
          </cell>
          <cell r="BR124">
            <v>51</v>
          </cell>
          <cell r="BS124">
            <v>147</v>
          </cell>
          <cell r="BT124">
            <v>318.5</v>
          </cell>
          <cell r="BU124">
            <v>255</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I124">
            <v>0</v>
          </cell>
          <cell r="CJ124">
            <v>1</v>
          </cell>
          <cell r="CK124">
            <v>0</v>
          </cell>
          <cell r="CL124">
            <v>0</v>
          </cell>
          <cell r="CM124">
            <v>0</v>
          </cell>
          <cell r="CN124">
            <v>0</v>
          </cell>
          <cell r="CO124">
            <v>0</v>
          </cell>
          <cell r="CP124">
            <v>0</v>
          </cell>
          <cell r="CQ124">
            <v>0</v>
          </cell>
          <cell r="CR124">
            <v>224</v>
          </cell>
          <cell r="CS124">
            <v>224</v>
          </cell>
          <cell r="CT124">
            <v>543.5</v>
          </cell>
          <cell r="CU124">
            <v>479</v>
          </cell>
          <cell r="CV124">
            <v>1022.5</v>
          </cell>
          <cell r="CW124">
            <v>8.5</v>
          </cell>
          <cell r="CX124">
            <v>6</v>
          </cell>
          <cell r="CY124">
            <v>0</v>
          </cell>
          <cell r="CZ124">
            <v>0</v>
          </cell>
          <cell r="DA124">
            <v>0</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8.5</v>
          </cell>
          <cell r="DX124">
            <v>6</v>
          </cell>
          <cell r="DY124">
            <v>14.5</v>
          </cell>
          <cell r="DZ124">
            <v>25</v>
          </cell>
          <cell r="EA124">
            <v>40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1</v>
          </cell>
          <cell r="EP124">
            <v>0</v>
          </cell>
          <cell r="EQ124">
            <v>0</v>
          </cell>
          <cell r="ER124">
            <v>0</v>
          </cell>
          <cell r="ES124">
            <v>0</v>
          </cell>
          <cell r="ET124">
            <v>0</v>
          </cell>
          <cell r="EU124">
            <v>0</v>
          </cell>
          <cell r="EV124">
            <v>0</v>
          </cell>
          <cell r="EW124">
            <v>0</v>
          </cell>
          <cell r="EX124">
            <v>0</v>
          </cell>
          <cell r="EY124">
            <v>0</v>
          </cell>
          <cell r="EZ124">
            <v>25</v>
          </cell>
          <cell r="FA124">
            <v>41</v>
          </cell>
          <cell r="FB124">
            <v>66</v>
          </cell>
          <cell r="FC124">
            <v>22</v>
          </cell>
          <cell r="FD124">
            <v>3</v>
          </cell>
          <cell r="FE124">
            <v>0</v>
          </cell>
          <cell r="FF124">
            <v>0</v>
          </cell>
          <cell r="FG124">
            <v>1</v>
          </cell>
          <cell r="FH124">
            <v>0</v>
          </cell>
          <cell r="FI124">
            <v>0</v>
          </cell>
          <cell r="FJ124">
            <v>0</v>
          </cell>
          <cell r="FK124">
            <v>6</v>
          </cell>
          <cell r="FL124">
            <v>0</v>
          </cell>
          <cell r="FM124">
            <v>29</v>
          </cell>
          <cell r="FN124">
            <v>3</v>
          </cell>
          <cell r="FO124">
            <v>32</v>
          </cell>
          <cell r="FP124">
            <v>2</v>
          </cell>
          <cell r="FQ124">
            <v>1</v>
          </cell>
          <cell r="FR124">
            <v>5</v>
          </cell>
          <cell r="FS124">
            <v>4</v>
          </cell>
          <cell r="FT124">
            <v>13</v>
          </cell>
          <cell r="FU124">
            <v>18</v>
          </cell>
          <cell r="FV124">
            <v>27</v>
          </cell>
          <cell r="FW124">
            <v>12</v>
          </cell>
          <cell r="FX124">
            <v>23</v>
          </cell>
          <cell r="FY124">
            <v>9</v>
          </cell>
          <cell r="FZ124">
            <v>26</v>
          </cell>
          <cell r="GA124">
            <v>7</v>
          </cell>
          <cell r="GB124">
            <v>96</v>
          </cell>
          <cell r="GC124">
            <v>51</v>
          </cell>
          <cell r="GD124">
            <v>147</v>
          </cell>
          <cell r="GE124">
            <v>32</v>
          </cell>
          <cell r="GF124">
            <v>11</v>
          </cell>
          <cell r="GG124">
            <v>150</v>
          </cell>
          <cell r="GH124">
            <v>137</v>
          </cell>
          <cell r="GI124">
            <v>68</v>
          </cell>
          <cell r="GJ124">
            <v>43</v>
          </cell>
          <cell r="GK124">
            <v>57</v>
          </cell>
          <cell r="GL124">
            <v>43</v>
          </cell>
          <cell r="GM124">
            <v>19</v>
          </cell>
          <cell r="GN124">
            <v>11</v>
          </cell>
          <cell r="GO124">
            <v>3.5</v>
          </cell>
          <cell r="GP124">
            <v>0</v>
          </cell>
          <cell r="GQ124">
            <v>329.5</v>
          </cell>
          <cell r="GR124">
            <v>245</v>
          </cell>
          <cell r="GS124">
            <v>574.5</v>
          </cell>
          <cell r="GT124">
            <v>0</v>
          </cell>
          <cell r="GU124">
            <v>0</v>
          </cell>
          <cell r="GV124">
            <v>0</v>
          </cell>
          <cell r="GW124">
            <v>3</v>
          </cell>
          <cell r="GX124">
            <v>4</v>
          </cell>
          <cell r="GY124">
            <v>0</v>
          </cell>
          <cell r="GZ124">
            <v>2</v>
          </cell>
          <cell r="HA124">
            <v>2</v>
          </cell>
          <cell r="HB124">
            <v>2</v>
          </cell>
          <cell r="HC124">
            <v>1</v>
          </cell>
          <cell r="HD124">
            <v>0.5</v>
          </cell>
          <cell r="HE124">
            <v>0</v>
          </cell>
          <cell r="HF124">
            <v>8.5</v>
          </cell>
          <cell r="HG124">
            <v>6</v>
          </cell>
          <cell r="HH124">
            <v>14.5</v>
          </cell>
          <cell r="HI124">
            <v>4</v>
          </cell>
          <cell r="HJ124">
            <v>10</v>
          </cell>
          <cell r="HK124">
            <v>9</v>
          </cell>
          <cell r="HL124">
            <v>17</v>
          </cell>
          <cell r="HM124">
            <v>2</v>
          </cell>
          <cell r="HN124">
            <v>7</v>
          </cell>
          <cell r="HO124">
            <v>3</v>
          </cell>
          <cell r="HP124">
            <v>7</v>
          </cell>
          <cell r="HQ124">
            <v>3</v>
          </cell>
          <cell r="HR124">
            <v>1</v>
          </cell>
          <cell r="HS124">
            <v>0</v>
          </cell>
          <cell r="HT124">
            <v>0</v>
          </cell>
          <cell r="HU124">
            <v>21</v>
          </cell>
          <cell r="HV124">
            <v>42</v>
          </cell>
          <cell r="HW124">
            <v>63</v>
          </cell>
          <cell r="HX124">
            <v>11</v>
          </cell>
          <cell r="HY124">
            <v>14</v>
          </cell>
          <cell r="HZ124">
            <v>6</v>
          </cell>
          <cell r="IA124">
            <v>9</v>
          </cell>
          <cell r="IB124">
            <v>12</v>
          </cell>
          <cell r="IC124">
            <v>12</v>
          </cell>
          <cell r="ID124">
            <v>7</v>
          </cell>
          <cell r="IE124">
            <v>19</v>
          </cell>
          <cell r="IF124">
            <v>6</v>
          </cell>
          <cell r="IG124">
            <v>7</v>
          </cell>
          <cell r="IH124">
            <v>1</v>
          </cell>
          <cell r="II124">
            <v>1</v>
          </cell>
          <cell r="IJ124">
            <v>43</v>
          </cell>
          <cell r="IK124">
            <v>62</v>
          </cell>
          <cell r="IL124">
            <v>105</v>
          </cell>
          <cell r="IM124">
            <v>18</v>
          </cell>
          <cell r="IN124">
            <v>10</v>
          </cell>
          <cell r="IO124">
            <v>19</v>
          </cell>
          <cell r="IP124">
            <v>10</v>
          </cell>
          <cell r="IQ124">
            <v>0</v>
          </cell>
          <cell r="IR124">
            <v>1</v>
          </cell>
          <cell r="IS124">
            <v>1</v>
          </cell>
          <cell r="IT124">
            <v>3</v>
          </cell>
          <cell r="IU124">
            <v>41</v>
          </cell>
          <cell r="IV124">
            <v>20</v>
          </cell>
          <cell r="IW124">
            <v>79</v>
          </cell>
          <cell r="IX124">
            <v>44</v>
          </cell>
          <cell r="IY124">
            <v>123</v>
          </cell>
          <cell r="IZ124">
            <v>31</v>
          </cell>
          <cell r="JA124">
            <v>29</v>
          </cell>
          <cell r="JB124">
            <v>3</v>
          </cell>
          <cell r="JC124">
            <v>2</v>
          </cell>
          <cell r="JD124">
            <v>0</v>
          </cell>
          <cell r="JE124">
            <v>0</v>
          </cell>
          <cell r="JF124">
            <v>6</v>
          </cell>
          <cell r="JG124">
            <v>0</v>
          </cell>
          <cell r="JH124">
            <v>497</v>
          </cell>
          <cell r="JI124">
            <v>443</v>
          </cell>
          <cell r="JJ124">
            <v>537</v>
          </cell>
          <cell r="JK124">
            <v>474</v>
          </cell>
          <cell r="JL124">
            <v>1011</v>
          </cell>
          <cell r="JM124">
            <v>1</v>
          </cell>
          <cell r="JN124">
            <v>2</v>
          </cell>
          <cell r="JO124">
            <v>2</v>
          </cell>
          <cell r="JP124">
            <v>0</v>
          </cell>
          <cell r="JQ124">
            <v>0</v>
          </cell>
          <cell r="JR124">
            <v>0</v>
          </cell>
          <cell r="JS124">
            <v>2</v>
          </cell>
          <cell r="JT124">
            <v>1</v>
          </cell>
          <cell r="JU124">
            <v>3</v>
          </cell>
          <cell r="JV124">
            <v>2</v>
          </cell>
          <cell r="JW124">
            <v>8</v>
          </cell>
          <cell r="JX124">
            <v>5</v>
          </cell>
          <cell r="JY124">
            <v>13</v>
          </cell>
          <cell r="JZ124">
            <v>8</v>
          </cell>
          <cell r="KA124">
            <v>12</v>
          </cell>
          <cell r="KB124">
            <v>5</v>
          </cell>
          <cell r="KC124">
            <v>1</v>
          </cell>
          <cell r="KD124">
            <v>0</v>
          </cell>
          <cell r="KE124">
            <v>1</v>
          </cell>
          <cell r="KF124">
            <v>0</v>
          </cell>
          <cell r="KG124">
            <v>1</v>
          </cell>
          <cell r="KH124">
            <v>9</v>
          </cell>
          <cell r="KI124">
            <v>26</v>
          </cell>
          <cell r="KJ124">
            <v>22</v>
          </cell>
          <cell r="KK124">
            <v>41</v>
          </cell>
          <cell r="KL124">
            <v>63</v>
          </cell>
          <cell r="KM124">
            <v>6</v>
          </cell>
          <cell r="KN124">
            <v>7</v>
          </cell>
          <cell r="KO124">
            <v>6</v>
          </cell>
          <cell r="KP124">
            <v>0</v>
          </cell>
          <cell r="KQ124">
            <v>15</v>
          </cell>
          <cell r="KR124">
            <v>5</v>
          </cell>
          <cell r="KS124">
            <v>0</v>
          </cell>
          <cell r="KT124">
            <v>3</v>
          </cell>
          <cell r="KU124">
            <v>40</v>
          </cell>
          <cell r="KV124">
            <v>13</v>
          </cell>
          <cell r="KW124">
            <v>17</v>
          </cell>
          <cell r="KX124">
            <v>44</v>
          </cell>
          <cell r="KY124">
            <v>137</v>
          </cell>
          <cell r="KZ124">
            <v>7</v>
          </cell>
          <cell r="LA124">
            <v>0</v>
          </cell>
          <cell r="LB124">
            <v>1</v>
          </cell>
          <cell r="LC124">
            <v>13</v>
          </cell>
          <cell r="LD124">
            <v>21</v>
          </cell>
        </row>
        <row r="125">
          <cell r="A125" t="str">
            <v>Dance</v>
          </cell>
          <cell r="B125">
            <v>5</v>
          </cell>
          <cell r="C125">
            <v>0</v>
          </cell>
          <cell r="D125">
            <v>0</v>
          </cell>
          <cell r="E125">
            <v>0</v>
          </cell>
          <cell r="F125">
            <v>0</v>
          </cell>
          <cell r="G125">
            <v>0</v>
          </cell>
          <cell r="H125">
            <v>0</v>
          </cell>
          <cell r="I125">
            <v>0</v>
          </cell>
          <cell r="J125">
            <v>341053</v>
          </cell>
          <cell r="K125">
            <v>0</v>
          </cell>
          <cell r="L125">
            <v>0</v>
          </cell>
          <cell r="M125">
            <v>0</v>
          </cell>
          <cell r="N125">
            <v>0</v>
          </cell>
          <cell r="O125">
            <v>2</v>
          </cell>
          <cell r="P125">
            <v>0</v>
          </cell>
          <cell r="Q125">
            <v>0</v>
          </cell>
          <cell r="R125">
            <v>2</v>
          </cell>
          <cell r="S125">
            <v>1</v>
          </cell>
          <cell r="T125">
            <v>3</v>
          </cell>
          <cell r="U125">
            <v>0</v>
          </cell>
          <cell r="V125">
            <v>2</v>
          </cell>
          <cell r="W125">
            <v>1</v>
          </cell>
          <cell r="X125">
            <v>1</v>
          </cell>
          <cell r="Y125">
            <v>0</v>
          </cell>
          <cell r="Z125">
            <v>2</v>
          </cell>
          <cell r="AA125">
            <v>4</v>
          </cell>
          <cell r="AB125">
            <v>10</v>
          </cell>
          <cell r="AC125">
            <v>14</v>
          </cell>
          <cell r="AD125">
            <v>54</v>
          </cell>
          <cell r="AE125">
            <v>79</v>
          </cell>
          <cell r="AF125">
            <v>2</v>
          </cell>
          <cell r="AG125">
            <v>2</v>
          </cell>
          <cell r="AH125">
            <v>10</v>
          </cell>
          <cell r="AI125">
            <v>9</v>
          </cell>
          <cell r="AJ125">
            <v>66</v>
          </cell>
          <cell r="AK125">
            <v>90</v>
          </cell>
          <cell r="AL125">
            <v>156</v>
          </cell>
          <cell r="AM125">
            <v>14</v>
          </cell>
          <cell r="AN125">
            <v>81</v>
          </cell>
          <cell r="AO125">
            <v>95</v>
          </cell>
          <cell r="AP125">
            <v>5350</v>
          </cell>
          <cell r="AQ125">
            <v>7</v>
          </cell>
          <cell r="AR125">
            <v>17</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4</v>
          </cell>
          <cell r="BP125">
            <v>2</v>
          </cell>
          <cell r="BQ125">
            <v>11</v>
          </cell>
          <cell r="BR125">
            <v>19</v>
          </cell>
          <cell r="BS125">
            <v>30</v>
          </cell>
          <cell r="BT125">
            <v>29</v>
          </cell>
          <cell r="BU125">
            <v>35</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0</v>
          </cell>
          <cell r="CK125">
            <v>0</v>
          </cell>
          <cell r="CL125">
            <v>0</v>
          </cell>
          <cell r="CM125">
            <v>1</v>
          </cell>
          <cell r="CN125">
            <v>1</v>
          </cell>
          <cell r="CO125">
            <v>0</v>
          </cell>
          <cell r="CP125">
            <v>0</v>
          </cell>
          <cell r="CQ125">
            <v>1</v>
          </cell>
          <cell r="CR125">
            <v>10</v>
          </cell>
          <cell r="CS125">
            <v>13</v>
          </cell>
          <cell r="CT125">
            <v>40</v>
          </cell>
          <cell r="CU125">
            <v>50</v>
          </cell>
          <cell r="CV125">
            <v>90</v>
          </cell>
          <cell r="CW125">
            <v>2</v>
          </cell>
          <cell r="CX125">
            <v>6</v>
          </cell>
          <cell r="CY125">
            <v>0</v>
          </cell>
          <cell r="CZ125">
            <v>0</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1</v>
          </cell>
          <cell r="DW125">
            <v>2</v>
          </cell>
          <cell r="DX125">
            <v>7</v>
          </cell>
          <cell r="DY125">
            <v>9</v>
          </cell>
          <cell r="DZ125">
            <v>9</v>
          </cell>
          <cell r="EA125">
            <v>8</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20</v>
          </cell>
          <cell r="EY125">
            <v>32</v>
          </cell>
          <cell r="EZ125">
            <v>29</v>
          </cell>
          <cell r="FA125">
            <v>40</v>
          </cell>
          <cell r="FB125">
            <v>69</v>
          </cell>
          <cell r="FC125">
            <v>0</v>
          </cell>
          <cell r="FD125">
            <v>0</v>
          </cell>
          <cell r="FE125">
            <v>0</v>
          </cell>
          <cell r="FF125">
            <v>2</v>
          </cell>
          <cell r="FG125">
            <v>0</v>
          </cell>
          <cell r="FH125">
            <v>0</v>
          </cell>
          <cell r="FI125">
            <v>1</v>
          </cell>
          <cell r="FJ125">
            <v>0</v>
          </cell>
          <cell r="FK125">
            <v>0</v>
          </cell>
          <cell r="FL125">
            <v>0</v>
          </cell>
          <cell r="FM125">
            <v>1</v>
          </cell>
          <cell r="FN125">
            <v>2</v>
          </cell>
          <cell r="FO125">
            <v>3</v>
          </cell>
          <cell r="FP125">
            <v>0</v>
          </cell>
          <cell r="FQ125">
            <v>0</v>
          </cell>
          <cell r="FR125">
            <v>0</v>
          </cell>
          <cell r="FS125">
            <v>1</v>
          </cell>
          <cell r="FT125">
            <v>4</v>
          </cell>
          <cell r="FU125">
            <v>9</v>
          </cell>
          <cell r="FV125">
            <v>5</v>
          </cell>
          <cell r="FW125">
            <v>5</v>
          </cell>
          <cell r="FX125">
            <v>2</v>
          </cell>
          <cell r="FY125">
            <v>3</v>
          </cell>
          <cell r="FZ125">
            <v>0</v>
          </cell>
          <cell r="GA125">
            <v>1</v>
          </cell>
          <cell r="GB125">
            <v>11</v>
          </cell>
          <cell r="GC125">
            <v>19</v>
          </cell>
          <cell r="GD125">
            <v>30</v>
          </cell>
          <cell r="GE125">
            <v>3</v>
          </cell>
          <cell r="GF125">
            <v>6</v>
          </cell>
          <cell r="GG125">
            <v>19</v>
          </cell>
          <cell r="GH125">
            <v>26</v>
          </cell>
          <cell r="GI125">
            <v>12</v>
          </cell>
          <cell r="GJ125">
            <v>11</v>
          </cell>
          <cell r="GK125">
            <v>5</v>
          </cell>
          <cell r="GL125">
            <v>5</v>
          </cell>
          <cell r="GM125">
            <v>0</v>
          </cell>
          <cell r="GN125">
            <v>1</v>
          </cell>
          <cell r="GO125">
            <v>0</v>
          </cell>
          <cell r="GP125">
            <v>1</v>
          </cell>
          <cell r="GQ125">
            <v>39</v>
          </cell>
          <cell r="GR125">
            <v>50</v>
          </cell>
          <cell r="GS125">
            <v>89</v>
          </cell>
          <cell r="GT125">
            <v>0</v>
          </cell>
          <cell r="GU125">
            <v>0</v>
          </cell>
          <cell r="GV125">
            <v>1</v>
          </cell>
          <cell r="GW125">
            <v>0</v>
          </cell>
          <cell r="GX125">
            <v>0</v>
          </cell>
          <cell r="GY125">
            <v>3</v>
          </cell>
          <cell r="GZ125">
            <v>0</v>
          </cell>
          <cell r="HA125">
            <v>2</v>
          </cell>
          <cell r="HB125">
            <v>0</v>
          </cell>
          <cell r="HC125">
            <v>0</v>
          </cell>
          <cell r="HD125">
            <v>0</v>
          </cell>
          <cell r="HE125">
            <v>0</v>
          </cell>
          <cell r="HF125">
            <v>1</v>
          </cell>
          <cell r="HG125">
            <v>5</v>
          </cell>
          <cell r="HH125">
            <v>6</v>
          </cell>
          <cell r="HI125">
            <v>1</v>
          </cell>
          <cell r="HJ125">
            <v>0</v>
          </cell>
          <cell r="HK125">
            <v>3</v>
          </cell>
          <cell r="HL125">
            <v>2</v>
          </cell>
          <cell r="HM125">
            <v>4</v>
          </cell>
          <cell r="HN125">
            <v>3</v>
          </cell>
          <cell r="HO125">
            <v>2</v>
          </cell>
          <cell r="HP125">
            <v>2</v>
          </cell>
          <cell r="HQ125">
            <v>0</v>
          </cell>
          <cell r="HR125">
            <v>2</v>
          </cell>
          <cell r="HS125">
            <v>0</v>
          </cell>
          <cell r="HT125">
            <v>0</v>
          </cell>
          <cell r="HU125">
            <v>10</v>
          </cell>
          <cell r="HV125">
            <v>9</v>
          </cell>
          <cell r="HW125">
            <v>19</v>
          </cell>
          <cell r="HX125">
            <v>3</v>
          </cell>
          <cell r="HY125">
            <v>4</v>
          </cell>
          <cell r="HZ125">
            <v>4</v>
          </cell>
          <cell r="IA125">
            <v>12</v>
          </cell>
          <cell r="IB125">
            <v>0</v>
          </cell>
          <cell r="IC125">
            <v>24</v>
          </cell>
          <cell r="ID125">
            <v>0</v>
          </cell>
          <cell r="IE125">
            <v>1</v>
          </cell>
          <cell r="IF125">
            <v>0</v>
          </cell>
          <cell r="IG125">
            <v>0</v>
          </cell>
          <cell r="IH125">
            <v>0</v>
          </cell>
          <cell r="II125">
            <v>0</v>
          </cell>
          <cell r="IJ125">
            <v>7</v>
          </cell>
          <cell r="IK125">
            <v>41</v>
          </cell>
          <cell r="IL125">
            <v>48</v>
          </cell>
          <cell r="IM125">
            <v>0</v>
          </cell>
          <cell r="IN125">
            <v>0</v>
          </cell>
          <cell r="IO125">
            <v>0</v>
          </cell>
          <cell r="IP125">
            <v>0</v>
          </cell>
          <cell r="IQ125">
            <v>0</v>
          </cell>
          <cell r="IR125">
            <v>0</v>
          </cell>
          <cell r="IS125">
            <v>0</v>
          </cell>
          <cell r="IT125">
            <v>0</v>
          </cell>
          <cell r="IU125">
            <v>11</v>
          </cell>
          <cell r="IV125">
            <v>19</v>
          </cell>
          <cell r="IW125">
            <v>11</v>
          </cell>
          <cell r="IX125">
            <v>19</v>
          </cell>
          <cell r="IY125">
            <v>30</v>
          </cell>
          <cell r="IZ125">
            <v>0</v>
          </cell>
          <cell r="JA125">
            <v>0</v>
          </cell>
          <cell r="JB125">
            <v>0</v>
          </cell>
          <cell r="JC125">
            <v>0</v>
          </cell>
          <cell r="JD125">
            <v>0</v>
          </cell>
          <cell r="JE125">
            <v>0</v>
          </cell>
          <cell r="JF125">
            <v>0</v>
          </cell>
          <cell r="JG125">
            <v>0</v>
          </cell>
          <cell r="JH125">
            <v>40</v>
          </cell>
          <cell r="JI125">
            <v>50</v>
          </cell>
          <cell r="JJ125">
            <v>40</v>
          </cell>
          <cell r="JK125">
            <v>50</v>
          </cell>
          <cell r="JL125">
            <v>90</v>
          </cell>
          <cell r="JM125">
            <v>0</v>
          </cell>
          <cell r="JN125">
            <v>0</v>
          </cell>
          <cell r="JO125">
            <v>0</v>
          </cell>
          <cell r="JP125">
            <v>0</v>
          </cell>
          <cell r="JQ125">
            <v>0</v>
          </cell>
          <cell r="JR125">
            <v>0</v>
          </cell>
          <cell r="JS125">
            <v>0</v>
          </cell>
          <cell r="JT125">
            <v>0</v>
          </cell>
          <cell r="JU125">
            <v>2</v>
          </cell>
          <cell r="JV125">
            <v>5</v>
          </cell>
          <cell r="JW125">
            <v>2</v>
          </cell>
          <cell r="JX125">
            <v>5</v>
          </cell>
          <cell r="JY125">
            <v>7</v>
          </cell>
          <cell r="JZ125">
            <v>0</v>
          </cell>
          <cell r="KA125">
            <v>0</v>
          </cell>
          <cell r="KB125">
            <v>0</v>
          </cell>
          <cell r="KC125">
            <v>0</v>
          </cell>
          <cell r="KD125">
            <v>0</v>
          </cell>
          <cell r="KE125">
            <v>0</v>
          </cell>
          <cell r="KF125">
            <v>0</v>
          </cell>
          <cell r="KG125">
            <v>0</v>
          </cell>
          <cell r="KH125">
            <v>27</v>
          </cell>
          <cell r="KI125">
            <v>38</v>
          </cell>
          <cell r="KJ125">
            <v>27</v>
          </cell>
          <cell r="KK125">
            <v>38</v>
          </cell>
          <cell r="KL125">
            <v>65</v>
          </cell>
          <cell r="KM125">
            <v>4</v>
          </cell>
          <cell r="KN125">
            <v>1</v>
          </cell>
          <cell r="KO125">
            <v>4</v>
          </cell>
          <cell r="KP125">
            <v>0</v>
          </cell>
          <cell r="KQ125">
            <v>7</v>
          </cell>
          <cell r="KR125">
            <v>3</v>
          </cell>
          <cell r="KS125">
            <v>0</v>
          </cell>
          <cell r="KT125">
            <v>2</v>
          </cell>
          <cell r="KU125">
            <v>0</v>
          </cell>
          <cell r="KV125">
            <v>7</v>
          </cell>
          <cell r="KW125">
            <v>8</v>
          </cell>
          <cell r="KX125">
            <v>2</v>
          </cell>
          <cell r="KY125">
            <v>29</v>
          </cell>
          <cell r="KZ125">
            <v>1</v>
          </cell>
          <cell r="LA125">
            <v>2</v>
          </cell>
          <cell r="LB125">
            <v>1</v>
          </cell>
          <cell r="LC125">
            <v>8</v>
          </cell>
          <cell r="LD125">
            <v>12</v>
          </cell>
        </row>
        <row r="126">
          <cell r="A126" t="str">
            <v>Drama</v>
          </cell>
          <cell r="B126">
            <v>17</v>
          </cell>
          <cell r="C126">
            <v>0</v>
          </cell>
          <cell r="D126">
            <v>0</v>
          </cell>
          <cell r="E126">
            <v>0</v>
          </cell>
          <cell r="F126">
            <v>0</v>
          </cell>
          <cell r="G126">
            <v>0</v>
          </cell>
          <cell r="H126">
            <v>0</v>
          </cell>
          <cell r="I126">
            <v>0</v>
          </cell>
          <cell r="J126">
            <v>2372953</v>
          </cell>
          <cell r="K126">
            <v>0</v>
          </cell>
          <cell r="L126">
            <v>0</v>
          </cell>
          <cell r="M126">
            <v>0</v>
          </cell>
          <cell r="N126">
            <v>0</v>
          </cell>
          <cell r="O126">
            <v>4</v>
          </cell>
          <cell r="P126">
            <v>11</v>
          </cell>
          <cell r="Q126">
            <v>2</v>
          </cell>
          <cell r="R126">
            <v>2</v>
          </cell>
          <cell r="S126">
            <v>6</v>
          </cell>
          <cell r="T126">
            <v>19</v>
          </cell>
          <cell r="U126">
            <v>1</v>
          </cell>
          <cell r="V126">
            <v>6</v>
          </cell>
          <cell r="W126">
            <v>11</v>
          </cell>
          <cell r="X126">
            <v>14</v>
          </cell>
          <cell r="Y126">
            <v>15</v>
          </cell>
          <cell r="Z126">
            <v>30</v>
          </cell>
          <cell r="AA126">
            <v>39</v>
          </cell>
          <cell r="AB126">
            <v>82</v>
          </cell>
          <cell r="AC126">
            <v>121</v>
          </cell>
          <cell r="AD126">
            <v>271</v>
          </cell>
          <cell r="AE126">
            <v>276</v>
          </cell>
          <cell r="AF126">
            <v>2</v>
          </cell>
          <cell r="AG126">
            <v>11</v>
          </cell>
          <cell r="AH126">
            <v>23</v>
          </cell>
          <cell r="AI126">
            <v>35</v>
          </cell>
          <cell r="AJ126">
            <v>296</v>
          </cell>
          <cell r="AK126">
            <v>322</v>
          </cell>
          <cell r="AL126">
            <v>618</v>
          </cell>
          <cell r="AM126">
            <v>225</v>
          </cell>
          <cell r="AN126">
            <v>501</v>
          </cell>
          <cell r="AO126">
            <v>726</v>
          </cell>
          <cell r="AP126">
            <v>22989</v>
          </cell>
          <cell r="AQ126">
            <v>51</v>
          </cell>
          <cell r="AR126">
            <v>63</v>
          </cell>
          <cell r="AS126">
            <v>0</v>
          </cell>
          <cell r="AT126">
            <v>0</v>
          </cell>
          <cell r="AU126">
            <v>0</v>
          </cell>
          <cell r="AV126">
            <v>0</v>
          </cell>
          <cell r="AW126">
            <v>0</v>
          </cell>
          <cell r="AX126">
            <v>2</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51</v>
          </cell>
          <cell r="BR126">
            <v>65</v>
          </cell>
          <cell r="BS126">
            <v>116</v>
          </cell>
          <cell r="BT126">
            <v>126</v>
          </cell>
          <cell r="BU126">
            <v>139</v>
          </cell>
          <cell r="BV126">
            <v>0</v>
          </cell>
          <cell r="BW126">
            <v>0</v>
          </cell>
          <cell r="BX126">
            <v>0</v>
          </cell>
          <cell r="BY126">
            <v>0</v>
          </cell>
          <cell r="BZ126">
            <v>1</v>
          </cell>
          <cell r="CA126">
            <v>0</v>
          </cell>
          <cell r="CB126">
            <v>0</v>
          </cell>
          <cell r="CC126">
            <v>0</v>
          </cell>
          <cell r="CD126">
            <v>0</v>
          </cell>
          <cell r="CE126">
            <v>0</v>
          </cell>
          <cell r="CF126">
            <v>0</v>
          </cell>
          <cell r="CG126">
            <v>0</v>
          </cell>
          <cell r="CH126">
            <v>0</v>
          </cell>
          <cell r="CI126">
            <v>0</v>
          </cell>
          <cell r="CJ126">
            <v>0</v>
          </cell>
          <cell r="CK126">
            <v>0</v>
          </cell>
          <cell r="CL126">
            <v>0</v>
          </cell>
          <cell r="CM126">
            <v>0</v>
          </cell>
          <cell r="CN126">
            <v>0</v>
          </cell>
          <cell r="CO126">
            <v>1</v>
          </cell>
          <cell r="CP126">
            <v>2</v>
          </cell>
          <cell r="CQ126">
            <v>3</v>
          </cell>
          <cell r="CR126">
            <v>46</v>
          </cell>
          <cell r="CS126">
            <v>42</v>
          </cell>
          <cell r="CT126">
            <v>175</v>
          </cell>
          <cell r="CU126">
            <v>185</v>
          </cell>
          <cell r="CV126">
            <v>360</v>
          </cell>
          <cell r="CW126">
            <v>9</v>
          </cell>
          <cell r="CX126">
            <v>28</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9</v>
          </cell>
          <cell r="DX126">
            <v>28</v>
          </cell>
          <cell r="DY126">
            <v>37</v>
          </cell>
          <cell r="DZ126">
            <v>64</v>
          </cell>
          <cell r="EA126">
            <v>67</v>
          </cell>
          <cell r="EB126">
            <v>0</v>
          </cell>
          <cell r="EC126">
            <v>0</v>
          </cell>
          <cell r="ED126">
            <v>0</v>
          </cell>
          <cell r="EE126">
            <v>0</v>
          </cell>
          <cell r="EF126">
            <v>0</v>
          </cell>
          <cell r="EG126">
            <v>1</v>
          </cell>
          <cell r="EH126">
            <v>0</v>
          </cell>
          <cell r="EI126">
            <v>0</v>
          </cell>
          <cell r="EJ126">
            <v>0</v>
          </cell>
          <cell r="EK126">
            <v>0</v>
          </cell>
          <cell r="EL126">
            <v>0</v>
          </cell>
          <cell r="EM126">
            <v>0</v>
          </cell>
          <cell r="EN126">
            <v>3</v>
          </cell>
          <cell r="EO126">
            <v>0</v>
          </cell>
          <cell r="EP126">
            <v>0</v>
          </cell>
          <cell r="EQ126">
            <v>0</v>
          </cell>
          <cell r="ER126">
            <v>0</v>
          </cell>
          <cell r="ES126">
            <v>0</v>
          </cell>
          <cell r="ET126">
            <v>0</v>
          </cell>
          <cell r="EU126">
            <v>1</v>
          </cell>
          <cell r="EV126">
            <v>0</v>
          </cell>
          <cell r="EW126">
            <v>1</v>
          </cell>
          <cell r="EX126">
            <v>36</v>
          </cell>
          <cell r="EY126">
            <v>34</v>
          </cell>
          <cell r="EZ126">
            <v>103</v>
          </cell>
          <cell r="FA126">
            <v>104</v>
          </cell>
          <cell r="FB126">
            <v>207</v>
          </cell>
          <cell r="FC126">
            <v>2</v>
          </cell>
          <cell r="FD126">
            <v>2</v>
          </cell>
          <cell r="FE126">
            <v>0</v>
          </cell>
          <cell r="FF126">
            <v>2</v>
          </cell>
          <cell r="FG126">
            <v>0</v>
          </cell>
          <cell r="FH126">
            <v>1</v>
          </cell>
          <cell r="FI126">
            <v>0</v>
          </cell>
          <cell r="FJ126">
            <v>1</v>
          </cell>
          <cell r="FK126">
            <v>6</v>
          </cell>
          <cell r="FL126">
            <v>5</v>
          </cell>
          <cell r="FM126">
            <v>8</v>
          </cell>
          <cell r="FN126">
            <v>11</v>
          </cell>
          <cell r="FO126">
            <v>19</v>
          </cell>
          <cell r="FP126">
            <v>1</v>
          </cell>
          <cell r="FQ126">
            <v>0</v>
          </cell>
          <cell r="FR126">
            <v>1</v>
          </cell>
          <cell r="FS126">
            <v>6</v>
          </cell>
          <cell r="FT126">
            <v>12</v>
          </cell>
          <cell r="FU126">
            <v>29</v>
          </cell>
          <cell r="FV126">
            <v>21</v>
          </cell>
          <cell r="FW126">
            <v>18</v>
          </cell>
          <cell r="FX126">
            <v>10</v>
          </cell>
          <cell r="FY126">
            <v>8</v>
          </cell>
          <cell r="FZ126">
            <v>6</v>
          </cell>
          <cell r="GA126">
            <v>0</v>
          </cell>
          <cell r="GB126">
            <v>51</v>
          </cell>
          <cell r="GC126">
            <v>61</v>
          </cell>
          <cell r="GD126">
            <v>112</v>
          </cell>
          <cell r="GE126">
            <v>6</v>
          </cell>
          <cell r="GF126">
            <v>10</v>
          </cell>
          <cell r="GG126">
            <v>28</v>
          </cell>
          <cell r="GH126">
            <v>64</v>
          </cell>
          <cell r="GI126">
            <v>35</v>
          </cell>
          <cell r="GJ126">
            <v>29</v>
          </cell>
          <cell r="GK126">
            <v>24</v>
          </cell>
          <cell r="GL126">
            <v>15</v>
          </cell>
          <cell r="GM126">
            <v>6</v>
          </cell>
          <cell r="GN126">
            <v>6</v>
          </cell>
          <cell r="GO126">
            <v>2</v>
          </cell>
          <cell r="GP126">
            <v>0</v>
          </cell>
          <cell r="GQ126">
            <v>101</v>
          </cell>
          <cell r="GR126">
            <v>124</v>
          </cell>
          <cell r="GS126">
            <v>225</v>
          </cell>
          <cell r="GT126">
            <v>0</v>
          </cell>
          <cell r="GU126">
            <v>1</v>
          </cell>
          <cell r="GV126">
            <v>1</v>
          </cell>
          <cell r="GW126">
            <v>11</v>
          </cell>
          <cell r="GX126">
            <v>5</v>
          </cell>
          <cell r="GY126">
            <v>6</v>
          </cell>
          <cell r="GZ126">
            <v>2</v>
          </cell>
          <cell r="HA126">
            <v>7</v>
          </cell>
          <cell r="HB126">
            <v>0</v>
          </cell>
          <cell r="HC126">
            <v>1</v>
          </cell>
          <cell r="HD126">
            <v>0</v>
          </cell>
          <cell r="HE126">
            <v>1</v>
          </cell>
          <cell r="HF126">
            <v>8</v>
          </cell>
          <cell r="HG126">
            <v>27</v>
          </cell>
          <cell r="HH126">
            <v>35</v>
          </cell>
          <cell r="HI126">
            <v>10</v>
          </cell>
          <cell r="HJ126">
            <v>12</v>
          </cell>
          <cell r="HK126">
            <v>34</v>
          </cell>
          <cell r="HL126">
            <v>33</v>
          </cell>
          <cell r="HM126">
            <v>21</v>
          </cell>
          <cell r="HN126">
            <v>26</v>
          </cell>
          <cell r="HO126">
            <v>20</v>
          </cell>
          <cell r="HP126">
            <v>26</v>
          </cell>
          <cell r="HQ126">
            <v>1</v>
          </cell>
          <cell r="HR126">
            <v>7</v>
          </cell>
          <cell r="HS126">
            <v>0</v>
          </cell>
          <cell r="HT126">
            <v>1</v>
          </cell>
          <cell r="HU126">
            <v>86</v>
          </cell>
          <cell r="HV126">
            <v>105</v>
          </cell>
          <cell r="HW126">
            <v>191</v>
          </cell>
          <cell r="HX126">
            <v>109</v>
          </cell>
          <cell r="HY126">
            <v>180</v>
          </cell>
          <cell r="HZ126">
            <v>18</v>
          </cell>
          <cell r="IA126">
            <v>35</v>
          </cell>
          <cell r="IB126">
            <v>24</v>
          </cell>
          <cell r="IC126">
            <v>87</v>
          </cell>
          <cell r="ID126">
            <v>34</v>
          </cell>
          <cell r="IE126">
            <v>127</v>
          </cell>
          <cell r="IF126">
            <v>11</v>
          </cell>
          <cell r="IG126">
            <v>20</v>
          </cell>
          <cell r="IH126">
            <v>4</v>
          </cell>
          <cell r="II126">
            <v>7</v>
          </cell>
          <cell r="IJ126">
            <v>200</v>
          </cell>
          <cell r="IK126">
            <v>456</v>
          </cell>
          <cell r="IL126">
            <v>656</v>
          </cell>
          <cell r="IM126">
            <v>7</v>
          </cell>
          <cell r="IN126">
            <v>6</v>
          </cell>
          <cell r="IO126">
            <v>3</v>
          </cell>
          <cell r="IP126">
            <v>6</v>
          </cell>
          <cell r="IQ126">
            <v>0</v>
          </cell>
          <cell r="IR126">
            <v>0</v>
          </cell>
          <cell r="IS126">
            <v>0</v>
          </cell>
          <cell r="IT126">
            <v>0</v>
          </cell>
          <cell r="IU126">
            <v>41</v>
          </cell>
          <cell r="IV126">
            <v>53</v>
          </cell>
          <cell r="IW126">
            <v>51</v>
          </cell>
          <cell r="IX126">
            <v>65</v>
          </cell>
          <cell r="IY126">
            <v>116</v>
          </cell>
          <cell r="IZ126">
            <v>12</v>
          </cell>
          <cell r="JA126">
            <v>20</v>
          </cell>
          <cell r="JB126">
            <v>5</v>
          </cell>
          <cell r="JC126">
            <v>10</v>
          </cell>
          <cell r="JD126">
            <v>0</v>
          </cell>
          <cell r="JE126">
            <v>0</v>
          </cell>
          <cell r="JF126">
            <v>1</v>
          </cell>
          <cell r="JG126">
            <v>4</v>
          </cell>
          <cell r="JH126">
            <v>113</v>
          </cell>
          <cell r="JI126">
            <v>114</v>
          </cell>
          <cell r="JJ126">
            <v>131</v>
          </cell>
          <cell r="JK126">
            <v>148</v>
          </cell>
          <cell r="JL126">
            <v>279</v>
          </cell>
          <cell r="JM126">
            <v>4</v>
          </cell>
          <cell r="JN126">
            <v>5</v>
          </cell>
          <cell r="JO126">
            <v>3</v>
          </cell>
          <cell r="JP126">
            <v>6</v>
          </cell>
          <cell r="JQ126">
            <v>1</v>
          </cell>
          <cell r="JR126">
            <v>0</v>
          </cell>
          <cell r="JS126">
            <v>0</v>
          </cell>
          <cell r="JT126">
            <v>2</v>
          </cell>
          <cell r="JU126">
            <v>1</v>
          </cell>
          <cell r="JV126">
            <v>13</v>
          </cell>
          <cell r="JW126">
            <v>9</v>
          </cell>
          <cell r="JX126">
            <v>26</v>
          </cell>
          <cell r="JY126">
            <v>35</v>
          </cell>
          <cell r="JZ126">
            <v>19</v>
          </cell>
          <cell r="KA126">
            <v>24</v>
          </cell>
          <cell r="KB126">
            <v>9</v>
          </cell>
          <cell r="KC126">
            <v>22</v>
          </cell>
          <cell r="KD126">
            <v>0</v>
          </cell>
          <cell r="KE126">
            <v>4</v>
          </cell>
          <cell r="KF126">
            <v>0</v>
          </cell>
          <cell r="KG126">
            <v>0</v>
          </cell>
          <cell r="KH126">
            <v>62</v>
          </cell>
          <cell r="KI126">
            <v>59</v>
          </cell>
          <cell r="KJ126">
            <v>90</v>
          </cell>
          <cell r="KK126">
            <v>109</v>
          </cell>
          <cell r="KL126">
            <v>199</v>
          </cell>
          <cell r="KM126">
            <v>9</v>
          </cell>
          <cell r="KN126">
            <v>8</v>
          </cell>
          <cell r="KO126">
            <v>9</v>
          </cell>
          <cell r="KP126">
            <v>0</v>
          </cell>
          <cell r="KQ126">
            <v>38</v>
          </cell>
          <cell r="KR126">
            <v>19</v>
          </cell>
          <cell r="KS126">
            <v>0</v>
          </cell>
          <cell r="KT126">
            <v>3</v>
          </cell>
          <cell r="KU126">
            <v>82</v>
          </cell>
          <cell r="KV126">
            <v>2</v>
          </cell>
          <cell r="KW126">
            <v>39</v>
          </cell>
          <cell r="KX126">
            <v>60</v>
          </cell>
          <cell r="KY126">
            <v>243</v>
          </cell>
          <cell r="KZ126">
            <v>12</v>
          </cell>
          <cell r="LA126">
            <v>10</v>
          </cell>
          <cell r="LB126">
            <v>8</v>
          </cell>
          <cell r="LC126">
            <v>63</v>
          </cell>
          <cell r="LD126">
            <v>93</v>
          </cell>
        </row>
        <row r="127">
          <cell r="A127" t="str">
            <v>Belfast</v>
          </cell>
          <cell r="B127">
            <v>73</v>
          </cell>
          <cell r="C127">
            <v>0</v>
          </cell>
          <cell r="D127">
            <v>0</v>
          </cell>
          <cell r="E127">
            <v>0</v>
          </cell>
          <cell r="F127">
            <v>0</v>
          </cell>
          <cell r="G127">
            <v>0</v>
          </cell>
          <cell r="H127">
            <v>0</v>
          </cell>
          <cell r="I127">
            <v>0</v>
          </cell>
          <cell r="J127">
            <v>11219562</v>
          </cell>
          <cell r="K127">
            <v>0</v>
          </cell>
          <cell r="L127">
            <v>0</v>
          </cell>
          <cell r="M127">
            <v>0</v>
          </cell>
          <cell r="N127">
            <v>0</v>
          </cell>
          <cell r="O127">
            <v>50</v>
          </cell>
          <cell r="P127">
            <v>32</v>
          </cell>
          <cell r="Q127">
            <v>2</v>
          </cell>
          <cell r="R127">
            <v>8</v>
          </cell>
          <cell r="S127">
            <v>36</v>
          </cell>
          <cell r="T127">
            <v>68</v>
          </cell>
          <cell r="U127">
            <v>7</v>
          </cell>
          <cell r="V127">
            <v>34</v>
          </cell>
          <cell r="W127">
            <v>58</v>
          </cell>
          <cell r="X127">
            <v>67</v>
          </cell>
          <cell r="Y127">
            <v>97</v>
          </cell>
          <cell r="Z127">
            <v>167</v>
          </cell>
          <cell r="AA127">
            <v>250</v>
          </cell>
          <cell r="AB127">
            <v>376</v>
          </cell>
          <cell r="AC127">
            <v>626</v>
          </cell>
          <cell r="AD127">
            <v>1549</v>
          </cell>
          <cell r="AE127">
            <v>1597</v>
          </cell>
          <cell r="AF127">
            <v>19</v>
          </cell>
          <cell r="AG127">
            <v>69</v>
          </cell>
          <cell r="AH127">
            <v>146</v>
          </cell>
          <cell r="AI127">
            <v>172</v>
          </cell>
          <cell r="AJ127">
            <v>1714</v>
          </cell>
          <cell r="AK127">
            <v>1838</v>
          </cell>
          <cell r="AL127">
            <v>3552</v>
          </cell>
          <cell r="AM127">
            <v>1096</v>
          </cell>
          <cell r="AN127">
            <v>1748</v>
          </cell>
          <cell r="AO127">
            <v>2844</v>
          </cell>
          <cell r="AP127">
            <v>62462</v>
          </cell>
          <cell r="AQ127">
            <v>283</v>
          </cell>
          <cell r="AR127">
            <v>238</v>
          </cell>
          <cell r="AS127">
            <v>0</v>
          </cell>
          <cell r="AT127">
            <v>0</v>
          </cell>
          <cell r="AU127">
            <v>0</v>
          </cell>
          <cell r="AV127">
            <v>0</v>
          </cell>
          <cell r="AW127">
            <v>3</v>
          </cell>
          <cell r="AX127">
            <v>4</v>
          </cell>
          <cell r="AY127">
            <v>0</v>
          </cell>
          <cell r="AZ127">
            <v>0</v>
          </cell>
          <cell r="BA127">
            <v>0</v>
          </cell>
          <cell r="BB127">
            <v>1</v>
          </cell>
          <cell r="BC127">
            <v>0</v>
          </cell>
          <cell r="BD127">
            <v>0</v>
          </cell>
          <cell r="BE127">
            <v>0</v>
          </cell>
          <cell r="BF127">
            <v>0</v>
          </cell>
          <cell r="BG127">
            <v>1</v>
          </cell>
          <cell r="BH127">
            <v>0</v>
          </cell>
          <cell r="BI127">
            <v>0</v>
          </cell>
          <cell r="BJ127">
            <v>0</v>
          </cell>
          <cell r="BK127">
            <v>0</v>
          </cell>
          <cell r="BL127">
            <v>0</v>
          </cell>
          <cell r="BM127">
            <v>1</v>
          </cell>
          <cell r="BN127">
            <v>0</v>
          </cell>
          <cell r="BO127">
            <v>15</v>
          </cell>
          <cell r="BP127">
            <v>5</v>
          </cell>
          <cell r="BQ127">
            <v>303</v>
          </cell>
          <cell r="BR127">
            <v>248</v>
          </cell>
          <cell r="BS127">
            <v>551</v>
          </cell>
          <cell r="BT127">
            <v>996</v>
          </cell>
          <cell r="BU127">
            <v>940</v>
          </cell>
          <cell r="BV127">
            <v>0</v>
          </cell>
          <cell r="BW127">
            <v>0</v>
          </cell>
          <cell r="BX127">
            <v>0</v>
          </cell>
          <cell r="BY127">
            <v>0</v>
          </cell>
          <cell r="BZ127">
            <v>1</v>
          </cell>
          <cell r="CA127">
            <v>4</v>
          </cell>
          <cell r="CB127">
            <v>1</v>
          </cell>
          <cell r="CC127">
            <v>0</v>
          </cell>
          <cell r="CD127">
            <v>0</v>
          </cell>
          <cell r="CE127">
            <v>0</v>
          </cell>
          <cell r="CF127">
            <v>0</v>
          </cell>
          <cell r="CG127">
            <v>0</v>
          </cell>
          <cell r="CH127">
            <v>0</v>
          </cell>
          <cell r="CI127">
            <v>1</v>
          </cell>
          <cell r="CJ127">
            <v>5</v>
          </cell>
          <cell r="CK127">
            <v>3</v>
          </cell>
          <cell r="CL127">
            <v>2</v>
          </cell>
          <cell r="CM127">
            <v>1</v>
          </cell>
          <cell r="CN127">
            <v>1</v>
          </cell>
          <cell r="CO127">
            <v>8</v>
          </cell>
          <cell r="CP127">
            <v>12</v>
          </cell>
          <cell r="CQ127">
            <v>17</v>
          </cell>
          <cell r="CR127">
            <v>204</v>
          </cell>
          <cell r="CS127">
            <v>306</v>
          </cell>
          <cell r="CT127">
            <v>1222</v>
          </cell>
          <cell r="CU127">
            <v>1280</v>
          </cell>
          <cell r="CV127">
            <v>2502</v>
          </cell>
          <cell r="CW127">
            <v>57</v>
          </cell>
          <cell r="CX127">
            <v>147</v>
          </cell>
          <cell r="CY127">
            <v>0</v>
          </cell>
          <cell r="CZ127">
            <v>0</v>
          </cell>
          <cell r="DA127">
            <v>0</v>
          </cell>
          <cell r="DB127">
            <v>0</v>
          </cell>
          <cell r="DC127">
            <v>1</v>
          </cell>
          <cell r="DD127">
            <v>2</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2</v>
          </cell>
          <cell r="DU127">
            <v>4</v>
          </cell>
          <cell r="DV127">
            <v>5</v>
          </cell>
          <cell r="DW127">
            <v>62</v>
          </cell>
          <cell r="DX127">
            <v>156</v>
          </cell>
          <cell r="DY127">
            <v>218</v>
          </cell>
          <cell r="DZ127">
            <v>249</v>
          </cell>
          <cell r="EA127">
            <v>345</v>
          </cell>
          <cell r="EB127">
            <v>0</v>
          </cell>
          <cell r="EC127">
            <v>0</v>
          </cell>
          <cell r="ED127">
            <v>0</v>
          </cell>
          <cell r="EE127">
            <v>0</v>
          </cell>
          <cell r="EF127">
            <v>0</v>
          </cell>
          <cell r="EG127">
            <v>2</v>
          </cell>
          <cell r="EH127">
            <v>0</v>
          </cell>
          <cell r="EI127">
            <v>0</v>
          </cell>
          <cell r="EJ127">
            <v>0</v>
          </cell>
          <cell r="EK127">
            <v>0</v>
          </cell>
          <cell r="EL127">
            <v>0</v>
          </cell>
          <cell r="EM127">
            <v>0</v>
          </cell>
          <cell r="EN127">
            <v>3</v>
          </cell>
          <cell r="EO127">
            <v>0</v>
          </cell>
          <cell r="EP127">
            <v>0</v>
          </cell>
          <cell r="EQ127">
            <v>1</v>
          </cell>
          <cell r="ER127">
            <v>0</v>
          </cell>
          <cell r="ES127">
            <v>0</v>
          </cell>
          <cell r="ET127">
            <v>2</v>
          </cell>
          <cell r="EU127">
            <v>2</v>
          </cell>
          <cell r="EV127">
            <v>1</v>
          </cell>
          <cell r="EW127">
            <v>2</v>
          </cell>
          <cell r="EX127">
            <v>24</v>
          </cell>
          <cell r="EY127">
            <v>33</v>
          </cell>
          <cell r="EZ127">
            <v>279</v>
          </cell>
          <cell r="FA127">
            <v>385</v>
          </cell>
          <cell r="FB127">
            <v>664</v>
          </cell>
          <cell r="FC127">
            <v>36</v>
          </cell>
          <cell r="FD127">
            <v>29</v>
          </cell>
          <cell r="FE127">
            <v>12</v>
          </cell>
          <cell r="FF127">
            <v>10</v>
          </cell>
          <cell r="FG127">
            <v>1</v>
          </cell>
          <cell r="FH127">
            <v>5</v>
          </cell>
          <cell r="FI127">
            <v>9</v>
          </cell>
          <cell r="FJ127">
            <v>14</v>
          </cell>
          <cell r="FK127">
            <v>54</v>
          </cell>
          <cell r="FL127">
            <v>59</v>
          </cell>
          <cell r="FM127">
            <v>112</v>
          </cell>
          <cell r="FN127">
            <v>117</v>
          </cell>
          <cell r="FO127">
            <v>229</v>
          </cell>
          <cell r="FP127">
            <v>5</v>
          </cell>
          <cell r="FQ127">
            <v>4</v>
          </cell>
          <cell r="FR127">
            <v>20</v>
          </cell>
          <cell r="FS127">
            <v>32</v>
          </cell>
          <cell r="FT127">
            <v>58</v>
          </cell>
          <cell r="FU127">
            <v>86</v>
          </cell>
          <cell r="FV127">
            <v>100</v>
          </cell>
          <cell r="FW127">
            <v>64</v>
          </cell>
          <cell r="FX127">
            <v>61</v>
          </cell>
          <cell r="FY127">
            <v>34</v>
          </cell>
          <cell r="FZ127">
            <v>38</v>
          </cell>
          <cell r="GA127">
            <v>10</v>
          </cell>
          <cell r="GB127">
            <v>282</v>
          </cell>
          <cell r="GC127">
            <v>230</v>
          </cell>
          <cell r="GD127">
            <v>512</v>
          </cell>
          <cell r="GE127">
            <v>106</v>
          </cell>
          <cell r="GF127">
            <v>114</v>
          </cell>
          <cell r="GG127">
            <v>360</v>
          </cell>
          <cell r="GH127">
            <v>410</v>
          </cell>
          <cell r="GI127">
            <v>304</v>
          </cell>
          <cell r="GJ127">
            <v>305</v>
          </cell>
          <cell r="GK127">
            <v>193</v>
          </cell>
          <cell r="GL127">
            <v>193</v>
          </cell>
          <cell r="GM127">
            <v>86</v>
          </cell>
          <cell r="GN127">
            <v>88</v>
          </cell>
          <cell r="GO127">
            <v>27</v>
          </cell>
          <cell r="GP127">
            <v>29</v>
          </cell>
          <cell r="GQ127">
            <v>1076</v>
          </cell>
          <cell r="GR127">
            <v>1139</v>
          </cell>
          <cell r="GS127">
            <v>2215</v>
          </cell>
          <cell r="GT127">
            <v>1</v>
          </cell>
          <cell r="GU127">
            <v>7</v>
          </cell>
          <cell r="GV127">
            <v>20</v>
          </cell>
          <cell r="GW127">
            <v>60</v>
          </cell>
          <cell r="GX127">
            <v>16</v>
          </cell>
          <cell r="GY127">
            <v>46</v>
          </cell>
          <cell r="GZ127">
            <v>17</v>
          </cell>
          <cell r="HA127">
            <v>28</v>
          </cell>
          <cell r="HB127">
            <v>6</v>
          </cell>
          <cell r="HC127">
            <v>6</v>
          </cell>
          <cell r="HD127">
            <v>3</v>
          </cell>
          <cell r="HE127">
            <v>1</v>
          </cell>
          <cell r="HF127">
            <v>63</v>
          </cell>
          <cell r="HG127">
            <v>148</v>
          </cell>
          <cell r="HH127">
            <v>211</v>
          </cell>
          <cell r="HI127">
            <v>30</v>
          </cell>
          <cell r="HJ127">
            <v>54</v>
          </cell>
          <cell r="HK127">
            <v>100</v>
          </cell>
          <cell r="HL127">
            <v>134</v>
          </cell>
          <cell r="HM127">
            <v>53</v>
          </cell>
          <cell r="HN127">
            <v>93</v>
          </cell>
          <cell r="HO127">
            <v>48</v>
          </cell>
          <cell r="HP127">
            <v>54</v>
          </cell>
          <cell r="HQ127">
            <v>14</v>
          </cell>
          <cell r="HR127">
            <v>20</v>
          </cell>
          <cell r="HS127">
            <v>0</v>
          </cell>
          <cell r="HT127">
            <v>6</v>
          </cell>
          <cell r="HU127">
            <v>245</v>
          </cell>
          <cell r="HV127">
            <v>361</v>
          </cell>
          <cell r="HW127">
            <v>606</v>
          </cell>
          <cell r="HX127">
            <v>204</v>
          </cell>
          <cell r="HY127">
            <v>356</v>
          </cell>
          <cell r="HZ127">
            <v>138</v>
          </cell>
          <cell r="IA127">
            <v>208</v>
          </cell>
          <cell r="IB127">
            <v>115</v>
          </cell>
          <cell r="IC127">
            <v>209</v>
          </cell>
          <cell r="ID127">
            <v>92</v>
          </cell>
          <cell r="IE127">
            <v>208</v>
          </cell>
          <cell r="IF127">
            <v>69</v>
          </cell>
          <cell r="IG127">
            <v>77</v>
          </cell>
          <cell r="IH127">
            <v>32</v>
          </cell>
          <cell r="II127">
            <v>36</v>
          </cell>
          <cell r="IJ127">
            <v>650</v>
          </cell>
          <cell r="IK127">
            <v>1094</v>
          </cell>
          <cell r="IL127">
            <v>1744</v>
          </cell>
          <cell r="IM127">
            <v>49</v>
          </cell>
          <cell r="IN127">
            <v>38</v>
          </cell>
          <cell r="IO127">
            <v>32</v>
          </cell>
          <cell r="IP127">
            <v>32</v>
          </cell>
          <cell r="IQ127">
            <v>0</v>
          </cell>
          <cell r="IR127">
            <v>4</v>
          </cell>
          <cell r="IS127">
            <v>6</v>
          </cell>
          <cell r="IT127">
            <v>14</v>
          </cell>
          <cell r="IU127">
            <v>197</v>
          </cell>
          <cell r="IV127">
            <v>163</v>
          </cell>
          <cell r="IW127">
            <v>284</v>
          </cell>
          <cell r="IX127">
            <v>251</v>
          </cell>
          <cell r="IY127">
            <v>535</v>
          </cell>
          <cell r="IZ127">
            <v>71</v>
          </cell>
          <cell r="JA127">
            <v>86</v>
          </cell>
          <cell r="JB127">
            <v>33</v>
          </cell>
          <cell r="JC127">
            <v>50</v>
          </cell>
          <cell r="JD127">
            <v>1</v>
          </cell>
          <cell r="JE127">
            <v>5</v>
          </cell>
          <cell r="JF127">
            <v>11</v>
          </cell>
          <cell r="JG127">
            <v>6</v>
          </cell>
          <cell r="JH127">
            <v>1020</v>
          </cell>
          <cell r="JI127">
            <v>1043</v>
          </cell>
          <cell r="JJ127">
            <v>1136</v>
          </cell>
          <cell r="JK127">
            <v>1190</v>
          </cell>
          <cell r="JL127">
            <v>2326</v>
          </cell>
          <cell r="JM127">
            <v>16</v>
          </cell>
          <cell r="JN127">
            <v>28</v>
          </cell>
          <cell r="JO127">
            <v>11</v>
          </cell>
          <cell r="JP127">
            <v>16</v>
          </cell>
          <cell r="JQ127">
            <v>2</v>
          </cell>
          <cell r="JR127">
            <v>1</v>
          </cell>
          <cell r="JS127">
            <v>4</v>
          </cell>
          <cell r="JT127">
            <v>10</v>
          </cell>
          <cell r="JU127">
            <v>29</v>
          </cell>
          <cell r="JV127">
            <v>91</v>
          </cell>
          <cell r="JW127">
            <v>62</v>
          </cell>
          <cell r="JX127">
            <v>146</v>
          </cell>
          <cell r="JY127">
            <v>208</v>
          </cell>
          <cell r="JZ127">
            <v>81</v>
          </cell>
          <cell r="KA127">
            <v>119</v>
          </cell>
          <cell r="KB127">
            <v>38</v>
          </cell>
          <cell r="KC127">
            <v>72</v>
          </cell>
          <cell r="KD127">
            <v>1</v>
          </cell>
          <cell r="KE127">
            <v>4</v>
          </cell>
          <cell r="KF127">
            <v>2</v>
          </cell>
          <cell r="KG127">
            <v>6</v>
          </cell>
          <cell r="KH127">
            <v>202</v>
          </cell>
          <cell r="KI127">
            <v>375</v>
          </cell>
          <cell r="KJ127">
            <v>324</v>
          </cell>
          <cell r="KK127">
            <v>576</v>
          </cell>
          <cell r="KL127">
            <v>900</v>
          </cell>
          <cell r="KM127">
            <v>49</v>
          </cell>
          <cell r="KN127">
            <v>26</v>
          </cell>
          <cell r="KO127">
            <v>47</v>
          </cell>
          <cell r="KP127">
            <v>1</v>
          </cell>
          <cell r="KQ127">
            <v>141</v>
          </cell>
          <cell r="KR127">
            <v>129</v>
          </cell>
          <cell r="KS127">
            <v>86</v>
          </cell>
          <cell r="KT127">
            <v>35</v>
          </cell>
          <cell r="KU127">
            <v>183</v>
          </cell>
          <cell r="KV127">
            <v>70</v>
          </cell>
          <cell r="KW127">
            <v>222</v>
          </cell>
          <cell r="KX127">
            <v>175</v>
          </cell>
          <cell r="KY127">
            <v>1041</v>
          </cell>
          <cell r="KZ127">
            <v>39</v>
          </cell>
          <cell r="LA127">
            <v>8</v>
          </cell>
          <cell r="LB127">
            <v>288</v>
          </cell>
          <cell r="LC127">
            <v>216</v>
          </cell>
          <cell r="LD127">
            <v>551</v>
          </cell>
        </row>
        <row r="128">
          <cell r="A128" t="str">
            <v>Mid Ulster</v>
          </cell>
          <cell r="B128">
            <v>1</v>
          </cell>
          <cell r="C128">
            <v>0</v>
          </cell>
          <cell r="D128">
            <v>0</v>
          </cell>
          <cell r="E128">
            <v>0</v>
          </cell>
          <cell r="F128">
            <v>0</v>
          </cell>
          <cell r="G128">
            <v>0</v>
          </cell>
          <cell r="H128">
            <v>0</v>
          </cell>
          <cell r="I128">
            <v>0</v>
          </cell>
          <cell r="J128">
            <v>38204</v>
          </cell>
          <cell r="K128">
            <v>0</v>
          </cell>
          <cell r="L128">
            <v>0</v>
          </cell>
          <cell r="M128">
            <v>0</v>
          </cell>
          <cell r="N128">
            <v>0</v>
          </cell>
          <cell r="O128">
            <v>0</v>
          </cell>
          <cell r="P128">
            <v>0</v>
          </cell>
          <cell r="Q128">
            <v>0</v>
          </cell>
          <cell r="R128">
            <v>0</v>
          </cell>
          <cell r="S128">
            <v>1</v>
          </cell>
          <cell r="T128">
            <v>1</v>
          </cell>
          <cell r="U128">
            <v>0</v>
          </cell>
          <cell r="V128">
            <v>0</v>
          </cell>
          <cell r="W128">
            <v>0</v>
          </cell>
          <cell r="X128">
            <v>0</v>
          </cell>
          <cell r="Y128">
            <v>0</v>
          </cell>
          <cell r="Z128">
            <v>0</v>
          </cell>
          <cell r="AA128">
            <v>1</v>
          </cell>
          <cell r="AB128">
            <v>1</v>
          </cell>
          <cell r="AC128">
            <v>2</v>
          </cell>
          <cell r="AD128">
            <v>20</v>
          </cell>
          <cell r="AE128">
            <v>8</v>
          </cell>
          <cell r="AF128">
            <v>0</v>
          </cell>
          <cell r="AG128">
            <v>0</v>
          </cell>
          <cell r="AH128">
            <v>0</v>
          </cell>
          <cell r="AI128">
            <v>0</v>
          </cell>
          <cell r="AJ128">
            <v>20</v>
          </cell>
          <cell r="AK128">
            <v>8</v>
          </cell>
          <cell r="AL128">
            <v>28</v>
          </cell>
          <cell r="AM128">
            <v>12</v>
          </cell>
          <cell r="AN128">
            <v>9</v>
          </cell>
          <cell r="AO128">
            <v>21</v>
          </cell>
          <cell r="AP128">
            <v>180</v>
          </cell>
          <cell r="AQ128">
            <v>2</v>
          </cell>
          <cell r="AR128">
            <v>3</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2</v>
          </cell>
          <cell r="BR128">
            <v>3</v>
          </cell>
          <cell r="BS128">
            <v>5</v>
          </cell>
          <cell r="BT128">
            <v>19</v>
          </cell>
          <cell r="BU128">
            <v>7</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0</v>
          </cell>
          <cell r="CK128">
            <v>0</v>
          </cell>
          <cell r="CL128">
            <v>0</v>
          </cell>
          <cell r="CM128">
            <v>0</v>
          </cell>
          <cell r="CN128">
            <v>1</v>
          </cell>
          <cell r="CO128">
            <v>1</v>
          </cell>
          <cell r="CP128">
            <v>0</v>
          </cell>
          <cell r="CQ128">
            <v>0</v>
          </cell>
          <cell r="CR128">
            <v>0</v>
          </cell>
          <cell r="CS128">
            <v>0</v>
          </cell>
          <cell r="CT128">
            <v>20</v>
          </cell>
          <cell r="CU128">
            <v>8</v>
          </cell>
          <cell r="CV128">
            <v>28</v>
          </cell>
          <cell r="CW128">
            <v>1</v>
          </cell>
          <cell r="CX128">
            <v>1</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1</v>
          </cell>
          <cell r="DX128">
            <v>1</v>
          </cell>
          <cell r="DY128">
            <v>2</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1</v>
          </cell>
          <cell r="FH128">
            <v>0</v>
          </cell>
          <cell r="FI128">
            <v>0</v>
          </cell>
          <cell r="FJ128">
            <v>0</v>
          </cell>
          <cell r="FK128">
            <v>0</v>
          </cell>
          <cell r="FL128">
            <v>1</v>
          </cell>
          <cell r="FM128">
            <v>1</v>
          </cell>
          <cell r="FN128">
            <v>1</v>
          </cell>
          <cell r="FO128">
            <v>2</v>
          </cell>
          <cell r="FP128">
            <v>0</v>
          </cell>
          <cell r="FQ128">
            <v>0</v>
          </cell>
          <cell r="FR128">
            <v>0</v>
          </cell>
          <cell r="FS128">
            <v>0</v>
          </cell>
          <cell r="FT128">
            <v>2</v>
          </cell>
          <cell r="FU128">
            <v>2</v>
          </cell>
          <cell r="FV128">
            <v>0</v>
          </cell>
          <cell r="FW128">
            <v>1</v>
          </cell>
          <cell r="FX128">
            <v>0</v>
          </cell>
          <cell r="FY128">
            <v>0</v>
          </cell>
          <cell r="FZ128">
            <v>0</v>
          </cell>
          <cell r="GA128">
            <v>0</v>
          </cell>
          <cell r="GB128">
            <v>2</v>
          </cell>
          <cell r="GC128">
            <v>3</v>
          </cell>
          <cell r="GD128">
            <v>5</v>
          </cell>
          <cell r="GE128">
            <v>7</v>
          </cell>
          <cell r="GF128">
            <v>4</v>
          </cell>
          <cell r="GG128">
            <v>8</v>
          </cell>
          <cell r="GH128">
            <v>3</v>
          </cell>
          <cell r="GI128">
            <v>4</v>
          </cell>
          <cell r="GJ128">
            <v>1</v>
          </cell>
          <cell r="GK128">
            <v>0</v>
          </cell>
          <cell r="GL128">
            <v>0</v>
          </cell>
          <cell r="GM128">
            <v>0</v>
          </cell>
          <cell r="GN128">
            <v>0</v>
          </cell>
          <cell r="GO128">
            <v>1</v>
          </cell>
          <cell r="GP128">
            <v>0</v>
          </cell>
          <cell r="GQ128">
            <v>20</v>
          </cell>
          <cell r="GR128">
            <v>8</v>
          </cell>
          <cell r="GS128">
            <v>28</v>
          </cell>
          <cell r="GT128">
            <v>0</v>
          </cell>
          <cell r="GU128">
            <v>0</v>
          </cell>
          <cell r="GV128">
            <v>0</v>
          </cell>
          <cell r="GW128">
            <v>0</v>
          </cell>
          <cell r="GX128">
            <v>0</v>
          </cell>
          <cell r="GY128">
            <v>1</v>
          </cell>
          <cell r="GZ128">
            <v>1</v>
          </cell>
          <cell r="HA128">
            <v>0</v>
          </cell>
          <cell r="HB128">
            <v>0</v>
          </cell>
          <cell r="HC128">
            <v>0</v>
          </cell>
          <cell r="HD128">
            <v>0</v>
          </cell>
          <cell r="HE128">
            <v>0</v>
          </cell>
          <cell r="HF128">
            <v>1</v>
          </cell>
          <cell r="HG128">
            <v>1</v>
          </cell>
          <cell r="HH128">
            <v>2</v>
          </cell>
          <cell r="HI128">
            <v>0</v>
          </cell>
          <cell r="HJ128">
            <v>0</v>
          </cell>
          <cell r="HK128">
            <v>0</v>
          </cell>
          <cell r="HL128">
            <v>0</v>
          </cell>
          <cell r="HM128">
            <v>0</v>
          </cell>
          <cell r="HN128">
            <v>0</v>
          </cell>
          <cell r="HO128">
            <v>0</v>
          </cell>
          <cell r="HP128">
            <v>0</v>
          </cell>
          <cell r="HQ128">
            <v>0</v>
          </cell>
          <cell r="HR128">
            <v>0</v>
          </cell>
          <cell r="HS128">
            <v>0</v>
          </cell>
          <cell r="HT128">
            <v>0</v>
          </cell>
          <cell r="HU128">
            <v>0</v>
          </cell>
          <cell r="HV128">
            <v>0</v>
          </cell>
          <cell r="HW128">
            <v>0</v>
          </cell>
          <cell r="HX128">
            <v>8</v>
          </cell>
          <cell r="HY128">
            <v>7</v>
          </cell>
          <cell r="HZ128">
            <v>3</v>
          </cell>
          <cell r="IA128">
            <v>1</v>
          </cell>
          <cell r="IB128">
            <v>1</v>
          </cell>
          <cell r="IC128">
            <v>1</v>
          </cell>
          <cell r="ID128">
            <v>0</v>
          </cell>
          <cell r="IE128">
            <v>0</v>
          </cell>
          <cell r="IF128">
            <v>0</v>
          </cell>
          <cell r="IG128">
            <v>0</v>
          </cell>
          <cell r="IH128">
            <v>0</v>
          </cell>
          <cell r="II128">
            <v>0</v>
          </cell>
          <cell r="IJ128">
            <v>12</v>
          </cell>
          <cell r="IK128">
            <v>9</v>
          </cell>
          <cell r="IL128">
            <v>21</v>
          </cell>
          <cell r="IM128">
            <v>2</v>
          </cell>
          <cell r="IN128">
            <v>1</v>
          </cell>
          <cell r="IO128">
            <v>0</v>
          </cell>
          <cell r="IP128">
            <v>2</v>
          </cell>
          <cell r="IQ128">
            <v>0</v>
          </cell>
          <cell r="IR128">
            <v>0</v>
          </cell>
          <cell r="IS128">
            <v>0</v>
          </cell>
          <cell r="IT128">
            <v>0</v>
          </cell>
          <cell r="IU128">
            <v>0</v>
          </cell>
          <cell r="IV128">
            <v>0</v>
          </cell>
          <cell r="IW128">
            <v>2</v>
          </cell>
          <cell r="IX128">
            <v>3</v>
          </cell>
          <cell r="IY128">
            <v>5</v>
          </cell>
          <cell r="IZ128">
            <v>16</v>
          </cell>
          <cell r="JA128">
            <v>6</v>
          </cell>
          <cell r="JB128">
            <v>4</v>
          </cell>
          <cell r="JC128">
            <v>2</v>
          </cell>
          <cell r="JD128">
            <v>0</v>
          </cell>
          <cell r="JE128">
            <v>0</v>
          </cell>
          <cell r="JF128">
            <v>0</v>
          </cell>
          <cell r="JG128">
            <v>0</v>
          </cell>
          <cell r="JH128">
            <v>0</v>
          </cell>
          <cell r="JI128">
            <v>0</v>
          </cell>
          <cell r="JJ128">
            <v>20</v>
          </cell>
          <cell r="JK128">
            <v>8</v>
          </cell>
          <cell r="JL128">
            <v>28</v>
          </cell>
          <cell r="JM128">
            <v>1</v>
          </cell>
          <cell r="JN128">
            <v>1</v>
          </cell>
          <cell r="JO128">
            <v>0</v>
          </cell>
          <cell r="JP128">
            <v>0</v>
          </cell>
          <cell r="JQ128">
            <v>0</v>
          </cell>
          <cell r="JR128">
            <v>0</v>
          </cell>
          <cell r="JS128">
            <v>0</v>
          </cell>
          <cell r="JT128">
            <v>0</v>
          </cell>
          <cell r="JU128">
            <v>0</v>
          </cell>
          <cell r="JV128">
            <v>0</v>
          </cell>
          <cell r="JW128">
            <v>1</v>
          </cell>
          <cell r="JX128">
            <v>1</v>
          </cell>
          <cell r="JY128">
            <v>2</v>
          </cell>
          <cell r="JZ128">
            <v>0</v>
          </cell>
          <cell r="KA128">
            <v>0</v>
          </cell>
          <cell r="KB128">
            <v>0</v>
          </cell>
          <cell r="KC128">
            <v>0</v>
          </cell>
          <cell r="KD128">
            <v>0</v>
          </cell>
          <cell r="KE128">
            <v>0</v>
          </cell>
          <cell r="KF128">
            <v>0</v>
          </cell>
          <cell r="KG128">
            <v>0</v>
          </cell>
          <cell r="KH128">
            <v>0</v>
          </cell>
          <cell r="KI128">
            <v>0</v>
          </cell>
          <cell r="KJ128">
            <v>0</v>
          </cell>
          <cell r="KK128">
            <v>0</v>
          </cell>
          <cell r="KL128">
            <v>0</v>
          </cell>
          <cell r="KM128">
            <v>0</v>
          </cell>
          <cell r="KN128">
            <v>1</v>
          </cell>
          <cell r="KO128">
            <v>0</v>
          </cell>
          <cell r="KP128">
            <v>0</v>
          </cell>
          <cell r="KQ128">
            <v>0</v>
          </cell>
          <cell r="KR128">
            <v>0</v>
          </cell>
          <cell r="KS128">
            <v>0</v>
          </cell>
          <cell r="KT128">
            <v>0</v>
          </cell>
          <cell r="KU128">
            <v>0</v>
          </cell>
          <cell r="KV128">
            <v>0</v>
          </cell>
          <cell r="KW128">
            <v>0</v>
          </cell>
          <cell r="KX128">
            <v>0</v>
          </cell>
          <cell r="KY128">
            <v>0</v>
          </cell>
          <cell r="KZ128">
            <v>0</v>
          </cell>
          <cell r="LA128">
            <v>0</v>
          </cell>
          <cell r="LB128">
            <v>0</v>
          </cell>
          <cell r="LC128">
            <v>6</v>
          </cell>
          <cell r="LD128">
            <v>6</v>
          </cell>
        </row>
        <row r="129">
          <cell r="A129" t="str">
            <v>Derry and Strabane</v>
          </cell>
          <cell r="B129">
            <v>13</v>
          </cell>
          <cell r="C129">
            <v>0</v>
          </cell>
          <cell r="D129">
            <v>0</v>
          </cell>
          <cell r="E129">
            <v>0</v>
          </cell>
          <cell r="F129">
            <v>0</v>
          </cell>
          <cell r="G129">
            <v>0</v>
          </cell>
          <cell r="H129">
            <v>0</v>
          </cell>
          <cell r="I129">
            <v>0</v>
          </cell>
          <cell r="J129">
            <v>1882639</v>
          </cell>
          <cell r="K129">
            <v>0</v>
          </cell>
          <cell r="L129">
            <v>0</v>
          </cell>
          <cell r="M129">
            <v>0</v>
          </cell>
          <cell r="N129">
            <v>0</v>
          </cell>
          <cell r="O129">
            <v>3</v>
          </cell>
          <cell r="P129">
            <v>5</v>
          </cell>
          <cell r="Q129">
            <v>2</v>
          </cell>
          <cell r="R129">
            <v>0</v>
          </cell>
          <cell r="S129">
            <v>24</v>
          </cell>
          <cell r="T129">
            <v>20</v>
          </cell>
          <cell r="U129">
            <v>0</v>
          </cell>
          <cell r="V129">
            <v>0</v>
          </cell>
          <cell r="W129">
            <v>46</v>
          </cell>
          <cell r="X129">
            <v>32</v>
          </cell>
          <cell r="Y129">
            <v>38</v>
          </cell>
          <cell r="Z129">
            <v>49</v>
          </cell>
          <cell r="AA129">
            <v>113</v>
          </cell>
          <cell r="AB129">
            <v>106</v>
          </cell>
          <cell r="AC129">
            <v>219</v>
          </cell>
          <cell r="AD129">
            <v>228</v>
          </cell>
          <cell r="AE129">
            <v>297</v>
          </cell>
          <cell r="AF129">
            <v>1</v>
          </cell>
          <cell r="AG129">
            <v>0</v>
          </cell>
          <cell r="AH129">
            <v>38</v>
          </cell>
          <cell r="AI129">
            <v>35</v>
          </cell>
          <cell r="AJ129">
            <v>267</v>
          </cell>
          <cell r="AK129">
            <v>332</v>
          </cell>
          <cell r="AL129">
            <v>599</v>
          </cell>
          <cell r="AM129">
            <v>157</v>
          </cell>
          <cell r="AN129">
            <v>199</v>
          </cell>
          <cell r="AO129">
            <v>356</v>
          </cell>
          <cell r="AP129">
            <v>14130</v>
          </cell>
          <cell r="AQ129">
            <v>73</v>
          </cell>
          <cell r="AR129">
            <v>61</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1</v>
          </cell>
          <cell r="BI129">
            <v>0</v>
          </cell>
          <cell r="BJ129">
            <v>0</v>
          </cell>
          <cell r="BK129">
            <v>0</v>
          </cell>
          <cell r="BL129">
            <v>0</v>
          </cell>
          <cell r="BM129">
            <v>0</v>
          </cell>
          <cell r="BN129">
            <v>0</v>
          </cell>
          <cell r="BO129">
            <v>0</v>
          </cell>
          <cell r="BP129">
            <v>0</v>
          </cell>
          <cell r="BQ129">
            <v>73</v>
          </cell>
          <cell r="BR129">
            <v>62</v>
          </cell>
          <cell r="BS129">
            <v>135</v>
          </cell>
          <cell r="BT129">
            <v>172</v>
          </cell>
          <cell r="BU129">
            <v>211</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1</v>
          </cell>
          <cell r="CO129">
            <v>2</v>
          </cell>
          <cell r="CP129">
            <v>0</v>
          </cell>
          <cell r="CQ129">
            <v>0</v>
          </cell>
          <cell r="CR129">
            <v>44</v>
          </cell>
          <cell r="CS129">
            <v>42</v>
          </cell>
          <cell r="CT129">
            <v>217</v>
          </cell>
          <cell r="CU129">
            <v>255</v>
          </cell>
          <cell r="CV129">
            <v>472</v>
          </cell>
          <cell r="CW129">
            <v>24</v>
          </cell>
          <cell r="CX129">
            <v>23</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24</v>
          </cell>
          <cell r="DX129">
            <v>23</v>
          </cell>
          <cell r="DY129">
            <v>47</v>
          </cell>
          <cell r="DZ129">
            <v>84</v>
          </cell>
          <cell r="EA129">
            <v>89</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1</v>
          </cell>
          <cell r="EP129">
            <v>1</v>
          </cell>
          <cell r="EQ129">
            <v>0</v>
          </cell>
          <cell r="ER129">
            <v>0</v>
          </cell>
          <cell r="ES129">
            <v>0</v>
          </cell>
          <cell r="ET129">
            <v>0</v>
          </cell>
          <cell r="EU129">
            <v>0</v>
          </cell>
          <cell r="EV129">
            <v>0</v>
          </cell>
          <cell r="EW129">
            <v>0</v>
          </cell>
          <cell r="EX129">
            <v>24</v>
          </cell>
          <cell r="EY129">
            <v>37</v>
          </cell>
          <cell r="EZ129">
            <v>109</v>
          </cell>
          <cell r="FA129">
            <v>127</v>
          </cell>
          <cell r="FB129">
            <v>236</v>
          </cell>
          <cell r="FC129">
            <v>0</v>
          </cell>
          <cell r="FD129">
            <v>1</v>
          </cell>
          <cell r="FE129">
            <v>2</v>
          </cell>
          <cell r="FF129">
            <v>1</v>
          </cell>
          <cell r="FG129">
            <v>1</v>
          </cell>
          <cell r="FH129">
            <v>1</v>
          </cell>
          <cell r="FI129">
            <v>2</v>
          </cell>
          <cell r="FJ129">
            <v>2</v>
          </cell>
          <cell r="FK129">
            <v>2</v>
          </cell>
          <cell r="FL129">
            <v>7</v>
          </cell>
          <cell r="FM129">
            <v>7</v>
          </cell>
          <cell r="FN129">
            <v>12</v>
          </cell>
          <cell r="FO129">
            <v>19</v>
          </cell>
          <cell r="FP129">
            <v>1</v>
          </cell>
          <cell r="FQ129">
            <v>0</v>
          </cell>
          <cell r="FR129">
            <v>4</v>
          </cell>
          <cell r="FS129">
            <v>4</v>
          </cell>
          <cell r="FT129">
            <v>6</v>
          </cell>
          <cell r="FU129">
            <v>11</v>
          </cell>
          <cell r="FV129">
            <v>27</v>
          </cell>
          <cell r="FW129">
            <v>28</v>
          </cell>
          <cell r="FX129">
            <v>23</v>
          </cell>
          <cell r="FY129">
            <v>15</v>
          </cell>
          <cell r="FZ129">
            <v>12</v>
          </cell>
          <cell r="GA129">
            <v>5</v>
          </cell>
          <cell r="GB129">
            <v>73</v>
          </cell>
          <cell r="GC129">
            <v>63</v>
          </cell>
          <cell r="GD129">
            <v>136</v>
          </cell>
          <cell r="GE129">
            <v>27</v>
          </cell>
          <cell r="GF129">
            <v>33</v>
          </cell>
          <cell r="GG129">
            <v>47</v>
          </cell>
          <cell r="GH129">
            <v>85</v>
          </cell>
          <cell r="GI129">
            <v>52</v>
          </cell>
          <cell r="GJ129">
            <v>62</v>
          </cell>
          <cell r="GK129">
            <v>33</v>
          </cell>
          <cell r="GL129">
            <v>24</v>
          </cell>
          <cell r="GM129">
            <v>11</v>
          </cell>
          <cell r="GN129">
            <v>9</v>
          </cell>
          <cell r="GO129">
            <v>2</v>
          </cell>
          <cell r="GP129">
            <v>0</v>
          </cell>
          <cell r="GQ129">
            <v>172</v>
          </cell>
          <cell r="GR129">
            <v>213</v>
          </cell>
          <cell r="GS129">
            <v>385</v>
          </cell>
          <cell r="GT129">
            <v>0</v>
          </cell>
          <cell r="GU129">
            <v>0</v>
          </cell>
          <cell r="GV129">
            <v>0</v>
          </cell>
          <cell r="GW129">
            <v>4</v>
          </cell>
          <cell r="GX129">
            <v>9</v>
          </cell>
          <cell r="GY129">
            <v>15</v>
          </cell>
          <cell r="GZ129">
            <v>11</v>
          </cell>
          <cell r="HA129">
            <v>2</v>
          </cell>
          <cell r="HB129">
            <v>4</v>
          </cell>
          <cell r="HC129">
            <v>2</v>
          </cell>
          <cell r="HD129">
            <v>0</v>
          </cell>
          <cell r="HE129">
            <v>0</v>
          </cell>
          <cell r="HF129">
            <v>24</v>
          </cell>
          <cell r="HG129">
            <v>23</v>
          </cell>
          <cell r="HH129">
            <v>47</v>
          </cell>
          <cell r="HI129">
            <v>7</v>
          </cell>
          <cell r="HJ129">
            <v>14</v>
          </cell>
          <cell r="HK129">
            <v>23</v>
          </cell>
          <cell r="HL129">
            <v>23</v>
          </cell>
          <cell r="HM129">
            <v>17</v>
          </cell>
          <cell r="HN129">
            <v>26</v>
          </cell>
          <cell r="HO129">
            <v>6</v>
          </cell>
          <cell r="HP129">
            <v>9</v>
          </cell>
          <cell r="HQ129">
            <v>8</v>
          </cell>
          <cell r="HR129">
            <v>2</v>
          </cell>
          <cell r="HS129">
            <v>2</v>
          </cell>
          <cell r="HT129">
            <v>4</v>
          </cell>
          <cell r="HU129">
            <v>63</v>
          </cell>
          <cell r="HV129">
            <v>78</v>
          </cell>
          <cell r="HW129">
            <v>141</v>
          </cell>
          <cell r="HX129">
            <v>42</v>
          </cell>
          <cell r="HY129">
            <v>31</v>
          </cell>
          <cell r="HZ129">
            <v>25</v>
          </cell>
          <cell r="IA129">
            <v>22</v>
          </cell>
          <cell r="IB129">
            <v>19</v>
          </cell>
          <cell r="IC129">
            <v>16</v>
          </cell>
          <cell r="ID129">
            <v>8</v>
          </cell>
          <cell r="IE129">
            <v>22</v>
          </cell>
          <cell r="IF129">
            <v>7</v>
          </cell>
          <cell r="IG129">
            <v>7</v>
          </cell>
          <cell r="IH129">
            <v>2</v>
          </cell>
          <cell r="II129">
            <v>4</v>
          </cell>
          <cell r="IJ129">
            <v>103</v>
          </cell>
          <cell r="IK129">
            <v>102</v>
          </cell>
          <cell r="IL129">
            <v>205</v>
          </cell>
          <cell r="IM129">
            <v>20</v>
          </cell>
          <cell r="IN129">
            <v>19</v>
          </cell>
          <cell r="IO129">
            <v>4</v>
          </cell>
          <cell r="IP129">
            <v>3</v>
          </cell>
          <cell r="IQ129">
            <v>2</v>
          </cell>
          <cell r="IR129">
            <v>0</v>
          </cell>
          <cell r="IS129">
            <v>0</v>
          </cell>
          <cell r="IT129">
            <v>0</v>
          </cell>
          <cell r="IU129">
            <v>48</v>
          </cell>
          <cell r="IV129">
            <v>29</v>
          </cell>
          <cell r="IW129">
            <v>74</v>
          </cell>
          <cell r="IX129">
            <v>51</v>
          </cell>
          <cell r="IY129">
            <v>125</v>
          </cell>
          <cell r="IZ129">
            <v>20</v>
          </cell>
          <cell r="JA129">
            <v>26</v>
          </cell>
          <cell r="JB129">
            <v>3</v>
          </cell>
          <cell r="JC129">
            <v>10</v>
          </cell>
          <cell r="JD129">
            <v>4</v>
          </cell>
          <cell r="JE129">
            <v>2</v>
          </cell>
          <cell r="JF129">
            <v>2</v>
          </cell>
          <cell r="JG129">
            <v>4</v>
          </cell>
          <cell r="JH129">
            <v>188</v>
          </cell>
          <cell r="JI129">
            <v>213</v>
          </cell>
          <cell r="JJ129">
            <v>217</v>
          </cell>
          <cell r="JK129">
            <v>255</v>
          </cell>
          <cell r="JL129">
            <v>472</v>
          </cell>
          <cell r="JM129">
            <v>6</v>
          </cell>
          <cell r="JN129">
            <v>9</v>
          </cell>
          <cell r="JO129">
            <v>3</v>
          </cell>
          <cell r="JP129">
            <v>1</v>
          </cell>
          <cell r="JQ129">
            <v>0</v>
          </cell>
          <cell r="JR129">
            <v>0</v>
          </cell>
          <cell r="JS129">
            <v>1</v>
          </cell>
          <cell r="JT129">
            <v>1</v>
          </cell>
          <cell r="JU129">
            <v>14</v>
          </cell>
          <cell r="JV129">
            <v>11</v>
          </cell>
          <cell r="JW129">
            <v>24</v>
          </cell>
          <cell r="JX129">
            <v>22</v>
          </cell>
          <cell r="JY129">
            <v>46</v>
          </cell>
          <cell r="JZ129">
            <v>19</v>
          </cell>
          <cell r="KA129">
            <v>22</v>
          </cell>
          <cell r="KB129">
            <v>3</v>
          </cell>
          <cell r="KC129">
            <v>4</v>
          </cell>
          <cell r="KD129">
            <v>0</v>
          </cell>
          <cell r="KE129">
            <v>1</v>
          </cell>
          <cell r="KF129">
            <v>1</v>
          </cell>
          <cell r="KG129">
            <v>0</v>
          </cell>
          <cell r="KH129">
            <v>86</v>
          </cell>
          <cell r="KI129">
            <v>101</v>
          </cell>
          <cell r="KJ129">
            <v>109</v>
          </cell>
          <cell r="KK129">
            <v>128</v>
          </cell>
          <cell r="KL129">
            <v>237</v>
          </cell>
          <cell r="KM129">
            <v>9</v>
          </cell>
          <cell r="KN129">
            <v>6</v>
          </cell>
          <cell r="KO129">
            <v>8</v>
          </cell>
          <cell r="KP129">
            <v>0</v>
          </cell>
          <cell r="KQ129">
            <v>34</v>
          </cell>
          <cell r="KR129">
            <v>58</v>
          </cell>
          <cell r="KS129">
            <v>13</v>
          </cell>
          <cell r="KT129">
            <v>16</v>
          </cell>
          <cell r="KU129">
            <v>70</v>
          </cell>
          <cell r="KV129">
            <v>31</v>
          </cell>
          <cell r="KW129">
            <v>44</v>
          </cell>
          <cell r="KX129">
            <v>37</v>
          </cell>
          <cell r="KY129">
            <v>303</v>
          </cell>
          <cell r="KZ129">
            <v>9</v>
          </cell>
          <cell r="LA129">
            <v>2</v>
          </cell>
          <cell r="LB129">
            <v>22</v>
          </cell>
          <cell r="LC129">
            <v>138</v>
          </cell>
          <cell r="LD129">
            <v>171</v>
          </cell>
        </row>
        <row r="130">
          <cell r="A130" t="str">
            <v>Armagh, Banbridge and Craigavon</v>
          </cell>
          <cell r="B130">
            <v>5</v>
          </cell>
          <cell r="C130">
            <v>0</v>
          </cell>
          <cell r="D130">
            <v>0</v>
          </cell>
          <cell r="E130">
            <v>0</v>
          </cell>
          <cell r="F130">
            <v>0</v>
          </cell>
          <cell r="G130">
            <v>0</v>
          </cell>
          <cell r="H130">
            <v>0</v>
          </cell>
          <cell r="I130">
            <v>0</v>
          </cell>
          <cell r="J130">
            <v>204170</v>
          </cell>
          <cell r="K130">
            <v>0</v>
          </cell>
          <cell r="L130">
            <v>0</v>
          </cell>
          <cell r="M130">
            <v>0</v>
          </cell>
          <cell r="N130">
            <v>0</v>
          </cell>
          <cell r="O130">
            <v>1</v>
          </cell>
          <cell r="P130">
            <v>1</v>
          </cell>
          <cell r="Q130">
            <v>0</v>
          </cell>
          <cell r="R130">
            <v>1</v>
          </cell>
          <cell r="S130">
            <v>1</v>
          </cell>
          <cell r="T130">
            <v>1</v>
          </cell>
          <cell r="U130">
            <v>0</v>
          </cell>
          <cell r="V130">
            <v>0</v>
          </cell>
          <cell r="W130">
            <v>1</v>
          </cell>
          <cell r="X130">
            <v>1</v>
          </cell>
          <cell r="Y130">
            <v>1</v>
          </cell>
          <cell r="Z130">
            <v>0</v>
          </cell>
          <cell r="AA130">
            <v>4</v>
          </cell>
          <cell r="AB130">
            <v>4</v>
          </cell>
          <cell r="AC130">
            <v>8</v>
          </cell>
          <cell r="AD130">
            <v>50</v>
          </cell>
          <cell r="AE130">
            <v>56</v>
          </cell>
          <cell r="AF130">
            <v>0</v>
          </cell>
          <cell r="AG130">
            <v>0</v>
          </cell>
          <cell r="AH130">
            <v>2</v>
          </cell>
          <cell r="AI130">
            <v>1</v>
          </cell>
          <cell r="AJ130">
            <v>52</v>
          </cell>
          <cell r="AK130">
            <v>57</v>
          </cell>
          <cell r="AL130">
            <v>109</v>
          </cell>
          <cell r="AM130">
            <v>11</v>
          </cell>
          <cell r="AN130">
            <v>14</v>
          </cell>
          <cell r="AO130">
            <v>25</v>
          </cell>
          <cell r="AP130">
            <v>314</v>
          </cell>
          <cell r="AQ130">
            <v>26</v>
          </cell>
          <cell r="AR130">
            <v>13</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26</v>
          </cell>
          <cell r="BR130">
            <v>13</v>
          </cell>
          <cell r="BS130">
            <v>39</v>
          </cell>
          <cell r="BT130">
            <v>59</v>
          </cell>
          <cell r="BU130">
            <v>57</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59</v>
          </cell>
          <cell r="CU130">
            <v>57</v>
          </cell>
          <cell r="CV130">
            <v>116</v>
          </cell>
          <cell r="CW130">
            <v>2</v>
          </cell>
          <cell r="CX130">
            <v>2</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2</v>
          </cell>
          <cell r="DX130">
            <v>2</v>
          </cell>
          <cell r="DY130">
            <v>4</v>
          </cell>
          <cell r="DZ130">
            <v>3</v>
          </cell>
          <cell r="EA130">
            <v>4</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3</v>
          </cell>
          <cell r="FA130">
            <v>4</v>
          </cell>
          <cell r="FB130">
            <v>7</v>
          </cell>
          <cell r="FC130">
            <v>8</v>
          </cell>
          <cell r="FD130">
            <v>6</v>
          </cell>
          <cell r="FE130">
            <v>11</v>
          </cell>
          <cell r="FF130">
            <v>6</v>
          </cell>
          <cell r="FG130">
            <v>1</v>
          </cell>
          <cell r="FH130">
            <v>0</v>
          </cell>
          <cell r="FI130">
            <v>0</v>
          </cell>
          <cell r="FJ130">
            <v>2</v>
          </cell>
          <cell r="FK130">
            <v>3</v>
          </cell>
          <cell r="FL130">
            <v>5</v>
          </cell>
          <cell r="FM130">
            <v>23</v>
          </cell>
          <cell r="FN130">
            <v>19</v>
          </cell>
          <cell r="FO130">
            <v>42</v>
          </cell>
          <cell r="FP130">
            <v>0</v>
          </cell>
          <cell r="FQ130">
            <v>0</v>
          </cell>
          <cell r="FR130">
            <v>1</v>
          </cell>
          <cell r="FS130">
            <v>1</v>
          </cell>
          <cell r="FT130">
            <v>3</v>
          </cell>
          <cell r="FU130">
            <v>5</v>
          </cell>
          <cell r="FV130">
            <v>4</v>
          </cell>
          <cell r="FW130">
            <v>2</v>
          </cell>
          <cell r="FX130">
            <v>9</v>
          </cell>
          <cell r="FY130">
            <v>4</v>
          </cell>
          <cell r="FZ130">
            <v>9</v>
          </cell>
          <cell r="GA130">
            <v>1</v>
          </cell>
          <cell r="GB130">
            <v>26</v>
          </cell>
          <cell r="GC130">
            <v>13</v>
          </cell>
          <cell r="GD130">
            <v>39</v>
          </cell>
          <cell r="GE130">
            <v>11</v>
          </cell>
          <cell r="GF130">
            <v>3</v>
          </cell>
          <cell r="GG130">
            <v>23</v>
          </cell>
          <cell r="GH130">
            <v>19</v>
          </cell>
          <cell r="GI130">
            <v>16</v>
          </cell>
          <cell r="GJ130">
            <v>18</v>
          </cell>
          <cell r="GK130">
            <v>7</v>
          </cell>
          <cell r="GL130">
            <v>15</v>
          </cell>
          <cell r="GM130">
            <v>3</v>
          </cell>
          <cell r="GN130">
            <v>0</v>
          </cell>
          <cell r="GO130">
            <v>1</v>
          </cell>
          <cell r="GP130">
            <v>0</v>
          </cell>
          <cell r="GQ130">
            <v>61</v>
          </cell>
          <cell r="GR130">
            <v>55</v>
          </cell>
          <cell r="GS130">
            <v>116</v>
          </cell>
          <cell r="GT130">
            <v>0</v>
          </cell>
          <cell r="GU130">
            <v>0</v>
          </cell>
          <cell r="GV130">
            <v>0</v>
          </cell>
          <cell r="GW130">
            <v>1</v>
          </cell>
          <cell r="GX130">
            <v>2</v>
          </cell>
          <cell r="GY130">
            <v>1</v>
          </cell>
          <cell r="GZ130">
            <v>0</v>
          </cell>
          <cell r="HA130">
            <v>0</v>
          </cell>
          <cell r="HB130">
            <v>0</v>
          </cell>
          <cell r="HC130">
            <v>0</v>
          </cell>
          <cell r="HD130">
            <v>0</v>
          </cell>
          <cell r="HE130">
            <v>0</v>
          </cell>
          <cell r="HF130">
            <v>2</v>
          </cell>
          <cell r="HG130">
            <v>2</v>
          </cell>
          <cell r="HH130">
            <v>4</v>
          </cell>
          <cell r="HI130">
            <v>0</v>
          </cell>
          <cell r="HJ130">
            <v>0</v>
          </cell>
          <cell r="HK130">
            <v>0</v>
          </cell>
          <cell r="HL130">
            <v>2</v>
          </cell>
          <cell r="HM130">
            <v>0</v>
          </cell>
          <cell r="HN130">
            <v>0</v>
          </cell>
          <cell r="HO130">
            <v>2</v>
          </cell>
          <cell r="HP130">
            <v>1</v>
          </cell>
          <cell r="HQ130">
            <v>0</v>
          </cell>
          <cell r="HR130">
            <v>2</v>
          </cell>
          <cell r="HS130">
            <v>0</v>
          </cell>
          <cell r="HT130">
            <v>0</v>
          </cell>
          <cell r="HU130">
            <v>2</v>
          </cell>
          <cell r="HV130">
            <v>5</v>
          </cell>
          <cell r="HW130">
            <v>7</v>
          </cell>
          <cell r="HX130">
            <v>0</v>
          </cell>
          <cell r="HY130">
            <v>5</v>
          </cell>
          <cell r="HZ130">
            <v>3</v>
          </cell>
          <cell r="IA130">
            <v>3</v>
          </cell>
          <cell r="IB130">
            <v>2</v>
          </cell>
          <cell r="IC130">
            <v>2</v>
          </cell>
          <cell r="ID130">
            <v>0</v>
          </cell>
          <cell r="IE130">
            <v>5</v>
          </cell>
          <cell r="IF130">
            <v>0</v>
          </cell>
          <cell r="IG130">
            <v>0</v>
          </cell>
          <cell r="IH130">
            <v>0</v>
          </cell>
          <cell r="II130">
            <v>0</v>
          </cell>
          <cell r="IJ130">
            <v>5</v>
          </cell>
          <cell r="IK130">
            <v>15</v>
          </cell>
          <cell r="IL130">
            <v>20</v>
          </cell>
          <cell r="IM130">
            <v>9</v>
          </cell>
          <cell r="IN130">
            <v>4</v>
          </cell>
          <cell r="IO130">
            <v>5</v>
          </cell>
          <cell r="IP130">
            <v>3</v>
          </cell>
          <cell r="IQ130">
            <v>0</v>
          </cell>
          <cell r="IR130">
            <v>0</v>
          </cell>
          <cell r="IS130">
            <v>2</v>
          </cell>
          <cell r="IT130">
            <v>0</v>
          </cell>
          <cell r="IU130">
            <v>10</v>
          </cell>
          <cell r="IV130">
            <v>6</v>
          </cell>
          <cell r="IW130">
            <v>26</v>
          </cell>
          <cell r="IX130">
            <v>13</v>
          </cell>
          <cell r="IY130">
            <v>39</v>
          </cell>
          <cell r="IZ130">
            <v>2</v>
          </cell>
          <cell r="JA130">
            <v>8</v>
          </cell>
          <cell r="JB130">
            <v>3</v>
          </cell>
          <cell r="JC130">
            <v>3</v>
          </cell>
          <cell r="JD130">
            <v>0</v>
          </cell>
          <cell r="JE130">
            <v>0</v>
          </cell>
          <cell r="JF130">
            <v>1</v>
          </cell>
          <cell r="JG130">
            <v>0</v>
          </cell>
          <cell r="JH130">
            <v>53</v>
          </cell>
          <cell r="JI130">
            <v>46</v>
          </cell>
          <cell r="JJ130">
            <v>59</v>
          </cell>
          <cell r="JK130">
            <v>57</v>
          </cell>
          <cell r="JL130">
            <v>116</v>
          </cell>
          <cell r="JM130">
            <v>0</v>
          </cell>
          <cell r="JN130">
            <v>0</v>
          </cell>
          <cell r="JO130">
            <v>0</v>
          </cell>
          <cell r="JP130">
            <v>0</v>
          </cell>
          <cell r="JQ130">
            <v>0</v>
          </cell>
          <cell r="JR130">
            <v>0</v>
          </cell>
          <cell r="JS130">
            <v>0</v>
          </cell>
          <cell r="JT130">
            <v>0</v>
          </cell>
          <cell r="JU130">
            <v>2</v>
          </cell>
          <cell r="JV130">
            <v>2</v>
          </cell>
          <cell r="JW130">
            <v>2</v>
          </cell>
          <cell r="JX130">
            <v>2</v>
          </cell>
          <cell r="JY130">
            <v>4</v>
          </cell>
          <cell r="JZ130">
            <v>1</v>
          </cell>
          <cell r="KA130">
            <v>0</v>
          </cell>
          <cell r="KB130">
            <v>0</v>
          </cell>
          <cell r="KC130">
            <v>0</v>
          </cell>
          <cell r="KD130">
            <v>0</v>
          </cell>
          <cell r="KE130">
            <v>0</v>
          </cell>
          <cell r="KF130">
            <v>0</v>
          </cell>
          <cell r="KG130">
            <v>0</v>
          </cell>
          <cell r="KH130">
            <v>2</v>
          </cell>
          <cell r="KI130">
            <v>4</v>
          </cell>
          <cell r="KJ130">
            <v>3</v>
          </cell>
          <cell r="KK130">
            <v>4</v>
          </cell>
          <cell r="KL130">
            <v>7</v>
          </cell>
          <cell r="KM130">
            <v>3</v>
          </cell>
          <cell r="KN130">
            <v>1</v>
          </cell>
          <cell r="KO130">
            <v>3</v>
          </cell>
          <cell r="KP130">
            <v>0</v>
          </cell>
          <cell r="KQ130">
            <v>10</v>
          </cell>
          <cell r="KR130">
            <v>2</v>
          </cell>
          <cell r="KS130">
            <v>0</v>
          </cell>
          <cell r="KT130">
            <v>3</v>
          </cell>
          <cell r="KU130">
            <v>12</v>
          </cell>
          <cell r="KV130">
            <v>11</v>
          </cell>
          <cell r="KW130">
            <v>15</v>
          </cell>
          <cell r="KX130">
            <v>0</v>
          </cell>
          <cell r="KY130">
            <v>53</v>
          </cell>
          <cell r="KZ130">
            <v>1</v>
          </cell>
          <cell r="LA130">
            <v>0</v>
          </cell>
          <cell r="LB130">
            <v>0</v>
          </cell>
          <cell r="LC130">
            <v>6</v>
          </cell>
          <cell r="LD130">
            <v>7</v>
          </cell>
        </row>
        <row r="131">
          <cell r="A131" t="str">
            <v>Newry, Mourne and Down</v>
          </cell>
          <cell r="B131">
            <v>4</v>
          </cell>
          <cell r="C131">
            <v>0</v>
          </cell>
          <cell r="D131">
            <v>0</v>
          </cell>
          <cell r="E131">
            <v>0</v>
          </cell>
          <cell r="F131">
            <v>0</v>
          </cell>
          <cell r="G131">
            <v>0</v>
          </cell>
          <cell r="H131">
            <v>0</v>
          </cell>
          <cell r="I131">
            <v>0</v>
          </cell>
          <cell r="J131">
            <v>255485</v>
          </cell>
          <cell r="K131">
            <v>0</v>
          </cell>
          <cell r="L131">
            <v>0</v>
          </cell>
          <cell r="M131">
            <v>0</v>
          </cell>
          <cell r="N131">
            <v>0</v>
          </cell>
          <cell r="O131">
            <v>0</v>
          </cell>
          <cell r="P131">
            <v>0</v>
          </cell>
          <cell r="Q131">
            <v>1</v>
          </cell>
          <cell r="R131">
            <v>3</v>
          </cell>
          <cell r="S131">
            <v>1</v>
          </cell>
          <cell r="T131">
            <v>2</v>
          </cell>
          <cell r="U131">
            <v>1</v>
          </cell>
          <cell r="V131">
            <v>2</v>
          </cell>
          <cell r="W131">
            <v>0</v>
          </cell>
          <cell r="X131">
            <v>0</v>
          </cell>
          <cell r="Y131">
            <v>1</v>
          </cell>
          <cell r="Z131">
            <v>3</v>
          </cell>
          <cell r="AA131">
            <v>4</v>
          </cell>
          <cell r="AB131">
            <v>10</v>
          </cell>
          <cell r="AC131">
            <v>14</v>
          </cell>
          <cell r="AD131">
            <v>41</v>
          </cell>
          <cell r="AE131">
            <v>48</v>
          </cell>
          <cell r="AF131">
            <v>0</v>
          </cell>
          <cell r="AG131">
            <v>1</v>
          </cell>
          <cell r="AH131">
            <v>0</v>
          </cell>
          <cell r="AI131">
            <v>0</v>
          </cell>
          <cell r="AJ131">
            <v>41</v>
          </cell>
          <cell r="AK131">
            <v>49</v>
          </cell>
          <cell r="AL131">
            <v>90</v>
          </cell>
          <cell r="AM131">
            <v>15</v>
          </cell>
          <cell r="AN131">
            <v>21</v>
          </cell>
          <cell r="AO131">
            <v>36</v>
          </cell>
          <cell r="AP131">
            <v>1000</v>
          </cell>
          <cell r="AQ131">
            <v>9</v>
          </cell>
          <cell r="AR131">
            <v>10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9</v>
          </cell>
          <cell r="BR131">
            <v>10</v>
          </cell>
          <cell r="BS131">
            <v>19</v>
          </cell>
          <cell r="BT131">
            <v>31</v>
          </cell>
          <cell r="BU131">
            <v>27</v>
          </cell>
          <cell r="BV131">
            <v>0</v>
          </cell>
          <cell r="BW131">
            <v>1</v>
          </cell>
          <cell r="BX131">
            <v>1</v>
          </cell>
          <cell r="BY131">
            <v>1</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3</v>
          </cell>
          <cell r="CQ131">
            <v>1</v>
          </cell>
          <cell r="CR131">
            <v>0</v>
          </cell>
          <cell r="CS131">
            <v>0</v>
          </cell>
          <cell r="CT131">
            <v>35</v>
          </cell>
          <cell r="CU131">
            <v>30</v>
          </cell>
          <cell r="CV131">
            <v>65</v>
          </cell>
          <cell r="CW131">
            <v>2</v>
          </cell>
          <cell r="CX131">
            <v>5</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2</v>
          </cell>
          <cell r="DX131">
            <v>5</v>
          </cell>
          <cell r="DY131">
            <v>7</v>
          </cell>
          <cell r="DZ131">
            <v>7</v>
          </cell>
          <cell r="EA131">
            <v>23</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7</v>
          </cell>
          <cell r="FA131">
            <v>23</v>
          </cell>
          <cell r="FB131">
            <v>30</v>
          </cell>
          <cell r="FC131">
            <v>1</v>
          </cell>
          <cell r="FD131">
            <v>1</v>
          </cell>
          <cell r="FE131">
            <v>2</v>
          </cell>
          <cell r="FF131">
            <v>0</v>
          </cell>
          <cell r="FG131">
            <v>0</v>
          </cell>
          <cell r="FH131">
            <v>0</v>
          </cell>
          <cell r="FI131">
            <v>0</v>
          </cell>
          <cell r="FJ131">
            <v>0</v>
          </cell>
          <cell r="FK131">
            <v>3</v>
          </cell>
          <cell r="FL131">
            <v>2</v>
          </cell>
          <cell r="FM131">
            <v>6</v>
          </cell>
          <cell r="FN131">
            <v>3</v>
          </cell>
          <cell r="FO131">
            <v>9</v>
          </cell>
          <cell r="FP131">
            <v>0</v>
          </cell>
          <cell r="FQ131">
            <v>1</v>
          </cell>
          <cell r="FR131">
            <v>1</v>
          </cell>
          <cell r="FS131">
            <v>1</v>
          </cell>
          <cell r="FT131">
            <v>3</v>
          </cell>
          <cell r="FU131">
            <v>2</v>
          </cell>
          <cell r="FV131">
            <v>1</v>
          </cell>
          <cell r="FW131">
            <v>4</v>
          </cell>
          <cell r="FX131">
            <v>3</v>
          </cell>
          <cell r="FY131">
            <v>0</v>
          </cell>
          <cell r="FZ131">
            <v>1</v>
          </cell>
          <cell r="GA131">
            <v>2</v>
          </cell>
          <cell r="GB131">
            <v>9</v>
          </cell>
          <cell r="GC131">
            <v>10</v>
          </cell>
          <cell r="GD131">
            <v>19</v>
          </cell>
          <cell r="GE131">
            <v>1</v>
          </cell>
          <cell r="GF131">
            <v>4</v>
          </cell>
          <cell r="GG131">
            <v>12</v>
          </cell>
          <cell r="GH131">
            <v>13</v>
          </cell>
          <cell r="GI131">
            <v>15</v>
          </cell>
          <cell r="GJ131">
            <v>12</v>
          </cell>
          <cell r="GK131">
            <v>5</v>
          </cell>
          <cell r="GL131">
            <v>0</v>
          </cell>
          <cell r="GM131">
            <v>2</v>
          </cell>
          <cell r="GN131">
            <v>0</v>
          </cell>
          <cell r="GO131">
            <v>0</v>
          </cell>
          <cell r="GP131">
            <v>0</v>
          </cell>
          <cell r="GQ131">
            <v>35</v>
          </cell>
          <cell r="GR131">
            <v>29</v>
          </cell>
          <cell r="GS131">
            <v>64</v>
          </cell>
          <cell r="GT131">
            <v>0</v>
          </cell>
          <cell r="GU131">
            <v>0</v>
          </cell>
          <cell r="GV131">
            <v>0</v>
          </cell>
          <cell r="GW131">
            <v>0</v>
          </cell>
          <cell r="GX131">
            <v>1</v>
          </cell>
          <cell r="GY131">
            <v>2</v>
          </cell>
          <cell r="GZ131">
            <v>1</v>
          </cell>
          <cell r="HA131">
            <v>3</v>
          </cell>
          <cell r="HB131">
            <v>0</v>
          </cell>
          <cell r="HC131">
            <v>0</v>
          </cell>
          <cell r="HD131">
            <v>0</v>
          </cell>
          <cell r="HE131">
            <v>0</v>
          </cell>
          <cell r="HF131">
            <v>2</v>
          </cell>
          <cell r="HG131">
            <v>5</v>
          </cell>
          <cell r="HH131">
            <v>7</v>
          </cell>
          <cell r="HI131">
            <v>0</v>
          </cell>
          <cell r="HJ131">
            <v>0</v>
          </cell>
          <cell r="HK131">
            <v>0</v>
          </cell>
          <cell r="HL131">
            <v>2</v>
          </cell>
          <cell r="HM131">
            <v>6</v>
          </cell>
          <cell r="HN131">
            <v>10</v>
          </cell>
          <cell r="HO131">
            <v>1</v>
          </cell>
          <cell r="HP131">
            <v>10</v>
          </cell>
          <cell r="HQ131">
            <v>0</v>
          </cell>
          <cell r="HR131">
            <v>1</v>
          </cell>
          <cell r="HS131">
            <v>0</v>
          </cell>
          <cell r="HT131">
            <v>0</v>
          </cell>
          <cell r="HU131">
            <v>7</v>
          </cell>
          <cell r="HV131">
            <v>23</v>
          </cell>
          <cell r="HW131">
            <v>30</v>
          </cell>
          <cell r="HX131">
            <v>5</v>
          </cell>
          <cell r="HY131">
            <v>3</v>
          </cell>
          <cell r="HZ131">
            <v>0</v>
          </cell>
          <cell r="IA131">
            <v>0</v>
          </cell>
          <cell r="IB131">
            <v>0</v>
          </cell>
          <cell r="IC131">
            <v>0</v>
          </cell>
          <cell r="ID131">
            <v>0</v>
          </cell>
          <cell r="IE131">
            <v>0</v>
          </cell>
          <cell r="IF131">
            <v>0</v>
          </cell>
          <cell r="IG131">
            <v>0</v>
          </cell>
          <cell r="IH131">
            <v>0</v>
          </cell>
          <cell r="II131">
            <v>0</v>
          </cell>
          <cell r="IJ131">
            <v>5</v>
          </cell>
          <cell r="IK131">
            <v>3</v>
          </cell>
          <cell r="IL131">
            <v>8</v>
          </cell>
          <cell r="IM131">
            <v>5</v>
          </cell>
          <cell r="IN131">
            <v>3</v>
          </cell>
          <cell r="IO131">
            <v>1</v>
          </cell>
          <cell r="IP131">
            <v>5</v>
          </cell>
          <cell r="IQ131">
            <v>0</v>
          </cell>
          <cell r="IR131">
            <v>0</v>
          </cell>
          <cell r="IS131">
            <v>0</v>
          </cell>
          <cell r="IT131">
            <v>0</v>
          </cell>
          <cell r="IU131">
            <v>3</v>
          </cell>
          <cell r="IV131">
            <v>2</v>
          </cell>
          <cell r="IW131">
            <v>9</v>
          </cell>
          <cell r="IX131">
            <v>10</v>
          </cell>
          <cell r="IY131">
            <v>19</v>
          </cell>
          <cell r="IZ131">
            <v>7</v>
          </cell>
          <cell r="JA131">
            <v>2</v>
          </cell>
          <cell r="JB131">
            <v>6</v>
          </cell>
          <cell r="JC131">
            <v>1</v>
          </cell>
          <cell r="JD131">
            <v>1</v>
          </cell>
          <cell r="JE131">
            <v>1</v>
          </cell>
          <cell r="JF131">
            <v>0</v>
          </cell>
          <cell r="JG131">
            <v>0</v>
          </cell>
          <cell r="JH131">
            <v>21</v>
          </cell>
          <cell r="JI131">
            <v>20</v>
          </cell>
          <cell r="JJ131">
            <v>35</v>
          </cell>
          <cell r="JK131">
            <v>24</v>
          </cell>
          <cell r="JL131">
            <v>59</v>
          </cell>
          <cell r="JM131">
            <v>2</v>
          </cell>
          <cell r="JN131">
            <v>4</v>
          </cell>
          <cell r="JO131">
            <v>0</v>
          </cell>
          <cell r="JP131">
            <v>0</v>
          </cell>
          <cell r="JQ131">
            <v>0</v>
          </cell>
          <cell r="JR131">
            <v>0</v>
          </cell>
          <cell r="JS131">
            <v>0</v>
          </cell>
          <cell r="JT131">
            <v>0</v>
          </cell>
          <cell r="JU131">
            <v>0</v>
          </cell>
          <cell r="JV131">
            <v>1</v>
          </cell>
          <cell r="JW131">
            <v>2</v>
          </cell>
          <cell r="JX131">
            <v>5</v>
          </cell>
          <cell r="JY131">
            <v>7</v>
          </cell>
          <cell r="JZ131">
            <v>0</v>
          </cell>
          <cell r="KA131">
            <v>1</v>
          </cell>
          <cell r="KB131">
            <v>0</v>
          </cell>
          <cell r="KC131">
            <v>0</v>
          </cell>
          <cell r="KD131">
            <v>0</v>
          </cell>
          <cell r="KE131">
            <v>0</v>
          </cell>
          <cell r="KF131">
            <v>0</v>
          </cell>
          <cell r="KG131">
            <v>0</v>
          </cell>
          <cell r="KH131">
            <v>7</v>
          </cell>
          <cell r="KI131">
            <v>22</v>
          </cell>
          <cell r="KJ131">
            <v>7</v>
          </cell>
          <cell r="KK131">
            <v>23</v>
          </cell>
          <cell r="KL131">
            <v>30</v>
          </cell>
          <cell r="KM131">
            <v>1</v>
          </cell>
          <cell r="KN131">
            <v>3</v>
          </cell>
          <cell r="KO131">
            <v>1</v>
          </cell>
          <cell r="KP131">
            <v>0</v>
          </cell>
          <cell r="KQ131">
            <v>2</v>
          </cell>
          <cell r="KR131">
            <v>0</v>
          </cell>
          <cell r="KS131">
            <v>0</v>
          </cell>
          <cell r="KT131">
            <v>1</v>
          </cell>
          <cell r="KU131">
            <v>0</v>
          </cell>
          <cell r="KV131">
            <v>0</v>
          </cell>
          <cell r="KW131">
            <v>5</v>
          </cell>
          <cell r="KX131">
            <v>2</v>
          </cell>
          <cell r="KY131">
            <v>10</v>
          </cell>
          <cell r="KZ131">
            <v>1</v>
          </cell>
          <cell r="LA131">
            <v>0</v>
          </cell>
          <cell r="LB131">
            <v>0</v>
          </cell>
          <cell r="LC131">
            <v>12</v>
          </cell>
          <cell r="LD131">
            <v>13</v>
          </cell>
        </row>
        <row r="132">
          <cell r="A132" t="str">
            <v>Causeway Coast and Glens</v>
          </cell>
          <cell r="B132">
            <v>1</v>
          </cell>
          <cell r="C132">
            <v>0</v>
          </cell>
          <cell r="D132">
            <v>0</v>
          </cell>
          <cell r="E132">
            <v>0</v>
          </cell>
          <cell r="F132">
            <v>0</v>
          </cell>
          <cell r="G132">
            <v>0</v>
          </cell>
          <cell r="H132">
            <v>0</v>
          </cell>
          <cell r="I132">
            <v>0</v>
          </cell>
          <cell r="J132">
            <v>150350</v>
          </cell>
          <cell r="K132">
            <v>0</v>
          </cell>
          <cell r="L132">
            <v>0</v>
          </cell>
          <cell r="M132">
            <v>0</v>
          </cell>
          <cell r="N132">
            <v>0</v>
          </cell>
          <cell r="O132">
            <v>0</v>
          </cell>
          <cell r="P132">
            <v>2</v>
          </cell>
          <cell r="Q132">
            <v>0</v>
          </cell>
          <cell r="R132">
            <v>1</v>
          </cell>
          <cell r="S132">
            <v>0</v>
          </cell>
          <cell r="T132">
            <v>3</v>
          </cell>
          <cell r="U132">
            <v>0</v>
          </cell>
          <cell r="V132">
            <v>0</v>
          </cell>
          <cell r="W132">
            <v>0</v>
          </cell>
          <cell r="X132">
            <v>1</v>
          </cell>
          <cell r="Y132">
            <v>0</v>
          </cell>
          <cell r="Z132">
            <v>0</v>
          </cell>
          <cell r="AA132">
            <v>0</v>
          </cell>
          <cell r="AB132">
            <v>7</v>
          </cell>
          <cell r="AC132">
            <v>7</v>
          </cell>
          <cell r="AD132">
            <v>23</v>
          </cell>
          <cell r="AE132">
            <v>24</v>
          </cell>
          <cell r="AF132">
            <v>0</v>
          </cell>
          <cell r="AG132">
            <v>2</v>
          </cell>
          <cell r="AH132">
            <v>0</v>
          </cell>
          <cell r="AI132">
            <v>0</v>
          </cell>
          <cell r="AJ132">
            <v>23</v>
          </cell>
          <cell r="AK132">
            <v>26</v>
          </cell>
          <cell r="AL132">
            <v>49</v>
          </cell>
          <cell r="AM132">
            <v>0</v>
          </cell>
          <cell r="AN132">
            <v>0</v>
          </cell>
          <cell r="AO132">
            <v>0</v>
          </cell>
          <cell r="AP132">
            <v>0</v>
          </cell>
          <cell r="AQ132">
            <v>5</v>
          </cell>
          <cell r="AR132">
            <v>4</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5</v>
          </cell>
          <cell r="BR132">
            <v>4</v>
          </cell>
          <cell r="BS132">
            <v>9</v>
          </cell>
          <cell r="BT132">
            <v>0</v>
          </cell>
          <cell r="BU132">
            <v>3</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0</v>
          </cell>
          <cell r="CR132">
            <v>0</v>
          </cell>
          <cell r="CS132">
            <v>0</v>
          </cell>
          <cell r="CT132">
            <v>0</v>
          </cell>
          <cell r="CU132">
            <v>3</v>
          </cell>
          <cell r="CV132">
            <v>3</v>
          </cell>
          <cell r="CW132">
            <v>0</v>
          </cell>
          <cell r="CX132">
            <v>3</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3</v>
          </cell>
          <cell r="DY132">
            <v>3</v>
          </cell>
          <cell r="DZ132">
            <v>0</v>
          </cell>
          <cell r="EA132">
            <v>1</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23</v>
          </cell>
          <cell r="EY132">
            <v>26</v>
          </cell>
          <cell r="EZ132">
            <v>23</v>
          </cell>
          <cell r="FA132">
            <v>27</v>
          </cell>
          <cell r="FB132">
            <v>50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3</v>
          </cell>
          <cell r="FW132">
            <v>1</v>
          </cell>
          <cell r="FX132">
            <v>0</v>
          </cell>
          <cell r="FY132">
            <v>3</v>
          </cell>
          <cell r="FZ132">
            <v>2</v>
          </cell>
          <cell r="GA132">
            <v>0</v>
          </cell>
          <cell r="GB132">
            <v>5</v>
          </cell>
          <cell r="GC132">
            <v>4</v>
          </cell>
          <cell r="GD132">
            <v>9</v>
          </cell>
          <cell r="GE132">
            <v>0</v>
          </cell>
          <cell r="GF132">
            <v>0</v>
          </cell>
          <cell r="GG132">
            <v>0</v>
          </cell>
          <cell r="GH132">
            <v>2</v>
          </cell>
          <cell r="GI132">
            <v>0</v>
          </cell>
          <cell r="GJ132">
            <v>0</v>
          </cell>
          <cell r="GK132">
            <v>0</v>
          </cell>
          <cell r="GL132">
            <v>1</v>
          </cell>
          <cell r="GM132">
            <v>0</v>
          </cell>
          <cell r="GN132">
            <v>0</v>
          </cell>
          <cell r="GO132">
            <v>0</v>
          </cell>
          <cell r="GP132">
            <v>0</v>
          </cell>
          <cell r="GQ132">
            <v>0</v>
          </cell>
          <cell r="GR132">
            <v>3</v>
          </cell>
          <cell r="GS132">
            <v>3</v>
          </cell>
          <cell r="GT132">
            <v>0</v>
          </cell>
          <cell r="GU132">
            <v>0</v>
          </cell>
          <cell r="GV132">
            <v>0</v>
          </cell>
          <cell r="GW132">
            <v>0</v>
          </cell>
          <cell r="GX132">
            <v>0</v>
          </cell>
          <cell r="GY132">
            <v>1</v>
          </cell>
          <cell r="GZ132">
            <v>0</v>
          </cell>
          <cell r="HA132">
            <v>1</v>
          </cell>
          <cell r="HB132">
            <v>0</v>
          </cell>
          <cell r="HC132">
            <v>1</v>
          </cell>
          <cell r="HD132">
            <v>0</v>
          </cell>
          <cell r="HE132">
            <v>0</v>
          </cell>
          <cell r="HF132">
            <v>0</v>
          </cell>
          <cell r="HG132">
            <v>3</v>
          </cell>
          <cell r="HH132">
            <v>3</v>
          </cell>
          <cell r="HI132">
            <v>1</v>
          </cell>
          <cell r="HJ132">
            <v>0</v>
          </cell>
          <cell r="HK132">
            <v>10</v>
          </cell>
          <cell r="HL132">
            <v>10</v>
          </cell>
          <cell r="HM132">
            <v>8</v>
          </cell>
          <cell r="HN132">
            <v>10</v>
          </cell>
          <cell r="HO132">
            <v>4</v>
          </cell>
          <cell r="HP132">
            <v>5</v>
          </cell>
          <cell r="HQ132">
            <v>0</v>
          </cell>
          <cell r="HR132">
            <v>2</v>
          </cell>
          <cell r="HS132">
            <v>0</v>
          </cell>
          <cell r="HT132">
            <v>0</v>
          </cell>
          <cell r="HU132">
            <v>23</v>
          </cell>
          <cell r="HV132">
            <v>27</v>
          </cell>
          <cell r="HW132">
            <v>50</v>
          </cell>
          <cell r="HX132">
            <v>0</v>
          </cell>
          <cell r="HY132">
            <v>0</v>
          </cell>
          <cell r="HZ132">
            <v>0</v>
          </cell>
          <cell r="IA132">
            <v>0</v>
          </cell>
          <cell r="IB132">
            <v>0</v>
          </cell>
          <cell r="IC132">
            <v>0</v>
          </cell>
          <cell r="ID132">
            <v>0</v>
          </cell>
          <cell r="IE132">
            <v>0</v>
          </cell>
          <cell r="IF132">
            <v>0</v>
          </cell>
          <cell r="IG132">
            <v>0</v>
          </cell>
          <cell r="IH132">
            <v>0</v>
          </cell>
          <cell r="II132">
            <v>0</v>
          </cell>
          <cell r="IJ132">
            <v>0</v>
          </cell>
          <cell r="IK132">
            <v>0</v>
          </cell>
          <cell r="IL132">
            <v>0</v>
          </cell>
          <cell r="IM132">
            <v>0</v>
          </cell>
          <cell r="IN132">
            <v>0</v>
          </cell>
          <cell r="IO132">
            <v>0</v>
          </cell>
          <cell r="IP132">
            <v>0</v>
          </cell>
          <cell r="IQ132">
            <v>0</v>
          </cell>
          <cell r="IR132">
            <v>0</v>
          </cell>
          <cell r="IS132">
            <v>0</v>
          </cell>
          <cell r="IT132">
            <v>0</v>
          </cell>
          <cell r="IU132">
            <v>5</v>
          </cell>
          <cell r="IV132">
            <v>4</v>
          </cell>
          <cell r="IW132">
            <v>5</v>
          </cell>
          <cell r="IX132">
            <v>4</v>
          </cell>
          <cell r="IY132">
            <v>9</v>
          </cell>
          <cell r="IZ132">
            <v>0</v>
          </cell>
          <cell r="JA132">
            <v>0</v>
          </cell>
          <cell r="JB132">
            <v>0</v>
          </cell>
          <cell r="JC132">
            <v>0</v>
          </cell>
          <cell r="JD132">
            <v>0</v>
          </cell>
          <cell r="JE132">
            <v>0</v>
          </cell>
          <cell r="JF132">
            <v>0</v>
          </cell>
          <cell r="JG132">
            <v>3</v>
          </cell>
          <cell r="JH132">
            <v>0</v>
          </cell>
          <cell r="JI132">
            <v>0</v>
          </cell>
          <cell r="JJ132">
            <v>0</v>
          </cell>
          <cell r="JK132">
            <v>3</v>
          </cell>
          <cell r="JL132">
            <v>3</v>
          </cell>
          <cell r="JM132">
            <v>0</v>
          </cell>
          <cell r="JN132">
            <v>1</v>
          </cell>
          <cell r="JO132">
            <v>0</v>
          </cell>
          <cell r="JP132">
            <v>1</v>
          </cell>
          <cell r="JQ132">
            <v>0</v>
          </cell>
          <cell r="JR132">
            <v>0</v>
          </cell>
          <cell r="JS132">
            <v>0</v>
          </cell>
          <cell r="JT132">
            <v>1</v>
          </cell>
          <cell r="JU132">
            <v>0</v>
          </cell>
          <cell r="JV132">
            <v>0</v>
          </cell>
          <cell r="JW132">
            <v>0</v>
          </cell>
          <cell r="JX132">
            <v>3</v>
          </cell>
          <cell r="JY132">
            <v>3</v>
          </cell>
          <cell r="JZ132">
            <v>0</v>
          </cell>
          <cell r="KA132">
            <v>1</v>
          </cell>
          <cell r="KB132">
            <v>0</v>
          </cell>
          <cell r="KC132">
            <v>0</v>
          </cell>
          <cell r="KD132">
            <v>0</v>
          </cell>
          <cell r="KE132">
            <v>0</v>
          </cell>
          <cell r="KF132">
            <v>0</v>
          </cell>
          <cell r="KG132">
            <v>0</v>
          </cell>
          <cell r="KH132">
            <v>23</v>
          </cell>
          <cell r="KI132">
            <v>26</v>
          </cell>
          <cell r="KJ132">
            <v>23</v>
          </cell>
          <cell r="KK132">
            <v>27</v>
          </cell>
          <cell r="KL132">
            <v>50</v>
          </cell>
          <cell r="KM132">
            <v>1</v>
          </cell>
          <cell r="KN132">
            <v>0</v>
          </cell>
          <cell r="KO132">
            <v>1</v>
          </cell>
          <cell r="KP132">
            <v>0</v>
          </cell>
          <cell r="KQ132">
            <v>0</v>
          </cell>
          <cell r="KR132">
            <v>0</v>
          </cell>
          <cell r="KS132">
            <v>0</v>
          </cell>
          <cell r="KT132">
            <v>0</v>
          </cell>
          <cell r="KU132">
            <v>1</v>
          </cell>
          <cell r="KV132">
            <v>1</v>
          </cell>
          <cell r="KW132">
            <v>2</v>
          </cell>
          <cell r="KX132">
            <v>1</v>
          </cell>
          <cell r="KY132">
            <v>5</v>
          </cell>
          <cell r="KZ132">
            <v>0</v>
          </cell>
          <cell r="LA132">
            <v>9</v>
          </cell>
          <cell r="LB132">
            <v>0</v>
          </cell>
          <cell r="LC132">
            <v>5</v>
          </cell>
          <cell r="LD132">
            <v>14</v>
          </cell>
        </row>
        <row r="133">
          <cell r="A133" t="str">
            <v>Fermanagh and Omagh</v>
          </cell>
          <cell r="B133">
            <v>3</v>
          </cell>
          <cell r="C133">
            <v>0</v>
          </cell>
          <cell r="D133">
            <v>0</v>
          </cell>
          <cell r="E133">
            <v>0</v>
          </cell>
          <cell r="F133">
            <v>0</v>
          </cell>
          <cell r="G133">
            <v>0</v>
          </cell>
          <cell r="H133">
            <v>0</v>
          </cell>
          <cell r="I133">
            <v>0</v>
          </cell>
          <cell r="J133">
            <v>195967</v>
          </cell>
          <cell r="K133">
            <v>0</v>
          </cell>
          <cell r="L133">
            <v>0</v>
          </cell>
          <cell r="M133">
            <v>0</v>
          </cell>
          <cell r="N133">
            <v>0</v>
          </cell>
          <cell r="O133">
            <v>1</v>
          </cell>
          <cell r="P133">
            <v>0</v>
          </cell>
          <cell r="Q133">
            <v>0</v>
          </cell>
          <cell r="R133">
            <v>0</v>
          </cell>
          <cell r="S133">
            <v>1</v>
          </cell>
          <cell r="T133">
            <v>1</v>
          </cell>
          <cell r="U133">
            <v>0</v>
          </cell>
          <cell r="V133">
            <v>0</v>
          </cell>
          <cell r="W133">
            <v>0</v>
          </cell>
          <cell r="X133">
            <v>0</v>
          </cell>
          <cell r="Y133">
            <v>0</v>
          </cell>
          <cell r="Z133">
            <v>0</v>
          </cell>
          <cell r="AA133">
            <v>2</v>
          </cell>
          <cell r="AB133">
            <v>1</v>
          </cell>
          <cell r="AC133">
            <v>3</v>
          </cell>
          <cell r="AD133">
            <v>227</v>
          </cell>
          <cell r="AE133">
            <v>228</v>
          </cell>
          <cell r="AF133">
            <v>1</v>
          </cell>
          <cell r="AG133">
            <v>2</v>
          </cell>
          <cell r="AH133">
            <v>2</v>
          </cell>
          <cell r="AI133">
            <v>1</v>
          </cell>
          <cell r="AJ133">
            <v>230</v>
          </cell>
          <cell r="AK133">
            <v>231</v>
          </cell>
          <cell r="AL133">
            <v>461</v>
          </cell>
          <cell r="AM133">
            <v>44</v>
          </cell>
          <cell r="AN133">
            <v>66</v>
          </cell>
          <cell r="AO133">
            <v>110</v>
          </cell>
          <cell r="AP133">
            <v>1608</v>
          </cell>
          <cell r="AQ133">
            <v>25</v>
          </cell>
          <cell r="AR133">
            <v>11</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25</v>
          </cell>
          <cell r="BR133">
            <v>11</v>
          </cell>
          <cell r="BS133">
            <v>36</v>
          </cell>
          <cell r="BT133">
            <v>4</v>
          </cell>
          <cell r="BU133">
            <v>4</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1</v>
          </cell>
          <cell r="CO133">
            <v>0</v>
          </cell>
          <cell r="CP133">
            <v>0</v>
          </cell>
          <cell r="CQ133">
            <v>0</v>
          </cell>
          <cell r="CR133">
            <v>224</v>
          </cell>
          <cell r="CS133">
            <v>224</v>
          </cell>
          <cell r="CT133">
            <v>229</v>
          </cell>
          <cell r="CU133">
            <v>228</v>
          </cell>
          <cell r="CV133">
            <v>457</v>
          </cell>
          <cell r="CW133">
            <v>2</v>
          </cell>
          <cell r="CX133">
            <v>3</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2</v>
          </cell>
          <cell r="DX133">
            <v>3</v>
          </cell>
          <cell r="DY133">
            <v>5</v>
          </cell>
          <cell r="DZ133">
            <v>2</v>
          </cell>
          <cell r="EA133">
            <v>1</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2</v>
          </cell>
          <cell r="FA133">
            <v>1</v>
          </cell>
          <cell r="FB133">
            <v>3</v>
          </cell>
          <cell r="FC133">
            <v>4</v>
          </cell>
          <cell r="FD133">
            <v>1</v>
          </cell>
          <cell r="FE133">
            <v>0</v>
          </cell>
          <cell r="FF133">
            <v>0</v>
          </cell>
          <cell r="FG133">
            <v>0</v>
          </cell>
          <cell r="FH133">
            <v>0</v>
          </cell>
          <cell r="FI133">
            <v>1</v>
          </cell>
          <cell r="FJ133">
            <v>0</v>
          </cell>
          <cell r="FK133">
            <v>0</v>
          </cell>
          <cell r="FL133">
            <v>0</v>
          </cell>
          <cell r="FM133">
            <v>5</v>
          </cell>
          <cell r="FN133">
            <v>1</v>
          </cell>
          <cell r="FO133">
            <v>6</v>
          </cell>
          <cell r="FP133">
            <v>2</v>
          </cell>
          <cell r="FQ133">
            <v>0</v>
          </cell>
          <cell r="FR133">
            <v>0</v>
          </cell>
          <cell r="FS133">
            <v>0</v>
          </cell>
          <cell r="FT133">
            <v>2</v>
          </cell>
          <cell r="FU133">
            <v>6</v>
          </cell>
          <cell r="FV133">
            <v>3</v>
          </cell>
          <cell r="FW133">
            <v>1</v>
          </cell>
          <cell r="FX133">
            <v>12</v>
          </cell>
          <cell r="FY133">
            <v>2</v>
          </cell>
          <cell r="FZ133">
            <v>5</v>
          </cell>
          <cell r="GA133">
            <v>2</v>
          </cell>
          <cell r="GB133">
            <v>24</v>
          </cell>
          <cell r="GC133">
            <v>11</v>
          </cell>
          <cell r="GD133">
            <v>35</v>
          </cell>
          <cell r="GE133">
            <v>0</v>
          </cell>
          <cell r="GF133">
            <v>0</v>
          </cell>
          <cell r="GG133">
            <v>1</v>
          </cell>
          <cell r="GH133">
            <v>3</v>
          </cell>
          <cell r="GI133">
            <v>3</v>
          </cell>
          <cell r="GJ133">
            <v>1</v>
          </cell>
          <cell r="GK133">
            <v>1</v>
          </cell>
          <cell r="GL133">
            <v>0</v>
          </cell>
          <cell r="GM133">
            <v>0</v>
          </cell>
          <cell r="GN133">
            <v>0</v>
          </cell>
          <cell r="GO133">
            <v>0</v>
          </cell>
          <cell r="GP133">
            <v>0</v>
          </cell>
          <cell r="GQ133">
            <v>5</v>
          </cell>
          <cell r="GR133">
            <v>4</v>
          </cell>
          <cell r="GS133">
            <v>9</v>
          </cell>
          <cell r="GT133">
            <v>0</v>
          </cell>
          <cell r="GU133">
            <v>0</v>
          </cell>
          <cell r="GV133">
            <v>1</v>
          </cell>
          <cell r="GW133">
            <v>0</v>
          </cell>
          <cell r="GX133">
            <v>1</v>
          </cell>
          <cell r="GY133">
            <v>1</v>
          </cell>
          <cell r="GZ133">
            <v>0</v>
          </cell>
          <cell r="HA133">
            <v>0</v>
          </cell>
          <cell r="HB133">
            <v>0</v>
          </cell>
          <cell r="HC133">
            <v>0</v>
          </cell>
          <cell r="HD133">
            <v>0</v>
          </cell>
          <cell r="HE133">
            <v>0</v>
          </cell>
          <cell r="HF133">
            <v>2</v>
          </cell>
          <cell r="HG133">
            <v>1</v>
          </cell>
          <cell r="HH133">
            <v>3</v>
          </cell>
          <cell r="HI133">
            <v>0</v>
          </cell>
          <cell r="HJ133">
            <v>0</v>
          </cell>
          <cell r="HK133">
            <v>1</v>
          </cell>
          <cell r="HL133">
            <v>1</v>
          </cell>
          <cell r="HM133">
            <v>0</v>
          </cell>
          <cell r="HN133">
            <v>0</v>
          </cell>
          <cell r="HO133">
            <v>1</v>
          </cell>
          <cell r="HP133">
            <v>0</v>
          </cell>
          <cell r="HQ133">
            <v>0</v>
          </cell>
          <cell r="HR133">
            <v>0</v>
          </cell>
          <cell r="HS133">
            <v>0</v>
          </cell>
          <cell r="HT133">
            <v>0</v>
          </cell>
          <cell r="HU133">
            <v>2</v>
          </cell>
          <cell r="HV133">
            <v>1</v>
          </cell>
          <cell r="HW133">
            <v>3</v>
          </cell>
          <cell r="HX133">
            <v>0</v>
          </cell>
          <cell r="HY133">
            <v>0</v>
          </cell>
          <cell r="HZ133">
            <v>0</v>
          </cell>
          <cell r="IA133">
            <v>8</v>
          </cell>
          <cell r="IB133">
            <v>0</v>
          </cell>
          <cell r="IC133">
            <v>24</v>
          </cell>
          <cell r="ID133">
            <v>0</v>
          </cell>
          <cell r="IE133">
            <v>0</v>
          </cell>
          <cell r="IF133">
            <v>0</v>
          </cell>
          <cell r="IG133">
            <v>0</v>
          </cell>
          <cell r="IH133">
            <v>0</v>
          </cell>
          <cell r="II133">
            <v>0</v>
          </cell>
          <cell r="IJ133">
            <v>0</v>
          </cell>
          <cell r="IK133">
            <v>32</v>
          </cell>
          <cell r="IL133">
            <v>32</v>
          </cell>
          <cell r="IM133">
            <v>0</v>
          </cell>
          <cell r="IN133">
            <v>0</v>
          </cell>
          <cell r="IO133">
            <v>0</v>
          </cell>
          <cell r="IP133">
            <v>0</v>
          </cell>
          <cell r="IQ133">
            <v>0</v>
          </cell>
          <cell r="IR133">
            <v>0</v>
          </cell>
          <cell r="IS133">
            <v>0</v>
          </cell>
          <cell r="IT133">
            <v>0</v>
          </cell>
          <cell r="IU133">
            <v>25</v>
          </cell>
          <cell r="IV133">
            <v>11</v>
          </cell>
          <cell r="IW133">
            <v>25</v>
          </cell>
          <cell r="IX133">
            <v>11</v>
          </cell>
          <cell r="IY133">
            <v>36</v>
          </cell>
          <cell r="IZ133">
            <v>0</v>
          </cell>
          <cell r="JA133">
            <v>0</v>
          </cell>
          <cell r="JB133">
            <v>0</v>
          </cell>
          <cell r="JC133">
            <v>0</v>
          </cell>
          <cell r="JD133">
            <v>0</v>
          </cell>
          <cell r="JE133">
            <v>0</v>
          </cell>
          <cell r="JF133">
            <v>0</v>
          </cell>
          <cell r="JG133">
            <v>0</v>
          </cell>
          <cell r="JH133">
            <v>229</v>
          </cell>
          <cell r="JI133">
            <v>228</v>
          </cell>
          <cell r="JJ133">
            <v>229</v>
          </cell>
          <cell r="JK133">
            <v>228</v>
          </cell>
          <cell r="JL133">
            <v>457</v>
          </cell>
          <cell r="JM133">
            <v>0</v>
          </cell>
          <cell r="JN133">
            <v>0</v>
          </cell>
          <cell r="JO133">
            <v>0</v>
          </cell>
          <cell r="JP133">
            <v>0</v>
          </cell>
          <cell r="JQ133">
            <v>0</v>
          </cell>
          <cell r="JR133">
            <v>0</v>
          </cell>
          <cell r="JS133">
            <v>0</v>
          </cell>
          <cell r="JT133">
            <v>0</v>
          </cell>
          <cell r="JU133">
            <v>2</v>
          </cell>
          <cell r="JV133">
            <v>1</v>
          </cell>
          <cell r="JW133">
            <v>2</v>
          </cell>
          <cell r="JX133">
            <v>1</v>
          </cell>
          <cell r="JY133">
            <v>3</v>
          </cell>
          <cell r="JZ133">
            <v>0</v>
          </cell>
          <cell r="KA133">
            <v>0</v>
          </cell>
          <cell r="KB133">
            <v>0</v>
          </cell>
          <cell r="KC133">
            <v>0</v>
          </cell>
          <cell r="KD133">
            <v>0</v>
          </cell>
          <cell r="KE133">
            <v>0</v>
          </cell>
          <cell r="KF133">
            <v>0</v>
          </cell>
          <cell r="KG133">
            <v>0</v>
          </cell>
          <cell r="KH133">
            <v>0</v>
          </cell>
          <cell r="KI133">
            <v>0</v>
          </cell>
          <cell r="KJ133">
            <v>0</v>
          </cell>
          <cell r="KK133">
            <v>0</v>
          </cell>
          <cell r="KL133">
            <v>0</v>
          </cell>
          <cell r="KM133">
            <v>1</v>
          </cell>
          <cell r="KN133">
            <v>1</v>
          </cell>
          <cell r="KO133">
            <v>1</v>
          </cell>
          <cell r="KP133">
            <v>0</v>
          </cell>
          <cell r="KQ133">
            <v>1</v>
          </cell>
          <cell r="KR133">
            <v>0</v>
          </cell>
          <cell r="KS133">
            <v>0</v>
          </cell>
          <cell r="KT133">
            <v>2</v>
          </cell>
          <cell r="KU133">
            <v>0</v>
          </cell>
          <cell r="KV133">
            <v>0</v>
          </cell>
          <cell r="KW133">
            <v>2</v>
          </cell>
          <cell r="KX133">
            <v>0</v>
          </cell>
          <cell r="KY133">
            <v>5</v>
          </cell>
          <cell r="KZ133">
            <v>0</v>
          </cell>
          <cell r="LA133">
            <v>0</v>
          </cell>
          <cell r="LB133">
            <v>0</v>
          </cell>
          <cell r="LC133">
            <v>0</v>
          </cell>
          <cell r="LD133">
            <v>0</v>
          </cell>
        </row>
        <row r="134">
          <cell r="A134" t="str">
            <v>Lisburn and Castlereagh</v>
          </cell>
          <cell r="B134">
            <v>1</v>
          </cell>
          <cell r="C134">
            <v>0</v>
          </cell>
          <cell r="D134">
            <v>0</v>
          </cell>
          <cell r="E134">
            <v>0</v>
          </cell>
          <cell r="F134">
            <v>0</v>
          </cell>
          <cell r="G134">
            <v>0</v>
          </cell>
          <cell r="H134">
            <v>0</v>
          </cell>
          <cell r="I134">
            <v>0</v>
          </cell>
          <cell r="J134">
            <v>35890</v>
          </cell>
          <cell r="K134">
            <v>0</v>
          </cell>
          <cell r="L134">
            <v>0</v>
          </cell>
          <cell r="M134">
            <v>0</v>
          </cell>
          <cell r="N134">
            <v>0</v>
          </cell>
          <cell r="O134">
            <v>0</v>
          </cell>
          <cell r="P134">
            <v>0</v>
          </cell>
          <cell r="Q134">
            <v>0</v>
          </cell>
          <cell r="R134">
            <v>0</v>
          </cell>
          <cell r="S134">
            <v>1</v>
          </cell>
          <cell r="T134">
            <v>0</v>
          </cell>
          <cell r="U134">
            <v>0</v>
          </cell>
          <cell r="V134">
            <v>0</v>
          </cell>
          <cell r="W134">
            <v>0</v>
          </cell>
          <cell r="X134">
            <v>0</v>
          </cell>
          <cell r="Y134">
            <v>0</v>
          </cell>
          <cell r="Z134">
            <v>0</v>
          </cell>
          <cell r="AA134">
            <v>1</v>
          </cell>
          <cell r="AB134">
            <v>0</v>
          </cell>
          <cell r="AC134">
            <v>1</v>
          </cell>
          <cell r="AD134">
            <v>0</v>
          </cell>
          <cell r="AE134">
            <v>0</v>
          </cell>
          <cell r="AF134">
            <v>0</v>
          </cell>
          <cell r="AG134">
            <v>0</v>
          </cell>
          <cell r="AH134">
            <v>0</v>
          </cell>
          <cell r="AI134">
            <v>0</v>
          </cell>
          <cell r="AJ134">
            <v>0</v>
          </cell>
          <cell r="AK134">
            <v>0</v>
          </cell>
          <cell r="AL134">
            <v>0</v>
          </cell>
          <cell r="AM134">
            <v>15</v>
          </cell>
          <cell r="AN134">
            <v>15</v>
          </cell>
          <cell r="AO134">
            <v>30</v>
          </cell>
          <cell r="AP134">
            <v>2160</v>
          </cell>
          <cell r="AQ134">
            <v>12</v>
          </cell>
          <cell r="AR134">
            <v>2</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12</v>
          </cell>
          <cell r="BR134">
            <v>2</v>
          </cell>
          <cell r="BS134">
            <v>14</v>
          </cell>
          <cell r="BT134">
            <v>0</v>
          </cell>
          <cell r="BU134">
            <v>0</v>
          </cell>
          <cell r="BV134">
            <v>0</v>
          </cell>
          <cell r="BW134">
            <v>0</v>
          </cell>
          <cell r="BX134">
            <v>0</v>
          </cell>
          <cell r="BY134">
            <v>0</v>
          </cell>
          <cell r="BZ134">
            <v>0</v>
          </cell>
          <cell r="CA134">
            <v>0</v>
          </cell>
          <cell r="CB134">
            <v>0</v>
          </cell>
          <cell r="CC134">
            <v>0</v>
          </cell>
          <cell r="CD134">
            <v>0</v>
          </cell>
          <cell r="CE134">
            <v>0</v>
          </cell>
          <cell r="CF134">
            <v>0</v>
          </cell>
          <cell r="CG134">
            <v>0</v>
          </cell>
          <cell r="CH134">
            <v>0</v>
          </cell>
          <cell r="CI134">
            <v>0</v>
          </cell>
          <cell r="CJ134">
            <v>0</v>
          </cell>
          <cell r="CK134">
            <v>0</v>
          </cell>
          <cell r="CL134">
            <v>0</v>
          </cell>
          <cell r="CM134">
            <v>0</v>
          </cell>
          <cell r="CN134">
            <v>0</v>
          </cell>
          <cell r="CO134">
            <v>0</v>
          </cell>
          <cell r="CP134">
            <v>0</v>
          </cell>
          <cell r="CQ134">
            <v>0</v>
          </cell>
          <cell r="CR134">
            <v>0</v>
          </cell>
          <cell r="CS134">
            <v>0</v>
          </cell>
          <cell r="CT134">
            <v>0</v>
          </cell>
          <cell r="CU134">
            <v>0</v>
          </cell>
          <cell r="CV134">
            <v>0</v>
          </cell>
          <cell r="CW134">
            <v>1</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cell r="DK134">
            <v>0</v>
          </cell>
          <cell r="DL134">
            <v>0</v>
          </cell>
          <cell r="DM134">
            <v>0</v>
          </cell>
          <cell r="DN134">
            <v>0</v>
          </cell>
          <cell r="DO134">
            <v>0</v>
          </cell>
          <cell r="DP134">
            <v>0</v>
          </cell>
          <cell r="DQ134">
            <v>0</v>
          </cell>
          <cell r="DR134">
            <v>0</v>
          </cell>
          <cell r="DS134">
            <v>0</v>
          </cell>
          <cell r="DT134">
            <v>0</v>
          </cell>
          <cell r="DU134">
            <v>0</v>
          </cell>
          <cell r="DV134">
            <v>0</v>
          </cell>
          <cell r="DW134">
            <v>1</v>
          </cell>
          <cell r="DX134">
            <v>0</v>
          </cell>
          <cell r="DY134">
            <v>1</v>
          </cell>
          <cell r="DZ134">
            <v>0</v>
          </cell>
          <cell r="EA134">
            <v>0</v>
          </cell>
          <cell r="EB134">
            <v>0</v>
          </cell>
          <cell r="EC134">
            <v>0</v>
          </cell>
          <cell r="ED134">
            <v>0</v>
          </cell>
          <cell r="EE134">
            <v>0</v>
          </cell>
          <cell r="EF134">
            <v>0</v>
          </cell>
          <cell r="EG134">
            <v>0</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14</v>
          </cell>
          <cell r="FD134">
            <v>0</v>
          </cell>
          <cell r="FE134">
            <v>0</v>
          </cell>
          <cell r="FF134">
            <v>0</v>
          </cell>
          <cell r="FG134">
            <v>1</v>
          </cell>
          <cell r="FH134">
            <v>0</v>
          </cell>
          <cell r="FI134">
            <v>0</v>
          </cell>
          <cell r="FJ134">
            <v>0</v>
          </cell>
          <cell r="FK134">
            <v>6</v>
          </cell>
          <cell r="FL134">
            <v>0</v>
          </cell>
          <cell r="FM134">
            <v>21</v>
          </cell>
          <cell r="FN134">
            <v>0</v>
          </cell>
          <cell r="FO134">
            <v>21</v>
          </cell>
          <cell r="FP134">
            <v>0</v>
          </cell>
          <cell r="FQ134">
            <v>0</v>
          </cell>
          <cell r="FR134">
            <v>1</v>
          </cell>
          <cell r="FS134">
            <v>0</v>
          </cell>
          <cell r="FT134">
            <v>2</v>
          </cell>
          <cell r="FU134">
            <v>1</v>
          </cell>
          <cell r="FV134">
            <v>1</v>
          </cell>
          <cell r="FW134">
            <v>0</v>
          </cell>
          <cell r="FX134">
            <v>2</v>
          </cell>
          <cell r="FY134">
            <v>0</v>
          </cell>
          <cell r="FZ134">
            <v>6</v>
          </cell>
          <cell r="GA134">
            <v>1</v>
          </cell>
          <cell r="GB134">
            <v>12</v>
          </cell>
          <cell r="GC134">
            <v>2</v>
          </cell>
          <cell r="GD134">
            <v>14</v>
          </cell>
          <cell r="GE134">
            <v>0</v>
          </cell>
          <cell r="GF134">
            <v>0</v>
          </cell>
          <cell r="GG134">
            <v>0</v>
          </cell>
          <cell r="GH134">
            <v>0</v>
          </cell>
          <cell r="GI134">
            <v>0</v>
          </cell>
          <cell r="GJ134">
            <v>0</v>
          </cell>
          <cell r="GK134">
            <v>0</v>
          </cell>
          <cell r="GL134">
            <v>0</v>
          </cell>
          <cell r="GM134">
            <v>0</v>
          </cell>
          <cell r="GN134">
            <v>0</v>
          </cell>
          <cell r="GO134">
            <v>0</v>
          </cell>
          <cell r="GP134">
            <v>0</v>
          </cell>
          <cell r="GQ134">
            <v>0</v>
          </cell>
          <cell r="GR134">
            <v>0</v>
          </cell>
          <cell r="GS134">
            <v>0</v>
          </cell>
          <cell r="GT134">
            <v>0</v>
          </cell>
          <cell r="GU134">
            <v>0</v>
          </cell>
          <cell r="GV134">
            <v>0</v>
          </cell>
          <cell r="GW134">
            <v>0</v>
          </cell>
          <cell r="GX134">
            <v>0</v>
          </cell>
          <cell r="GY134">
            <v>0</v>
          </cell>
          <cell r="GZ134">
            <v>1</v>
          </cell>
          <cell r="HA134">
            <v>0</v>
          </cell>
          <cell r="HB134">
            <v>0</v>
          </cell>
          <cell r="HC134">
            <v>0</v>
          </cell>
          <cell r="HD134">
            <v>0</v>
          </cell>
          <cell r="HE134">
            <v>0</v>
          </cell>
          <cell r="HF134">
            <v>1</v>
          </cell>
          <cell r="HG134">
            <v>0</v>
          </cell>
          <cell r="HH134">
            <v>1</v>
          </cell>
          <cell r="HI134">
            <v>0</v>
          </cell>
          <cell r="HJ134">
            <v>0</v>
          </cell>
          <cell r="HK134">
            <v>0</v>
          </cell>
          <cell r="HL134">
            <v>0</v>
          </cell>
          <cell r="HM134">
            <v>0</v>
          </cell>
          <cell r="HN134">
            <v>0</v>
          </cell>
          <cell r="HO134">
            <v>0</v>
          </cell>
          <cell r="HP134">
            <v>0</v>
          </cell>
          <cell r="HQ134">
            <v>0</v>
          </cell>
          <cell r="HR134">
            <v>0</v>
          </cell>
          <cell r="HS134">
            <v>0</v>
          </cell>
          <cell r="HT134">
            <v>0</v>
          </cell>
          <cell r="HU134">
            <v>0</v>
          </cell>
          <cell r="HV134">
            <v>0</v>
          </cell>
          <cell r="HW134">
            <v>0</v>
          </cell>
          <cell r="HX134">
            <v>0</v>
          </cell>
          <cell r="HY134">
            <v>0</v>
          </cell>
          <cell r="HZ134">
            <v>0</v>
          </cell>
          <cell r="IA134">
            <v>0</v>
          </cell>
          <cell r="IB134">
            <v>0</v>
          </cell>
          <cell r="IC134">
            <v>0</v>
          </cell>
          <cell r="ID134">
            <v>0</v>
          </cell>
          <cell r="IE134">
            <v>0</v>
          </cell>
          <cell r="IF134">
            <v>0</v>
          </cell>
          <cell r="IG134">
            <v>0</v>
          </cell>
          <cell r="IH134">
            <v>0</v>
          </cell>
          <cell r="II134">
            <v>0</v>
          </cell>
          <cell r="IJ134">
            <v>0</v>
          </cell>
          <cell r="IK134">
            <v>0</v>
          </cell>
          <cell r="IL134">
            <v>0</v>
          </cell>
          <cell r="IM134">
            <v>1</v>
          </cell>
          <cell r="IN134">
            <v>0</v>
          </cell>
          <cell r="IO134">
            <v>12</v>
          </cell>
          <cell r="IP134">
            <v>0</v>
          </cell>
          <cell r="IQ134">
            <v>0</v>
          </cell>
          <cell r="IR134">
            <v>0</v>
          </cell>
          <cell r="IS134">
            <v>0</v>
          </cell>
          <cell r="IT134">
            <v>0</v>
          </cell>
          <cell r="IU134">
            <v>0</v>
          </cell>
          <cell r="IV134">
            <v>0</v>
          </cell>
          <cell r="IW134">
            <v>13</v>
          </cell>
          <cell r="IX134">
            <v>0</v>
          </cell>
          <cell r="IY134">
            <v>13</v>
          </cell>
          <cell r="IZ134">
            <v>0</v>
          </cell>
          <cell r="JA134">
            <v>0</v>
          </cell>
          <cell r="JB134">
            <v>0</v>
          </cell>
          <cell r="JC134">
            <v>0</v>
          </cell>
          <cell r="JD134">
            <v>0</v>
          </cell>
          <cell r="JE134">
            <v>0</v>
          </cell>
          <cell r="JF134">
            <v>0</v>
          </cell>
          <cell r="JG134">
            <v>0</v>
          </cell>
          <cell r="JH134">
            <v>0</v>
          </cell>
          <cell r="JI134">
            <v>0</v>
          </cell>
          <cell r="JJ134">
            <v>0</v>
          </cell>
          <cell r="JK134">
            <v>0</v>
          </cell>
          <cell r="JL134">
            <v>0</v>
          </cell>
          <cell r="JM134">
            <v>0</v>
          </cell>
          <cell r="JN134">
            <v>0</v>
          </cell>
          <cell r="JO134">
            <v>1</v>
          </cell>
          <cell r="JP134">
            <v>0</v>
          </cell>
          <cell r="JQ134">
            <v>0</v>
          </cell>
          <cell r="JR134">
            <v>0</v>
          </cell>
          <cell r="JS134">
            <v>0</v>
          </cell>
          <cell r="JT134">
            <v>0</v>
          </cell>
          <cell r="JU134">
            <v>0</v>
          </cell>
          <cell r="JV134">
            <v>0</v>
          </cell>
          <cell r="JW134">
            <v>1</v>
          </cell>
          <cell r="JX134">
            <v>0</v>
          </cell>
          <cell r="JY134">
            <v>1</v>
          </cell>
          <cell r="JZ134">
            <v>0</v>
          </cell>
          <cell r="KA134">
            <v>0</v>
          </cell>
          <cell r="KB134">
            <v>0</v>
          </cell>
          <cell r="KC134">
            <v>0</v>
          </cell>
          <cell r="KD134">
            <v>0</v>
          </cell>
          <cell r="KE134">
            <v>0</v>
          </cell>
          <cell r="KF134">
            <v>0</v>
          </cell>
          <cell r="KG134">
            <v>0</v>
          </cell>
          <cell r="KH134">
            <v>0</v>
          </cell>
          <cell r="KI134">
            <v>0</v>
          </cell>
          <cell r="KJ134">
            <v>0</v>
          </cell>
          <cell r="KK134">
            <v>0</v>
          </cell>
          <cell r="KL134">
            <v>0</v>
          </cell>
          <cell r="KM134">
            <v>0</v>
          </cell>
          <cell r="KN134">
            <v>1</v>
          </cell>
          <cell r="KO134">
            <v>0</v>
          </cell>
          <cell r="KP134">
            <v>0</v>
          </cell>
          <cell r="KQ134">
            <v>0</v>
          </cell>
          <cell r="KR134">
            <v>0</v>
          </cell>
          <cell r="KS134">
            <v>0</v>
          </cell>
          <cell r="KT134">
            <v>0</v>
          </cell>
          <cell r="KU134">
            <v>0</v>
          </cell>
          <cell r="KV134">
            <v>0</v>
          </cell>
          <cell r="KW134">
            <v>0</v>
          </cell>
          <cell r="KX134">
            <v>0</v>
          </cell>
          <cell r="KY134">
            <v>0</v>
          </cell>
          <cell r="KZ134">
            <v>0</v>
          </cell>
          <cell r="LA134">
            <v>0</v>
          </cell>
          <cell r="LB134">
            <v>0</v>
          </cell>
          <cell r="LC134">
            <v>1</v>
          </cell>
          <cell r="LD134">
            <v>1</v>
          </cell>
        </row>
        <row r="135">
          <cell r="A135" t="str">
            <v>Mid and East Antrim</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0</v>
          </cell>
          <cell r="DA135">
            <v>0</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0</v>
          </cell>
          <cell r="DQ135">
            <v>0</v>
          </cell>
          <cell r="DR135">
            <v>0</v>
          </cell>
          <cell r="DS135">
            <v>0</v>
          </cell>
          <cell r="DT135">
            <v>0</v>
          </cell>
          <cell r="DU135">
            <v>0</v>
          </cell>
          <cell r="DV135">
            <v>0</v>
          </cell>
          <cell r="DW135">
            <v>0</v>
          </cell>
          <cell r="DX135">
            <v>0</v>
          </cell>
          <cell r="DY135">
            <v>0</v>
          </cell>
          <cell r="DZ135">
            <v>0</v>
          </cell>
          <cell r="EA135">
            <v>0</v>
          </cell>
          <cell r="EB135">
            <v>0</v>
          </cell>
          <cell r="EC135">
            <v>0</v>
          </cell>
          <cell r="ED135">
            <v>0</v>
          </cell>
          <cell r="EE135">
            <v>0</v>
          </cell>
          <cell r="EF135">
            <v>0</v>
          </cell>
          <cell r="EG135">
            <v>0</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v>0</v>
          </cell>
          <cell r="FO135">
            <v>0</v>
          </cell>
          <cell r="FP135">
            <v>0</v>
          </cell>
          <cell r="FQ135">
            <v>0</v>
          </cell>
          <cell r="FR135">
            <v>0</v>
          </cell>
          <cell r="FS135">
            <v>0</v>
          </cell>
          <cell r="FT135">
            <v>0</v>
          </cell>
          <cell r="FU135">
            <v>0</v>
          </cell>
          <cell r="FV135">
            <v>0</v>
          </cell>
          <cell r="FW135">
            <v>0</v>
          </cell>
          <cell r="FX135">
            <v>0</v>
          </cell>
          <cell r="FY135">
            <v>0</v>
          </cell>
          <cell r="FZ135">
            <v>0</v>
          </cell>
          <cell r="GA135">
            <v>0</v>
          </cell>
          <cell r="GB135">
            <v>0</v>
          </cell>
          <cell r="GC135">
            <v>0</v>
          </cell>
          <cell r="GD135">
            <v>0</v>
          </cell>
          <cell r="GE135">
            <v>0</v>
          </cell>
          <cell r="GF135">
            <v>0</v>
          </cell>
          <cell r="GG135">
            <v>0</v>
          </cell>
          <cell r="GH135">
            <v>0</v>
          </cell>
          <cell r="GI135">
            <v>0</v>
          </cell>
          <cell r="GJ135">
            <v>0</v>
          </cell>
          <cell r="GK135">
            <v>0</v>
          </cell>
          <cell r="GL135">
            <v>0</v>
          </cell>
          <cell r="GM135">
            <v>0</v>
          </cell>
          <cell r="GN135">
            <v>0</v>
          </cell>
          <cell r="GO135">
            <v>0</v>
          </cell>
          <cell r="GP135">
            <v>0</v>
          </cell>
          <cell r="GQ135">
            <v>0</v>
          </cell>
          <cell r="GR135">
            <v>0</v>
          </cell>
          <cell r="GS135">
            <v>0</v>
          </cell>
          <cell r="GT135">
            <v>0</v>
          </cell>
          <cell r="GU135">
            <v>0</v>
          </cell>
          <cell r="GV135">
            <v>0</v>
          </cell>
          <cell r="GW135">
            <v>0</v>
          </cell>
          <cell r="GX135">
            <v>0</v>
          </cell>
          <cell r="GY135">
            <v>0</v>
          </cell>
          <cell r="GZ135">
            <v>0</v>
          </cell>
          <cell r="HA135">
            <v>0</v>
          </cell>
          <cell r="HB135">
            <v>0</v>
          </cell>
          <cell r="HC135">
            <v>0</v>
          </cell>
          <cell r="HD135">
            <v>0</v>
          </cell>
          <cell r="HE135">
            <v>0</v>
          </cell>
          <cell r="HF135">
            <v>0</v>
          </cell>
          <cell r="HG135">
            <v>0</v>
          </cell>
          <cell r="HH135">
            <v>0</v>
          </cell>
          <cell r="HI135">
            <v>0</v>
          </cell>
          <cell r="HJ135">
            <v>0</v>
          </cell>
          <cell r="HK135">
            <v>0</v>
          </cell>
          <cell r="HL135">
            <v>0</v>
          </cell>
          <cell r="HM135">
            <v>0</v>
          </cell>
          <cell r="HN135">
            <v>0</v>
          </cell>
          <cell r="HO135">
            <v>0</v>
          </cell>
          <cell r="HP135">
            <v>0</v>
          </cell>
          <cell r="HQ135">
            <v>0</v>
          </cell>
          <cell r="HR135">
            <v>0</v>
          </cell>
          <cell r="HS135">
            <v>0</v>
          </cell>
          <cell r="HT135">
            <v>0</v>
          </cell>
          <cell r="HU135">
            <v>0</v>
          </cell>
          <cell r="HV135">
            <v>0</v>
          </cell>
          <cell r="HW135">
            <v>0</v>
          </cell>
          <cell r="HX135">
            <v>0</v>
          </cell>
          <cell r="HY135">
            <v>0</v>
          </cell>
          <cell r="HZ135">
            <v>0</v>
          </cell>
          <cell r="IA135">
            <v>0</v>
          </cell>
          <cell r="IB135">
            <v>0</v>
          </cell>
          <cell r="IC135">
            <v>0</v>
          </cell>
          <cell r="ID135">
            <v>0</v>
          </cell>
          <cell r="IE135">
            <v>0</v>
          </cell>
          <cell r="IF135">
            <v>0</v>
          </cell>
          <cell r="IG135">
            <v>0</v>
          </cell>
          <cell r="IH135">
            <v>0</v>
          </cell>
          <cell r="II135">
            <v>0</v>
          </cell>
          <cell r="IJ135">
            <v>0</v>
          </cell>
          <cell r="IK135">
            <v>0</v>
          </cell>
          <cell r="IL135">
            <v>0</v>
          </cell>
          <cell r="IM135">
            <v>0</v>
          </cell>
          <cell r="IN135">
            <v>0</v>
          </cell>
          <cell r="IO135">
            <v>0</v>
          </cell>
          <cell r="IP135">
            <v>0</v>
          </cell>
          <cell r="IQ135">
            <v>0</v>
          </cell>
          <cell r="IR135">
            <v>0</v>
          </cell>
          <cell r="IS135">
            <v>0</v>
          </cell>
          <cell r="IT135">
            <v>0</v>
          </cell>
          <cell r="IU135">
            <v>0</v>
          </cell>
          <cell r="IV135">
            <v>0</v>
          </cell>
          <cell r="IW135">
            <v>0</v>
          </cell>
          <cell r="IX135">
            <v>0</v>
          </cell>
          <cell r="IY135">
            <v>0</v>
          </cell>
          <cell r="IZ135">
            <v>0</v>
          </cell>
          <cell r="JA135">
            <v>0</v>
          </cell>
          <cell r="JB135">
            <v>0</v>
          </cell>
          <cell r="JC135">
            <v>0</v>
          </cell>
          <cell r="JD135">
            <v>0</v>
          </cell>
          <cell r="JE135">
            <v>0</v>
          </cell>
          <cell r="JF135">
            <v>0</v>
          </cell>
          <cell r="JG135">
            <v>0</v>
          </cell>
          <cell r="JH135">
            <v>0</v>
          </cell>
          <cell r="JI135">
            <v>0</v>
          </cell>
          <cell r="JJ135">
            <v>0</v>
          </cell>
          <cell r="JK135">
            <v>0</v>
          </cell>
          <cell r="JL135">
            <v>0</v>
          </cell>
          <cell r="JM135">
            <v>0</v>
          </cell>
          <cell r="JN135">
            <v>0</v>
          </cell>
          <cell r="JO135">
            <v>0</v>
          </cell>
          <cell r="JP135">
            <v>0</v>
          </cell>
          <cell r="JQ135">
            <v>0</v>
          </cell>
          <cell r="JR135">
            <v>0</v>
          </cell>
          <cell r="JS135">
            <v>0</v>
          </cell>
          <cell r="JT135">
            <v>0</v>
          </cell>
          <cell r="JU135">
            <v>0</v>
          </cell>
          <cell r="JV135">
            <v>0</v>
          </cell>
          <cell r="JW135">
            <v>0</v>
          </cell>
          <cell r="JX135">
            <v>0</v>
          </cell>
          <cell r="JY135">
            <v>0</v>
          </cell>
          <cell r="JZ135">
            <v>0</v>
          </cell>
          <cell r="KA135">
            <v>0</v>
          </cell>
          <cell r="KB135">
            <v>0</v>
          </cell>
          <cell r="KC135">
            <v>0</v>
          </cell>
          <cell r="KD135">
            <v>0</v>
          </cell>
          <cell r="KE135">
            <v>0</v>
          </cell>
          <cell r="KF135">
            <v>0</v>
          </cell>
          <cell r="KG135">
            <v>0</v>
          </cell>
          <cell r="KH135">
            <v>0</v>
          </cell>
          <cell r="KI135">
            <v>0</v>
          </cell>
          <cell r="KJ135">
            <v>0</v>
          </cell>
          <cell r="KK135">
            <v>0</v>
          </cell>
          <cell r="KL135">
            <v>0</v>
          </cell>
          <cell r="KM135">
            <v>0</v>
          </cell>
          <cell r="KN135">
            <v>0</v>
          </cell>
          <cell r="KO135">
            <v>0</v>
          </cell>
          <cell r="KP135">
            <v>0</v>
          </cell>
          <cell r="KQ135">
            <v>0</v>
          </cell>
          <cell r="KR135">
            <v>0</v>
          </cell>
          <cell r="KS135">
            <v>0</v>
          </cell>
          <cell r="KT135">
            <v>0</v>
          </cell>
          <cell r="KU135">
            <v>0</v>
          </cell>
          <cell r="KV135">
            <v>0</v>
          </cell>
          <cell r="KW135">
            <v>0</v>
          </cell>
          <cell r="KX135">
            <v>0</v>
          </cell>
          <cell r="KY135">
            <v>0</v>
          </cell>
          <cell r="KZ135">
            <v>0</v>
          </cell>
          <cell r="LA135">
            <v>0</v>
          </cell>
          <cell r="LB135">
            <v>0</v>
          </cell>
          <cell r="LC135">
            <v>0</v>
          </cell>
          <cell r="LD135">
            <v>0</v>
          </cell>
        </row>
        <row r="136">
          <cell r="A136" t="str">
            <v>Antrim and Newtownabbey</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cell r="CP136">
            <v>0</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cell r="GH136">
            <v>0</v>
          </cell>
          <cell r="GI136">
            <v>0</v>
          </cell>
          <cell r="GJ136">
            <v>0</v>
          </cell>
          <cell r="GK136">
            <v>0</v>
          </cell>
          <cell r="GL136">
            <v>0</v>
          </cell>
          <cell r="GM136">
            <v>0</v>
          </cell>
          <cell r="GN136">
            <v>0</v>
          </cell>
          <cell r="GO136">
            <v>0</v>
          </cell>
          <cell r="GP136">
            <v>0</v>
          </cell>
          <cell r="GQ136">
            <v>0</v>
          </cell>
          <cell r="GR136">
            <v>0</v>
          </cell>
          <cell r="GS136">
            <v>0</v>
          </cell>
          <cell r="GT136">
            <v>0</v>
          </cell>
          <cell r="GU136">
            <v>0</v>
          </cell>
          <cell r="GV136">
            <v>0</v>
          </cell>
          <cell r="GW136">
            <v>0</v>
          </cell>
          <cell r="GX136">
            <v>0</v>
          </cell>
          <cell r="GY136">
            <v>0</v>
          </cell>
          <cell r="GZ136">
            <v>0</v>
          </cell>
          <cell r="HA136">
            <v>0</v>
          </cell>
          <cell r="HB136">
            <v>0</v>
          </cell>
          <cell r="HC136">
            <v>0</v>
          </cell>
          <cell r="HD136">
            <v>0</v>
          </cell>
          <cell r="HE136">
            <v>0</v>
          </cell>
          <cell r="HF136">
            <v>0</v>
          </cell>
          <cell r="HG136">
            <v>0</v>
          </cell>
          <cell r="HH136">
            <v>0</v>
          </cell>
          <cell r="HI136">
            <v>0</v>
          </cell>
          <cell r="HJ136">
            <v>0</v>
          </cell>
          <cell r="HK136">
            <v>0</v>
          </cell>
          <cell r="HL136">
            <v>0</v>
          </cell>
          <cell r="HM136">
            <v>0</v>
          </cell>
          <cell r="HN136">
            <v>0</v>
          </cell>
          <cell r="HO136">
            <v>0</v>
          </cell>
          <cell r="HP136">
            <v>0</v>
          </cell>
          <cell r="HQ136">
            <v>0</v>
          </cell>
          <cell r="HR136">
            <v>0</v>
          </cell>
          <cell r="HS136">
            <v>0</v>
          </cell>
          <cell r="HT136">
            <v>0</v>
          </cell>
          <cell r="HU136">
            <v>0</v>
          </cell>
          <cell r="HV136">
            <v>0</v>
          </cell>
          <cell r="HW136">
            <v>0</v>
          </cell>
          <cell r="HX136">
            <v>0</v>
          </cell>
          <cell r="HY136">
            <v>0</v>
          </cell>
          <cell r="HZ136">
            <v>0</v>
          </cell>
          <cell r="IA136">
            <v>0</v>
          </cell>
          <cell r="IB136">
            <v>0</v>
          </cell>
          <cell r="IC136">
            <v>0</v>
          </cell>
          <cell r="ID136">
            <v>0</v>
          </cell>
          <cell r="IE136">
            <v>0</v>
          </cell>
          <cell r="IF136">
            <v>0</v>
          </cell>
          <cell r="IG136">
            <v>0</v>
          </cell>
          <cell r="IH136">
            <v>0</v>
          </cell>
          <cell r="II136">
            <v>0</v>
          </cell>
          <cell r="IJ136">
            <v>0</v>
          </cell>
          <cell r="IK136">
            <v>0</v>
          </cell>
          <cell r="IL136">
            <v>0</v>
          </cell>
          <cell r="IM136">
            <v>0</v>
          </cell>
          <cell r="IN136">
            <v>0</v>
          </cell>
          <cell r="IO136">
            <v>0</v>
          </cell>
          <cell r="IP136">
            <v>0</v>
          </cell>
          <cell r="IQ136">
            <v>0</v>
          </cell>
          <cell r="IR136">
            <v>0</v>
          </cell>
          <cell r="IS136">
            <v>0</v>
          </cell>
          <cell r="IT136">
            <v>0</v>
          </cell>
          <cell r="IU136">
            <v>0</v>
          </cell>
          <cell r="IV136">
            <v>0</v>
          </cell>
          <cell r="IW136">
            <v>0</v>
          </cell>
          <cell r="IX136">
            <v>0</v>
          </cell>
          <cell r="IY136">
            <v>0</v>
          </cell>
          <cell r="IZ136">
            <v>0</v>
          </cell>
          <cell r="JA136">
            <v>0</v>
          </cell>
          <cell r="JB136">
            <v>0</v>
          </cell>
          <cell r="JC136">
            <v>0</v>
          </cell>
          <cell r="JD136">
            <v>0</v>
          </cell>
          <cell r="JE136">
            <v>0</v>
          </cell>
          <cell r="JF136">
            <v>0</v>
          </cell>
          <cell r="JG136">
            <v>0</v>
          </cell>
          <cell r="JH136">
            <v>0</v>
          </cell>
          <cell r="JI136">
            <v>0</v>
          </cell>
          <cell r="JJ136">
            <v>0</v>
          </cell>
          <cell r="JK136">
            <v>0</v>
          </cell>
          <cell r="JL136">
            <v>0</v>
          </cell>
          <cell r="JM136">
            <v>0</v>
          </cell>
          <cell r="JN136">
            <v>0</v>
          </cell>
          <cell r="JO136">
            <v>0</v>
          </cell>
          <cell r="JP136">
            <v>0</v>
          </cell>
          <cell r="JQ136">
            <v>0</v>
          </cell>
          <cell r="JR136">
            <v>0</v>
          </cell>
          <cell r="JS136">
            <v>0</v>
          </cell>
          <cell r="JT136">
            <v>0</v>
          </cell>
          <cell r="JU136">
            <v>0</v>
          </cell>
          <cell r="JV136">
            <v>0</v>
          </cell>
          <cell r="JW136">
            <v>0</v>
          </cell>
          <cell r="JX136">
            <v>0</v>
          </cell>
          <cell r="JY136">
            <v>0</v>
          </cell>
          <cell r="JZ136">
            <v>0</v>
          </cell>
          <cell r="KA136">
            <v>0</v>
          </cell>
          <cell r="KB136">
            <v>0</v>
          </cell>
          <cell r="KC136">
            <v>0</v>
          </cell>
          <cell r="KD136">
            <v>0</v>
          </cell>
          <cell r="KE136">
            <v>0</v>
          </cell>
          <cell r="KF136">
            <v>0</v>
          </cell>
          <cell r="KG136">
            <v>0</v>
          </cell>
          <cell r="KH136">
            <v>0</v>
          </cell>
          <cell r="KI136">
            <v>0</v>
          </cell>
          <cell r="KJ136">
            <v>0</v>
          </cell>
          <cell r="KK136">
            <v>0</v>
          </cell>
          <cell r="KL136">
            <v>0</v>
          </cell>
          <cell r="KM136">
            <v>0</v>
          </cell>
          <cell r="KN136">
            <v>0</v>
          </cell>
          <cell r="KO136">
            <v>0</v>
          </cell>
          <cell r="KP136">
            <v>0</v>
          </cell>
          <cell r="KQ136">
            <v>0</v>
          </cell>
          <cell r="KR136">
            <v>0</v>
          </cell>
          <cell r="KS136">
            <v>0</v>
          </cell>
          <cell r="KT136">
            <v>0</v>
          </cell>
          <cell r="KU136">
            <v>0</v>
          </cell>
          <cell r="KV136">
            <v>0</v>
          </cell>
          <cell r="KW136">
            <v>0</v>
          </cell>
          <cell r="KX136">
            <v>0</v>
          </cell>
          <cell r="KY136">
            <v>0</v>
          </cell>
          <cell r="KZ136">
            <v>0</v>
          </cell>
          <cell r="LA136">
            <v>0</v>
          </cell>
          <cell r="LB136">
            <v>0</v>
          </cell>
          <cell r="LC136">
            <v>0</v>
          </cell>
          <cell r="LD136">
            <v>0</v>
          </cell>
        </row>
        <row r="137">
          <cell r="A137" t="str">
            <v>North Down and Ards</v>
          </cell>
          <cell r="B137">
            <v>3</v>
          </cell>
          <cell r="C137">
            <v>0</v>
          </cell>
          <cell r="D137">
            <v>0</v>
          </cell>
          <cell r="E137">
            <v>0</v>
          </cell>
          <cell r="F137">
            <v>0</v>
          </cell>
          <cell r="G137">
            <v>0</v>
          </cell>
          <cell r="H137">
            <v>0</v>
          </cell>
          <cell r="I137">
            <v>0</v>
          </cell>
          <cell r="J137">
            <v>209111</v>
          </cell>
          <cell r="K137">
            <v>0</v>
          </cell>
          <cell r="L137">
            <v>0</v>
          </cell>
          <cell r="M137">
            <v>0</v>
          </cell>
          <cell r="N137">
            <v>0</v>
          </cell>
          <cell r="O137">
            <v>0</v>
          </cell>
          <cell r="P137">
            <v>0</v>
          </cell>
          <cell r="Q137">
            <v>0</v>
          </cell>
          <cell r="R137">
            <v>0</v>
          </cell>
          <cell r="S137">
            <v>2</v>
          </cell>
          <cell r="T137">
            <v>1</v>
          </cell>
          <cell r="U137">
            <v>0</v>
          </cell>
          <cell r="V137">
            <v>0</v>
          </cell>
          <cell r="W137">
            <v>0</v>
          </cell>
          <cell r="X137">
            <v>0</v>
          </cell>
          <cell r="Y137">
            <v>1</v>
          </cell>
          <cell r="Z137">
            <v>1</v>
          </cell>
          <cell r="AA137">
            <v>3</v>
          </cell>
          <cell r="AB137">
            <v>2</v>
          </cell>
          <cell r="AC137">
            <v>5</v>
          </cell>
          <cell r="AD137">
            <v>56</v>
          </cell>
          <cell r="AE137">
            <v>48</v>
          </cell>
          <cell r="AF137">
            <v>6</v>
          </cell>
          <cell r="AG137">
            <v>0</v>
          </cell>
          <cell r="AH137">
            <v>32</v>
          </cell>
          <cell r="AI137">
            <v>3</v>
          </cell>
          <cell r="AJ137">
            <v>94</v>
          </cell>
          <cell r="AK137">
            <v>51</v>
          </cell>
          <cell r="AL137">
            <v>145</v>
          </cell>
          <cell r="AM137">
            <v>33</v>
          </cell>
          <cell r="AN137">
            <v>54</v>
          </cell>
          <cell r="AO137">
            <v>87</v>
          </cell>
          <cell r="AP137">
            <v>1721</v>
          </cell>
          <cell r="AQ137">
            <v>19</v>
          </cell>
          <cell r="AR137">
            <v>9</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19</v>
          </cell>
          <cell r="BR137">
            <v>9</v>
          </cell>
          <cell r="BS137">
            <v>28</v>
          </cell>
          <cell r="BT137">
            <v>6</v>
          </cell>
          <cell r="BU137">
            <v>12</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cell r="CP137">
            <v>0</v>
          </cell>
          <cell r="CQ137">
            <v>0</v>
          </cell>
          <cell r="CR137">
            <v>0</v>
          </cell>
          <cell r="CS137">
            <v>0</v>
          </cell>
          <cell r="CT137">
            <v>6</v>
          </cell>
          <cell r="CU137">
            <v>12</v>
          </cell>
          <cell r="CV137">
            <v>18</v>
          </cell>
          <cell r="CW137">
            <v>3</v>
          </cell>
          <cell r="CX137">
            <v>1</v>
          </cell>
          <cell r="CY137">
            <v>0</v>
          </cell>
          <cell r="CZ137">
            <v>0</v>
          </cell>
          <cell r="DA137">
            <v>0</v>
          </cell>
          <cell r="DB137">
            <v>0</v>
          </cell>
          <cell r="DC137">
            <v>0</v>
          </cell>
          <cell r="DD137">
            <v>0</v>
          </cell>
          <cell r="DE137">
            <v>0</v>
          </cell>
          <cell r="DF137">
            <v>0</v>
          </cell>
          <cell r="DG137">
            <v>0</v>
          </cell>
          <cell r="DH137">
            <v>0</v>
          </cell>
          <cell r="DI137">
            <v>0</v>
          </cell>
          <cell r="DJ137">
            <v>0</v>
          </cell>
          <cell r="DK137">
            <v>0</v>
          </cell>
          <cell r="DL137">
            <v>0</v>
          </cell>
          <cell r="DM137">
            <v>0</v>
          </cell>
          <cell r="DN137">
            <v>0</v>
          </cell>
          <cell r="DO137">
            <v>0</v>
          </cell>
          <cell r="DP137">
            <v>0</v>
          </cell>
          <cell r="DQ137">
            <v>0</v>
          </cell>
          <cell r="DR137">
            <v>0</v>
          </cell>
          <cell r="DS137">
            <v>0</v>
          </cell>
          <cell r="DT137">
            <v>0</v>
          </cell>
          <cell r="DU137">
            <v>0</v>
          </cell>
          <cell r="DV137">
            <v>0</v>
          </cell>
          <cell r="DW137">
            <v>3</v>
          </cell>
          <cell r="DX137">
            <v>1</v>
          </cell>
          <cell r="DY137">
            <v>4</v>
          </cell>
          <cell r="DZ137">
            <v>5</v>
          </cell>
          <cell r="EA137">
            <v>5</v>
          </cell>
          <cell r="EB137">
            <v>0</v>
          </cell>
          <cell r="EC137">
            <v>0</v>
          </cell>
          <cell r="ED137">
            <v>0</v>
          </cell>
          <cell r="EE137">
            <v>0</v>
          </cell>
          <cell r="EF137">
            <v>0</v>
          </cell>
          <cell r="EG137">
            <v>0</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5</v>
          </cell>
          <cell r="FA137">
            <v>5</v>
          </cell>
          <cell r="FB137">
            <v>10</v>
          </cell>
          <cell r="FC137">
            <v>0</v>
          </cell>
          <cell r="FD137">
            <v>0</v>
          </cell>
          <cell r="FE137">
            <v>0</v>
          </cell>
          <cell r="FF137">
            <v>1</v>
          </cell>
          <cell r="FG137">
            <v>0</v>
          </cell>
          <cell r="FH137">
            <v>0</v>
          </cell>
          <cell r="FI137">
            <v>1</v>
          </cell>
          <cell r="FJ137">
            <v>0</v>
          </cell>
          <cell r="FK137">
            <v>0</v>
          </cell>
          <cell r="FL137">
            <v>0</v>
          </cell>
          <cell r="FM137">
            <v>1</v>
          </cell>
          <cell r="FN137">
            <v>1</v>
          </cell>
          <cell r="FO137">
            <v>2</v>
          </cell>
          <cell r="FP137">
            <v>0</v>
          </cell>
          <cell r="FQ137">
            <v>0</v>
          </cell>
          <cell r="FR137">
            <v>0</v>
          </cell>
          <cell r="FS137">
            <v>2</v>
          </cell>
          <cell r="FT137">
            <v>3</v>
          </cell>
          <cell r="FU137">
            <v>2</v>
          </cell>
          <cell r="FV137">
            <v>7</v>
          </cell>
          <cell r="FW137">
            <v>2</v>
          </cell>
          <cell r="FX137">
            <v>6</v>
          </cell>
          <cell r="FY137">
            <v>3</v>
          </cell>
          <cell r="FZ137">
            <v>3</v>
          </cell>
          <cell r="GA137">
            <v>0</v>
          </cell>
          <cell r="GB137">
            <v>19</v>
          </cell>
          <cell r="GC137">
            <v>9</v>
          </cell>
          <cell r="GD137">
            <v>28</v>
          </cell>
          <cell r="GE137">
            <v>0</v>
          </cell>
          <cell r="GF137">
            <v>0</v>
          </cell>
          <cell r="GG137">
            <v>0</v>
          </cell>
          <cell r="GH137">
            <v>5</v>
          </cell>
          <cell r="GI137">
            <v>3</v>
          </cell>
          <cell r="GJ137">
            <v>3</v>
          </cell>
          <cell r="GK137">
            <v>2</v>
          </cell>
          <cell r="GL137">
            <v>2</v>
          </cell>
          <cell r="GM137">
            <v>1</v>
          </cell>
          <cell r="GN137">
            <v>1</v>
          </cell>
          <cell r="GO137">
            <v>0</v>
          </cell>
          <cell r="GP137">
            <v>1</v>
          </cell>
          <cell r="GQ137">
            <v>6</v>
          </cell>
          <cell r="GR137">
            <v>12</v>
          </cell>
          <cell r="GS137">
            <v>18</v>
          </cell>
          <cell r="GT137">
            <v>0</v>
          </cell>
          <cell r="GU137">
            <v>0</v>
          </cell>
          <cell r="GV137">
            <v>0</v>
          </cell>
          <cell r="GW137">
            <v>0</v>
          </cell>
          <cell r="GX137">
            <v>0</v>
          </cell>
          <cell r="GY137">
            <v>0</v>
          </cell>
          <cell r="GZ137">
            <v>3</v>
          </cell>
          <cell r="HA137">
            <v>1</v>
          </cell>
          <cell r="HB137">
            <v>0</v>
          </cell>
          <cell r="HC137">
            <v>0</v>
          </cell>
          <cell r="HD137">
            <v>0</v>
          </cell>
          <cell r="HE137">
            <v>0</v>
          </cell>
          <cell r="HF137">
            <v>3</v>
          </cell>
          <cell r="HG137">
            <v>1</v>
          </cell>
          <cell r="HH137">
            <v>4</v>
          </cell>
          <cell r="HI137">
            <v>3</v>
          </cell>
          <cell r="HJ137">
            <v>2</v>
          </cell>
          <cell r="HK137">
            <v>1</v>
          </cell>
          <cell r="HL137">
            <v>0</v>
          </cell>
          <cell r="HM137">
            <v>0</v>
          </cell>
          <cell r="HN137">
            <v>0</v>
          </cell>
          <cell r="HO137">
            <v>1</v>
          </cell>
          <cell r="HP137">
            <v>2</v>
          </cell>
          <cell r="HQ137">
            <v>0</v>
          </cell>
          <cell r="HR137">
            <v>1</v>
          </cell>
          <cell r="HS137">
            <v>0</v>
          </cell>
          <cell r="HT137">
            <v>0</v>
          </cell>
          <cell r="HU137">
            <v>5</v>
          </cell>
          <cell r="HV137">
            <v>5</v>
          </cell>
          <cell r="HW137">
            <v>10</v>
          </cell>
          <cell r="HX137">
            <v>3</v>
          </cell>
          <cell r="HY137">
            <v>2</v>
          </cell>
          <cell r="HZ137">
            <v>2</v>
          </cell>
          <cell r="IA137">
            <v>4</v>
          </cell>
          <cell r="IB137">
            <v>6</v>
          </cell>
          <cell r="IC137">
            <v>8</v>
          </cell>
          <cell r="ID137">
            <v>5</v>
          </cell>
          <cell r="IE137">
            <v>12</v>
          </cell>
          <cell r="IF137">
            <v>3</v>
          </cell>
          <cell r="IG137">
            <v>6</v>
          </cell>
          <cell r="IH137">
            <v>0</v>
          </cell>
          <cell r="II137">
            <v>0</v>
          </cell>
          <cell r="IJ137">
            <v>19</v>
          </cell>
          <cell r="IK137">
            <v>32</v>
          </cell>
          <cell r="IL137">
            <v>51</v>
          </cell>
          <cell r="IM137">
            <v>0</v>
          </cell>
          <cell r="IN137">
            <v>0</v>
          </cell>
          <cell r="IO137">
            <v>0</v>
          </cell>
          <cell r="IP137">
            <v>0</v>
          </cell>
          <cell r="IQ137">
            <v>0</v>
          </cell>
          <cell r="IR137">
            <v>0</v>
          </cell>
          <cell r="IS137">
            <v>0</v>
          </cell>
          <cell r="IT137">
            <v>0</v>
          </cell>
          <cell r="IU137">
            <v>19</v>
          </cell>
          <cell r="IV137">
            <v>9</v>
          </cell>
          <cell r="IW137">
            <v>19</v>
          </cell>
          <cell r="IX137">
            <v>9</v>
          </cell>
          <cell r="IY137">
            <v>28</v>
          </cell>
          <cell r="IZ137">
            <v>0</v>
          </cell>
          <cell r="JA137">
            <v>0</v>
          </cell>
          <cell r="JB137">
            <v>0</v>
          </cell>
          <cell r="JC137">
            <v>0</v>
          </cell>
          <cell r="JD137">
            <v>0</v>
          </cell>
          <cell r="JE137">
            <v>0</v>
          </cell>
          <cell r="JF137">
            <v>0</v>
          </cell>
          <cell r="JG137">
            <v>0</v>
          </cell>
          <cell r="JH137">
            <v>6</v>
          </cell>
          <cell r="JI137">
            <v>12</v>
          </cell>
          <cell r="JJ137">
            <v>6</v>
          </cell>
          <cell r="JK137">
            <v>12</v>
          </cell>
          <cell r="JL137">
            <v>18</v>
          </cell>
          <cell r="JM137">
            <v>0</v>
          </cell>
          <cell r="JN137">
            <v>0</v>
          </cell>
          <cell r="JO137">
            <v>0</v>
          </cell>
          <cell r="JP137">
            <v>0</v>
          </cell>
          <cell r="JQ137">
            <v>0</v>
          </cell>
          <cell r="JR137">
            <v>0</v>
          </cell>
          <cell r="JS137">
            <v>1</v>
          </cell>
          <cell r="JT137">
            <v>1</v>
          </cell>
          <cell r="JU137">
            <v>2</v>
          </cell>
          <cell r="JV137">
            <v>0</v>
          </cell>
          <cell r="JW137">
            <v>3</v>
          </cell>
          <cell r="JX137">
            <v>1</v>
          </cell>
          <cell r="JY137">
            <v>4</v>
          </cell>
          <cell r="JZ137">
            <v>0</v>
          </cell>
          <cell r="KA137">
            <v>0</v>
          </cell>
          <cell r="KB137">
            <v>0</v>
          </cell>
          <cell r="KC137">
            <v>0</v>
          </cell>
          <cell r="KD137">
            <v>0</v>
          </cell>
          <cell r="KE137">
            <v>0</v>
          </cell>
          <cell r="KF137">
            <v>0</v>
          </cell>
          <cell r="KG137">
            <v>0</v>
          </cell>
          <cell r="KH137">
            <v>5</v>
          </cell>
          <cell r="KI137">
            <v>5</v>
          </cell>
          <cell r="KJ137">
            <v>5</v>
          </cell>
          <cell r="KK137">
            <v>5</v>
          </cell>
          <cell r="KL137">
            <v>10</v>
          </cell>
          <cell r="KM137">
            <v>2</v>
          </cell>
          <cell r="KN137">
            <v>1</v>
          </cell>
          <cell r="KO137">
            <v>2</v>
          </cell>
          <cell r="KP137">
            <v>0</v>
          </cell>
          <cell r="KQ137">
            <v>7</v>
          </cell>
          <cell r="KR137">
            <v>0</v>
          </cell>
          <cell r="KS137">
            <v>0</v>
          </cell>
          <cell r="KT137">
            <v>0</v>
          </cell>
          <cell r="KU137">
            <v>3</v>
          </cell>
          <cell r="KV137">
            <v>0</v>
          </cell>
          <cell r="KW137">
            <v>1</v>
          </cell>
          <cell r="KX137">
            <v>0</v>
          </cell>
          <cell r="KY137">
            <v>11</v>
          </cell>
          <cell r="KZ137">
            <v>3</v>
          </cell>
          <cell r="LA137">
            <v>0</v>
          </cell>
          <cell r="LB137">
            <v>0</v>
          </cell>
          <cell r="LC137">
            <v>17</v>
          </cell>
          <cell r="LD137">
            <v>20</v>
          </cell>
        </row>
        <row r="138">
          <cell r="A138" t="str">
            <v>Republic of Ireland</v>
          </cell>
          <cell r="B138">
            <v>5</v>
          </cell>
          <cell r="C138">
            <v>0</v>
          </cell>
          <cell r="D138">
            <v>0</v>
          </cell>
          <cell r="E138">
            <v>0</v>
          </cell>
          <cell r="F138">
            <v>0</v>
          </cell>
          <cell r="G138">
            <v>0</v>
          </cell>
          <cell r="H138">
            <v>0</v>
          </cell>
          <cell r="I138">
            <v>0</v>
          </cell>
          <cell r="J138">
            <v>243390</v>
          </cell>
          <cell r="K138">
            <v>0</v>
          </cell>
          <cell r="L138">
            <v>0</v>
          </cell>
          <cell r="M138">
            <v>0</v>
          </cell>
          <cell r="N138">
            <v>0</v>
          </cell>
          <cell r="O138">
            <v>5</v>
          </cell>
          <cell r="P138">
            <v>7</v>
          </cell>
          <cell r="Q138">
            <v>1</v>
          </cell>
          <cell r="R138">
            <v>0</v>
          </cell>
          <cell r="S138">
            <v>4</v>
          </cell>
          <cell r="T138">
            <v>4</v>
          </cell>
          <cell r="U138">
            <v>0</v>
          </cell>
          <cell r="V138">
            <v>3</v>
          </cell>
          <cell r="W138">
            <v>0</v>
          </cell>
          <cell r="X138">
            <v>9</v>
          </cell>
          <cell r="Y138">
            <v>2</v>
          </cell>
          <cell r="Z138">
            <v>6</v>
          </cell>
          <cell r="AA138">
            <v>12</v>
          </cell>
          <cell r="AB138">
            <v>29</v>
          </cell>
          <cell r="AC138">
            <v>41</v>
          </cell>
          <cell r="AD138">
            <v>3</v>
          </cell>
          <cell r="AE138">
            <v>0</v>
          </cell>
          <cell r="AF138">
            <v>1</v>
          </cell>
          <cell r="AG138">
            <v>1</v>
          </cell>
          <cell r="AH138">
            <v>0</v>
          </cell>
          <cell r="AI138">
            <v>10</v>
          </cell>
          <cell r="AJ138">
            <v>4</v>
          </cell>
          <cell r="AK138">
            <v>11</v>
          </cell>
          <cell r="AL138">
            <v>15</v>
          </cell>
          <cell r="AM138">
            <v>33</v>
          </cell>
          <cell r="AN138">
            <v>66</v>
          </cell>
          <cell r="AO138">
            <v>99</v>
          </cell>
          <cell r="AP138">
            <v>1440</v>
          </cell>
          <cell r="AQ138">
            <v>17</v>
          </cell>
          <cell r="AR138">
            <v>15</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6</v>
          </cell>
          <cell r="BP138">
            <v>5</v>
          </cell>
          <cell r="BQ138">
            <v>23</v>
          </cell>
          <cell r="BR138">
            <v>20</v>
          </cell>
          <cell r="BS138">
            <v>43</v>
          </cell>
          <cell r="BT138">
            <v>8.5</v>
          </cell>
          <cell r="BU138">
            <v>7</v>
          </cell>
          <cell r="BV138">
            <v>0</v>
          </cell>
          <cell r="BW138">
            <v>0</v>
          </cell>
          <cell r="BX138">
            <v>0</v>
          </cell>
          <cell r="BY138">
            <v>0</v>
          </cell>
          <cell r="BZ138">
            <v>0</v>
          </cell>
          <cell r="CA138">
            <v>0</v>
          </cell>
          <cell r="CB138">
            <v>0</v>
          </cell>
          <cell r="CC138">
            <v>0</v>
          </cell>
          <cell r="CD138">
            <v>0</v>
          </cell>
          <cell r="CE138">
            <v>0</v>
          </cell>
          <cell r="CF138">
            <v>0</v>
          </cell>
          <cell r="CG138">
            <v>0</v>
          </cell>
          <cell r="CH138">
            <v>0</v>
          </cell>
          <cell r="CI138">
            <v>0</v>
          </cell>
          <cell r="CJ138">
            <v>0</v>
          </cell>
          <cell r="CK138">
            <v>0</v>
          </cell>
          <cell r="CL138">
            <v>0</v>
          </cell>
          <cell r="CM138">
            <v>0</v>
          </cell>
          <cell r="CN138">
            <v>0</v>
          </cell>
          <cell r="CO138">
            <v>0</v>
          </cell>
          <cell r="CP138">
            <v>0</v>
          </cell>
          <cell r="CQ138">
            <v>0</v>
          </cell>
          <cell r="CR138">
            <v>0</v>
          </cell>
          <cell r="CS138">
            <v>0</v>
          </cell>
          <cell r="CT138">
            <v>8.5</v>
          </cell>
          <cell r="CU138">
            <v>7</v>
          </cell>
          <cell r="CV138">
            <v>15.5</v>
          </cell>
          <cell r="CW138">
            <v>4.5</v>
          </cell>
          <cell r="CX138">
            <v>6</v>
          </cell>
          <cell r="CY138">
            <v>0</v>
          </cell>
          <cell r="CZ138">
            <v>0</v>
          </cell>
          <cell r="DA138">
            <v>0</v>
          </cell>
          <cell r="DB138">
            <v>0</v>
          </cell>
          <cell r="DC138">
            <v>0</v>
          </cell>
          <cell r="DD138">
            <v>0</v>
          </cell>
          <cell r="DE138">
            <v>0</v>
          </cell>
          <cell r="DF138">
            <v>0</v>
          </cell>
          <cell r="DG138">
            <v>0</v>
          </cell>
          <cell r="DH138">
            <v>0</v>
          </cell>
          <cell r="DI138">
            <v>0</v>
          </cell>
          <cell r="DJ138">
            <v>0</v>
          </cell>
          <cell r="DK138">
            <v>0</v>
          </cell>
          <cell r="DL138">
            <v>0</v>
          </cell>
          <cell r="DM138">
            <v>0</v>
          </cell>
          <cell r="DN138">
            <v>0</v>
          </cell>
          <cell r="DO138">
            <v>0</v>
          </cell>
          <cell r="DP138">
            <v>0</v>
          </cell>
          <cell r="DQ138">
            <v>0</v>
          </cell>
          <cell r="DR138">
            <v>0</v>
          </cell>
          <cell r="DS138">
            <v>0</v>
          </cell>
          <cell r="DT138">
            <v>0</v>
          </cell>
          <cell r="DU138">
            <v>0</v>
          </cell>
          <cell r="DV138">
            <v>1</v>
          </cell>
          <cell r="DW138">
            <v>4.5</v>
          </cell>
          <cell r="DX138">
            <v>7</v>
          </cell>
          <cell r="DY138">
            <v>11.5</v>
          </cell>
          <cell r="DZ138">
            <v>2</v>
          </cell>
          <cell r="EA138">
            <v>13</v>
          </cell>
          <cell r="EB138">
            <v>0</v>
          </cell>
          <cell r="EC138">
            <v>0</v>
          </cell>
          <cell r="ED138">
            <v>0</v>
          </cell>
          <cell r="EE138">
            <v>0</v>
          </cell>
          <cell r="EF138">
            <v>0</v>
          </cell>
          <cell r="EG138">
            <v>0</v>
          </cell>
          <cell r="EH138">
            <v>0</v>
          </cell>
          <cell r="EI138">
            <v>0</v>
          </cell>
          <cell r="EJ138">
            <v>0</v>
          </cell>
          <cell r="EK138">
            <v>0</v>
          </cell>
          <cell r="EL138">
            <v>0</v>
          </cell>
          <cell r="EM138">
            <v>0</v>
          </cell>
          <cell r="EN138">
            <v>0</v>
          </cell>
          <cell r="EO138">
            <v>0</v>
          </cell>
          <cell r="EP138">
            <v>0</v>
          </cell>
          <cell r="EQ138">
            <v>0</v>
          </cell>
          <cell r="ER138">
            <v>0</v>
          </cell>
          <cell r="ES138">
            <v>0</v>
          </cell>
          <cell r="ET138">
            <v>0</v>
          </cell>
          <cell r="EU138">
            <v>0</v>
          </cell>
          <cell r="EV138">
            <v>0</v>
          </cell>
          <cell r="EW138">
            <v>0</v>
          </cell>
          <cell r="EX138">
            <v>1</v>
          </cell>
          <cell r="EY138">
            <v>5</v>
          </cell>
          <cell r="EZ138">
            <v>3</v>
          </cell>
          <cell r="FA138">
            <v>18</v>
          </cell>
          <cell r="FB138">
            <v>21</v>
          </cell>
          <cell r="FC138">
            <v>0</v>
          </cell>
          <cell r="FD138">
            <v>0</v>
          </cell>
          <cell r="FE138">
            <v>0</v>
          </cell>
          <cell r="FF138">
            <v>0</v>
          </cell>
          <cell r="FG138">
            <v>0</v>
          </cell>
          <cell r="FH138">
            <v>0</v>
          </cell>
          <cell r="FI138">
            <v>1</v>
          </cell>
          <cell r="FJ138">
            <v>0</v>
          </cell>
          <cell r="FK138">
            <v>0</v>
          </cell>
          <cell r="FL138">
            <v>0</v>
          </cell>
          <cell r="FM138">
            <v>1</v>
          </cell>
          <cell r="FN138">
            <v>0</v>
          </cell>
          <cell r="FO138">
            <v>1</v>
          </cell>
          <cell r="FP138">
            <v>0</v>
          </cell>
          <cell r="FQ138">
            <v>0</v>
          </cell>
          <cell r="FR138">
            <v>2</v>
          </cell>
          <cell r="FS138">
            <v>1</v>
          </cell>
          <cell r="FT138">
            <v>4</v>
          </cell>
          <cell r="FU138">
            <v>6</v>
          </cell>
          <cell r="FV138">
            <v>11</v>
          </cell>
          <cell r="FW138">
            <v>12</v>
          </cell>
          <cell r="FX138">
            <v>3</v>
          </cell>
          <cell r="FY138">
            <v>1</v>
          </cell>
          <cell r="FZ138">
            <v>2</v>
          </cell>
          <cell r="GA138">
            <v>1</v>
          </cell>
          <cell r="GB138">
            <v>22</v>
          </cell>
          <cell r="GC138">
            <v>21</v>
          </cell>
          <cell r="GD138">
            <v>43</v>
          </cell>
          <cell r="GE138">
            <v>1</v>
          </cell>
          <cell r="GF138">
            <v>0</v>
          </cell>
          <cell r="GG138">
            <v>3</v>
          </cell>
          <cell r="GH138">
            <v>2</v>
          </cell>
          <cell r="GI138">
            <v>2</v>
          </cell>
          <cell r="GJ138">
            <v>3</v>
          </cell>
          <cell r="GK138">
            <v>1</v>
          </cell>
          <cell r="GL138">
            <v>2</v>
          </cell>
          <cell r="GM138">
            <v>0</v>
          </cell>
          <cell r="GN138">
            <v>0</v>
          </cell>
          <cell r="GO138">
            <v>1.5</v>
          </cell>
          <cell r="GP138">
            <v>0</v>
          </cell>
          <cell r="GQ138">
            <v>8.5</v>
          </cell>
          <cell r="GR138">
            <v>7</v>
          </cell>
          <cell r="GS138">
            <v>15.5</v>
          </cell>
          <cell r="GT138">
            <v>0</v>
          </cell>
          <cell r="GU138">
            <v>0</v>
          </cell>
          <cell r="GV138">
            <v>0</v>
          </cell>
          <cell r="GW138">
            <v>0</v>
          </cell>
          <cell r="GX138">
            <v>2</v>
          </cell>
          <cell r="GY138">
            <v>2</v>
          </cell>
          <cell r="GZ138">
            <v>0</v>
          </cell>
          <cell r="HA138">
            <v>5</v>
          </cell>
          <cell r="HB138">
            <v>1</v>
          </cell>
          <cell r="HC138">
            <v>0</v>
          </cell>
          <cell r="HD138">
            <v>0.5</v>
          </cell>
          <cell r="HE138">
            <v>0</v>
          </cell>
          <cell r="HF138">
            <v>3.5</v>
          </cell>
          <cell r="HG138">
            <v>7</v>
          </cell>
          <cell r="HH138">
            <v>10.5</v>
          </cell>
          <cell r="HI138">
            <v>0</v>
          </cell>
          <cell r="HJ138">
            <v>0</v>
          </cell>
          <cell r="HK138">
            <v>1</v>
          </cell>
          <cell r="HL138">
            <v>2</v>
          </cell>
          <cell r="HM138">
            <v>2</v>
          </cell>
          <cell r="HN138">
            <v>4</v>
          </cell>
          <cell r="HO138">
            <v>1</v>
          </cell>
          <cell r="HP138">
            <v>9</v>
          </cell>
          <cell r="HQ138">
            <v>0</v>
          </cell>
          <cell r="HR138">
            <v>2</v>
          </cell>
          <cell r="HS138">
            <v>0</v>
          </cell>
          <cell r="HT138">
            <v>0</v>
          </cell>
          <cell r="HU138">
            <v>4</v>
          </cell>
          <cell r="HV138">
            <v>17</v>
          </cell>
          <cell r="HW138">
            <v>21</v>
          </cell>
          <cell r="HX138">
            <v>0</v>
          </cell>
          <cell r="HY138">
            <v>0</v>
          </cell>
          <cell r="HZ138">
            <v>26</v>
          </cell>
          <cell r="IA138">
            <v>51</v>
          </cell>
          <cell r="IB138">
            <v>6</v>
          </cell>
          <cell r="IC138">
            <v>10</v>
          </cell>
          <cell r="ID138">
            <v>0</v>
          </cell>
          <cell r="IE138">
            <v>4</v>
          </cell>
          <cell r="IF138">
            <v>0</v>
          </cell>
          <cell r="IG138">
            <v>0</v>
          </cell>
          <cell r="IH138">
            <v>1</v>
          </cell>
          <cell r="II138">
            <v>1</v>
          </cell>
          <cell r="IJ138">
            <v>33</v>
          </cell>
          <cell r="IK138">
            <v>66</v>
          </cell>
          <cell r="IL138">
            <v>99</v>
          </cell>
          <cell r="IM138">
            <v>1</v>
          </cell>
          <cell r="IN138">
            <v>4</v>
          </cell>
          <cell r="IO138">
            <v>1</v>
          </cell>
          <cell r="IP138">
            <v>1</v>
          </cell>
          <cell r="IQ138">
            <v>1</v>
          </cell>
          <cell r="IR138">
            <v>0</v>
          </cell>
          <cell r="IS138">
            <v>0</v>
          </cell>
          <cell r="IT138">
            <v>0</v>
          </cell>
          <cell r="IU138">
            <v>7</v>
          </cell>
          <cell r="IV138">
            <v>7</v>
          </cell>
          <cell r="IW138">
            <v>10</v>
          </cell>
          <cell r="IX138">
            <v>12</v>
          </cell>
          <cell r="IY138">
            <v>22</v>
          </cell>
          <cell r="IZ138">
            <v>0</v>
          </cell>
          <cell r="JA138">
            <v>0</v>
          </cell>
          <cell r="JB138">
            <v>0</v>
          </cell>
          <cell r="JC138">
            <v>0</v>
          </cell>
          <cell r="JD138">
            <v>0</v>
          </cell>
          <cell r="JE138">
            <v>0</v>
          </cell>
          <cell r="JF138">
            <v>0</v>
          </cell>
          <cell r="JG138">
            <v>0</v>
          </cell>
          <cell r="JH138">
            <v>2</v>
          </cell>
          <cell r="JI138">
            <v>2</v>
          </cell>
          <cell r="JJ138">
            <v>2</v>
          </cell>
          <cell r="JK138">
            <v>2</v>
          </cell>
          <cell r="JL138">
            <v>4</v>
          </cell>
          <cell r="JM138">
            <v>1</v>
          </cell>
          <cell r="JN138">
            <v>1</v>
          </cell>
          <cell r="JO138">
            <v>0</v>
          </cell>
          <cell r="JP138">
            <v>1</v>
          </cell>
          <cell r="JQ138">
            <v>0</v>
          </cell>
          <cell r="JR138">
            <v>0</v>
          </cell>
          <cell r="JS138">
            <v>0</v>
          </cell>
          <cell r="JT138">
            <v>0</v>
          </cell>
          <cell r="JU138">
            <v>3</v>
          </cell>
          <cell r="JV138">
            <v>3</v>
          </cell>
          <cell r="JW138">
            <v>4</v>
          </cell>
          <cell r="JX138">
            <v>5</v>
          </cell>
          <cell r="JY138">
            <v>9</v>
          </cell>
          <cell r="JZ138">
            <v>0</v>
          </cell>
          <cell r="KA138">
            <v>4</v>
          </cell>
          <cell r="KB138">
            <v>0</v>
          </cell>
          <cell r="KC138">
            <v>2</v>
          </cell>
          <cell r="KD138">
            <v>0</v>
          </cell>
          <cell r="KE138">
            <v>0</v>
          </cell>
          <cell r="KF138">
            <v>0</v>
          </cell>
          <cell r="KG138">
            <v>0</v>
          </cell>
          <cell r="KH138">
            <v>2</v>
          </cell>
          <cell r="KI138">
            <v>7</v>
          </cell>
          <cell r="KJ138">
            <v>2</v>
          </cell>
          <cell r="KK138">
            <v>13</v>
          </cell>
          <cell r="KL138">
            <v>15</v>
          </cell>
          <cell r="KM138">
            <v>1</v>
          </cell>
          <cell r="KN138">
            <v>4</v>
          </cell>
          <cell r="KO138">
            <v>1</v>
          </cell>
          <cell r="KP138">
            <v>0</v>
          </cell>
          <cell r="KQ138">
            <v>0</v>
          </cell>
          <cell r="KR138">
            <v>0</v>
          </cell>
          <cell r="KS138">
            <v>0</v>
          </cell>
          <cell r="KT138">
            <v>0</v>
          </cell>
          <cell r="KU138">
            <v>0</v>
          </cell>
          <cell r="KV138">
            <v>0</v>
          </cell>
          <cell r="KW138">
            <v>0</v>
          </cell>
          <cell r="KX138">
            <v>0</v>
          </cell>
          <cell r="KY138">
            <v>0</v>
          </cell>
          <cell r="KZ138">
            <v>2</v>
          </cell>
          <cell r="LA138">
            <v>0</v>
          </cell>
          <cell r="LB138">
            <v>0</v>
          </cell>
          <cell r="LC138">
            <v>7</v>
          </cell>
          <cell r="LD138">
            <v>9</v>
          </cell>
        </row>
      </sheetData>
      <sheetData sheetId="1">
        <row r="2">
          <cell r="A2" t="str">
            <v>Aisling Ghear Theatre Company</v>
          </cell>
          <cell r="B2">
            <v>1</v>
          </cell>
          <cell r="C2">
            <v>33177</v>
          </cell>
          <cell r="D2" t="str">
            <v>Lottery</v>
          </cell>
          <cell r="E2" t="str">
            <v>ACNI/12223</v>
          </cell>
          <cell r="F2" t="str">
            <v>Gilly Campbell</v>
          </cell>
          <cell r="G2" t="str">
            <v>AFP - Core</v>
          </cell>
          <cell r="H2" t="str">
            <v>Awarded</v>
          </cell>
          <cell r="I2" t="str">
            <v>Medium</v>
          </cell>
          <cell r="J2">
            <v>77229</v>
          </cell>
          <cell r="K2">
            <v>0</v>
          </cell>
          <cell r="L2">
            <v>77229</v>
          </cell>
          <cell r="M2">
            <v>339220</v>
          </cell>
          <cell r="N2" t="str">
            <v>Drama</v>
          </cell>
          <cell r="O2">
            <v>1</v>
          </cell>
          <cell r="P2">
            <v>0</v>
          </cell>
          <cell r="Q2">
            <v>0</v>
          </cell>
          <cell r="R2">
            <v>1</v>
          </cell>
          <cell r="S2">
            <v>0</v>
          </cell>
          <cell r="T2">
            <v>1</v>
          </cell>
          <cell r="U2">
            <v>0</v>
          </cell>
          <cell r="V2">
            <v>0</v>
          </cell>
          <cell r="W2">
            <v>0</v>
          </cell>
          <cell r="X2">
            <v>0</v>
          </cell>
          <cell r="Y2">
            <v>0</v>
          </cell>
          <cell r="Z2">
            <v>1</v>
          </cell>
          <cell r="AA2">
            <v>1</v>
          </cell>
          <cell r="AB2">
            <v>3</v>
          </cell>
          <cell r="AC2">
            <v>4</v>
          </cell>
          <cell r="AD2">
            <v>14</v>
          </cell>
          <cell r="AE2">
            <v>9</v>
          </cell>
          <cell r="AF2">
            <v>0</v>
          </cell>
          <cell r="AG2">
            <v>0</v>
          </cell>
          <cell r="AH2">
            <v>0</v>
          </cell>
          <cell r="AI2">
            <v>0</v>
          </cell>
          <cell r="AJ2">
            <v>14</v>
          </cell>
          <cell r="AK2">
            <v>9</v>
          </cell>
          <cell r="AL2">
            <v>23</v>
          </cell>
          <cell r="AM2">
            <v>6</v>
          </cell>
          <cell r="AN2">
            <v>5</v>
          </cell>
          <cell r="AO2">
            <v>11</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0</v>
          </cell>
          <cell r="BQ2">
            <v>0</v>
          </cell>
          <cell r="BR2">
            <v>0</v>
          </cell>
          <cell r="BS2">
            <v>0</v>
          </cell>
          <cell r="BT2">
            <v>0</v>
          </cell>
          <cell r="BU2">
            <v>0</v>
          </cell>
          <cell r="BV2">
            <v>0</v>
          </cell>
          <cell r="BW2">
            <v>0</v>
          </cell>
          <cell r="BX2">
            <v>0</v>
          </cell>
          <cell r="BY2">
            <v>0</v>
          </cell>
          <cell r="BZ2">
            <v>0</v>
          </cell>
          <cell r="CA2">
            <v>0</v>
          </cell>
          <cell r="CB2">
            <v>0</v>
          </cell>
          <cell r="CC2">
            <v>0</v>
          </cell>
          <cell r="CD2">
            <v>0</v>
          </cell>
          <cell r="CE2">
            <v>0</v>
          </cell>
          <cell r="CF2">
            <v>0</v>
          </cell>
          <cell r="CG2">
            <v>0</v>
          </cell>
          <cell r="CH2">
            <v>0</v>
          </cell>
          <cell r="CI2">
            <v>0</v>
          </cell>
          <cell r="CJ2">
            <v>0</v>
          </cell>
          <cell r="CK2">
            <v>0</v>
          </cell>
          <cell r="CL2">
            <v>0</v>
          </cell>
          <cell r="CM2">
            <v>0</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DU2">
            <v>0</v>
          </cell>
          <cell r="DV2">
            <v>0</v>
          </cell>
          <cell r="DW2">
            <v>0</v>
          </cell>
          <cell r="DX2">
            <v>0</v>
          </cell>
          <cell r="DY2">
            <v>0</v>
          </cell>
          <cell r="DZ2">
            <v>0</v>
          </cell>
          <cell r="EA2">
            <v>0</v>
          </cell>
          <cell r="EB2">
            <v>0</v>
          </cell>
          <cell r="EC2">
            <v>0</v>
          </cell>
          <cell r="ED2">
            <v>0</v>
          </cell>
          <cell r="EE2">
            <v>0</v>
          </cell>
          <cell r="EF2">
            <v>0</v>
          </cell>
          <cell r="EG2">
            <v>0</v>
          </cell>
          <cell r="EH2">
            <v>0</v>
          </cell>
          <cell r="EI2">
            <v>0</v>
          </cell>
          <cell r="EJ2">
            <v>0</v>
          </cell>
          <cell r="EK2">
            <v>0</v>
          </cell>
          <cell r="EL2">
            <v>0</v>
          </cell>
          <cell r="EM2">
            <v>0</v>
          </cell>
          <cell r="EN2">
            <v>0</v>
          </cell>
          <cell r="EO2">
            <v>0</v>
          </cell>
          <cell r="EP2">
            <v>0</v>
          </cell>
          <cell r="EQ2">
            <v>0</v>
          </cell>
          <cell r="ER2">
            <v>0</v>
          </cell>
          <cell r="ES2">
            <v>0</v>
          </cell>
          <cell r="ET2">
            <v>0</v>
          </cell>
          <cell r="EU2">
            <v>0</v>
          </cell>
          <cell r="EV2">
            <v>0</v>
          </cell>
          <cell r="EW2">
            <v>0</v>
          </cell>
          <cell r="EX2">
            <v>0</v>
          </cell>
          <cell r="EY2">
            <v>0</v>
          </cell>
          <cell r="EZ2">
            <v>0</v>
          </cell>
          <cell r="FA2">
            <v>0</v>
          </cell>
          <cell r="FB2">
            <v>0</v>
          </cell>
          <cell r="FC2">
            <v>1</v>
          </cell>
          <cell r="FD2">
            <v>0</v>
          </cell>
          <cell r="FE2">
            <v>0</v>
          </cell>
          <cell r="FF2">
            <v>0</v>
          </cell>
          <cell r="FG2">
            <v>0</v>
          </cell>
          <cell r="FH2">
            <v>0</v>
          </cell>
          <cell r="FI2">
            <v>0</v>
          </cell>
          <cell r="FJ2">
            <v>0</v>
          </cell>
          <cell r="FK2">
            <v>0</v>
          </cell>
          <cell r="FL2">
            <v>0</v>
          </cell>
          <cell r="FM2">
            <v>1</v>
          </cell>
          <cell r="FN2">
            <v>0</v>
          </cell>
          <cell r="FO2">
            <v>1</v>
          </cell>
          <cell r="FP2">
            <v>0</v>
          </cell>
          <cell r="FQ2">
            <v>0</v>
          </cell>
          <cell r="FR2">
            <v>0</v>
          </cell>
          <cell r="FS2">
            <v>0</v>
          </cell>
          <cell r="FT2">
            <v>0</v>
          </cell>
          <cell r="FU2">
            <v>0</v>
          </cell>
          <cell r="FV2">
            <v>0</v>
          </cell>
          <cell r="FW2">
            <v>0</v>
          </cell>
          <cell r="FX2">
            <v>0</v>
          </cell>
          <cell r="FY2">
            <v>0</v>
          </cell>
          <cell r="FZ2">
            <v>0</v>
          </cell>
          <cell r="GA2">
            <v>0</v>
          </cell>
          <cell r="GB2">
            <v>0</v>
          </cell>
          <cell r="GC2">
            <v>0</v>
          </cell>
          <cell r="GD2">
            <v>0</v>
          </cell>
          <cell r="GE2">
            <v>0</v>
          </cell>
          <cell r="GF2">
            <v>0</v>
          </cell>
          <cell r="GG2">
            <v>0</v>
          </cell>
          <cell r="GH2">
            <v>0</v>
          </cell>
          <cell r="GI2">
            <v>0</v>
          </cell>
          <cell r="GJ2">
            <v>0</v>
          </cell>
          <cell r="GK2">
            <v>0</v>
          </cell>
          <cell r="GL2">
            <v>0</v>
          </cell>
          <cell r="GM2">
            <v>0</v>
          </cell>
          <cell r="GN2">
            <v>0</v>
          </cell>
          <cell r="GO2">
            <v>0</v>
          </cell>
          <cell r="GP2">
            <v>0</v>
          </cell>
          <cell r="GQ2">
            <v>0</v>
          </cell>
          <cell r="GR2">
            <v>0</v>
          </cell>
          <cell r="GS2">
            <v>0</v>
          </cell>
          <cell r="GT2">
            <v>0</v>
          </cell>
          <cell r="GU2">
            <v>0</v>
          </cell>
          <cell r="GV2">
            <v>0</v>
          </cell>
          <cell r="GW2">
            <v>0</v>
          </cell>
          <cell r="GX2">
            <v>0</v>
          </cell>
          <cell r="GY2">
            <v>0</v>
          </cell>
          <cell r="GZ2">
            <v>0</v>
          </cell>
          <cell r="HA2">
            <v>0</v>
          </cell>
          <cell r="HB2">
            <v>0</v>
          </cell>
          <cell r="HC2">
            <v>0</v>
          </cell>
          <cell r="HD2">
            <v>0</v>
          </cell>
          <cell r="HE2">
            <v>0</v>
          </cell>
          <cell r="HF2">
            <v>0</v>
          </cell>
          <cell r="HG2">
            <v>0</v>
          </cell>
          <cell r="HH2">
            <v>0</v>
          </cell>
          <cell r="HI2">
            <v>0</v>
          </cell>
          <cell r="HJ2">
            <v>0</v>
          </cell>
          <cell r="HK2">
            <v>0</v>
          </cell>
          <cell r="HL2">
            <v>0</v>
          </cell>
          <cell r="HM2">
            <v>0</v>
          </cell>
          <cell r="HN2">
            <v>0</v>
          </cell>
          <cell r="HO2">
            <v>0</v>
          </cell>
          <cell r="HP2">
            <v>0</v>
          </cell>
          <cell r="HQ2">
            <v>0</v>
          </cell>
          <cell r="HR2">
            <v>0</v>
          </cell>
          <cell r="HS2">
            <v>0</v>
          </cell>
          <cell r="HT2">
            <v>0</v>
          </cell>
          <cell r="HU2">
            <v>0</v>
          </cell>
          <cell r="HV2">
            <v>0</v>
          </cell>
          <cell r="HW2">
            <v>0</v>
          </cell>
          <cell r="HX2">
            <v>0</v>
          </cell>
          <cell r="HY2">
            <v>0</v>
          </cell>
          <cell r="HZ2">
            <v>0</v>
          </cell>
          <cell r="IA2">
            <v>0</v>
          </cell>
          <cell r="IB2">
            <v>0</v>
          </cell>
          <cell r="IC2">
            <v>0</v>
          </cell>
          <cell r="ID2">
            <v>0</v>
          </cell>
          <cell r="IE2">
            <v>0</v>
          </cell>
          <cell r="IF2">
            <v>0</v>
          </cell>
          <cell r="IG2">
            <v>0</v>
          </cell>
          <cell r="IH2">
            <v>0</v>
          </cell>
          <cell r="II2">
            <v>0</v>
          </cell>
          <cell r="IJ2">
            <v>0</v>
          </cell>
          <cell r="IK2">
            <v>0</v>
          </cell>
          <cell r="IL2">
            <v>0</v>
          </cell>
          <cell r="IM2">
            <v>0</v>
          </cell>
          <cell r="IN2">
            <v>0</v>
          </cell>
          <cell r="IO2">
            <v>0</v>
          </cell>
          <cell r="IP2">
            <v>0</v>
          </cell>
          <cell r="IQ2">
            <v>0</v>
          </cell>
          <cell r="IR2">
            <v>0</v>
          </cell>
          <cell r="IS2">
            <v>0</v>
          </cell>
          <cell r="IT2">
            <v>0</v>
          </cell>
          <cell r="IU2">
            <v>0</v>
          </cell>
          <cell r="IV2">
            <v>0</v>
          </cell>
          <cell r="IW2">
            <v>0</v>
          </cell>
          <cell r="IX2">
            <v>0</v>
          </cell>
          <cell r="IY2">
            <v>0</v>
          </cell>
          <cell r="IZ2">
            <v>0</v>
          </cell>
          <cell r="JA2">
            <v>0</v>
          </cell>
          <cell r="JB2">
            <v>0</v>
          </cell>
          <cell r="JC2">
            <v>0</v>
          </cell>
          <cell r="JD2">
            <v>0</v>
          </cell>
          <cell r="JE2">
            <v>0</v>
          </cell>
          <cell r="JF2">
            <v>0</v>
          </cell>
          <cell r="JG2">
            <v>0</v>
          </cell>
          <cell r="JH2">
            <v>0</v>
          </cell>
          <cell r="JI2">
            <v>0</v>
          </cell>
          <cell r="JJ2">
            <v>0</v>
          </cell>
          <cell r="JK2">
            <v>0</v>
          </cell>
          <cell r="JL2">
            <v>0</v>
          </cell>
          <cell r="JM2">
            <v>0</v>
          </cell>
          <cell r="JN2">
            <v>0</v>
          </cell>
          <cell r="JO2">
            <v>0</v>
          </cell>
          <cell r="JP2">
            <v>0</v>
          </cell>
          <cell r="JQ2">
            <v>0</v>
          </cell>
          <cell r="JR2">
            <v>0</v>
          </cell>
          <cell r="JS2">
            <v>0</v>
          </cell>
          <cell r="JT2">
            <v>0</v>
          </cell>
          <cell r="JU2">
            <v>0</v>
          </cell>
          <cell r="JV2">
            <v>0</v>
          </cell>
          <cell r="JW2">
            <v>0</v>
          </cell>
          <cell r="JX2">
            <v>0</v>
          </cell>
          <cell r="JY2">
            <v>0</v>
          </cell>
          <cell r="JZ2">
            <v>0</v>
          </cell>
          <cell r="KA2">
            <v>0</v>
          </cell>
          <cell r="KB2">
            <v>0</v>
          </cell>
          <cell r="KC2">
            <v>0</v>
          </cell>
          <cell r="KD2">
            <v>0</v>
          </cell>
          <cell r="KE2">
            <v>0</v>
          </cell>
          <cell r="KF2">
            <v>0</v>
          </cell>
          <cell r="KG2">
            <v>0</v>
          </cell>
          <cell r="KH2">
            <v>0</v>
          </cell>
          <cell r="KI2">
            <v>0</v>
          </cell>
          <cell r="KJ2">
            <v>0</v>
          </cell>
          <cell r="KK2">
            <v>0</v>
          </cell>
          <cell r="KL2">
            <v>0</v>
          </cell>
          <cell r="KM2">
            <v>0</v>
          </cell>
          <cell r="KN2">
            <v>0</v>
          </cell>
          <cell r="KO2">
            <v>1</v>
          </cell>
          <cell r="KP2">
            <v>0</v>
          </cell>
          <cell r="KQ2">
            <v>1</v>
          </cell>
          <cell r="KR2">
            <v>0</v>
          </cell>
          <cell r="KS2">
            <v>0</v>
          </cell>
          <cell r="KT2">
            <v>0</v>
          </cell>
          <cell r="KU2">
            <v>1</v>
          </cell>
          <cell r="KV2">
            <v>0</v>
          </cell>
          <cell r="KW2">
            <v>0</v>
          </cell>
          <cell r="KX2">
            <v>0</v>
          </cell>
          <cell r="KY2">
            <v>2</v>
          </cell>
          <cell r="KZ2">
            <v>0</v>
          </cell>
          <cell r="LA2">
            <v>0</v>
          </cell>
          <cell r="LB2">
            <v>0</v>
          </cell>
          <cell r="LC2">
            <v>0</v>
          </cell>
          <cell r="LD2">
            <v>0</v>
          </cell>
        </row>
        <row r="3">
          <cell r="A3" t="str">
            <v>All Set Cross Cultural Project</v>
          </cell>
          <cell r="B3">
            <v>1</v>
          </cell>
          <cell r="C3">
            <v>33195</v>
          </cell>
          <cell r="D3" t="str">
            <v>Lottery</v>
          </cell>
          <cell r="E3" t="str">
            <v>ACNI/12241</v>
          </cell>
          <cell r="F3" t="str">
            <v>Maria McAlister</v>
          </cell>
          <cell r="G3" t="str">
            <v>AFP - Core</v>
          </cell>
          <cell r="H3" t="str">
            <v>Awarded</v>
          </cell>
          <cell r="I3" t="str">
            <v>Small</v>
          </cell>
          <cell r="J3">
            <v>27338</v>
          </cell>
          <cell r="K3">
            <v>0</v>
          </cell>
          <cell r="L3">
            <v>27603</v>
          </cell>
          <cell r="M3">
            <v>54143</v>
          </cell>
          <cell r="N3" t="str">
            <v>Traditional Arts</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3</v>
          </cell>
          <cell r="AE3">
            <v>8</v>
          </cell>
          <cell r="AF3">
            <v>0</v>
          </cell>
          <cell r="AG3">
            <v>1</v>
          </cell>
          <cell r="AH3">
            <v>0</v>
          </cell>
          <cell r="AI3">
            <v>0</v>
          </cell>
          <cell r="AJ3">
            <v>3</v>
          </cell>
          <cell r="AK3">
            <v>9</v>
          </cell>
          <cell r="AL3">
            <v>12</v>
          </cell>
          <cell r="AM3">
            <v>7</v>
          </cell>
          <cell r="AN3">
            <v>10</v>
          </cell>
          <cell r="AO3">
            <v>17</v>
          </cell>
          <cell r="AP3">
            <v>300</v>
          </cell>
          <cell r="AQ3">
            <v>5</v>
          </cell>
          <cell r="AR3">
            <v>7</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1</v>
          </cell>
          <cell r="BO3">
            <v>0</v>
          </cell>
          <cell r="BP3">
            <v>0</v>
          </cell>
          <cell r="BQ3">
            <v>5</v>
          </cell>
          <cell r="BR3">
            <v>8</v>
          </cell>
          <cell r="BS3">
            <v>13</v>
          </cell>
          <cell r="BT3">
            <v>3</v>
          </cell>
          <cell r="BU3">
            <v>7</v>
          </cell>
          <cell r="BV3">
            <v>0</v>
          </cell>
          <cell r="BW3">
            <v>0</v>
          </cell>
          <cell r="BX3">
            <v>0</v>
          </cell>
          <cell r="BY3">
            <v>0</v>
          </cell>
          <cell r="BZ3">
            <v>0</v>
          </cell>
          <cell r="CA3">
            <v>0</v>
          </cell>
          <cell r="CB3">
            <v>0</v>
          </cell>
          <cell r="CC3">
            <v>0</v>
          </cell>
          <cell r="CD3">
            <v>0</v>
          </cell>
          <cell r="CE3">
            <v>0</v>
          </cell>
          <cell r="CF3">
            <v>0</v>
          </cell>
          <cell r="CG3">
            <v>0</v>
          </cell>
          <cell r="CH3">
            <v>0</v>
          </cell>
          <cell r="CI3">
            <v>0</v>
          </cell>
          <cell r="CJ3">
            <v>0</v>
          </cell>
          <cell r="CK3">
            <v>0</v>
          </cell>
          <cell r="CL3">
            <v>0</v>
          </cell>
          <cell r="CM3">
            <v>0</v>
          </cell>
          <cell r="CN3">
            <v>0</v>
          </cell>
          <cell r="CO3">
            <v>0</v>
          </cell>
          <cell r="CP3">
            <v>0</v>
          </cell>
          <cell r="CQ3">
            <v>0</v>
          </cell>
          <cell r="CR3">
            <v>0</v>
          </cell>
          <cell r="CS3">
            <v>0</v>
          </cell>
          <cell r="CT3">
            <v>3</v>
          </cell>
          <cell r="CU3">
            <v>7</v>
          </cell>
          <cell r="CV3">
            <v>10</v>
          </cell>
          <cell r="CW3">
            <v>0</v>
          </cell>
          <cell r="CX3">
            <v>1</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1</v>
          </cell>
          <cell r="DY3">
            <v>1</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cell r="FO3">
            <v>0</v>
          </cell>
          <cell r="FP3">
            <v>0</v>
          </cell>
          <cell r="FQ3">
            <v>0</v>
          </cell>
          <cell r="FR3">
            <v>0</v>
          </cell>
          <cell r="FS3">
            <v>1</v>
          </cell>
          <cell r="FT3">
            <v>1</v>
          </cell>
          <cell r="FU3">
            <v>3</v>
          </cell>
          <cell r="FV3">
            <v>3</v>
          </cell>
          <cell r="FW3">
            <v>4</v>
          </cell>
          <cell r="FX3">
            <v>0</v>
          </cell>
          <cell r="FY3">
            <v>0</v>
          </cell>
          <cell r="FZ3">
            <v>1</v>
          </cell>
          <cell r="GA3">
            <v>0</v>
          </cell>
          <cell r="GB3">
            <v>5</v>
          </cell>
          <cell r="GC3">
            <v>8</v>
          </cell>
          <cell r="GD3">
            <v>13</v>
          </cell>
          <cell r="GE3">
            <v>0</v>
          </cell>
          <cell r="GF3">
            <v>2</v>
          </cell>
          <cell r="GG3">
            <v>0</v>
          </cell>
          <cell r="GH3">
            <v>0</v>
          </cell>
          <cell r="GI3">
            <v>0</v>
          </cell>
          <cell r="GJ3">
            <v>4</v>
          </cell>
          <cell r="GK3">
            <v>2</v>
          </cell>
          <cell r="GL3">
            <v>1</v>
          </cell>
          <cell r="GM3">
            <v>0</v>
          </cell>
          <cell r="GN3">
            <v>1</v>
          </cell>
          <cell r="GO3">
            <v>1</v>
          </cell>
          <cell r="GP3">
            <v>0</v>
          </cell>
          <cell r="GQ3">
            <v>3</v>
          </cell>
          <cell r="GR3">
            <v>8</v>
          </cell>
          <cell r="GS3">
            <v>11</v>
          </cell>
          <cell r="GT3">
            <v>0</v>
          </cell>
          <cell r="GU3">
            <v>0</v>
          </cell>
          <cell r="GV3">
            <v>0</v>
          </cell>
          <cell r="GW3">
            <v>0</v>
          </cell>
          <cell r="GX3">
            <v>0</v>
          </cell>
          <cell r="GY3">
            <v>0</v>
          </cell>
          <cell r="GZ3">
            <v>0</v>
          </cell>
          <cell r="HA3">
            <v>0</v>
          </cell>
          <cell r="HB3">
            <v>0</v>
          </cell>
          <cell r="HC3">
            <v>1</v>
          </cell>
          <cell r="HD3">
            <v>0</v>
          </cell>
          <cell r="HE3">
            <v>0</v>
          </cell>
          <cell r="HF3">
            <v>0</v>
          </cell>
          <cell r="HG3">
            <v>1</v>
          </cell>
          <cell r="HH3">
            <v>1</v>
          </cell>
          <cell r="HI3">
            <v>0</v>
          </cell>
          <cell r="HJ3">
            <v>0</v>
          </cell>
          <cell r="HK3">
            <v>0</v>
          </cell>
          <cell r="HL3">
            <v>0</v>
          </cell>
          <cell r="HM3">
            <v>0</v>
          </cell>
          <cell r="HN3">
            <v>0</v>
          </cell>
          <cell r="HO3">
            <v>0</v>
          </cell>
          <cell r="HP3">
            <v>0</v>
          </cell>
          <cell r="HQ3">
            <v>0</v>
          </cell>
          <cell r="HR3">
            <v>0</v>
          </cell>
          <cell r="HS3">
            <v>0</v>
          </cell>
          <cell r="HT3">
            <v>0</v>
          </cell>
          <cell r="HU3">
            <v>0</v>
          </cell>
          <cell r="HV3">
            <v>0</v>
          </cell>
          <cell r="HW3">
            <v>0</v>
          </cell>
          <cell r="HX3">
            <v>0</v>
          </cell>
          <cell r="HY3">
            <v>0</v>
          </cell>
          <cell r="HZ3">
            <v>0</v>
          </cell>
          <cell r="IA3">
            <v>1</v>
          </cell>
          <cell r="IB3">
            <v>0</v>
          </cell>
          <cell r="IC3">
            <v>1</v>
          </cell>
          <cell r="ID3">
            <v>2</v>
          </cell>
          <cell r="IE3">
            <v>2</v>
          </cell>
          <cell r="IF3">
            <v>0</v>
          </cell>
          <cell r="IG3">
            <v>0</v>
          </cell>
          <cell r="IH3">
            <v>0</v>
          </cell>
          <cell r="II3">
            <v>0</v>
          </cell>
          <cell r="IJ3">
            <v>2</v>
          </cell>
          <cell r="IK3">
            <v>4</v>
          </cell>
          <cell r="IL3">
            <v>6</v>
          </cell>
          <cell r="IM3">
            <v>4</v>
          </cell>
          <cell r="IN3">
            <v>6</v>
          </cell>
          <cell r="IO3">
            <v>1</v>
          </cell>
          <cell r="IP3">
            <v>1</v>
          </cell>
          <cell r="IQ3">
            <v>0</v>
          </cell>
          <cell r="IR3">
            <v>0</v>
          </cell>
          <cell r="IS3">
            <v>0</v>
          </cell>
          <cell r="IT3">
            <v>1</v>
          </cell>
          <cell r="IU3">
            <v>0</v>
          </cell>
          <cell r="IV3">
            <v>0</v>
          </cell>
          <cell r="IW3">
            <v>5</v>
          </cell>
          <cell r="IX3">
            <v>8</v>
          </cell>
          <cell r="IY3">
            <v>13</v>
          </cell>
          <cell r="IZ3">
            <v>0</v>
          </cell>
          <cell r="JA3">
            <v>7</v>
          </cell>
          <cell r="JB3">
            <v>2</v>
          </cell>
          <cell r="JC3">
            <v>0</v>
          </cell>
          <cell r="JD3">
            <v>0</v>
          </cell>
          <cell r="JE3">
            <v>0</v>
          </cell>
          <cell r="JF3">
            <v>2</v>
          </cell>
          <cell r="JG3">
            <v>0</v>
          </cell>
          <cell r="JH3">
            <v>0</v>
          </cell>
          <cell r="JI3">
            <v>0</v>
          </cell>
          <cell r="JJ3">
            <v>4</v>
          </cell>
          <cell r="JK3">
            <v>7</v>
          </cell>
          <cell r="JL3">
            <v>11</v>
          </cell>
          <cell r="JM3">
            <v>0</v>
          </cell>
          <cell r="JN3">
            <v>1</v>
          </cell>
          <cell r="JO3">
            <v>0</v>
          </cell>
          <cell r="JP3">
            <v>0</v>
          </cell>
          <cell r="JQ3">
            <v>0</v>
          </cell>
          <cell r="JR3">
            <v>0</v>
          </cell>
          <cell r="JS3">
            <v>0</v>
          </cell>
          <cell r="JT3">
            <v>0</v>
          </cell>
          <cell r="JU3">
            <v>0</v>
          </cell>
          <cell r="JV3">
            <v>0</v>
          </cell>
          <cell r="JW3">
            <v>0</v>
          </cell>
          <cell r="JX3">
            <v>1</v>
          </cell>
          <cell r="JY3">
            <v>1</v>
          </cell>
          <cell r="JZ3">
            <v>0</v>
          </cell>
          <cell r="KA3">
            <v>0</v>
          </cell>
          <cell r="KB3">
            <v>0</v>
          </cell>
          <cell r="KC3">
            <v>0</v>
          </cell>
          <cell r="KD3">
            <v>0</v>
          </cell>
          <cell r="KE3">
            <v>0</v>
          </cell>
          <cell r="KF3">
            <v>0</v>
          </cell>
          <cell r="KG3">
            <v>0</v>
          </cell>
          <cell r="KH3">
            <v>0</v>
          </cell>
          <cell r="KI3">
            <v>0</v>
          </cell>
          <cell r="KJ3">
            <v>0</v>
          </cell>
          <cell r="KK3">
            <v>0</v>
          </cell>
          <cell r="KL3">
            <v>0</v>
          </cell>
          <cell r="KM3">
            <v>0</v>
          </cell>
          <cell r="KN3">
            <v>0</v>
          </cell>
          <cell r="KO3">
            <v>1</v>
          </cell>
          <cell r="KP3">
            <v>0</v>
          </cell>
          <cell r="KQ3">
            <v>11</v>
          </cell>
          <cell r="KR3">
            <v>11</v>
          </cell>
          <cell r="KS3">
            <v>11</v>
          </cell>
          <cell r="KT3">
            <v>11</v>
          </cell>
          <cell r="KU3">
            <v>11</v>
          </cell>
          <cell r="KV3">
            <v>11</v>
          </cell>
          <cell r="KW3">
            <v>9</v>
          </cell>
          <cell r="KX3">
            <v>0</v>
          </cell>
          <cell r="KY3">
            <v>75</v>
          </cell>
          <cell r="KZ3">
            <v>0</v>
          </cell>
          <cell r="LA3">
            <v>0</v>
          </cell>
          <cell r="LB3">
            <v>0</v>
          </cell>
          <cell r="LC3">
            <v>2</v>
          </cell>
          <cell r="LD3">
            <v>2</v>
          </cell>
        </row>
        <row r="4">
          <cell r="A4" t="str">
            <v>An Droichead</v>
          </cell>
          <cell r="B4">
            <v>1</v>
          </cell>
          <cell r="C4">
            <v>33212</v>
          </cell>
          <cell r="D4" t="str">
            <v>Lottery</v>
          </cell>
          <cell r="E4" t="str">
            <v>ACNI/12258</v>
          </cell>
          <cell r="F4" t="str">
            <v>Maria McAlister</v>
          </cell>
          <cell r="G4" t="str">
            <v>AFP - Core</v>
          </cell>
          <cell r="H4" t="str">
            <v>Awarded</v>
          </cell>
          <cell r="I4" t="str">
            <v>Medium</v>
          </cell>
          <cell r="J4">
            <v>47637</v>
          </cell>
          <cell r="K4">
            <v>0</v>
          </cell>
          <cell r="L4">
            <v>47637</v>
          </cell>
          <cell r="M4">
            <v>144884</v>
          </cell>
          <cell r="N4" t="str">
            <v>Traditional Arts</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4</v>
          </cell>
          <cell r="AR4">
            <v>2</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4</v>
          </cell>
          <cell r="BR4">
            <v>2</v>
          </cell>
          <cell r="BS4">
            <v>6</v>
          </cell>
          <cell r="BT4">
            <v>0</v>
          </cell>
          <cell r="BU4">
            <v>0</v>
          </cell>
          <cell r="BV4">
            <v>0</v>
          </cell>
          <cell r="BW4">
            <v>0</v>
          </cell>
          <cell r="BX4">
            <v>0</v>
          </cell>
          <cell r="BY4">
            <v>0</v>
          </cell>
          <cell r="BZ4">
            <v>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0</v>
          </cell>
          <cell r="CR4">
            <v>0</v>
          </cell>
          <cell r="CS4">
            <v>0</v>
          </cell>
          <cell r="CT4">
            <v>0</v>
          </cell>
          <cell r="CU4">
            <v>0</v>
          </cell>
          <cell r="CV4">
            <v>0</v>
          </cell>
          <cell r="CW4">
            <v>1</v>
          </cell>
          <cell r="CX4">
            <v>3</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1</v>
          </cell>
          <cell r="DX4">
            <v>3</v>
          </cell>
          <cell r="DY4">
            <v>4</v>
          </cell>
          <cell r="DZ4">
            <v>0</v>
          </cell>
          <cell r="EA4">
            <v>12</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12</v>
          </cell>
          <cell r="FB4">
            <v>12</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2</v>
          </cell>
          <cell r="FT4">
            <v>3</v>
          </cell>
          <cell r="FU4">
            <v>0</v>
          </cell>
          <cell r="FV4">
            <v>1</v>
          </cell>
          <cell r="FW4">
            <v>0</v>
          </cell>
          <cell r="FX4">
            <v>0</v>
          </cell>
          <cell r="FY4">
            <v>0</v>
          </cell>
          <cell r="FZ4">
            <v>0</v>
          </cell>
          <cell r="GA4">
            <v>0</v>
          </cell>
          <cell r="GB4">
            <v>4</v>
          </cell>
          <cell r="GC4">
            <v>2</v>
          </cell>
          <cell r="GD4">
            <v>6</v>
          </cell>
          <cell r="GE4">
            <v>0</v>
          </cell>
          <cell r="GF4">
            <v>0</v>
          </cell>
          <cell r="GG4">
            <v>0</v>
          </cell>
          <cell r="GH4">
            <v>0</v>
          </cell>
          <cell r="GI4">
            <v>0</v>
          </cell>
          <cell r="GJ4">
            <v>0</v>
          </cell>
          <cell r="GK4">
            <v>0</v>
          </cell>
          <cell r="GL4">
            <v>0</v>
          </cell>
          <cell r="GM4">
            <v>0</v>
          </cell>
          <cell r="GN4">
            <v>0</v>
          </cell>
          <cell r="GO4">
            <v>0</v>
          </cell>
          <cell r="GP4">
            <v>0</v>
          </cell>
          <cell r="GQ4">
            <v>0</v>
          </cell>
          <cell r="GR4">
            <v>0</v>
          </cell>
          <cell r="GS4">
            <v>0</v>
          </cell>
          <cell r="GT4">
            <v>0</v>
          </cell>
          <cell r="GU4">
            <v>0</v>
          </cell>
          <cell r="GV4">
            <v>0</v>
          </cell>
          <cell r="GW4">
            <v>0</v>
          </cell>
          <cell r="GX4">
            <v>0</v>
          </cell>
          <cell r="GY4">
            <v>0</v>
          </cell>
          <cell r="GZ4">
            <v>0</v>
          </cell>
          <cell r="HA4">
            <v>0</v>
          </cell>
          <cell r="HB4">
            <v>0</v>
          </cell>
          <cell r="HC4">
            <v>0</v>
          </cell>
          <cell r="HD4">
            <v>0</v>
          </cell>
          <cell r="HE4">
            <v>0</v>
          </cell>
          <cell r="HF4">
            <v>0</v>
          </cell>
          <cell r="HG4">
            <v>0</v>
          </cell>
          <cell r="HH4">
            <v>0</v>
          </cell>
          <cell r="HI4">
            <v>0</v>
          </cell>
          <cell r="HJ4">
            <v>0</v>
          </cell>
          <cell r="HK4">
            <v>0</v>
          </cell>
          <cell r="HL4">
            <v>0</v>
          </cell>
          <cell r="HM4">
            <v>0</v>
          </cell>
          <cell r="HN4">
            <v>0</v>
          </cell>
          <cell r="HO4">
            <v>0</v>
          </cell>
          <cell r="HP4">
            <v>0</v>
          </cell>
          <cell r="HQ4">
            <v>0</v>
          </cell>
          <cell r="HR4">
            <v>0</v>
          </cell>
          <cell r="HS4">
            <v>0</v>
          </cell>
          <cell r="HT4">
            <v>0</v>
          </cell>
          <cell r="HU4">
            <v>0</v>
          </cell>
          <cell r="HV4">
            <v>0</v>
          </cell>
          <cell r="HW4">
            <v>0</v>
          </cell>
          <cell r="HX4">
            <v>0</v>
          </cell>
          <cell r="HY4">
            <v>0</v>
          </cell>
          <cell r="HZ4">
            <v>0</v>
          </cell>
          <cell r="IA4">
            <v>0</v>
          </cell>
          <cell r="IB4">
            <v>0</v>
          </cell>
          <cell r="IC4">
            <v>0</v>
          </cell>
          <cell r="ID4">
            <v>0</v>
          </cell>
          <cell r="IE4">
            <v>0</v>
          </cell>
          <cell r="IF4">
            <v>0</v>
          </cell>
          <cell r="IG4">
            <v>0</v>
          </cell>
          <cell r="IH4">
            <v>0</v>
          </cell>
          <cell r="II4">
            <v>0</v>
          </cell>
          <cell r="IJ4">
            <v>0</v>
          </cell>
          <cell r="IK4">
            <v>0</v>
          </cell>
          <cell r="IL4">
            <v>0</v>
          </cell>
          <cell r="IM4">
            <v>0</v>
          </cell>
          <cell r="IN4">
            <v>0</v>
          </cell>
          <cell r="IO4">
            <v>0</v>
          </cell>
          <cell r="IP4">
            <v>0</v>
          </cell>
          <cell r="IQ4">
            <v>0</v>
          </cell>
          <cell r="IR4">
            <v>0</v>
          </cell>
          <cell r="IS4">
            <v>0</v>
          </cell>
          <cell r="IT4">
            <v>2</v>
          </cell>
          <cell r="IU4">
            <v>4</v>
          </cell>
          <cell r="IV4">
            <v>0</v>
          </cell>
          <cell r="IW4">
            <v>4</v>
          </cell>
          <cell r="IX4">
            <v>2</v>
          </cell>
          <cell r="IY4">
            <v>6</v>
          </cell>
          <cell r="IZ4">
            <v>0</v>
          </cell>
          <cell r="JA4">
            <v>0</v>
          </cell>
          <cell r="JB4">
            <v>0</v>
          </cell>
          <cell r="JC4">
            <v>0</v>
          </cell>
          <cell r="JD4">
            <v>0</v>
          </cell>
          <cell r="JE4">
            <v>0</v>
          </cell>
          <cell r="JF4">
            <v>0</v>
          </cell>
          <cell r="JG4">
            <v>0</v>
          </cell>
          <cell r="JH4">
            <v>0</v>
          </cell>
          <cell r="JI4">
            <v>0</v>
          </cell>
          <cell r="JJ4">
            <v>0</v>
          </cell>
          <cell r="JK4">
            <v>0</v>
          </cell>
          <cell r="JL4">
            <v>0</v>
          </cell>
          <cell r="JM4">
            <v>0</v>
          </cell>
          <cell r="JN4">
            <v>0</v>
          </cell>
          <cell r="JO4">
            <v>0</v>
          </cell>
          <cell r="JP4">
            <v>0</v>
          </cell>
          <cell r="JQ4">
            <v>0</v>
          </cell>
          <cell r="JR4">
            <v>0</v>
          </cell>
          <cell r="JS4">
            <v>0</v>
          </cell>
          <cell r="JT4">
            <v>0</v>
          </cell>
          <cell r="JU4">
            <v>0</v>
          </cell>
          <cell r="JV4">
            <v>0</v>
          </cell>
          <cell r="JW4">
            <v>0</v>
          </cell>
          <cell r="JX4">
            <v>0</v>
          </cell>
          <cell r="JY4">
            <v>0</v>
          </cell>
          <cell r="JZ4">
            <v>0</v>
          </cell>
          <cell r="KA4">
            <v>0</v>
          </cell>
          <cell r="KB4">
            <v>0</v>
          </cell>
          <cell r="KC4">
            <v>0</v>
          </cell>
          <cell r="KD4">
            <v>0</v>
          </cell>
          <cell r="KE4">
            <v>0</v>
          </cell>
          <cell r="KF4">
            <v>0</v>
          </cell>
          <cell r="KG4">
            <v>0</v>
          </cell>
          <cell r="KH4">
            <v>0</v>
          </cell>
          <cell r="KI4">
            <v>0</v>
          </cell>
          <cell r="KJ4">
            <v>0</v>
          </cell>
          <cell r="KK4">
            <v>0</v>
          </cell>
          <cell r="KL4">
            <v>0</v>
          </cell>
          <cell r="KM4">
            <v>0</v>
          </cell>
          <cell r="KN4">
            <v>0</v>
          </cell>
          <cell r="KO4">
            <v>1</v>
          </cell>
          <cell r="KP4">
            <v>0</v>
          </cell>
          <cell r="KQ4">
            <v>0</v>
          </cell>
          <cell r="KR4">
            <v>0</v>
          </cell>
          <cell r="KS4">
            <v>0</v>
          </cell>
          <cell r="KT4">
            <v>0</v>
          </cell>
          <cell r="KU4">
            <v>0</v>
          </cell>
          <cell r="KV4">
            <v>0</v>
          </cell>
          <cell r="KW4">
            <v>0</v>
          </cell>
          <cell r="KX4">
            <v>0</v>
          </cell>
          <cell r="KY4">
            <v>0</v>
          </cell>
          <cell r="KZ4">
            <v>0</v>
          </cell>
          <cell r="LA4">
            <v>0</v>
          </cell>
          <cell r="LB4">
            <v>0</v>
          </cell>
          <cell r="LC4">
            <v>1</v>
          </cell>
          <cell r="LD4">
            <v>1</v>
          </cell>
        </row>
        <row r="5">
          <cell r="A5" t="str">
            <v>An Gaelaras Ltd</v>
          </cell>
          <cell r="B5">
            <v>1</v>
          </cell>
          <cell r="C5">
            <v>33234</v>
          </cell>
          <cell r="D5" t="str">
            <v>Exchequer</v>
          </cell>
          <cell r="E5" t="str">
            <v>ACNI/12280</v>
          </cell>
          <cell r="F5" t="str">
            <v>Joan Dempster</v>
          </cell>
          <cell r="G5" t="str">
            <v>AFP - Core</v>
          </cell>
          <cell r="H5" t="str">
            <v>Awarded</v>
          </cell>
          <cell r="I5" t="str">
            <v>Large</v>
          </cell>
          <cell r="J5">
            <v>139535</v>
          </cell>
          <cell r="K5">
            <v>0</v>
          </cell>
          <cell r="L5">
            <v>226216</v>
          </cell>
          <cell r="M5">
            <v>975592</v>
          </cell>
          <cell r="N5" t="str">
            <v>Traditional Arts</v>
          </cell>
          <cell r="O5">
            <v>0</v>
          </cell>
          <cell r="P5">
            <v>0</v>
          </cell>
          <cell r="Q5">
            <v>0</v>
          </cell>
          <cell r="R5">
            <v>0</v>
          </cell>
          <cell r="S5">
            <v>2</v>
          </cell>
          <cell r="T5">
            <v>1</v>
          </cell>
          <cell r="U5">
            <v>0</v>
          </cell>
          <cell r="V5">
            <v>0</v>
          </cell>
          <cell r="W5">
            <v>3</v>
          </cell>
          <cell r="X5">
            <v>4</v>
          </cell>
          <cell r="Y5">
            <v>5</v>
          </cell>
          <cell r="Z5">
            <v>6</v>
          </cell>
          <cell r="AA5">
            <v>10</v>
          </cell>
          <cell r="AB5">
            <v>11</v>
          </cell>
          <cell r="AC5">
            <v>21</v>
          </cell>
          <cell r="AD5">
            <v>0</v>
          </cell>
          <cell r="AE5">
            <v>0</v>
          </cell>
          <cell r="AF5">
            <v>0</v>
          </cell>
          <cell r="AG5">
            <v>0</v>
          </cell>
          <cell r="AH5">
            <v>0</v>
          </cell>
          <cell r="AI5">
            <v>0</v>
          </cell>
          <cell r="AJ5">
            <v>0</v>
          </cell>
          <cell r="AK5">
            <v>0</v>
          </cell>
          <cell r="AL5">
            <v>0</v>
          </cell>
          <cell r="AM5">
            <v>6</v>
          </cell>
          <cell r="AN5">
            <v>13</v>
          </cell>
          <cell r="AO5">
            <v>19</v>
          </cell>
          <cell r="AP5">
            <v>396</v>
          </cell>
          <cell r="AQ5">
            <v>3</v>
          </cell>
          <cell r="AR5">
            <v>3</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3</v>
          </cell>
          <cell r="BR5">
            <v>3</v>
          </cell>
          <cell r="BS5">
            <v>6</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2</v>
          </cell>
          <cell r="CX5">
            <v>1</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2</v>
          </cell>
          <cell r="DX5">
            <v>1</v>
          </cell>
          <cell r="DY5">
            <v>3</v>
          </cell>
          <cell r="DZ5">
            <v>8</v>
          </cell>
          <cell r="EA5">
            <v>10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0</v>
          </cell>
          <cell r="EW5">
            <v>0</v>
          </cell>
          <cell r="EX5">
            <v>0</v>
          </cell>
          <cell r="EY5">
            <v>0</v>
          </cell>
          <cell r="EZ5">
            <v>8</v>
          </cell>
          <cell r="FA5">
            <v>10</v>
          </cell>
          <cell r="FB5">
            <v>18</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2</v>
          </cell>
          <cell r="FW5">
            <v>2</v>
          </cell>
          <cell r="FX5">
            <v>1</v>
          </cell>
          <cell r="FY5">
            <v>1</v>
          </cell>
          <cell r="FZ5">
            <v>0</v>
          </cell>
          <cell r="GA5">
            <v>0</v>
          </cell>
          <cell r="GB5">
            <v>3</v>
          </cell>
          <cell r="GC5">
            <v>3</v>
          </cell>
          <cell r="GD5">
            <v>6</v>
          </cell>
          <cell r="GE5">
            <v>0</v>
          </cell>
          <cell r="GF5">
            <v>0</v>
          </cell>
          <cell r="GG5">
            <v>0</v>
          </cell>
          <cell r="GH5">
            <v>0</v>
          </cell>
          <cell r="GI5">
            <v>0</v>
          </cell>
          <cell r="GJ5">
            <v>0</v>
          </cell>
          <cell r="GK5">
            <v>0</v>
          </cell>
          <cell r="GL5">
            <v>0</v>
          </cell>
          <cell r="GM5">
            <v>0</v>
          </cell>
          <cell r="GN5">
            <v>0</v>
          </cell>
          <cell r="GO5">
            <v>0</v>
          </cell>
          <cell r="GP5">
            <v>0</v>
          </cell>
          <cell r="GQ5">
            <v>0</v>
          </cell>
          <cell r="GR5">
            <v>0</v>
          </cell>
          <cell r="GS5">
            <v>0</v>
          </cell>
          <cell r="GT5">
            <v>0</v>
          </cell>
          <cell r="GU5">
            <v>0</v>
          </cell>
          <cell r="GV5">
            <v>0</v>
          </cell>
          <cell r="GW5">
            <v>0</v>
          </cell>
          <cell r="GX5">
            <v>0</v>
          </cell>
          <cell r="GY5">
            <v>0</v>
          </cell>
          <cell r="GZ5">
            <v>0</v>
          </cell>
          <cell r="HA5">
            <v>0</v>
          </cell>
          <cell r="HB5">
            <v>0</v>
          </cell>
          <cell r="HC5">
            <v>0</v>
          </cell>
          <cell r="HD5">
            <v>0</v>
          </cell>
          <cell r="HE5">
            <v>0</v>
          </cell>
          <cell r="HF5">
            <v>0</v>
          </cell>
          <cell r="HG5">
            <v>0</v>
          </cell>
          <cell r="HH5">
            <v>0</v>
          </cell>
          <cell r="HI5">
            <v>0</v>
          </cell>
          <cell r="HJ5">
            <v>0</v>
          </cell>
          <cell r="HK5">
            <v>0</v>
          </cell>
          <cell r="HL5">
            <v>0</v>
          </cell>
          <cell r="HM5">
            <v>0</v>
          </cell>
          <cell r="HN5">
            <v>0</v>
          </cell>
          <cell r="HO5">
            <v>0</v>
          </cell>
          <cell r="HP5">
            <v>0</v>
          </cell>
          <cell r="HQ5">
            <v>0</v>
          </cell>
          <cell r="HR5">
            <v>0</v>
          </cell>
          <cell r="HS5">
            <v>0</v>
          </cell>
          <cell r="HT5">
            <v>0</v>
          </cell>
          <cell r="HU5">
            <v>0</v>
          </cell>
          <cell r="HV5">
            <v>0</v>
          </cell>
          <cell r="HW5">
            <v>0</v>
          </cell>
          <cell r="HX5">
            <v>0</v>
          </cell>
          <cell r="HY5">
            <v>0</v>
          </cell>
          <cell r="HZ5">
            <v>0</v>
          </cell>
          <cell r="IA5">
            <v>0</v>
          </cell>
          <cell r="IB5">
            <v>0</v>
          </cell>
          <cell r="IC5">
            <v>0</v>
          </cell>
          <cell r="ID5">
            <v>0</v>
          </cell>
          <cell r="IE5">
            <v>0</v>
          </cell>
          <cell r="IF5">
            <v>0</v>
          </cell>
          <cell r="IG5">
            <v>0</v>
          </cell>
          <cell r="IH5">
            <v>0</v>
          </cell>
          <cell r="II5">
            <v>0</v>
          </cell>
          <cell r="IJ5">
            <v>0</v>
          </cell>
          <cell r="IK5">
            <v>0</v>
          </cell>
          <cell r="IL5">
            <v>0</v>
          </cell>
          <cell r="IM5">
            <v>2</v>
          </cell>
          <cell r="IN5">
            <v>3</v>
          </cell>
          <cell r="IO5">
            <v>0</v>
          </cell>
          <cell r="IP5">
            <v>0</v>
          </cell>
          <cell r="IQ5">
            <v>0</v>
          </cell>
          <cell r="IR5">
            <v>0</v>
          </cell>
          <cell r="IS5">
            <v>0</v>
          </cell>
          <cell r="IT5">
            <v>0</v>
          </cell>
          <cell r="IU5">
            <v>1</v>
          </cell>
          <cell r="IV5">
            <v>0</v>
          </cell>
          <cell r="IW5">
            <v>3</v>
          </cell>
          <cell r="IX5">
            <v>3</v>
          </cell>
          <cell r="IY5">
            <v>6</v>
          </cell>
          <cell r="IZ5">
            <v>0</v>
          </cell>
          <cell r="JA5">
            <v>0</v>
          </cell>
          <cell r="JB5">
            <v>0</v>
          </cell>
          <cell r="JC5">
            <v>0</v>
          </cell>
          <cell r="JD5">
            <v>0</v>
          </cell>
          <cell r="JE5">
            <v>0</v>
          </cell>
          <cell r="JF5">
            <v>0</v>
          </cell>
          <cell r="JG5">
            <v>0</v>
          </cell>
          <cell r="JH5">
            <v>0</v>
          </cell>
          <cell r="JI5">
            <v>0</v>
          </cell>
          <cell r="JJ5">
            <v>0</v>
          </cell>
          <cell r="JK5">
            <v>0</v>
          </cell>
          <cell r="JL5">
            <v>0</v>
          </cell>
          <cell r="JM5">
            <v>2</v>
          </cell>
          <cell r="JN5">
            <v>1</v>
          </cell>
          <cell r="JO5">
            <v>0</v>
          </cell>
          <cell r="JP5">
            <v>0</v>
          </cell>
          <cell r="JQ5">
            <v>0</v>
          </cell>
          <cell r="JR5">
            <v>0</v>
          </cell>
          <cell r="JS5">
            <v>0</v>
          </cell>
          <cell r="JT5">
            <v>0</v>
          </cell>
          <cell r="JU5">
            <v>0</v>
          </cell>
          <cell r="JV5">
            <v>0</v>
          </cell>
          <cell r="JW5">
            <v>2</v>
          </cell>
          <cell r="JX5">
            <v>1</v>
          </cell>
          <cell r="JY5">
            <v>3</v>
          </cell>
          <cell r="JZ5">
            <v>7</v>
          </cell>
          <cell r="KA5">
            <v>9</v>
          </cell>
          <cell r="KB5">
            <v>0</v>
          </cell>
          <cell r="KC5">
            <v>1</v>
          </cell>
          <cell r="KD5">
            <v>0</v>
          </cell>
          <cell r="KE5">
            <v>0</v>
          </cell>
          <cell r="KF5">
            <v>0</v>
          </cell>
          <cell r="KG5">
            <v>0</v>
          </cell>
          <cell r="KH5">
            <v>1</v>
          </cell>
          <cell r="KI5">
            <v>0</v>
          </cell>
          <cell r="KJ5">
            <v>8</v>
          </cell>
          <cell r="KK5">
            <v>10</v>
          </cell>
          <cell r="KL5">
            <v>18</v>
          </cell>
          <cell r="KM5">
            <v>0</v>
          </cell>
          <cell r="KN5">
            <v>0</v>
          </cell>
          <cell r="KO5">
            <v>0</v>
          </cell>
          <cell r="KP5">
            <v>1</v>
          </cell>
          <cell r="KQ5">
            <v>0</v>
          </cell>
          <cell r="KR5">
            <v>0</v>
          </cell>
          <cell r="KS5">
            <v>0</v>
          </cell>
          <cell r="KT5">
            <v>0</v>
          </cell>
          <cell r="KU5">
            <v>0</v>
          </cell>
          <cell r="KV5">
            <v>0</v>
          </cell>
          <cell r="KW5">
            <v>0</v>
          </cell>
          <cell r="KX5">
            <v>0</v>
          </cell>
          <cell r="KY5">
            <v>0</v>
          </cell>
          <cell r="KZ5">
            <v>0</v>
          </cell>
          <cell r="LA5">
            <v>0</v>
          </cell>
          <cell r="LB5">
            <v>0</v>
          </cell>
          <cell r="LC5">
            <v>12</v>
          </cell>
          <cell r="LD5">
            <v>12</v>
          </cell>
        </row>
        <row r="6">
          <cell r="A6" t="str">
            <v>Andersonstown Traditional &amp; Contemporary Music School</v>
          </cell>
          <cell r="B6">
            <v>1</v>
          </cell>
          <cell r="C6">
            <v>33203</v>
          </cell>
          <cell r="D6" t="str">
            <v>Lottery</v>
          </cell>
          <cell r="E6" t="str">
            <v>ACNI/12249</v>
          </cell>
          <cell r="F6" t="str">
            <v>Maria McAlister</v>
          </cell>
          <cell r="G6" t="str">
            <v>AFP - Core</v>
          </cell>
          <cell r="H6" t="str">
            <v>Awarded</v>
          </cell>
          <cell r="I6" t="str">
            <v>Small</v>
          </cell>
          <cell r="J6">
            <v>52000</v>
          </cell>
          <cell r="K6">
            <v>0</v>
          </cell>
          <cell r="L6">
            <v>52000</v>
          </cell>
          <cell r="M6">
            <v>161305</v>
          </cell>
          <cell r="N6" t="str">
            <v>Traditional Arts</v>
          </cell>
          <cell r="O6">
            <v>0</v>
          </cell>
          <cell r="P6">
            <v>0</v>
          </cell>
          <cell r="Q6">
            <v>0</v>
          </cell>
          <cell r="R6">
            <v>0</v>
          </cell>
          <cell r="S6">
            <v>1</v>
          </cell>
          <cell r="T6">
            <v>0</v>
          </cell>
          <cell r="U6">
            <v>0</v>
          </cell>
          <cell r="V6">
            <v>0</v>
          </cell>
          <cell r="W6">
            <v>0</v>
          </cell>
          <cell r="X6">
            <v>2</v>
          </cell>
          <cell r="Y6">
            <v>0</v>
          </cell>
          <cell r="Z6">
            <v>0</v>
          </cell>
          <cell r="AA6">
            <v>1</v>
          </cell>
          <cell r="AB6">
            <v>2</v>
          </cell>
          <cell r="AC6">
            <v>3</v>
          </cell>
          <cell r="AD6">
            <v>33</v>
          </cell>
          <cell r="AE6">
            <v>21</v>
          </cell>
          <cell r="AF6">
            <v>0</v>
          </cell>
          <cell r="AG6">
            <v>0</v>
          </cell>
          <cell r="AH6">
            <v>0</v>
          </cell>
          <cell r="AI6">
            <v>0</v>
          </cell>
          <cell r="AJ6">
            <v>33</v>
          </cell>
          <cell r="AK6">
            <v>21</v>
          </cell>
          <cell r="AL6">
            <v>54</v>
          </cell>
          <cell r="AM6">
            <v>3</v>
          </cell>
          <cell r="AN6">
            <v>4</v>
          </cell>
          <cell r="AO6">
            <v>7</v>
          </cell>
          <cell r="AP6">
            <v>70</v>
          </cell>
          <cell r="AQ6">
            <v>1</v>
          </cell>
          <cell r="AR6">
            <v>3</v>
          </cell>
          <cell r="AS6">
            <v>0</v>
          </cell>
          <cell r="AT6">
            <v>0</v>
          </cell>
          <cell r="AU6">
            <v>0</v>
          </cell>
          <cell r="AV6">
            <v>0</v>
          </cell>
          <cell r="AW6">
            <v>0</v>
          </cell>
          <cell r="AX6">
            <v>1</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1</v>
          </cell>
          <cell r="BR6">
            <v>4</v>
          </cell>
          <cell r="BS6">
            <v>5</v>
          </cell>
          <cell r="BT6">
            <v>33</v>
          </cell>
          <cell r="BU6">
            <v>21</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33</v>
          </cell>
          <cell r="CU6">
            <v>21</v>
          </cell>
          <cell r="CV6">
            <v>54</v>
          </cell>
          <cell r="CW6">
            <v>1</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1</v>
          </cell>
          <cell r="DX6">
            <v>0</v>
          </cell>
          <cell r="DY6">
            <v>1</v>
          </cell>
          <cell r="DZ6">
            <v>0</v>
          </cell>
          <cell r="EA6">
            <v>2</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2</v>
          </cell>
          <cell r="FB6">
            <v>2</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1</v>
          </cell>
          <cell r="FV6">
            <v>0</v>
          </cell>
          <cell r="FW6">
            <v>2</v>
          </cell>
          <cell r="FX6">
            <v>1</v>
          </cell>
          <cell r="FY6">
            <v>1</v>
          </cell>
          <cell r="FZ6">
            <v>0</v>
          </cell>
          <cell r="GA6">
            <v>0</v>
          </cell>
          <cell r="GB6">
            <v>1</v>
          </cell>
          <cell r="GC6">
            <v>4</v>
          </cell>
          <cell r="GD6">
            <v>5</v>
          </cell>
          <cell r="GE6">
            <v>6</v>
          </cell>
          <cell r="GF6">
            <v>3</v>
          </cell>
          <cell r="GG6">
            <v>11</v>
          </cell>
          <cell r="GH6">
            <v>15</v>
          </cell>
          <cell r="GI6">
            <v>5</v>
          </cell>
          <cell r="GJ6">
            <v>1</v>
          </cell>
          <cell r="GK6">
            <v>7</v>
          </cell>
          <cell r="GL6">
            <v>2</v>
          </cell>
          <cell r="GM6">
            <v>4</v>
          </cell>
          <cell r="GN6">
            <v>0</v>
          </cell>
          <cell r="GO6">
            <v>0</v>
          </cell>
          <cell r="GP6">
            <v>0</v>
          </cell>
          <cell r="GQ6">
            <v>33</v>
          </cell>
          <cell r="GR6">
            <v>21</v>
          </cell>
          <cell r="GS6">
            <v>54</v>
          </cell>
          <cell r="GT6">
            <v>0</v>
          </cell>
          <cell r="GU6">
            <v>0</v>
          </cell>
          <cell r="GV6">
            <v>0</v>
          </cell>
          <cell r="GW6">
            <v>0</v>
          </cell>
          <cell r="GX6">
            <v>0</v>
          </cell>
          <cell r="GY6">
            <v>0</v>
          </cell>
          <cell r="GZ6">
            <v>0</v>
          </cell>
          <cell r="HA6">
            <v>0</v>
          </cell>
          <cell r="HB6">
            <v>1</v>
          </cell>
          <cell r="HC6">
            <v>0</v>
          </cell>
          <cell r="HD6">
            <v>0</v>
          </cell>
          <cell r="HE6">
            <v>0</v>
          </cell>
          <cell r="HF6">
            <v>1</v>
          </cell>
          <cell r="HG6">
            <v>0</v>
          </cell>
          <cell r="HH6">
            <v>1</v>
          </cell>
          <cell r="HI6">
            <v>0</v>
          </cell>
          <cell r="HJ6">
            <v>0</v>
          </cell>
          <cell r="HK6">
            <v>0</v>
          </cell>
          <cell r="HL6">
            <v>1</v>
          </cell>
          <cell r="HM6">
            <v>0</v>
          </cell>
          <cell r="HN6">
            <v>1</v>
          </cell>
          <cell r="HO6">
            <v>0</v>
          </cell>
          <cell r="HP6">
            <v>0</v>
          </cell>
          <cell r="HQ6">
            <v>0</v>
          </cell>
          <cell r="HR6">
            <v>0</v>
          </cell>
          <cell r="HS6">
            <v>0</v>
          </cell>
          <cell r="HT6">
            <v>0</v>
          </cell>
          <cell r="HU6">
            <v>0</v>
          </cell>
          <cell r="HV6">
            <v>2</v>
          </cell>
          <cell r="HW6">
            <v>2</v>
          </cell>
          <cell r="HX6">
            <v>0</v>
          </cell>
          <cell r="HY6">
            <v>0</v>
          </cell>
          <cell r="HZ6">
            <v>0</v>
          </cell>
          <cell r="IA6">
            <v>2</v>
          </cell>
          <cell r="IB6">
            <v>2</v>
          </cell>
          <cell r="IC6">
            <v>0</v>
          </cell>
          <cell r="ID6">
            <v>1</v>
          </cell>
          <cell r="IE6">
            <v>2</v>
          </cell>
          <cell r="IF6">
            <v>0</v>
          </cell>
          <cell r="IG6">
            <v>0</v>
          </cell>
          <cell r="IH6">
            <v>0</v>
          </cell>
          <cell r="II6">
            <v>0</v>
          </cell>
          <cell r="IJ6">
            <v>3</v>
          </cell>
          <cell r="IK6">
            <v>4</v>
          </cell>
          <cell r="IL6">
            <v>7</v>
          </cell>
          <cell r="IM6">
            <v>1</v>
          </cell>
          <cell r="IN6">
            <v>1</v>
          </cell>
          <cell r="IO6">
            <v>0</v>
          </cell>
          <cell r="IP6">
            <v>0</v>
          </cell>
          <cell r="IQ6">
            <v>0</v>
          </cell>
          <cell r="IR6">
            <v>1</v>
          </cell>
          <cell r="IS6">
            <v>0</v>
          </cell>
          <cell r="IT6">
            <v>2</v>
          </cell>
          <cell r="IU6">
            <v>0</v>
          </cell>
          <cell r="IV6">
            <v>0</v>
          </cell>
          <cell r="IW6">
            <v>1</v>
          </cell>
          <cell r="IX6">
            <v>4</v>
          </cell>
          <cell r="IY6">
            <v>5</v>
          </cell>
          <cell r="IZ6">
            <v>20</v>
          </cell>
          <cell r="JA6">
            <v>19</v>
          </cell>
          <cell r="JB6">
            <v>1</v>
          </cell>
          <cell r="JC6">
            <v>0</v>
          </cell>
          <cell r="JD6">
            <v>0</v>
          </cell>
          <cell r="JE6">
            <v>0</v>
          </cell>
          <cell r="JF6">
            <v>5</v>
          </cell>
          <cell r="JG6">
            <v>1</v>
          </cell>
          <cell r="JH6">
            <v>7</v>
          </cell>
          <cell r="JI6">
            <v>1</v>
          </cell>
          <cell r="JJ6">
            <v>33</v>
          </cell>
          <cell r="JK6">
            <v>21</v>
          </cell>
          <cell r="JL6">
            <v>54</v>
          </cell>
          <cell r="JM6">
            <v>0</v>
          </cell>
          <cell r="JN6">
            <v>0</v>
          </cell>
          <cell r="JO6">
            <v>0</v>
          </cell>
          <cell r="JP6">
            <v>0</v>
          </cell>
          <cell r="JQ6">
            <v>0</v>
          </cell>
          <cell r="JR6">
            <v>0</v>
          </cell>
          <cell r="JS6">
            <v>1</v>
          </cell>
          <cell r="JT6">
            <v>0</v>
          </cell>
          <cell r="JU6">
            <v>0</v>
          </cell>
          <cell r="JV6">
            <v>0</v>
          </cell>
          <cell r="JW6">
            <v>1</v>
          </cell>
          <cell r="JX6">
            <v>0</v>
          </cell>
          <cell r="JY6">
            <v>1</v>
          </cell>
          <cell r="JZ6">
            <v>0</v>
          </cell>
          <cell r="KA6">
            <v>1</v>
          </cell>
          <cell r="KB6">
            <v>0</v>
          </cell>
          <cell r="KC6">
            <v>0</v>
          </cell>
          <cell r="KD6">
            <v>0</v>
          </cell>
          <cell r="KE6">
            <v>0</v>
          </cell>
          <cell r="KF6">
            <v>0</v>
          </cell>
          <cell r="KG6">
            <v>1</v>
          </cell>
          <cell r="KH6">
            <v>0</v>
          </cell>
          <cell r="KI6">
            <v>0</v>
          </cell>
          <cell r="KJ6">
            <v>0</v>
          </cell>
          <cell r="KK6">
            <v>2</v>
          </cell>
          <cell r="KL6">
            <v>2</v>
          </cell>
          <cell r="KM6">
            <v>0</v>
          </cell>
          <cell r="KN6">
            <v>0</v>
          </cell>
          <cell r="KO6">
            <v>1</v>
          </cell>
          <cell r="KP6">
            <v>0</v>
          </cell>
          <cell r="KQ6">
            <v>1</v>
          </cell>
          <cell r="KR6">
            <v>0</v>
          </cell>
          <cell r="KS6">
            <v>0</v>
          </cell>
          <cell r="KT6">
            <v>0</v>
          </cell>
          <cell r="KU6">
            <v>0</v>
          </cell>
          <cell r="KV6">
            <v>5</v>
          </cell>
          <cell r="KW6">
            <v>0</v>
          </cell>
          <cell r="KX6">
            <v>17</v>
          </cell>
          <cell r="KY6">
            <v>23</v>
          </cell>
          <cell r="KZ6">
            <v>0</v>
          </cell>
          <cell r="LA6">
            <v>0</v>
          </cell>
          <cell r="LB6">
            <v>0</v>
          </cell>
          <cell r="LC6">
            <v>0</v>
          </cell>
          <cell r="LD6">
            <v>0</v>
          </cell>
        </row>
        <row r="7">
          <cell r="A7" t="str">
            <v>The Armagh Rhymers Educational &amp; Cultural Organisation</v>
          </cell>
          <cell r="B7">
            <v>1</v>
          </cell>
          <cell r="C7">
            <v>33210</v>
          </cell>
          <cell r="D7" t="str">
            <v>Lottery</v>
          </cell>
          <cell r="E7" t="str">
            <v>ACNI/12256</v>
          </cell>
          <cell r="F7" t="str">
            <v>Maria McAlister</v>
          </cell>
          <cell r="G7" t="str">
            <v>AFP - Core</v>
          </cell>
          <cell r="H7" t="str">
            <v>Awarded</v>
          </cell>
          <cell r="I7" t="str">
            <v>Medium</v>
          </cell>
          <cell r="J7">
            <v>58200</v>
          </cell>
          <cell r="K7">
            <v>0</v>
          </cell>
          <cell r="L7">
            <v>65350</v>
          </cell>
          <cell r="M7">
            <v>104620</v>
          </cell>
          <cell r="N7" t="str">
            <v>Traditional Arts</v>
          </cell>
          <cell r="O7">
            <v>1</v>
          </cell>
          <cell r="P7">
            <v>0</v>
          </cell>
          <cell r="Q7">
            <v>0</v>
          </cell>
          <cell r="R7">
            <v>0</v>
          </cell>
          <cell r="S7">
            <v>0</v>
          </cell>
          <cell r="T7">
            <v>0</v>
          </cell>
          <cell r="U7">
            <v>0</v>
          </cell>
          <cell r="V7">
            <v>1</v>
          </cell>
          <cell r="W7">
            <v>0</v>
          </cell>
          <cell r="X7">
            <v>0</v>
          </cell>
          <cell r="Y7">
            <v>0</v>
          </cell>
          <cell r="Z7">
            <v>0</v>
          </cell>
          <cell r="AA7">
            <v>1</v>
          </cell>
          <cell r="AB7">
            <v>1</v>
          </cell>
          <cell r="AC7">
            <v>2</v>
          </cell>
          <cell r="AD7">
            <v>10</v>
          </cell>
          <cell r="AE7">
            <v>5</v>
          </cell>
          <cell r="AF7">
            <v>0</v>
          </cell>
          <cell r="AG7">
            <v>0</v>
          </cell>
          <cell r="AH7">
            <v>0</v>
          </cell>
          <cell r="AI7">
            <v>0</v>
          </cell>
          <cell r="AJ7">
            <v>10</v>
          </cell>
          <cell r="AK7">
            <v>5</v>
          </cell>
          <cell r="AL7">
            <v>15</v>
          </cell>
          <cell r="AM7">
            <v>6</v>
          </cell>
          <cell r="AN7">
            <v>4</v>
          </cell>
          <cell r="AO7">
            <v>10</v>
          </cell>
          <cell r="AP7">
            <v>132</v>
          </cell>
          <cell r="AQ7">
            <v>1</v>
          </cell>
          <cell r="AR7">
            <v>4</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1</v>
          </cell>
          <cell r="BR7">
            <v>4</v>
          </cell>
          <cell r="BS7">
            <v>5</v>
          </cell>
          <cell r="BT7">
            <v>1</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1</v>
          </cell>
          <cell r="CU7">
            <v>0</v>
          </cell>
          <cell r="CV7">
            <v>1</v>
          </cell>
          <cell r="CW7">
            <v>0</v>
          </cell>
          <cell r="CX7">
            <v>1</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1</v>
          </cell>
          <cell r="DY7">
            <v>1</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1</v>
          </cell>
          <cell r="FX7">
            <v>1</v>
          </cell>
          <cell r="FY7">
            <v>3</v>
          </cell>
          <cell r="FZ7">
            <v>0</v>
          </cell>
          <cell r="GA7">
            <v>0</v>
          </cell>
          <cell r="GB7">
            <v>1</v>
          </cell>
          <cell r="GC7">
            <v>4</v>
          </cell>
          <cell r="GD7">
            <v>5</v>
          </cell>
          <cell r="GE7">
            <v>0</v>
          </cell>
          <cell r="GF7">
            <v>0</v>
          </cell>
          <cell r="GG7">
            <v>0</v>
          </cell>
          <cell r="GH7">
            <v>0</v>
          </cell>
          <cell r="GI7">
            <v>0</v>
          </cell>
          <cell r="GJ7">
            <v>0</v>
          </cell>
          <cell r="GK7">
            <v>0</v>
          </cell>
          <cell r="GL7">
            <v>0</v>
          </cell>
          <cell r="GM7">
            <v>0</v>
          </cell>
          <cell r="GN7">
            <v>0</v>
          </cell>
          <cell r="GO7">
            <v>1</v>
          </cell>
          <cell r="GP7">
            <v>0</v>
          </cell>
          <cell r="GQ7">
            <v>1</v>
          </cell>
          <cell r="GR7">
            <v>0</v>
          </cell>
          <cell r="GS7">
            <v>1</v>
          </cell>
          <cell r="GT7">
            <v>0</v>
          </cell>
          <cell r="GU7">
            <v>0</v>
          </cell>
          <cell r="GV7">
            <v>0</v>
          </cell>
          <cell r="GW7">
            <v>0</v>
          </cell>
          <cell r="GX7">
            <v>0</v>
          </cell>
          <cell r="GY7">
            <v>0</v>
          </cell>
          <cell r="GZ7">
            <v>0</v>
          </cell>
          <cell r="HA7">
            <v>1</v>
          </cell>
          <cell r="HB7">
            <v>0</v>
          </cell>
          <cell r="HC7">
            <v>0</v>
          </cell>
          <cell r="HD7">
            <v>0</v>
          </cell>
          <cell r="HE7">
            <v>0</v>
          </cell>
          <cell r="HF7">
            <v>0</v>
          </cell>
          <cell r="HG7">
            <v>1</v>
          </cell>
          <cell r="HH7">
            <v>1</v>
          </cell>
          <cell r="HI7">
            <v>0</v>
          </cell>
          <cell r="HJ7">
            <v>0</v>
          </cell>
          <cell r="HK7">
            <v>0</v>
          </cell>
          <cell r="HL7">
            <v>3</v>
          </cell>
          <cell r="HM7">
            <v>3</v>
          </cell>
          <cell r="HN7">
            <v>0</v>
          </cell>
          <cell r="HO7">
            <v>3</v>
          </cell>
          <cell r="HP7">
            <v>2</v>
          </cell>
          <cell r="HQ7">
            <v>1</v>
          </cell>
          <cell r="HR7">
            <v>0</v>
          </cell>
          <cell r="HS7">
            <v>1</v>
          </cell>
          <cell r="HT7">
            <v>0</v>
          </cell>
          <cell r="HU7">
            <v>8</v>
          </cell>
          <cell r="HV7">
            <v>5</v>
          </cell>
          <cell r="HW7">
            <v>13</v>
          </cell>
          <cell r="HX7">
            <v>0</v>
          </cell>
          <cell r="HY7">
            <v>1</v>
          </cell>
          <cell r="HZ7">
            <v>0</v>
          </cell>
          <cell r="IA7">
            <v>0</v>
          </cell>
          <cell r="IB7">
            <v>0</v>
          </cell>
          <cell r="IC7">
            <v>0</v>
          </cell>
          <cell r="ID7">
            <v>1</v>
          </cell>
          <cell r="IE7">
            <v>2</v>
          </cell>
          <cell r="IF7">
            <v>0</v>
          </cell>
          <cell r="IG7">
            <v>1</v>
          </cell>
          <cell r="IH7">
            <v>0</v>
          </cell>
          <cell r="II7">
            <v>0</v>
          </cell>
          <cell r="IJ7">
            <v>1</v>
          </cell>
          <cell r="IK7">
            <v>4</v>
          </cell>
          <cell r="IL7">
            <v>5</v>
          </cell>
          <cell r="IM7">
            <v>1</v>
          </cell>
          <cell r="IN7">
            <v>4</v>
          </cell>
          <cell r="IO7">
            <v>0</v>
          </cell>
          <cell r="IP7">
            <v>0</v>
          </cell>
          <cell r="IQ7">
            <v>0</v>
          </cell>
          <cell r="IR7">
            <v>0</v>
          </cell>
          <cell r="IS7">
            <v>0</v>
          </cell>
          <cell r="IT7">
            <v>0</v>
          </cell>
          <cell r="IU7">
            <v>0</v>
          </cell>
          <cell r="IV7">
            <v>0</v>
          </cell>
          <cell r="IW7">
            <v>1</v>
          </cell>
          <cell r="IX7">
            <v>4</v>
          </cell>
          <cell r="IY7">
            <v>5</v>
          </cell>
          <cell r="IZ7">
            <v>1</v>
          </cell>
          <cell r="JA7">
            <v>0</v>
          </cell>
          <cell r="JB7">
            <v>0</v>
          </cell>
          <cell r="JC7">
            <v>0</v>
          </cell>
          <cell r="JD7">
            <v>0</v>
          </cell>
          <cell r="JE7">
            <v>0</v>
          </cell>
          <cell r="JF7">
            <v>0</v>
          </cell>
          <cell r="JG7">
            <v>0</v>
          </cell>
          <cell r="JH7">
            <v>0</v>
          </cell>
          <cell r="JI7">
            <v>0</v>
          </cell>
          <cell r="JJ7">
            <v>1</v>
          </cell>
          <cell r="JK7">
            <v>0</v>
          </cell>
          <cell r="JL7">
            <v>1</v>
          </cell>
          <cell r="JM7">
            <v>0</v>
          </cell>
          <cell r="JN7">
            <v>1</v>
          </cell>
          <cell r="JO7">
            <v>0</v>
          </cell>
          <cell r="JP7">
            <v>0</v>
          </cell>
          <cell r="JQ7">
            <v>0</v>
          </cell>
          <cell r="JR7">
            <v>0</v>
          </cell>
          <cell r="JS7">
            <v>0</v>
          </cell>
          <cell r="JT7">
            <v>0</v>
          </cell>
          <cell r="JU7">
            <v>0</v>
          </cell>
          <cell r="JV7">
            <v>0</v>
          </cell>
          <cell r="JW7">
            <v>0</v>
          </cell>
          <cell r="JX7">
            <v>1</v>
          </cell>
          <cell r="JY7">
            <v>1</v>
          </cell>
          <cell r="JZ7">
            <v>4</v>
          </cell>
          <cell r="KA7">
            <v>5</v>
          </cell>
          <cell r="KB7">
            <v>0</v>
          </cell>
          <cell r="KC7">
            <v>0</v>
          </cell>
          <cell r="KD7">
            <v>0</v>
          </cell>
          <cell r="KE7">
            <v>0</v>
          </cell>
          <cell r="KF7">
            <v>0</v>
          </cell>
          <cell r="KG7">
            <v>0</v>
          </cell>
          <cell r="KH7">
            <v>4</v>
          </cell>
          <cell r="KI7">
            <v>0</v>
          </cell>
          <cell r="KJ7">
            <v>8</v>
          </cell>
          <cell r="KK7">
            <v>5</v>
          </cell>
          <cell r="KL7">
            <v>13</v>
          </cell>
          <cell r="KM7">
            <v>0</v>
          </cell>
          <cell r="KN7">
            <v>0</v>
          </cell>
          <cell r="KO7">
            <v>1</v>
          </cell>
          <cell r="KP7">
            <v>0</v>
          </cell>
          <cell r="KQ7">
            <v>7</v>
          </cell>
          <cell r="KR7">
            <v>13</v>
          </cell>
          <cell r="KS7">
            <v>0</v>
          </cell>
          <cell r="KT7">
            <v>3</v>
          </cell>
          <cell r="KU7">
            <v>13</v>
          </cell>
          <cell r="KV7">
            <v>7</v>
          </cell>
          <cell r="KW7">
            <v>12</v>
          </cell>
          <cell r="KX7">
            <v>2</v>
          </cell>
          <cell r="KY7">
            <v>57</v>
          </cell>
          <cell r="KZ7">
            <v>0</v>
          </cell>
          <cell r="LA7">
            <v>0</v>
          </cell>
          <cell r="LB7">
            <v>0</v>
          </cell>
          <cell r="LC7">
            <v>0</v>
          </cell>
          <cell r="LD7">
            <v>0</v>
          </cell>
        </row>
        <row r="8">
          <cell r="A8" t="str">
            <v>Array Studios</v>
          </cell>
          <cell r="B8">
            <v>1</v>
          </cell>
          <cell r="C8">
            <v>33199</v>
          </cell>
          <cell r="D8" t="str">
            <v>Lottery</v>
          </cell>
          <cell r="E8" t="str">
            <v>ACNI/12245</v>
          </cell>
          <cell r="F8" t="str">
            <v>Suzanne Lyle</v>
          </cell>
          <cell r="G8" t="str">
            <v>AFP - Core</v>
          </cell>
          <cell r="H8" t="str">
            <v>Awarded</v>
          </cell>
          <cell r="I8" t="str">
            <v>Small</v>
          </cell>
          <cell r="J8">
            <v>7945</v>
          </cell>
          <cell r="K8">
            <v>0</v>
          </cell>
          <cell r="L8">
            <v>7945</v>
          </cell>
          <cell r="M8">
            <v>10845</v>
          </cell>
          <cell r="N8" t="str">
            <v>Visual Arts</v>
          </cell>
          <cell r="O8">
            <v>0</v>
          </cell>
          <cell r="P8">
            <v>0</v>
          </cell>
          <cell r="Q8">
            <v>0</v>
          </cell>
          <cell r="R8">
            <v>0</v>
          </cell>
          <cell r="S8">
            <v>0</v>
          </cell>
          <cell r="T8">
            <v>0</v>
          </cell>
          <cell r="U8">
            <v>0</v>
          </cell>
          <cell r="V8">
            <v>1</v>
          </cell>
          <cell r="W8">
            <v>0</v>
          </cell>
          <cell r="X8">
            <v>0</v>
          </cell>
          <cell r="Y8">
            <v>0</v>
          </cell>
          <cell r="Z8">
            <v>0</v>
          </cell>
          <cell r="AA8">
            <v>0</v>
          </cell>
          <cell r="AB8">
            <v>1</v>
          </cell>
          <cell r="AC8">
            <v>1</v>
          </cell>
          <cell r="AD8">
            <v>0</v>
          </cell>
          <cell r="AE8">
            <v>0</v>
          </cell>
          <cell r="AF8">
            <v>0</v>
          </cell>
          <cell r="AG8">
            <v>1</v>
          </cell>
          <cell r="AH8">
            <v>0</v>
          </cell>
          <cell r="AI8">
            <v>0</v>
          </cell>
          <cell r="AJ8">
            <v>0</v>
          </cell>
          <cell r="AK8">
            <v>1</v>
          </cell>
          <cell r="AL8">
            <v>1</v>
          </cell>
          <cell r="AM8">
            <v>0</v>
          </cell>
          <cell r="AN8">
            <v>0</v>
          </cell>
          <cell r="AO8">
            <v>0</v>
          </cell>
          <cell r="AP8">
            <v>0</v>
          </cell>
          <cell r="AQ8">
            <v>1</v>
          </cell>
          <cell r="AR8">
            <v>4</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1</v>
          </cell>
          <cell r="BR8">
            <v>4</v>
          </cell>
          <cell r="BS8">
            <v>5</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1</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1</v>
          </cell>
          <cell r="DY8">
            <v>1</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cell r="FQ8">
            <v>0</v>
          </cell>
          <cell r="FR8">
            <v>1</v>
          </cell>
          <cell r="FS8">
            <v>4</v>
          </cell>
          <cell r="FT8">
            <v>0</v>
          </cell>
          <cell r="FU8">
            <v>0</v>
          </cell>
          <cell r="FV8">
            <v>0</v>
          </cell>
          <cell r="FW8">
            <v>0</v>
          </cell>
          <cell r="FX8">
            <v>0</v>
          </cell>
          <cell r="FY8">
            <v>0</v>
          </cell>
          <cell r="FZ8">
            <v>0</v>
          </cell>
          <cell r="GA8">
            <v>0</v>
          </cell>
          <cell r="GB8">
            <v>1</v>
          </cell>
          <cell r="GC8">
            <v>4</v>
          </cell>
          <cell r="GD8">
            <v>5</v>
          </cell>
          <cell r="GE8">
            <v>0</v>
          </cell>
          <cell r="GF8">
            <v>0</v>
          </cell>
          <cell r="GG8">
            <v>0</v>
          </cell>
          <cell r="GH8">
            <v>0</v>
          </cell>
          <cell r="GI8">
            <v>0</v>
          </cell>
          <cell r="GJ8">
            <v>0</v>
          </cell>
          <cell r="GK8">
            <v>0</v>
          </cell>
          <cell r="GL8">
            <v>0</v>
          </cell>
          <cell r="GM8">
            <v>0</v>
          </cell>
          <cell r="GN8">
            <v>0</v>
          </cell>
          <cell r="GO8">
            <v>0</v>
          </cell>
          <cell r="GP8">
            <v>0</v>
          </cell>
          <cell r="GQ8">
            <v>0</v>
          </cell>
          <cell r="GR8">
            <v>0</v>
          </cell>
          <cell r="GS8">
            <v>0</v>
          </cell>
          <cell r="GT8">
            <v>0</v>
          </cell>
          <cell r="GU8">
            <v>0</v>
          </cell>
          <cell r="GV8">
            <v>0</v>
          </cell>
          <cell r="GW8">
            <v>1</v>
          </cell>
          <cell r="GX8">
            <v>0</v>
          </cell>
          <cell r="GY8">
            <v>0</v>
          </cell>
          <cell r="GZ8">
            <v>0</v>
          </cell>
          <cell r="HA8">
            <v>0</v>
          </cell>
          <cell r="HB8">
            <v>0</v>
          </cell>
          <cell r="HC8">
            <v>0</v>
          </cell>
          <cell r="HD8">
            <v>0</v>
          </cell>
          <cell r="HE8">
            <v>0</v>
          </cell>
          <cell r="HF8">
            <v>0</v>
          </cell>
          <cell r="HG8">
            <v>1</v>
          </cell>
          <cell r="HH8">
            <v>1</v>
          </cell>
          <cell r="HI8">
            <v>0</v>
          </cell>
          <cell r="HJ8">
            <v>0</v>
          </cell>
          <cell r="HK8">
            <v>0</v>
          </cell>
          <cell r="HL8">
            <v>0</v>
          </cell>
          <cell r="HM8">
            <v>0</v>
          </cell>
          <cell r="HN8">
            <v>0</v>
          </cell>
          <cell r="HO8">
            <v>0</v>
          </cell>
          <cell r="HP8">
            <v>0</v>
          </cell>
          <cell r="HQ8">
            <v>0</v>
          </cell>
          <cell r="HR8">
            <v>0</v>
          </cell>
          <cell r="HS8">
            <v>0</v>
          </cell>
          <cell r="HT8">
            <v>0</v>
          </cell>
          <cell r="HU8">
            <v>0</v>
          </cell>
          <cell r="HV8">
            <v>0</v>
          </cell>
          <cell r="HW8">
            <v>0</v>
          </cell>
          <cell r="HX8">
            <v>0</v>
          </cell>
          <cell r="HY8">
            <v>0</v>
          </cell>
          <cell r="HZ8">
            <v>0</v>
          </cell>
          <cell r="IA8">
            <v>0</v>
          </cell>
          <cell r="IB8">
            <v>0</v>
          </cell>
          <cell r="IC8">
            <v>0</v>
          </cell>
          <cell r="ID8">
            <v>0</v>
          </cell>
          <cell r="IE8">
            <v>0</v>
          </cell>
          <cell r="IF8">
            <v>0</v>
          </cell>
          <cell r="IG8">
            <v>0</v>
          </cell>
          <cell r="IH8">
            <v>0</v>
          </cell>
          <cell r="II8">
            <v>0</v>
          </cell>
          <cell r="IJ8">
            <v>0</v>
          </cell>
          <cell r="IK8">
            <v>0</v>
          </cell>
          <cell r="IL8">
            <v>0</v>
          </cell>
          <cell r="IM8">
            <v>0</v>
          </cell>
          <cell r="IN8">
            <v>0</v>
          </cell>
          <cell r="IO8">
            <v>0</v>
          </cell>
          <cell r="IP8">
            <v>0</v>
          </cell>
          <cell r="IQ8">
            <v>0</v>
          </cell>
          <cell r="IR8">
            <v>0</v>
          </cell>
          <cell r="IS8">
            <v>0</v>
          </cell>
          <cell r="IT8">
            <v>0</v>
          </cell>
          <cell r="IU8">
            <v>1</v>
          </cell>
          <cell r="IV8">
            <v>4</v>
          </cell>
          <cell r="IW8">
            <v>1</v>
          </cell>
          <cell r="IX8">
            <v>4</v>
          </cell>
          <cell r="IY8">
            <v>5</v>
          </cell>
          <cell r="IZ8">
            <v>0</v>
          </cell>
          <cell r="JA8">
            <v>0</v>
          </cell>
          <cell r="JB8">
            <v>0</v>
          </cell>
          <cell r="JC8">
            <v>0</v>
          </cell>
          <cell r="JD8">
            <v>0</v>
          </cell>
          <cell r="JE8">
            <v>0</v>
          </cell>
          <cell r="JF8">
            <v>0</v>
          </cell>
          <cell r="JG8">
            <v>0</v>
          </cell>
          <cell r="JH8">
            <v>0</v>
          </cell>
          <cell r="JI8">
            <v>0</v>
          </cell>
          <cell r="JJ8">
            <v>0</v>
          </cell>
          <cell r="JK8">
            <v>0</v>
          </cell>
          <cell r="JL8">
            <v>0</v>
          </cell>
          <cell r="JM8">
            <v>0</v>
          </cell>
          <cell r="JN8">
            <v>0</v>
          </cell>
          <cell r="JO8">
            <v>0</v>
          </cell>
          <cell r="JP8">
            <v>0</v>
          </cell>
          <cell r="JQ8">
            <v>0</v>
          </cell>
          <cell r="JR8">
            <v>0</v>
          </cell>
          <cell r="JS8">
            <v>0</v>
          </cell>
          <cell r="JT8">
            <v>0</v>
          </cell>
          <cell r="JU8">
            <v>0</v>
          </cell>
          <cell r="JV8">
            <v>1</v>
          </cell>
          <cell r="JW8">
            <v>0</v>
          </cell>
          <cell r="JX8">
            <v>1</v>
          </cell>
          <cell r="JY8">
            <v>1</v>
          </cell>
          <cell r="JZ8">
            <v>0</v>
          </cell>
          <cell r="KA8">
            <v>0</v>
          </cell>
          <cell r="KB8">
            <v>0</v>
          </cell>
          <cell r="KC8">
            <v>0</v>
          </cell>
          <cell r="KD8">
            <v>0</v>
          </cell>
          <cell r="KE8">
            <v>0</v>
          </cell>
          <cell r="KF8">
            <v>0</v>
          </cell>
          <cell r="KG8">
            <v>0</v>
          </cell>
          <cell r="KH8">
            <v>0</v>
          </cell>
          <cell r="KI8">
            <v>0</v>
          </cell>
          <cell r="KJ8">
            <v>0</v>
          </cell>
          <cell r="KK8">
            <v>0</v>
          </cell>
          <cell r="KL8">
            <v>0</v>
          </cell>
          <cell r="KM8">
            <v>0</v>
          </cell>
          <cell r="KN8">
            <v>0</v>
          </cell>
          <cell r="KO8">
            <v>1</v>
          </cell>
          <cell r="KP8">
            <v>0</v>
          </cell>
          <cell r="KQ8">
            <v>1</v>
          </cell>
          <cell r="KR8">
            <v>0</v>
          </cell>
          <cell r="KS8">
            <v>0</v>
          </cell>
          <cell r="KT8">
            <v>0</v>
          </cell>
          <cell r="KU8">
            <v>1</v>
          </cell>
          <cell r="KV8">
            <v>0</v>
          </cell>
          <cell r="KW8">
            <v>4</v>
          </cell>
          <cell r="KX8">
            <v>0</v>
          </cell>
          <cell r="KY8">
            <v>6</v>
          </cell>
          <cell r="KZ8">
            <v>0</v>
          </cell>
          <cell r="LA8">
            <v>0</v>
          </cell>
          <cell r="LB8">
            <v>0</v>
          </cell>
          <cell r="LC8">
            <v>1</v>
          </cell>
          <cell r="LD8">
            <v>1</v>
          </cell>
        </row>
        <row r="9">
          <cell r="A9" t="str">
            <v>Arts &amp; Business Northern Ireland</v>
          </cell>
          <cell r="B9">
            <v>1</v>
          </cell>
          <cell r="C9">
            <v>33388</v>
          </cell>
          <cell r="D9" t="str">
            <v>Lottery</v>
          </cell>
          <cell r="E9" t="str">
            <v>ACNI/12434</v>
          </cell>
          <cell r="F9" t="str">
            <v>Ashleigh Lilley</v>
          </cell>
          <cell r="G9" t="str">
            <v>AFP - Core</v>
          </cell>
          <cell r="H9" t="str">
            <v>Awarded</v>
          </cell>
          <cell r="I9" t="str">
            <v>Medium</v>
          </cell>
          <cell r="J9">
            <v>370735</v>
          </cell>
          <cell r="K9">
            <v>0</v>
          </cell>
          <cell r="L9">
            <v>463418</v>
          </cell>
          <cell r="M9">
            <v>463418</v>
          </cell>
          <cell r="N9" t="str">
            <v>Combined</v>
          </cell>
          <cell r="O9">
            <v>0</v>
          </cell>
          <cell r="P9">
            <v>0</v>
          </cell>
          <cell r="Q9">
            <v>0</v>
          </cell>
          <cell r="R9">
            <v>0</v>
          </cell>
          <cell r="S9">
            <v>0</v>
          </cell>
          <cell r="T9">
            <v>1</v>
          </cell>
          <cell r="U9">
            <v>0</v>
          </cell>
          <cell r="V9">
            <v>0</v>
          </cell>
          <cell r="W9">
            <v>0</v>
          </cell>
          <cell r="X9">
            <v>3</v>
          </cell>
          <cell r="Y9">
            <v>0</v>
          </cell>
          <cell r="Z9">
            <v>2</v>
          </cell>
          <cell r="AA9">
            <v>0</v>
          </cell>
          <cell r="AB9">
            <v>6</v>
          </cell>
          <cell r="AC9">
            <v>6</v>
          </cell>
          <cell r="AD9">
            <v>0</v>
          </cell>
          <cell r="AE9">
            <v>0</v>
          </cell>
          <cell r="AF9">
            <v>0</v>
          </cell>
          <cell r="AG9">
            <v>0</v>
          </cell>
          <cell r="AH9">
            <v>0</v>
          </cell>
          <cell r="AI9">
            <v>1</v>
          </cell>
          <cell r="AJ9">
            <v>0</v>
          </cell>
          <cell r="AK9">
            <v>1</v>
          </cell>
          <cell r="AL9">
            <v>1</v>
          </cell>
          <cell r="AM9">
            <v>36</v>
          </cell>
          <cell r="AN9">
            <v>47</v>
          </cell>
          <cell r="AO9">
            <v>83</v>
          </cell>
          <cell r="AP9">
            <v>166</v>
          </cell>
          <cell r="AQ9">
            <v>7</v>
          </cell>
          <cell r="AR9">
            <v>5</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7</v>
          </cell>
          <cell r="BR9">
            <v>5</v>
          </cell>
          <cell r="BS9">
            <v>12</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1</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0</v>
          </cell>
          <cell r="DP9">
            <v>0</v>
          </cell>
          <cell r="DQ9">
            <v>0</v>
          </cell>
          <cell r="DR9">
            <v>0</v>
          </cell>
          <cell r="DS9">
            <v>0</v>
          </cell>
          <cell r="DT9">
            <v>0</v>
          </cell>
          <cell r="DU9">
            <v>0</v>
          </cell>
          <cell r="DV9">
            <v>0</v>
          </cell>
          <cell r="DW9">
            <v>0</v>
          </cell>
          <cell r="DX9">
            <v>1</v>
          </cell>
          <cell r="DY9">
            <v>1</v>
          </cell>
          <cell r="DZ9">
            <v>0</v>
          </cell>
          <cell r="EA9">
            <v>5</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0</v>
          </cell>
          <cell r="EW9">
            <v>0</v>
          </cell>
          <cell r="EX9">
            <v>0</v>
          </cell>
          <cell r="EY9">
            <v>0</v>
          </cell>
          <cell r="EZ9">
            <v>0</v>
          </cell>
          <cell r="FA9">
            <v>5</v>
          </cell>
          <cell r="FB9">
            <v>5</v>
          </cell>
          <cell r="FC9">
            <v>0</v>
          </cell>
          <cell r="FD9">
            <v>0</v>
          </cell>
          <cell r="FE9">
            <v>0</v>
          </cell>
          <cell r="FF9">
            <v>0</v>
          </cell>
          <cell r="FG9">
            <v>0</v>
          </cell>
          <cell r="FH9">
            <v>0</v>
          </cell>
          <cell r="FI9">
            <v>0</v>
          </cell>
          <cell r="FJ9">
            <v>0</v>
          </cell>
          <cell r="FK9">
            <v>0</v>
          </cell>
          <cell r="FL9">
            <v>0</v>
          </cell>
          <cell r="FM9">
            <v>0</v>
          </cell>
          <cell r="FN9">
            <v>0</v>
          </cell>
          <cell r="FO9">
            <v>0</v>
          </cell>
          <cell r="FP9">
            <v>0</v>
          </cell>
          <cell r="FQ9">
            <v>0</v>
          </cell>
          <cell r="FR9">
            <v>0</v>
          </cell>
          <cell r="FS9">
            <v>0</v>
          </cell>
          <cell r="FT9">
            <v>2</v>
          </cell>
          <cell r="FU9">
            <v>1</v>
          </cell>
          <cell r="FV9">
            <v>1</v>
          </cell>
          <cell r="FW9">
            <v>4</v>
          </cell>
          <cell r="FX9">
            <v>3</v>
          </cell>
          <cell r="FY9">
            <v>0</v>
          </cell>
          <cell r="FZ9">
            <v>1</v>
          </cell>
          <cell r="GA9">
            <v>0</v>
          </cell>
          <cell r="GB9">
            <v>7</v>
          </cell>
          <cell r="GC9">
            <v>5</v>
          </cell>
          <cell r="GD9">
            <v>12</v>
          </cell>
          <cell r="GE9">
            <v>0</v>
          </cell>
          <cell r="GF9">
            <v>0</v>
          </cell>
          <cell r="GG9">
            <v>0</v>
          </cell>
          <cell r="GH9">
            <v>0</v>
          </cell>
          <cell r="GI9">
            <v>0</v>
          </cell>
          <cell r="GJ9">
            <v>0</v>
          </cell>
          <cell r="GK9">
            <v>0</v>
          </cell>
          <cell r="GL9">
            <v>0</v>
          </cell>
          <cell r="GM9">
            <v>0</v>
          </cell>
          <cell r="GN9">
            <v>0</v>
          </cell>
          <cell r="GO9">
            <v>0</v>
          </cell>
          <cell r="GP9">
            <v>0</v>
          </cell>
          <cell r="GQ9">
            <v>0</v>
          </cell>
          <cell r="GR9">
            <v>0</v>
          </cell>
          <cell r="GS9">
            <v>0</v>
          </cell>
          <cell r="GT9">
            <v>0</v>
          </cell>
          <cell r="GU9">
            <v>0</v>
          </cell>
          <cell r="GV9">
            <v>0</v>
          </cell>
          <cell r="GW9">
            <v>0</v>
          </cell>
          <cell r="GX9">
            <v>0</v>
          </cell>
          <cell r="GY9">
            <v>0</v>
          </cell>
          <cell r="GZ9">
            <v>0</v>
          </cell>
          <cell r="HA9">
            <v>1</v>
          </cell>
          <cell r="HB9">
            <v>0</v>
          </cell>
          <cell r="HC9">
            <v>0</v>
          </cell>
          <cell r="HD9">
            <v>0</v>
          </cell>
          <cell r="HE9">
            <v>0</v>
          </cell>
          <cell r="HF9">
            <v>0</v>
          </cell>
          <cell r="HG9">
            <v>1</v>
          </cell>
          <cell r="HH9">
            <v>1</v>
          </cell>
          <cell r="HI9">
            <v>0</v>
          </cell>
          <cell r="HJ9">
            <v>0</v>
          </cell>
          <cell r="HK9">
            <v>0</v>
          </cell>
          <cell r="HL9">
            <v>0</v>
          </cell>
          <cell r="HM9">
            <v>0</v>
          </cell>
          <cell r="HN9">
            <v>4</v>
          </cell>
          <cell r="HO9">
            <v>0</v>
          </cell>
          <cell r="HP9">
            <v>1</v>
          </cell>
          <cell r="HQ9">
            <v>0</v>
          </cell>
          <cell r="HR9">
            <v>1</v>
          </cell>
          <cell r="HS9">
            <v>0</v>
          </cell>
          <cell r="HT9">
            <v>0</v>
          </cell>
          <cell r="HU9">
            <v>0</v>
          </cell>
          <cell r="HV9">
            <v>6</v>
          </cell>
          <cell r="HW9">
            <v>6</v>
          </cell>
          <cell r="HX9">
            <v>2</v>
          </cell>
          <cell r="HY9">
            <v>2</v>
          </cell>
          <cell r="HZ9">
            <v>4</v>
          </cell>
          <cell r="IA9">
            <v>11</v>
          </cell>
          <cell r="IB9">
            <v>12</v>
          </cell>
          <cell r="IC9">
            <v>13</v>
          </cell>
          <cell r="ID9">
            <v>10</v>
          </cell>
          <cell r="IE9">
            <v>15</v>
          </cell>
          <cell r="IF9">
            <v>6</v>
          </cell>
          <cell r="IG9">
            <v>6</v>
          </cell>
          <cell r="IH9">
            <v>2</v>
          </cell>
          <cell r="II9">
            <v>0</v>
          </cell>
          <cell r="IJ9">
            <v>36</v>
          </cell>
          <cell r="IK9">
            <v>47</v>
          </cell>
          <cell r="IL9">
            <v>83</v>
          </cell>
          <cell r="IM9">
            <v>2</v>
          </cell>
          <cell r="IN9">
            <v>4</v>
          </cell>
          <cell r="IO9">
            <v>4</v>
          </cell>
          <cell r="IP9">
            <v>1</v>
          </cell>
          <cell r="IQ9">
            <v>0</v>
          </cell>
          <cell r="IR9">
            <v>0</v>
          </cell>
          <cell r="IS9">
            <v>0</v>
          </cell>
          <cell r="IT9">
            <v>0</v>
          </cell>
          <cell r="IU9">
            <v>1</v>
          </cell>
          <cell r="IV9">
            <v>0</v>
          </cell>
          <cell r="IW9">
            <v>7</v>
          </cell>
          <cell r="IX9">
            <v>5</v>
          </cell>
          <cell r="IY9">
            <v>12</v>
          </cell>
          <cell r="IZ9">
            <v>0</v>
          </cell>
          <cell r="JA9">
            <v>0</v>
          </cell>
          <cell r="JB9">
            <v>0</v>
          </cell>
          <cell r="JC9">
            <v>0</v>
          </cell>
          <cell r="JD9">
            <v>0</v>
          </cell>
          <cell r="JE9">
            <v>0</v>
          </cell>
          <cell r="JF9">
            <v>0</v>
          </cell>
          <cell r="JG9">
            <v>0</v>
          </cell>
          <cell r="JH9">
            <v>0</v>
          </cell>
          <cell r="JI9">
            <v>0</v>
          </cell>
          <cell r="JJ9">
            <v>0</v>
          </cell>
          <cell r="JK9">
            <v>0</v>
          </cell>
          <cell r="JL9">
            <v>0</v>
          </cell>
          <cell r="JM9">
            <v>0</v>
          </cell>
          <cell r="JN9">
            <v>1</v>
          </cell>
          <cell r="JO9">
            <v>0</v>
          </cell>
          <cell r="JP9">
            <v>0</v>
          </cell>
          <cell r="JQ9">
            <v>0</v>
          </cell>
          <cell r="JR9">
            <v>0</v>
          </cell>
          <cell r="JS9">
            <v>0</v>
          </cell>
          <cell r="JT9">
            <v>0</v>
          </cell>
          <cell r="JU9">
            <v>0</v>
          </cell>
          <cell r="JV9">
            <v>0</v>
          </cell>
          <cell r="JW9">
            <v>0</v>
          </cell>
          <cell r="JX9">
            <v>1</v>
          </cell>
          <cell r="JY9">
            <v>1</v>
          </cell>
          <cell r="JZ9">
            <v>0</v>
          </cell>
          <cell r="KA9">
            <v>2</v>
          </cell>
          <cell r="KB9">
            <v>0</v>
          </cell>
          <cell r="KC9">
            <v>3</v>
          </cell>
          <cell r="KD9">
            <v>0</v>
          </cell>
          <cell r="KE9">
            <v>0</v>
          </cell>
          <cell r="KF9">
            <v>0</v>
          </cell>
          <cell r="KG9">
            <v>1</v>
          </cell>
          <cell r="KH9">
            <v>0</v>
          </cell>
          <cell r="KI9">
            <v>0</v>
          </cell>
          <cell r="KJ9">
            <v>0</v>
          </cell>
          <cell r="KK9">
            <v>6</v>
          </cell>
          <cell r="KL9">
            <v>6</v>
          </cell>
          <cell r="KM9">
            <v>0</v>
          </cell>
          <cell r="KN9">
            <v>0</v>
          </cell>
          <cell r="KO9">
            <v>1</v>
          </cell>
          <cell r="KP9">
            <v>0</v>
          </cell>
          <cell r="KQ9">
            <v>0</v>
          </cell>
          <cell r="KR9">
            <v>0</v>
          </cell>
          <cell r="KS9">
            <v>0</v>
          </cell>
          <cell r="KT9">
            <v>0</v>
          </cell>
          <cell r="KU9">
            <v>0</v>
          </cell>
          <cell r="KV9">
            <v>0</v>
          </cell>
          <cell r="KW9">
            <v>0</v>
          </cell>
          <cell r="KX9">
            <v>0</v>
          </cell>
          <cell r="KY9">
            <v>0</v>
          </cell>
          <cell r="KZ9">
            <v>0</v>
          </cell>
          <cell r="LA9">
            <v>0</v>
          </cell>
          <cell r="LB9">
            <v>0</v>
          </cell>
          <cell r="LC9">
            <v>0</v>
          </cell>
          <cell r="LD9">
            <v>0</v>
          </cell>
        </row>
        <row r="10">
          <cell r="A10" t="str">
            <v>Arts and Disability Forum</v>
          </cell>
          <cell r="B10">
            <v>1</v>
          </cell>
          <cell r="C10">
            <v>33233</v>
          </cell>
          <cell r="D10" t="str">
            <v>Lottery</v>
          </cell>
          <cell r="E10" t="str">
            <v>ACNI/12279</v>
          </cell>
          <cell r="F10" t="str">
            <v>Fionnuala Walsh</v>
          </cell>
          <cell r="G10" t="str">
            <v>AFP - Core</v>
          </cell>
          <cell r="H10" t="str">
            <v>Awarded</v>
          </cell>
          <cell r="I10" t="str">
            <v>Medium</v>
          </cell>
          <cell r="J10">
            <v>107946</v>
          </cell>
          <cell r="K10">
            <v>0</v>
          </cell>
          <cell r="L10">
            <v>164822</v>
          </cell>
          <cell r="M10">
            <v>233796</v>
          </cell>
          <cell r="N10" t="str">
            <v>Combined</v>
          </cell>
          <cell r="O10">
            <v>0</v>
          </cell>
          <cell r="P10">
            <v>0</v>
          </cell>
          <cell r="Q10">
            <v>0</v>
          </cell>
          <cell r="R10">
            <v>0</v>
          </cell>
          <cell r="S10">
            <v>0</v>
          </cell>
          <cell r="T10">
            <v>1</v>
          </cell>
          <cell r="U10">
            <v>2</v>
          </cell>
          <cell r="V10">
            <v>0</v>
          </cell>
          <cell r="W10">
            <v>0</v>
          </cell>
          <cell r="X10">
            <v>0</v>
          </cell>
          <cell r="Y10">
            <v>1</v>
          </cell>
          <cell r="Z10">
            <v>1</v>
          </cell>
          <cell r="AA10">
            <v>3</v>
          </cell>
          <cell r="AB10">
            <v>2</v>
          </cell>
          <cell r="AC10">
            <v>5</v>
          </cell>
          <cell r="AD10">
            <v>22</v>
          </cell>
          <cell r="AE10">
            <v>21</v>
          </cell>
          <cell r="AF10">
            <v>0</v>
          </cell>
          <cell r="AG10">
            <v>0</v>
          </cell>
          <cell r="AH10">
            <v>0</v>
          </cell>
          <cell r="AI10">
            <v>0</v>
          </cell>
          <cell r="AJ10">
            <v>22</v>
          </cell>
          <cell r="AK10">
            <v>21</v>
          </cell>
          <cell r="AL10">
            <v>43</v>
          </cell>
          <cell r="AM10">
            <v>6</v>
          </cell>
          <cell r="AN10">
            <v>7</v>
          </cell>
          <cell r="AO10">
            <v>13</v>
          </cell>
          <cell r="AP10">
            <v>242</v>
          </cell>
          <cell r="AQ10">
            <v>2</v>
          </cell>
          <cell r="AR10">
            <v>3</v>
          </cell>
          <cell r="AS10">
            <v>0</v>
          </cell>
          <cell r="AT10">
            <v>1</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2</v>
          </cell>
          <cell r="BR10">
            <v>4</v>
          </cell>
          <cell r="BS10">
            <v>6</v>
          </cell>
          <cell r="BT10">
            <v>2</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2</v>
          </cell>
          <cell r="CU10">
            <v>0</v>
          </cell>
          <cell r="CV10">
            <v>2</v>
          </cell>
          <cell r="CW10">
            <v>2</v>
          </cell>
          <cell r="CX10">
            <v>2</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2</v>
          </cell>
          <cell r="DX10">
            <v>2</v>
          </cell>
          <cell r="DY10">
            <v>4</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0</v>
          </cell>
          <cell r="EW10">
            <v>0</v>
          </cell>
          <cell r="EX10">
            <v>0</v>
          </cell>
          <cell r="EY10">
            <v>0</v>
          </cell>
          <cell r="EZ10">
            <v>0</v>
          </cell>
          <cell r="FA10">
            <v>0</v>
          </cell>
          <cell r="FB10">
            <v>0</v>
          </cell>
          <cell r="FC10">
            <v>2</v>
          </cell>
          <cell r="FD10">
            <v>3</v>
          </cell>
          <cell r="FE10">
            <v>1</v>
          </cell>
          <cell r="FF10">
            <v>0</v>
          </cell>
          <cell r="FG10">
            <v>1</v>
          </cell>
          <cell r="FH10">
            <v>1</v>
          </cell>
          <cell r="FI10">
            <v>2</v>
          </cell>
          <cell r="FJ10">
            <v>1</v>
          </cell>
          <cell r="FK10">
            <v>5</v>
          </cell>
          <cell r="FL10">
            <v>6</v>
          </cell>
          <cell r="FM10">
            <v>11</v>
          </cell>
          <cell r="FN10">
            <v>11</v>
          </cell>
          <cell r="FO10">
            <v>22</v>
          </cell>
          <cell r="FP10">
            <v>0</v>
          </cell>
          <cell r="FQ10">
            <v>0</v>
          </cell>
          <cell r="FR10">
            <v>0</v>
          </cell>
          <cell r="FS10">
            <v>0</v>
          </cell>
          <cell r="FT10">
            <v>2</v>
          </cell>
          <cell r="FU10">
            <v>2</v>
          </cell>
          <cell r="FV10">
            <v>0</v>
          </cell>
          <cell r="FW10">
            <v>0</v>
          </cell>
          <cell r="FX10">
            <v>1</v>
          </cell>
          <cell r="FY10">
            <v>1</v>
          </cell>
          <cell r="FZ10">
            <v>0</v>
          </cell>
          <cell r="GA10">
            <v>0</v>
          </cell>
          <cell r="GB10">
            <v>3</v>
          </cell>
          <cell r="GC10">
            <v>3</v>
          </cell>
          <cell r="GD10">
            <v>6</v>
          </cell>
          <cell r="GE10">
            <v>0</v>
          </cell>
          <cell r="GF10">
            <v>0</v>
          </cell>
          <cell r="GG10">
            <v>7</v>
          </cell>
          <cell r="GH10">
            <v>5</v>
          </cell>
          <cell r="GI10">
            <v>2</v>
          </cell>
          <cell r="GJ10">
            <v>2</v>
          </cell>
          <cell r="GK10">
            <v>0</v>
          </cell>
          <cell r="GL10">
            <v>0</v>
          </cell>
          <cell r="GM10">
            <v>0</v>
          </cell>
          <cell r="GN10">
            <v>0</v>
          </cell>
          <cell r="GO10">
            <v>0</v>
          </cell>
          <cell r="GP10">
            <v>0</v>
          </cell>
          <cell r="GQ10">
            <v>9</v>
          </cell>
          <cell r="GR10">
            <v>7</v>
          </cell>
          <cell r="GS10">
            <v>16</v>
          </cell>
          <cell r="GT10">
            <v>0</v>
          </cell>
          <cell r="GU10">
            <v>0</v>
          </cell>
          <cell r="GV10">
            <v>0</v>
          </cell>
          <cell r="GW10">
            <v>0</v>
          </cell>
          <cell r="GX10">
            <v>2</v>
          </cell>
          <cell r="GY10">
            <v>0</v>
          </cell>
          <cell r="GZ10">
            <v>0</v>
          </cell>
          <cell r="HA10">
            <v>1</v>
          </cell>
          <cell r="HB10">
            <v>2</v>
          </cell>
          <cell r="HC10">
            <v>1</v>
          </cell>
          <cell r="HD10">
            <v>0</v>
          </cell>
          <cell r="HE10">
            <v>0</v>
          </cell>
          <cell r="HF10">
            <v>4</v>
          </cell>
          <cell r="HG10">
            <v>2</v>
          </cell>
          <cell r="HH10">
            <v>6</v>
          </cell>
          <cell r="HI10">
            <v>0</v>
          </cell>
          <cell r="HJ10">
            <v>0</v>
          </cell>
          <cell r="HK10">
            <v>0</v>
          </cell>
          <cell r="HL10">
            <v>0</v>
          </cell>
          <cell r="HM10">
            <v>2</v>
          </cell>
          <cell r="HN10">
            <v>1</v>
          </cell>
          <cell r="HO10">
            <v>0</v>
          </cell>
          <cell r="HP10">
            <v>0</v>
          </cell>
          <cell r="HQ10">
            <v>0</v>
          </cell>
          <cell r="HR10">
            <v>0</v>
          </cell>
          <cell r="HS10">
            <v>0</v>
          </cell>
          <cell r="HT10">
            <v>0</v>
          </cell>
          <cell r="HU10">
            <v>2</v>
          </cell>
          <cell r="HV10">
            <v>1</v>
          </cell>
          <cell r="HW10">
            <v>3</v>
          </cell>
          <cell r="HX10">
            <v>0</v>
          </cell>
          <cell r="HY10">
            <v>0</v>
          </cell>
          <cell r="HZ10">
            <v>2</v>
          </cell>
          <cell r="IA10">
            <v>4</v>
          </cell>
          <cell r="IB10">
            <v>3</v>
          </cell>
          <cell r="IC10">
            <v>2</v>
          </cell>
          <cell r="ID10">
            <v>0</v>
          </cell>
          <cell r="IE10">
            <v>0</v>
          </cell>
          <cell r="IF10">
            <v>0</v>
          </cell>
          <cell r="IG10">
            <v>0</v>
          </cell>
          <cell r="IH10">
            <v>0</v>
          </cell>
          <cell r="II10">
            <v>0</v>
          </cell>
          <cell r="IJ10">
            <v>5</v>
          </cell>
          <cell r="IK10">
            <v>6</v>
          </cell>
          <cell r="IL10">
            <v>11</v>
          </cell>
          <cell r="IM10">
            <v>0</v>
          </cell>
          <cell r="IN10">
            <v>1</v>
          </cell>
          <cell r="IO10">
            <v>0</v>
          </cell>
          <cell r="IP10">
            <v>0</v>
          </cell>
          <cell r="IQ10">
            <v>0</v>
          </cell>
          <cell r="IR10">
            <v>0</v>
          </cell>
          <cell r="IS10">
            <v>1</v>
          </cell>
          <cell r="IT10">
            <v>2</v>
          </cell>
          <cell r="IU10">
            <v>1</v>
          </cell>
          <cell r="IV10">
            <v>0</v>
          </cell>
          <cell r="IW10">
            <v>2</v>
          </cell>
          <cell r="IX10">
            <v>3</v>
          </cell>
          <cell r="IY10">
            <v>5</v>
          </cell>
          <cell r="IZ10">
            <v>1</v>
          </cell>
          <cell r="JA10">
            <v>0</v>
          </cell>
          <cell r="JB10">
            <v>0</v>
          </cell>
          <cell r="JC10">
            <v>0</v>
          </cell>
          <cell r="JD10">
            <v>0</v>
          </cell>
          <cell r="JE10">
            <v>0</v>
          </cell>
          <cell r="JF10">
            <v>0</v>
          </cell>
          <cell r="JG10">
            <v>0</v>
          </cell>
          <cell r="JH10">
            <v>0</v>
          </cell>
          <cell r="JI10">
            <v>0</v>
          </cell>
          <cell r="JJ10">
            <v>1</v>
          </cell>
          <cell r="JK10">
            <v>0</v>
          </cell>
          <cell r="JL10">
            <v>1</v>
          </cell>
          <cell r="JM10">
            <v>0</v>
          </cell>
          <cell r="JN10">
            <v>0</v>
          </cell>
          <cell r="JO10">
            <v>0</v>
          </cell>
          <cell r="JP10">
            <v>0</v>
          </cell>
          <cell r="JQ10">
            <v>0</v>
          </cell>
          <cell r="JR10">
            <v>0</v>
          </cell>
          <cell r="JS10">
            <v>0</v>
          </cell>
          <cell r="JT10">
            <v>2</v>
          </cell>
          <cell r="JU10">
            <v>2</v>
          </cell>
          <cell r="JV10">
            <v>0</v>
          </cell>
          <cell r="JW10">
            <v>2</v>
          </cell>
          <cell r="JX10">
            <v>2</v>
          </cell>
          <cell r="JY10">
            <v>4</v>
          </cell>
          <cell r="JZ10">
            <v>1</v>
          </cell>
          <cell r="KA10">
            <v>0</v>
          </cell>
          <cell r="KB10">
            <v>0</v>
          </cell>
          <cell r="KC10">
            <v>0</v>
          </cell>
          <cell r="KD10">
            <v>0</v>
          </cell>
          <cell r="KE10">
            <v>0</v>
          </cell>
          <cell r="KF10">
            <v>0</v>
          </cell>
          <cell r="KG10">
            <v>0</v>
          </cell>
          <cell r="KH10">
            <v>0</v>
          </cell>
          <cell r="KI10">
            <v>0</v>
          </cell>
          <cell r="KJ10">
            <v>1</v>
          </cell>
          <cell r="KK10">
            <v>0</v>
          </cell>
          <cell r="KL10">
            <v>1</v>
          </cell>
          <cell r="KM10">
            <v>0</v>
          </cell>
          <cell r="KN10">
            <v>0</v>
          </cell>
          <cell r="KO10">
            <v>1</v>
          </cell>
          <cell r="KP10">
            <v>0</v>
          </cell>
          <cell r="KQ10">
            <v>2</v>
          </cell>
          <cell r="KR10">
            <v>0</v>
          </cell>
          <cell r="KS10">
            <v>0</v>
          </cell>
          <cell r="KT10">
            <v>0</v>
          </cell>
          <cell r="KU10">
            <v>7</v>
          </cell>
          <cell r="KV10">
            <v>0</v>
          </cell>
          <cell r="KW10">
            <v>2</v>
          </cell>
          <cell r="KX10">
            <v>3</v>
          </cell>
          <cell r="KY10">
            <v>14</v>
          </cell>
          <cell r="KZ10">
            <v>0</v>
          </cell>
          <cell r="LA10">
            <v>0</v>
          </cell>
          <cell r="LB10">
            <v>0</v>
          </cell>
          <cell r="LC10">
            <v>1</v>
          </cell>
          <cell r="LD10">
            <v>1</v>
          </cell>
        </row>
        <row r="11">
          <cell r="A11" t="str">
            <v>Arts Care</v>
          </cell>
          <cell r="B11">
            <v>1</v>
          </cell>
          <cell r="C11">
            <v>33251</v>
          </cell>
          <cell r="D11" t="str">
            <v>Lottery</v>
          </cell>
          <cell r="E11" t="str">
            <v>ACNI/12297</v>
          </cell>
          <cell r="F11" t="str">
            <v>Lizzie Devlin</v>
          </cell>
          <cell r="G11" t="str">
            <v>AFP - Core</v>
          </cell>
          <cell r="H11" t="str">
            <v>Awarded</v>
          </cell>
          <cell r="I11" t="str">
            <v>Medium</v>
          </cell>
          <cell r="J11">
            <v>87876</v>
          </cell>
          <cell r="K11">
            <v>0</v>
          </cell>
          <cell r="L11">
            <v>147979.20000000001</v>
          </cell>
          <cell r="M11">
            <v>853456</v>
          </cell>
          <cell r="N11" t="str">
            <v>Combined</v>
          </cell>
          <cell r="O11">
            <v>0</v>
          </cell>
          <cell r="P11">
            <v>0</v>
          </cell>
          <cell r="Q11">
            <v>0</v>
          </cell>
          <cell r="R11">
            <v>0</v>
          </cell>
          <cell r="S11">
            <v>0</v>
          </cell>
          <cell r="T11">
            <v>2</v>
          </cell>
          <cell r="U11">
            <v>0</v>
          </cell>
          <cell r="V11">
            <v>0</v>
          </cell>
          <cell r="W11">
            <v>0</v>
          </cell>
          <cell r="X11">
            <v>1</v>
          </cell>
          <cell r="Y11">
            <v>1</v>
          </cell>
          <cell r="Z11">
            <v>1</v>
          </cell>
          <cell r="AA11">
            <v>1</v>
          </cell>
          <cell r="AB11">
            <v>4</v>
          </cell>
          <cell r="AC11">
            <v>5</v>
          </cell>
          <cell r="AD11">
            <v>14</v>
          </cell>
          <cell r="AE11">
            <v>59</v>
          </cell>
          <cell r="AF11">
            <v>0</v>
          </cell>
          <cell r="AG11">
            <v>0</v>
          </cell>
          <cell r="AH11">
            <v>0</v>
          </cell>
          <cell r="AI11">
            <v>0</v>
          </cell>
          <cell r="AJ11">
            <v>14</v>
          </cell>
          <cell r="AK11">
            <v>59</v>
          </cell>
          <cell r="AL11">
            <v>73</v>
          </cell>
          <cell r="AM11">
            <v>46</v>
          </cell>
          <cell r="AN11">
            <v>93</v>
          </cell>
          <cell r="AO11">
            <v>139</v>
          </cell>
          <cell r="AP11">
            <v>24</v>
          </cell>
          <cell r="AQ11">
            <v>9</v>
          </cell>
          <cell r="AR11">
            <v>3</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9</v>
          </cell>
          <cell r="BR11">
            <v>3</v>
          </cell>
          <cell r="BS11">
            <v>12</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2</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2</v>
          </cell>
          <cell r="DY11">
            <v>2</v>
          </cell>
          <cell r="DZ11">
            <v>1</v>
          </cell>
          <cell r="EA11">
            <v>2</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1</v>
          </cell>
          <cell r="FA11">
            <v>2</v>
          </cell>
          <cell r="FB11">
            <v>3</v>
          </cell>
          <cell r="FC11">
            <v>0</v>
          </cell>
          <cell r="FD11">
            <v>1</v>
          </cell>
          <cell r="FE11">
            <v>0</v>
          </cell>
          <cell r="FF11">
            <v>0</v>
          </cell>
          <cell r="FG11">
            <v>0</v>
          </cell>
          <cell r="FH11">
            <v>0</v>
          </cell>
          <cell r="FI11">
            <v>0</v>
          </cell>
          <cell r="FJ11">
            <v>0</v>
          </cell>
          <cell r="FK11">
            <v>0</v>
          </cell>
          <cell r="FL11">
            <v>0</v>
          </cell>
          <cell r="FM11">
            <v>0</v>
          </cell>
          <cell r="FN11">
            <v>1</v>
          </cell>
          <cell r="FO11">
            <v>1</v>
          </cell>
          <cell r="FP11">
            <v>0</v>
          </cell>
          <cell r="FQ11">
            <v>0</v>
          </cell>
          <cell r="FR11">
            <v>0</v>
          </cell>
          <cell r="FS11">
            <v>0</v>
          </cell>
          <cell r="FT11">
            <v>1</v>
          </cell>
          <cell r="FU11">
            <v>0</v>
          </cell>
          <cell r="FV11">
            <v>0</v>
          </cell>
          <cell r="FW11">
            <v>0</v>
          </cell>
          <cell r="FX11">
            <v>4</v>
          </cell>
          <cell r="FY11">
            <v>2</v>
          </cell>
          <cell r="FZ11">
            <v>4</v>
          </cell>
          <cell r="GA11">
            <v>1</v>
          </cell>
          <cell r="GB11">
            <v>9</v>
          </cell>
          <cell r="GC11">
            <v>3</v>
          </cell>
          <cell r="GD11">
            <v>12</v>
          </cell>
          <cell r="GE11">
            <v>0</v>
          </cell>
          <cell r="GF11">
            <v>0</v>
          </cell>
          <cell r="GG11">
            <v>0</v>
          </cell>
          <cell r="GH11">
            <v>0</v>
          </cell>
          <cell r="GI11">
            <v>0</v>
          </cell>
          <cell r="GJ11">
            <v>0</v>
          </cell>
          <cell r="GK11">
            <v>0</v>
          </cell>
          <cell r="GL11">
            <v>0</v>
          </cell>
          <cell r="GM11">
            <v>0</v>
          </cell>
          <cell r="GN11">
            <v>0</v>
          </cell>
          <cell r="GO11">
            <v>0</v>
          </cell>
          <cell r="GP11">
            <v>0</v>
          </cell>
          <cell r="GQ11">
            <v>0</v>
          </cell>
          <cell r="GR11">
            <v>0</v>
          </cell>
          <cell r="GS11">
            <v>0</v>
          </cell>
          <cell r="GT11">
            <v>0</v>
          </cell>
          <cell r="GU11">
            <v>0</v>
          </cell>
          <cell r="GV11">
            <v>0</v>
          </cell>
          <cell r="GW11">
            <v>0</v>
          </cell>
          <cell r="GX11">
            <v>0</v>
          </cell>
          <cell r="GY11">
            <v>1</v>
          </cell>
          <cell r="GZ11">
            <v>0</v>
          </cell>
          <cell r="HA11">
            <v>0</v>
          </cell>
          <cell r="HB11">
            <v>0</v>
          </cell>
          <cell r="HC11">
            <v>1</v>
          </cell>
          <cell r="HD11">
            <v>0</v>
          </cell>
          <cell r="HE11">
            <v>0</v>
          </cell>
          <cell r="HF11">
            <v>0</v>
          </cell>
          <cell r="HG11">
            <v>2</v>
          </cell>
          <cell r="HH11">
            <v>2</v>
          </cell>
          <cell r="HI11">
            <v>0</v>
          </cell>
          <cell r="HJ11">
            <v>0</v>
          </cell>
          <cell r="HK11">
            <v>0</v>
          </cell>
          <cell r="HL11">
            <v>0</v>
          </cell>
          <cell r="HM11">
            <v>1</v>
          </cell>
          <cell r="HN11">
            <v>1</v>
          </cell>
          <cell r="HO11">
            <v>0</v>
          </cell>
          <cell r="HP11">
            <v>0</v>
          </cell>
          <cell r="HQ11">
            <v>0</v>
          </cell>
          <cell r="HR11">
            <v>0</v>
          </cell>
          <cell r="HS11">
            <v>0</v>
          </cell>
          <cell r="HT11">
            <v>0</v>
          </cell>
          <cell r="HU11">
            <v>1</v>
          </cell>
          <cell r="HV11">
            <v>1</v>
          </cell>
          <cell r="HW11">
            <v>2</v>
          </cell>
          <cell r="HX11">
            <v>0</v>
          </cell>
          <cell r="HY11">
            <v>0</v>
          </cell>
          <cell r="HZ11">
            <v>0</v>
          </cell>
          <cell r="IA11">
            <v>0</v>
          </cell>
          <cell r="IB11">
            <v>0</v>
          </cell>
          <cell r="IC11">
            <v>0</v>
          </cell>
          <cell r="ID11">
            <v>0</v>
          </cell>
          <cell r="IE11">
            <v>0</v>
          </cell>
          <cell r="IF11">
            <v>0</v>
          </cell>
          <cell r="IG11">
            <v>0</v>
          </cell>
          <cell r="IH11">
            <v>0</v>
          </cell>
          <cell r="II11">
            <v>0</v>
          </cell>
          <cell r="IJ11">
            <v>0</v>
          </cell>
          <cell r="IK11">
            <v>0</v>
          </cell>
          <cell r="IL11">
            <v>0</v>
          </cell>
          <cell r="IM11">
            <v>0</v>
          </cell>
          <cell r="IN11">
            <v>0</v>
          </cell>
          <cell r="IO11">
            <v>0</v>
          </cell>
          <cell r="IP11">
            <v>0</v>
          </cell>
          <cell r="IQ11">
            <v>0</v>
          </cell>
          <cell r="IR11">
            <v>0</v>
          </cell>
          <cell r="IS11">
            <v>0</v>
          </cell>
          <cell r="IT11">
            <v>0</v>
          </cell>
          <cell r="IU11">
            <v>9</v>
          </cell>
          <cell r="IV11">
            <v>3</v>
          </cell>
          <cell r="IW11">
            <v>9</v>
          </cell>
          <cell r="IX11">
            <v>3</v>
          </cell>
          <cell r="IY11">
            <v>12</v>
          </cell>
          <cell r="IZ11">
            <v>0</v>
          </cell>
          <cell r="JA11">
            <v>0</v>
          </cell>
          <cell r="JB11">
            <v>0</v>
          </cell>
          <cell r="JC11">
            <v>0</v>
          </cell>
          <cell r="JD11">
            <v>0</v>
          </cell>
          <cell r="JE11">
            <v>0</v>
          </cell>
          <cell r="JF11">
            <v>0</v>
          </cell>
          <cell r="JG11">
            <v>0</v>
          </cell>
          <cell r="JH11">
            <v>0</v>
          </cell>
          <cell r="JI11">
            <v>0</v>
          </cell>
          <cell r="JJ11">
            <v>0</v>
          </cell>
          <cell r="JK11">
            <v>0</v>
          </cell>
          <cell r="JL11">
            <v>0</v>
          </cell>
          <cell r="JM11">
            <v>0</v>
          </cell>
          <cell r="JN11">
            <v>0</v>
          </cell>
          <cell r="JO11">
            <v>0</v>
          </cell>
          <cell r="JP11">
            <v>0</v>
          </cell>
          <cell r="JQ11">
            <v>0</v>
          </cell>
          <cell r="JR11">
            <v>0</v>
          </cell>
          <cell r="JS11">
            <v>0</v>
          </cell>
          <cell r="JT11">
            <v>0</v>
          </cell>
          <cell r="JU11">
            <v>0</v>
          </cell>
          <cell r="JV11">
            <v>2</v>
          </cell>
          <cell r="JW11">
            <v>0</v>
          </cell>
          <cell r="JX11">
            <v>2</v>
          </cell>
          <cell r="JY11">
            <v>2</v>
          </cell>
          <cell r="JZ11">
            <v>0</v>
          </cell>
          <cell r="KA11">
            <v>0</v>
          </cell>
          <cell r="KB11">
            <v>0</v>
          </cell>
          <cell r="KC11">
            <v>0</v>
          </cell>
          <cell r="KD11">
            <v>0</v>
          </cell>
          <cell r="KE11">
            <v>0</v>
          </cell>
          <cell r="KF11">
            <v>0</v>
          </cell>
          <cell r="KG11">
            <v>0</v>
          </cell>
          <cell r="KH11">
            <v>1</v>
          </cell>
          <cell r="KI11">
            <v>1</v>
          </cell>
          <cell r="KJ11">
            <v>1</v>
          </cell>
          <cell r="KK11">
            <v>1</v>
          </cell>
          <cell r="KL11">
            <v>2</v>
          </cell>
          <cell r="KM11">
            <v>0</v>
          </cell>
          <cell r="KN11">
            <v>0</v>
          </cell>
          <cell r="KO11">
            <v>0</v>
          </cell>
          <cell r="KP11">
            <v>1</v>
          </cell>
          <cell r="KQ11">
            <v>0</v>
          </cell>
          <cell r="KR11">
            <v>0</v>
          </cell>
          <cell r="KS11">
            <v>0</v>
          </cell>
          <cell r="KT11">
            <v>0</v>
          </cell>
          <cell r="KU11">
            <v>0</v>
          </cell>
          <cell r="KV11">
            <v>0</v>
          </cell>
          <cell r="KW11">
            <v>0</v>
          </cell>
          <cell r="KX11">
            <v>0</v>
          </cell>
          <cell r="KY11">
            <v>0</v>
          </cell>
          <cell r="KZ11">
            <v>0</v>
          </cell>
          <cell r="LA11">
            <v>0</v>
          </cell>
          <cell r="LB11">
            <v>0</v>
          </cell>
          <cell r="LC11">
            <v>4</v>
          </cell>
          <cell r="LD11">
            <v>4</v>
          </cell>
        </row>
        <row r="12">
          <cell r="A12" t="str">
            <v>Arts for All</v>
          </cell>
          <cell r="B12">
            <v>1</v>
          </cell>
          <cell r="C12">
            <v>33249</v>
          </cell>
          <cell r="D12" t="str">
            <v>Lottery</v>
          </cell>
          <cell r="E12" t="str">
            <v>ACNI/12295</v>
          </cell>
          <cell r="F12" t="str">
            <v>Joan Dempster</v>
          </cell>
          <cell r="G12" t="str">
            <v>AFP - Core</v>
          </cell>
          <cell r="H12" t="str">
            <v>Awarded</v>
          </cell>
          <cell r="I12" t="str">
            <v>Small</v>
          </cell>
          <cell r="J12">
            <v>56758</v>
          </cell>
          <cell r="K12">
            <v>0</v>
          </cell>
          <cell r="L12">
            <v>66277</v>
          </cell>
          <cell r="M12">
            <v>241504</v>
          </cell>
          <cell r="N12" t="str">
            <v>Combined</v>
          </cell>
          <cell r="O12">
            <v>0</v>
          </cell>
          <cell r="P12">
            <v>0</v>
          </cell>
          <cell r="Q12">
            <v>0</v>
          </cell>
          <cell r="R12">
            <v>0</v>
          </cell>
          <cell r="S12">
            <v>0</v>
          </cell>
          <cell r="T12">
            <v>1</v>
          </cell>
          <cell r="U12">
            <v>0</v>
          </cell>
          <cell r="V12">
            <v>1</v>
          </cell>
          <cell r="W12">
            <v>0</v>
          </cell>
          <cell r="X12">
            <v>0</v>
          </cell>
          <cell r="Y12">
            <v>0</v>
          </cell>
          <cell r="Z12">
            <v>0</v>
          </cell>
          <cell r="AA12">
            <v>0</v>
          </cell>
          <cell r="AB12">
            <v>2</v>
          </cell>
          <cell r="AC12">
            <v>2</v>
          </cell>
          <cell r="AD12">
            <v>10</v>
          </cell>
          <cell r="AE12">
            <v>30</v>
          </cell>
          <cell r="AF12">
            <v>0</v>
          </cell>
          <cell r="AG12">
            <v>0</v>
          </cell>
          <cell r="AH12">
            <v>0</v>
          </cell>
          <cell r="AI12">
            <v>0</v>
          </cell>
          <cell r="AJ12">
            <v>10</v>
          </cell>
          <cell r="AK12">
            <v>30</v>
          </cell>
          <cell r="AL12">
            <v>40</v>
          </cell>
          <cell r="AM12">
            <v>2</v>
          </cell>
          <cell r="AN12">
            <v>6</v>
          </cell>
          <cell r="AO12">
            <v>8</v>
          </cell>
          <cell r="AP12">
            <v>0</v>
          </cell>
          <cell r="AQ12">
            <v>2</v>
          </cell>
          <cell r="AR12">
            <v>6</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2</v>
          </cell>
          <cell r="BR12">
            <v>6</v>
          </cell>
          <cell r="BS12">
            <v>8</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2</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2</v>
          </cell>
          <cell r="DY12">
            <v>2</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1</v>
          </cell>
          <cell r="FE12">
            <v>0</v>
          </cell>
          <cell r="FF12">
            <v>0</v>
          </cell>
          <cell r="FG12">
            <v>0</v>
          </cell>
          <cell r="FH12">
            <v>0</v>
          </cell>
          <cell r="FI12">
            <v>0</v>
          </cell>
          <cell r="FJ12">
            <v>0</v>
          </cell>
          <cell r="FK12">
            <v>0</v>
          </cell>
          <cell r="FL12">
            <v>0</v>
          </cell>
          <cell r="FM12">
            <v>0</v>
          </cell>
          <cell r="FN12">
            <v>1</v>
          </cell>
          <cell r="FO12">
            <v>1</v>
          </cell>
          <cell r="FP12">
            <v>0</v>
          </cell>
          <cell r="FQ12">
            <v>0</v>
          </cell>
          <cell r="FR12">
            <v>0</v>
          </cell>
          <cell r="FS12">
            <v>0</v>
          </cell>
          <cell r="FT12">
            <v>0</v>
          </cell>
          <cell r="FU12">
            <v>0</v>
          </cell>
          <cell r="FV12">
            <v>2</v>
          </cell>
          <cell r="FW12">
            <v>5</v>
          </cell>
          <cell r="FX12">
            <v>0</v>
          </cell>
          <cell r="FY12">
            <v>1</v>
          </cell>
          <cell r="FZ12">
            <v>0</v>
          </cell>
          <cell r="GA12">
            <v>0</v>
          </cell>
          <cell r="GB12">
            <v>2</v>
          </cell>
          <cell r="GC12">
            <v>6</v>
          </cell>
          <cell r="GD12">
            <v>8</v>
          </cell>
          <cell r="GE12">
            <v>0</v>
          </cell>
          <cell r="GF12">
            <v>0</v>
          </cell>
          <cell r="GG12">
            <v>2</v>
          </cell>
          <cell r="GH12">
            <v>2</v>
          </cell>
          <cell r="GI12">
            <v>2</v>
          </cell>
          <cell r="GJ12">
            <v>25</v>
          </cell>
          <cell r="GK12">
            <v>4</v>
          </cell>
          <cell r="GL12">
            <v>0</v>
          </cell>
          <cell r="GM12">
            <v>0</v>
          </cell>
          <cell r="GN12">
            <v>7</v>
          </cell>
          <cell r="GO12">
            <v>0</v>
          </cell>
          <cell r="GP12">
            <v>0</v>
          </cell>
          <cell r="GQ12">
            <v>8</v>
          </cell>
          <cell r="GR12">
            <v>34</v>
          </cell>
          <cell r="GS12">
            <v>42</v>
          </cell>
          <cell r="GT12">
            <v>0</v>
          </cell>
          <cell r="GU12">
            <v>0</v>
          </cell>
          <cell r="GV12">
            <v>0</v>
          </cell>
          <cell r="GW12">
            <v>0</v>
          </cell>
          <cell r="GX12">
            <v>0</v>
          </cell>
          <cell r="GY12">
            <v>1</v>
          </cell>
          <cell r="GZ12">
            <v>0</v>
          </cell>
          <cell r="HA12">
            <v>0</v>
          </cell>
          <cell r="HB12">
            <v>0</v>
          </cell>
          <cell r="HC12">
            <v>1</v>
          </cell>
          <cell r="HD12">
            <v>0</v>
          </cell>
          <cell r="HE12">
            <v>0</v>
          </cell>
          <cell r="HF12">
            <v>0</v>
          </cell>
          <cell r="HG12">
            <v>2</v>
          </cell>
          <cell r="HH12">
            <v>2</v>
          </cell>
          <cell r="HI12">
            <v>0</v>
          </cell>
          <cell r="HJ12">
            <v>0</v>
          </cell>
          <cell r="HK12">
            <v>0</v>
          </cell>
          <cell r="HL12">
            <v>0</v>
          </cell>
          <cell r="HM12">
            <v>0</v>
          </cell>
          <cell r="HN12">
            <v>0</v>
          </cell>
          <cell r="HO12">
            <v>0</v>
          </cell>
          <cell r="HP12">
            <v>0</v>
          </cell>
          <cell r="HQ12">
            <v>0</v>
          </cell>
          <cell r="HR12">
            <v>0</v>
          </cell>
          <cell r="HS12">
            <v>0</v>
          </cell>
          <cell r="HT12">
            <v>0</v>
          </cell>
          <cell r="HU12">
            <v>0</v>
          </cell>
          <cell r="HV12">
            <v>0</v>
          </cell>
          <cell r="HW12">
            <v>0</v>
          </cell>
          <cell r="HX12">
            <v>0</v>
          </cell>
          <cell r="HY12">
            <v>0</v>
          </cell>
          <cell r="HZ12">
            <v>0</v>
          </cell>
          <cell r="IA12">
            <v>0</v>
          </cell>
          <cell r="IB12">
            <v>0</v>
          </cell>
          <cell r="IC12">
            <v>0</v>
          </cell>
          <cell r="ID12">
            <v>0</v>
          </cell>
          <cell r="IE12">
            <v>0</v>
          </cell>
          <cell r="IF12">
            <v>0</v>
          </cell>
          <cell r="IG12">
            <v>0</v>
          </cell>
          <cell r="IH12">
            <v>0</v>
          </cell>
          <cell r="II12">
            <v>0</v>
          </cell>
          <cell r="IJ12">
            <v>0</v>
          </cell>
          <cell r="IK12">
            <v>0</v>
          </cell>
          <cell r="IL12">
            <v>0</v>
          </cell>
          <cell r="IM12">
            <v>0</v>
          </cell>
          <cell r="IN12">
            <v>2</v>
          </cell>
          <cell r="IO12">
            <v>2</v>
          </cell>
          <cell r="IP12">
            <v>4</v>
          </cell>
          <cell r="IQ12">
            <v>0</v>
          </cell>
          <cell r="IR12">
            <v>0</v>
          </cell>
          <cell r="IS12">
            <v>0</v>
          </cell>
          <cell r="IT12">
            <v>0</v>
          </cell>
          <cell r="IU12">
            <v>0</v>
          </cell>
          <cell r="IV12">
            <v>0</v>
          </cell>
          <cell r="IW12">
            <v>2</v>
          </cell>
          <cell r="IX12">
            <v>6</v>
          </cell>
          <cell r="IY12">
            <v>8</v>
          </cell>
          <cell r="IZ12">
            <v>0</v>
          </cell>
          <cell r="JA12">
            <v>0</v>
          </cell>
          <cell r="JB12">
            <v>0</v>
          </cell>
          <cell r="JC12">
            <v>0</v>
          </cell>
          <cell r="JD12">
            <v>0</v>
          </cell>
          <cell r="JE12">
            <v>0</v>
          </cell>
          <cell r="JF12">
            <v>0</v>
          </cell>
          <cell r="JG12">
            <v>0</v>
          </cell>
          <cell r="JH12">
            <v>0</v>
          </cell>
          <cell r="JI12">
            <v>0</v>
          </cell>
          <cell r="JJ12">
            <v>0</v>
          </cell>
          <cell r="JK12">
            <v>0</v>
          </cell>
          <cell r="JL12">
            <v>0</v>
          </cell>
          <cell r="JM12">
            <v>0</v>
          </cell>
          <cell r="JN12">
            <v>0</v>
          </cell>
          <cell r="JO12">
            <v>0</v>
          </cell>
          <cell r="JP12">
            <v>0</v>
          </cell>
          <cell r="JQ12">
            <v>0</v>
          </cell>
          <cell r="JR12">
            <v>0</v>
          </cell>
          <cell r="JS12">
            <v>0</v>
          </cell>
          <cell r="JT12">
            <v>0</v>
          </cell>
          <cell r="JU12">
            <v>0</v>
          </cell>
          <cell r="JV12">
            <v>2</v>
          </cell>
          <cell r="JW12">
            <v>0</v>
          </cell>
          <cell r="JX12">
            <v>2</v>
          </cell>
          <cell r="JY12">
            <v>2</v>
          </cell>
          <cell r="JZ12">
            <v>0</v>
          </cell>
          <cell r="KA12">
            <v>0</v>
          </cell>
          <cell r="KB12">
            <v>0</v>
          </cell>
          <cell r="KC12">
            <v>0</v>
          </cell>
          <cell r="KD12">
            <v>0</v>
          </cell>
          <cell r="KE12">
            <v>0</v>
          </cell>
          <cell r="KF12">
            <v>0</v>
          </cell>
          <cell r="KG12">
            <v>0</v>
          </cell>
          <cell r="KH12">
            <v>0</v>
          </cell>
          <cell r="KI12">
            <v>0</v>
          </cell>
          <cell r="KJ12">
            <v>0</v>
          </cell>
          <cell r="KK12">
            <v>0</v>
          </cell>
          <cell r="KL12">
            <v>0</v>
          </cell>
          <cell r="KM12">
            <v>0</v>
          </cell>
          <cell r="KN12">
            <v>0</v>
          </cell>
          <cell r="KO12">
            <v>1</v>
          </cell>
          <cell r="KP12">
            <v>0</v>
          </cell>
          <cell r="KQ12">
            <v>0</v>
          </cell>
          <cell r="KR12">
            <v>0</v>
          </cell>
          <cell r="KS12">
            <v>0</v>
          </cell>
          <cell r="KT12">
            <v>0</v>
          </cell>
          <cell r="KU12">
            <v>0</v>
          </cell>
          <cell r="KV12">
            <v>0</v>
          </cell>
          <cell r="KW12">
            <v>0</v>
          </cell>
          <cell r="KX12">
            <v>1</v>
          </cell>
          <cell r="KY12">
            <v>1</v>
          </cell>
          <cell r="KZ12">
            <v>0</v>
          </cell>
          <cell r="LA12">
            <v>0</v>
          </cell>
          <cell r="LB12">
            <v>0</v>
          </cell>
          <cell r="LC12">
            <v>0</v>
          </cell>
          <cell r="LD12">
            <v>0</v>
          </cell>
        </row>
        <row r="13">
          <cell r="A13" t="str">
            <v>ArtsEkta</v>
          </cell>
          <cell r="B13">
            <v>1</v>
          </cell>
          <cell r="C13">
            <v>33214</v>
          </cell>
          <cell r="D13" t="str">
            <v>Lottery</v>
          </cell>
          <cell r="E13" t="str">
            <v>ACNI/12260</v>
          </cell>
          <cell r="F13" t="str">
            <v>Lizzie Devlin</v>
          </cell>
          <cell r="G13" t="str">
            <v>AFP - Core</v>
          </cell>
          <cell r="H13" t="str">
            <v>Awarded</v>
          </cell>
          <cell r="I13" t="str">
            <v>Medium</v>
          </cell>
          <cell r="J13">
            <v>55844</v>
          </cell>
          <cell r="K13">
            <v>0</v>
          </cell>
          <cell r="L13">
            <v>65000</v>
          </cell>
          <cell r="M13">
            <v>78689</v>
          </cell>
          <cell r="N13" t="str">
            <v>Combined</v>
          </cell>
          <cell r="O13">
            <v>0</v>
          </cell>
          <cell r="P13">
            <v>0</v>
          </cell>
          <cell r="Q13">
            <v>0</v>
          </cell>
          <cell r="R13">
            <v>0</v>
          </cell>
          <cell r="S13">
            <v>0</v>
          </cell>
          <cell r="T13">
            <v>1</v>
          </cell>
          <cell r="U13">
            <v>0</v>
          </cell>
          <cell r="V13">
            <v>0</v>
          </cell>
          <cell r="W13">
            <v>0</v>
          </cell>
          <cell r="X13">
            <v>2</v>
          </cell>
          <cell r="Y13">
            <v>0</v>
          </cell>
          <cell r="Z13">
            <v>2</v>
          </cell>
          <cell r="AA13">
            <v>0</v>
          </cell>
          <cell r="AB13">
            <v>5</v>
          </cell>
          <cell r="AC13">
            <v>5</v>
          </cell>
          <cell r="AD13">
            <v>12</v>
          </cell>
          <cell r="AE13">
            <v>45</v>
          </cell>
          <cell r="AF13">
            <v>1</v>
          </cell>
          <cell r="AG13">
            <v>1</v>
          </cell>
          <cell r="AH13">
            <v>3</v>
          </cell>
          <cell r="AI13">
            <v>3</v>
          </cell>
          <cell r="AJ13">
            <v>16</v>
          </cell>
          <cell r="AK13">
            <v>49</v>
          </cell>
          <cell r="AL13">
            <v>65</v>
          </cell>
          <cell r="AM13">
            <v>23</v>
          </cell>
          <cell r="AN13">
            <v>34</v>
          </cell>
          <cell r="AO13">
            <v>57</v>
          </cell>
          <cell r="AP13">
            <v>570</v>
          </cell>
          <cell r="AQ13">
            <v>2</v>
          </cell>
          <cell r="AR13">
            <v>2</v>
          </cell>
          <cell r="AS13">
            <v>0</v>
          </cell>
          <cell r="AT13">
            <v>0</v>
          </cell>
          <cell r="AU13">
            <v>0</v>
          </cell>
          <cell r="AV13">
            <v>0</v>
          </cell>
          <cell r="AW13">
            <v>2</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4</v>
          </cell>
          <cell r="BR13">
            <v>2</v>
          </cell>
          <cell r="BS13">
            <v>6</v>
          </cell>
          <cell r="BT13">
            <v>4</v>
          </cell>
          <cell r="BU13">
            <v>17</v>
          </cell>
          <cell r="BV13">
            <v>0</v>
          </cell>
          <cell r="BW13">
            <v>0</v>
          </cell>
          <cell r="BX13">
            <v>1</v>
          </cell>
          <cell r="BY13">
            <v>2</v>
          </cell>
          <cell r="BZ13">
            <v>1</v>
          </cell>
          <cell r="CA13">
            <v>6</v>
          </cell>
          <cell r="CB13">
            <v>0</v>
          </cell>
          <cell r="CC13">
            <v>1</v>
          </cell>
          <cell r="CD13">
            <v>0</v>
          </cell>
          <cell r="CE13">
            <v>0</v>
          </cell>
          <cell r="CF13">
            <v>0</v>
          </cell>
          <cell r="CG13">
            <v>0</v>
          </cell>
          <cell r="CH13">
            <v>0</v>
          </cell>
          <cell r="CI13">
            <v>0</v>
          </cell>
          <cell r="CJ13">
            <v>1</v>
          </cell>
          <cell r="CK13">
            <v>0</v>
          </cell>
          <cell r="CL13">
            <v>0</v>
          </cell>
          <cell r="CM13">
            <v>0</v>
          </cell>
          <cell r="CN13">
            <v>0</v>
          </cell>
          <cell r="CO13">
            <v>0</v>
          </cell>
          <cell r="CP13">
            <v>5</v>
          </cell>
          <cell r="CQ13">
            <v>19</v>
          </cell>
          <cell r="CR13">
            <v>0</v>
          </cell>
          <cell r="CS13">
            <v>0</v>
          </cell>
          <cell r="CT13">
            <v>12</v>
          </cell>
          <cell r="CU13">
            <v>45</v>
          </cell>
          <cell r="CV13">
            <v>57</v>
          </cell>
          <cell r="CW13">
            <v>0</v>
          </cell>
          <cell r="CX13">
            <v>1</v>
          </cell>
          <cell r="CY13">
            <v>0</v>
          </cell>
          <cell r="CZ13">
            <v>0</v>
          </cell>
          <cell r="DA13">
            <v>0</v>
          </cell>
          <cell r="DB13">
            <v>0</v>
          </cell>
          <cell r="DC13">
            <v>1</v>
          </cell>
          <cell r="DD13">
            <v>1</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1</v>
          </cell>
          <cell r="DX13">
            <v>2</v>
          </cell>
          <cell r="DY13">
            <v>3</v>
          </cell>
          <cell r="DZ13">
            <v>3</v>
          </cell>
          <cell r="EA13">
            <v>6</v>
          </cell>
          <cell r="EB13">
            <v>0</v>
          </cell>
          <cell r="EC13">
            <v>0</v>
          </cell>
          <cell r="ED13">
            <v>0</v>
          </cell>
          <cell r="EE13">
            <v>0</v>
          </cell>
          <cell r="EF13">
            <v>1</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4</v>
          </cell>
          <cell r="FA13">
            <v>6</v>
          </cell>
          <cell r="FB13">
            <v>10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2</v>
          </cell>
          <cell r="FW13">
            <v>2</v>
          </cell>
          <cell r="FX13">
            <v>2</v>
          </cell>
          <cell r="FY13">
            <v>0</v>
          </cell>
          <cell r="FZ13">
            <v>0</v>
          </cell>
          <cell r="GA13">
            <v>0</v>
          </cell>
          <cell r="GB13">
            <v>4</v>
          </cell>
          <cell r="GC13">
            <v>2</v>
          </cell>
          <cell r="GD13">
            <v>6</v>
          </cell>
          <cell r="GE13">
            <v>1</v>
          </cell>
          <cell r="GF13">
            <v>12</v>
          </cell>
          <cell r="GG13">
            <v>6</v>
          </cell>
          <cell r="GH13">
            <v>22</v>
          </cell>
          <cell r="GI13">
            <v>3</v>
          </cell>
          <cell r="GJ13">
            <v>5</v>
          </cell>
          <cell r="GK13">
            <v>2</v>
          </cell>
          <cell r="GL13">
            <v>1</v>
          </cell>
          <cell r="GM13">
            <v>0</v>
          </cell>
          <cell r="GN13">
            <v>0</v>
          </cell>
          <cell r="GO13">
            <v>0</v>
          </cell>
          <cell r="GP13">
            <v>1</v>
          </cell>
          <cell r="GQ13">
            <v>12</v>
          </cell>
          <cell r="GR13">
            <v>41</v>
          </cell>
          <cell r="GS13">
            <v>53</v>
          </cell>
          <cell r="GT13">
            <v>0</v>
          </cell>
          <cell r="GU13">
            <v>0</v>
          </cell>
          <cell r="GV13">
            <v>1</v>
          </cell>
          <cell r="GW13">
            <v>0</v>
          </cell>
          <cell r="GX13">
            <v>0</v>
          </cell>
          <cell r="GY13">
            <v>1</v>
          </cell>
          <cell r="GZ13">
            <v>0</v>
          </cell>
          <cell r="HA13">
            <v>0</v>
          </cell>
          <cell r="HB13">
            <v>0</v>
          </cell>
          <cell r="HC13">
            <v>1</v>
          </cell>
          <cell r="HD13">
            <v>0</v>
          </cell>
          <cell r="HE13">
            <v>0</v>
          </cell>
          <cell r="HF13">
            <v>1</v>
          </cell>
          <cell r="HG13">
            <v>2</v>
          </cell>
          <cell r="HH13">
            <v>3</v>
          </cell>
          <cell r="HI13">
            <v>0</v>
          </cell>
          <cell r="HJ13">
            <v>0</v>
          </cell>
          <cell r="HK13">
            <v>2</v>
          </cell>
          <cell r="HL13">
            <v>7</v>
          </cell>
          <cell r="HM13">
            <v>1</v>
          </cell>
          <cell r="HN13">
            <v>0</v>
          </cell>
          <cell r="HO13">
            <v>0</v>
          </cell>
          <cell r="HP13">
            <v>0</v>
          </cell>
          <cell r="HQ13">
            <v>0</v>
          </cell>
          <cell r="HR13">
            <v>0</v>
          </cell>
          <cell r="HS13">
            <v>0</v>
          </cell>
          <cell r="HT13">
            <v>0</v>
          </cell>
          <cell r="HU13">
            <v>3</v>
          </cell>
          <cell r="HV13">
            <v>7</v>
          </cell>
          <cell r="HW13">
            <v>10</v>
          </cell>
          <cell r="HX13">
            <v>14</v>
          </cell>
          <cell r="HY13">
            <v>9</v>
          </cell>
          <cell r="HZ13">
            <v>7</v>
          </cell>
          <cell r="IA13">
            <v>16</v>
          </cell>
          <cell r="IB13">
            <v>1</v>
          </cell>
          <cell r="IC13">
            <v>6</v>
          </cell>
          <cell r="ID13">
            <v>1</v>
          </cell>
          <cell r="IE13">
            <v>3</v>
          </cell>
          <cell r="IF13">
            <v>0</v>
          </cell>
          <cell r="IG13">
            <v>0</v>
          </cell>
          <cell r="IH13">
            <v>0</v>
          </cell>
          <cell r="II13">
            <v>0</v>
          </cell>
          <cell r="IJ13">
            <v>23</v>
          </cell>
          <cell r="IK13">
            <v>34</v>
          </cell>
          <cell r="IL13">
            <v>57</v>
          </cell>
          <cell r="IM13">
            <v>0</v>
          </cell>
          <cell r="IN13">
            <v>0</v>
          </cell>
          <cell r="IO13">
            <v>0</v>
          </cell>
          <cell r="IP13">
            <v>0</v>
          </cell>
          <cell r="IQ13">
            <v>0</v>
          </cell>
          <cell r="IR13">
            <v>0</v>
          </cell>
          <cell r="IS13">
            <v>0</v>
          </cell>
          <cell r="IT13">
            <v>0</v>
          </cell>
          <cell r="IU13">
            <v>0</v>
          </cell>
          <cell r="IV13">
            <v>0</v>
          </cell>
          <cell r="IW13">
            <v>0</v>
          </cell>
          <cell r="IX13">
            <v>0</v>
          </cell>
          <cell r="IY13">
            <v>0</v>
          </cell>
          <cell r="IZ13">
            <v>0</v>
          </cell>
          <cell r="JA13">
            <v>0</v>
          </cell>
          <cell r="JB13">
            <v>0</v>
          </cell>
          <cell r="JC13">
            <v>0</v>
          </cell>
          <cell r="JD13">
            <v>0</v>
          </cell>
          <cell r="JE13">
            <v>0</v>
          </cell>
          <cell r="JF13">
            <v>0</v>
          </cell>
          <cell r="JG13">
            <v>0</v>
          </cell>
          <cell r="JH13">
            <v>0</v>
          </cell>
          <cell r="JI13">
            <v>0</v>
          </cell>
          <cell r="JJ13">
            <v>0</v>
          </cell>
          <cell r="JK13">
            <v>0</v>
          </cell>
          <cell r="JL13">
            <v>0</v>
          </cell>
          <cell r="JM13">
            <v>0</v>
          </cell>
          <cell r="JN13">
            <v>0</v>
          </cell>
          <cell r="JO13">
            <v>0</v>
          </cell>
          <cell r="JP13">
            <v>0</v>
          </cell>
          <cell r="JQ13">
            <v>0</v>
          </cell>
          <cell r="JR13">
            <v>0</v>
          </cell>
          <cell r="JS13">
            <v>0</v>
          </cell>
          <cell r="JT13">
            <v>0</v>
          </cell>
          <cell r="JU13">
            <v>0</v>
          </cell>
          <cell r="JV13">
            <v>0</v>
          </cell>
          <cell r="JW13">
            <v>0</v>
          </cell>
          <cell r="JX13">
            <v>0</v>
          </cell>
          <cell r="JY13">
            <v>0</v>
          </cell>
          <cell r="JZ13">
            <v>0</v>
          </cell>
          <cell r="KA13">
            <v>0</v>
          </cell>
          <cell r="KB13">
            <v>0</v>
          </cell>
          <cell r="KC13">
            <v>0</v>
          </cell>
          <cell r="KD13">
            <v>0</v>
          </cell>
          <cell r="KE13">
            <v>0</v>
          </cell>
          <cell r="KF13">
            <v>0</v>
          </cell>
          <cell r="KG13">
            <v>0</v>
          </cell>
          <cell r="KH13">
            <v>0</v>
          </cell>
          <cell r="KI13">
            <v>0</v>
          </cell>
          <cell r="KJ13">
            <v>0</v>
          </cell>
          <cell r="KK13">
            <v>0</v>
          </cell>
          <cell r="KL13">
            <v>0</v>
          </cell>
          <cell r="KM13">
            <v>0</v>
          </cell>
          <cell r="KN13">
            <v>0</v>
          </cell>
          <cell r="KO13">
            <v>1</v>
          </cell>
          <cell r="KP13">
            <v>0</v>
          </cell>
          <cell r="KQ13">
            <v>2</v>
          </cell>
          <cell r="KR13">
            <v>0</v>
          </cell>
          <cell r="KS13">
            <v>0</v>
          </cell>
          <cell r="KT13">
            <v>1</v>
          </cell>
          <cell r="KU13">
            <v>1</v>
          </cell>
          <cell r="KV13">
            <v>0</v>
          </cell>
          <cell r="KW13">
            <v>17</v>
          </cell>
          <cell r="KX13">
            <v>0</v>
          </cell>
          <cell r="KY13">
            <v>21</v>
          </cell>
          <cell r="KZ13">
            <v>0</v>
          </cell>
          <cell r="LA13">
            <v>0</v>
          </cell>
          <cell r="LB13">
            <v>1</v>
          </cell>
          <cell r="LC13">
            <v>1</v>
          </cell>
          <cell r="LD13">
            <v>2</v>
          </cell>
        </row>
        <row r="14">
          <cell r="A14" t="str">
            <v>Audiences (NI) Services Ltd</v>
          </cell>
          <cell r="B14">
            <v>1</v>
          </cell>
          <cell r="C14">
            <v>33389</v>
          </cell>
          <cell r="D14" t="str">
            <v>Lottery</v>
          </cell>
          <cell r="E14" t="str">
            <v>ACNI/12435</v>
          </cell>
          <cell r="F14" t="str">
            <v>Ashleigh Lilley</v>
          </cell>
          <cell r="G14" t="str">
            <v>AFP - Core</v>
          </cell>
          <cell r="H14" t="str">
            <v>Awarded</v>
          </cell>
          <cell r="I14" t="str">
            <v>Medium</v>
          </cell>
          <cell r="J14">
            <v>191361</v>
          </cell>
          <cell r="K14">
            <v>0</v>
          </cell>
          <cell r="L14">
            <v>239202</v>
          </cell>
          <cell r="M14">
            <v>239202</v>
          </cell>
          <cell r="N14" t="str">
            <v>Combined</v>
          </cell>
          <cell r="O14">
            <v>0</v>
          </cell>
          <cell r="P14">
            <v>0</v>
          </cell>
          <cell r="Q14">
            <v>0</v>
          </cell>
          <cell r="R14">
            <v>0</v>
          </cell>
          <cell r="S14">
            <v>0</v>
          </cell>
          <cell r="T14">
            <v>3</v>
          </cell>
          <cell r="U14">
            <v>0</v>
          </cell>
          <cell r="V14">
            <v>1</v>
          </cell>
          <cell r="W14">
            <v>0</v>
          </cell>
          <cell r="X14">
            <v>2</v>
          </cell>
          <cell r="Y14">
            <v>0</v>
          </cell>
          <cell r="Z14">
            <v>2</v>
          </cell>
          <cell r="AA14">
            <v>0</v>
          </cell>
          <cell r="AB14">
            <v>8</v>
          </cell>
          <cell r="AC14">
            <v>8</v>
          </cell>
          <cell r="AD14">
            <v>0</v>
          </cell>
          <cell r="AE14">
            <v>0</v>
          </cell>
          <cell r="AF14">
            <v>0</v>
          </cell>
          <cell r="AG14">
            <v>0</v>
          </cell>
          <cell r="AH14">
            <v>0</v>
          </cell>
          <cell r="AI14">
            <v>2</v>
          </cell>
          <cell r="AJ14">
            <v>0</v>
          </cell>
          <cell r="AK14">
            <v>2</v>
          </cell>
          <cell r="AL14">
            <v>2</v>
          </cell>
          <cell r="AM14">
            <v>0</v>
          </cell>
          <cell r="AN14">
            <v>0</v>
          </cell>
          <cell r="AO14">
            <v>0</v>
          </cell>
          <cell r="AP14">
            <v>0</v>
          </cell>
          <cell r="AQ14">
            <v>3</v>
          </cell>
          <cell r="AR14">
            <v>4</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3</v>
          </cell>
          <cell r="BR14">
            <v>4</v>
          </cell>
          <cell r="BS14">
            <v>7</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4</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4</v>
          </cell>
          <cell r="DY14">
            <v>4</v>
          </cell>
          <cell r="DZ14">
            <v>0</v>
          </cell>
          <cell r="EA14">
            <v>4</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0</v>
          </cell>
          <cell r="EW14">
            <v>0</v>
          </cell>
          <cell r="EX14">
            <v>0</v>
          </cell>
          <cell r="EY14">
            <v>0</v>
          </cell>
          <cell r="EZ14">
            <v>0</v>
          </cell>
          <cell r="FA14">
            <v>4</v>
          </cell>
          <cell r="FB14">
            <v>4</v>
          </cell>
          <cell r="FC14">
            <v>0</v>
          </cell>
          <cell r="FD14">
            <v>0</v>
          </cell>
          <cell r="FE14">
            <v>0</v>
          </cell>
          <cell r="FF14">
            <v>0</v>
          </cell>
          <cell r="FG14">
            <v>0</v>
          </cell>
          <cell r="FH14">
            <v>0</v>
          </cell>
          <cell r="FI14">
            <v>0</v>
          </cell>
          <cell r="FJ14">
            <v>0</v>
          </cell>
          <cell r="FK14">
            <v>0</v>
          </cell>
          <cell r="FL14">
            <v>0</v>
          </cell>
          <cell r="FM14">
            <v>0</v>
          </cell>
          <cell r="FN14">
            <v>0</v>
          </cell>
          <cell r="FO14">
            <v>0</v>
          </cell>
          <cell r="FP14">
            <v>0</v>
          </cell>
          <cell r="FQ14">
            <v>0</v>
          </cell>
          <cell r="FR14">
            <v>1</v>
          </cell>
          <cell r="FS14">
            <v>0</v>
          </cell>
          <cell r="FT14">
            <v>1</v>
          </cell>
          <cell r="FU14">
            <v>2</v>
          </cell>
          <cell r="FV14">
            <v>1</v>
          </cell>
          <cell r="FW14">
            <v>2</v>
          </cell>
          <cell r="FX14">
            <v>0</v>
          </cell>
          <cell r="FY14">
            <v>0</v>
          </cell>
          <cell r="FZ14">
            <v>0</v>
          </cell>
          <cell r="GA14">
            <v>0</v>
          </cell>
          <cell r="GB14">
            <v>3</v>
          </cell>
          <cell r="GC14">
            <v>4</v>
          </cell>
          <cell r="GD14">
            <v>7</v>
          </cell>
          <cell r="GE14">
            <v>0</v>
          </cell>
          <cell r="GF14">
            <v>0</v>
          </cell>
          <cell r="GG14">
            <v>0</v>
          </cell>
          <cell r="GH14">
            <v>0</v>
          </cell>
          <cell r="GI14">
            <v>0</v>
          </cell>
          <cell r="GJ14">
            <v>0</v>
          </cell>
          <cell r="GK14">
            <v>0</v>
          </cell>
          <cell r="GL14">
            <v>0</v>
          </cell>
          <cell r="GM14">
            <v>0</v>
          </cell>
          <cell r="GN14">
            <v>0</v>
          </cell>
          <cell r="GO14">
            <v>0</v>
          </cell>
          <cell r="GP14">
            <v>0</v>
          </cell>
          <cell r="GQ14">
            <v>0</v>
          </cell>
          <cell r="GR14">
            <v>0</v>
          </cell>
          <cell r="GS14">
            <v>0</v>
          </cell>
          <cell r="GT14">
            <v>0</v>
          </cell>
          <cell r="GU14">
            <v>0</v>
          </cell>
          <cell r="GV14">
            <v>0</v>
          </cell>
          <cell r="GW14">
            <v>2</v>
          </cell>
          <cell r="GX14">
            <v>0</v>
          </cell>
          <cell r="GY14">
            <v>1</v>
          </cell>
          <cell r="GZ14">
            <v>0</v>
          </cell>
          <cell r="HA14">
            <v>1</v>
          </cell>
          <cell r="HB14">
            <v>0</v>
          </cell>
          <cell r="HC14">
            <v>0</v>
          </cell>
          <cell r="HD14">
            <v>0</v>
          </cell>
          <cell r="HE14">
            <v>0</v>
          </cell>
          <cell r="HF14">
            <v>0</v>
          </cell>
          <cell r="HG14">
            <v>4</v>
          </cell>
          <cell r="HH14">
            <v>4</v>
          </cell>
          <cell r="HI14">
            <v>0</v>
          </cell>
          <cell r="HJ14">
            <v>1</v>
          </cell>
          <cell r="HK14">
            <v>0</v>
          </cell>
          <cell r="HL14">
            <v>2</v>
          </cell>
          <cell r="HM14">
            <v>0</v>
          </cell>
          <cell r="HN14">
            <v>1</v>
          </cell>
          <cell r="HO14">
            <v>0</v>
          </cell>
          <cell r="HP14">
            <v>0</v>
          </cell>
          <cell r="HQ14">
            <v>0</v>
          </cell>
          <cell r="HR14">
            <v>0</v>
          </cell>
          <cell r="HS14">
            <v>0</v>
          </cell>
          <cell r="HT14">
            <v>0</v>
          </cell>
          <cell r="HU14">
            <v>0</v>
          </cell>
          <cell r="HV14">
            <v>4</v>
          </cell>
          <cell r="HW14">
            <v>4</v>
          </cell>
          <cell r="HX14">
            <v>0</v>
          </cell>
          <cell r="HY14">
            <v>0</v>
          </cell>
          <cell r="HZ14">
            <v>0</v>
          </cell>
          <cell r="IA14">
            <v>0</v>
          </cell>
          <cell r="IB14">
            <v>0</v>
          </cell>
          <cell r="IC14">
            <v>0</v>
          </cell>
          <cell r="ID14">
            <v>0</v>
          </cell>
          <cell r="IE14">
            <v>0</v>
          </cell>
          <cell r="IF14">
            <v>0</v>
          </cell>
          <cell r="IG14">
            <v>0</v>
          </cell>
          <cell r="IH14">
            <v>0</v>
          </cell>
          <cell r="II14">
            <v>0</v>
          </cell>
          <cell r="IJ14">
            <v>0</v>
          </cell>
          <cell r="IK14">
            <v>0</v>
          </cell>
          <cell r="IL14">
            <v>0</v>
          </cell>
          <cell r="IM14">
            <v>1</v>
          </cell>
          <cell r="IN14">
            <v>1</v>
          </cell>
          <cell r="IO14">
            <v>1</v>
          </cell>
          <cell r="IP14">
            <v>1</v>
          </cell>
          <cell r="IQ14">
            <v>0</v>
          </cell>
          <cell r="IR14">
            <v>0</v>
          </cell>
          <cell r="IS14">
            <v>1</v>
          </cell>
          <cell r="IT14">
            <v>0</v>
          </cell>
          <cell r="IU14">
            <v>0</v>
          </cell>
          <cell r="IV14">
            <v>2</v>
          </cell>
          <cell r="IW14">
            <v>3</v>
          </cell>
          <cell r="IX14">
            <v>4</v>
          </cell>
          <cell r="IY14">
            <v>7</v>
          </cell>
          <cell r="IZ14">
            <v>0</v>
          </cell>
          <cell r="JA14">
            <v>0</v>
          </cell>
          <cell r="JB14">
            <v>0</v>
          </cell>
          <cell r="JC14">
            <v>0</v>
          </cell>
          <cell r="JD14">
            <v>0</v>
          </cell>
          <cell r="JE14">
            <v>0</v>
          </cell>
          <cell r="JF14">
            <v>0</v>
          </cell>
          <cell r="JG14">
            <v>0</v>
          </cell>
          <cell r="JH14">
            <v>0</v>
          </cell>
          <cell r="JI14">
            <v>0</v>
          </cell>
          <cell r="JJ14">
            <v>0</v>
          </cell>
          <cell r="JK14">
            <v>0</v>
          </cell>
          <cell r="JL14">
            <v>0</v>
          </cell>
          <cell r="JM14">
            <v>0</v>
          </cell>
          <cell r="JN14">
            <v>2</v>
          </cell>
          <cell r="JO14">
            <v>0</v>
          </cell>
          <cell r="JP14">
            <v>1</v>
          </cell>
          <cell r="JQ14">
            <v>0</v>
          </cell>
          <cell r="JR14">
            <v>0</v>
          </cell>
          <cell r="JS14">
            <v>0</v>
          </cell>
          <cell r="JT14">
            <v>1</v>
          </cell>
          <cell r="JU14">
            <v>0</v>
          </cell>
          <cell r="JV14">
            <v>0</v>
          </cell>
          <cell r="JW14">
            <v>0</v>
          </cell>
          <cell r="JX14">
            <v>4</v>
          </cell>
          <cell r="JY14">
            <v>4</v>
          </cell>
          <cell r="JZ14">
            <v>0</v>
          </cell>
          <cell r="KA14">
            <v>3</v>
          </cell>
          <cell r="KB14">
            <v>0</v>
          </cell>
          <cell r="KC14">
            <v>0</v>
          </cell>
          <cell r="KD14">
            <v>0</v>
          </cell>
          <cell r="KE14">
            <v>0</v>
          </cell>
          <cell r="KF14">
            <v>0</v>
          </cell>
          <cell r="KG14">
            <v>1</v>
          </cell>
          <cell r="KH14">
            <v>0</v>
          </cell>
          <cell r="KI14">
            <v>0</v>
          </cell>
          <cell r="KJ14">
            <v>0</v>
          </cell>
          <cell r="KK14">
            <v>4</v>
          </cell>
          <cell r="KL14">
            <v>4</v>
          </cell>
          <cell r="KM14">
            <v>0</v>
          </cell>
          <cell r="KN14">
            <v>0</v>
          </cell>
          <cell r="KO14">
            <v>1</v>
          </cell>
          <cell r="KP14">
            <v>0</v>
          </cell>
          <cell r="KQ14">
            <v>1</v>
          </cell>
          <cell r="KR14">
            <v>1</v>
          </cell>
          <cell r="KS14">
            <v>0</v>
          </cell>
          <cell r="KT14">
            <v>1</v>
          </cell>
          <cell r="KU14">
            <v>0</v>
          </cell>
          <cell r="KV14">
            <v>6</v>
          </cell>
          <cell r="KW14">
            <v>0</v>
          </cell>
          <cell r="KX14">
            <v>0</v>
          </cell>
          <cell r="KY14">
            <v>9</v>
          </cell>
          <cell r="KZ14">
            <v>3</v>
          </cell>
          <cell r="LA14">
            <v>0</v>
          </cell>
          <cell r="LB14">
            <v>0</v>
          </cell>
          <cell r="LC14">
            <v>0</v>
          </cell>
          <cell r="LD14">
            <v>0</v>
          </cell>
        </row>
        <row r="15">
          <cell r="A15" t="str">
            <v>Beat Carnival</v>
          </cell>
          <cell r="B15">
            <v>1</v>
          </cell>
          <cell r="C15">
            <v>33159</v>
          </cell>
          <cell r="D15" t="str">
            <v>Exchequer</v>
          </cell>
          <cell r="E15" t="str">
            <v>ACNI/12205</v>
          </cell>
          <cell r="F15" t="str">
            <v>Gavin O'Connor</v>
          </cell>
          <cell r="G15" t="str">
            <v>AFP - Core</v>
          </cell>
          <cell r="H15" t="str">
            <v>Awarded</v>
          </cell>
          <cell r="I15" t="str">
            <v>Medium</v>
          </cell>
          <cell r="J15">
            <v>144513</v>
          </cell>
          <cell r="K15">
            <v>0</v>
          </cell>
          <cell r="L15">
            <v>243023</v>
          </cell>
          <cell r="M15">
            <v>435535</v>
          </cell>
          <cell r="N15" t="str">
            <v>Combined</v>
          </cell>
          <cell r="O15">
            <v>1</v>
          </cell>
          <cell r="P15">
            <v>0</v>
          </cell>
          <cell r="Q15">
            <v>0</v>
          </cell>
          <cell r="R15">
            <v>0</v>
          </cell>
          <cell r="S15">
            <v>1</v>
          </cell>
          <cell r="T15">
            <v>2</v>
          </cell>
          <cell r="U15">
            <v>0</v>
          </cell>
          <cell r="V15">
            <v>0</v>
          </cell>
          <cell r="W15">
            <v>0</v>
          </cell>
          <cell r="X15">
            <v>0</v>
          </cell>
          <cell r="Y15">
            <v>0</v>
          </cell>
          <cell r="Z15">
            <v>0</v>
          </cell>
          <cell r="AA15">
            <v>2</v>
          </cell>
          <cell r="AB15">
            <v>2</v>
          </cell>
          <cell r="AC15">
            <v>4</v>
          </cell>
          <cell r="AD15">
            <v>143</v>
          </cell>
          <cell r="AE15">
            <v>125</v>
          </cell>
          <cell r="AF15">
            <v>0</v>
          </cell>
          <cell r="AG15">
            <v>0</v>
          </cell>
          <cell r="AH15">
            <v>6</v>
          </cell>
          <cell r="AI15">
            <v>15</v>
          </cell>
          <cell r="AJ15">
            <v>149</v>
          </cell>
          <cell r="AK15">
            <v>140</v>
          </cell>
          <cell r="AL15">
            <v>289</v>
          </cell>
          <cell r="AM15">
            <v>45</v>
          </cell>
          <cell r="AN15">
            <v>44</v>
          </cell>
          <cell r="AO15">
            <v>89</v>
          </cell>
          <cell r="AP15">
            <v>894</v>
          </cell>
          <cell r="AQ15">
            <v>3</v>
          </cell>
          <cell r="AR15">
            <v>5</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3</v>
          </cell>
          <cell r="BR15">
            <v>5</v>
          </cell>
          <cell r="BS15">
            <v>8</v>
          </cell>
          <cell r="BT15">
            <v>1</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1</v>
          </cell>
          <cell r="CU15">
            <v>0</v>
          </cell>
          <cell r="CV15">
            <v>1</v>
          </cell>
          <cell r="CW15">
            <v>1</v>
          </cell>
          <cell r="CX15">
            <v>2</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1</v>
          </cell>
          <cell r="DX15">
            <v>2</v>
          </cell>
          <cell r="DY15">
            <v>3</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2</v>
          </cell>
          <cell r="FG15">
            <v>0</v>
          </cell>
          <cell r="FH15">
            <v>0</v>
          </cell>
          <cell r="FI15">
            <v>0</v>
          </cell>
          <cell r="FJ15">
            <v>0</v>
          </cell>
          <cell r="FK15">
            <v>0</v>
          </cell>
          <cell r="FL15">
            <v>0</v>
          </cell>
          <cell r="FM15">
            <v>0</v>
          </cell>
          <cell r="FN15">
            <v>2</v>
          </cell>
          <cell r="FO15">
            <v>2</v>
          </cell>
          <cell r="FP15">
            <v>0</v>
          </cell>
          <cell r="FQ15">
            <v>0</v>
          </cell>
          <cell r="FR15">
            <v>1</v>
          </cell>
          <cell r="FS15">
            <v>2</v>
          </cell>
          <cell r="FT15">
            <v>1</v>
          </cell>
          <cell r="FU15">
            <v>2</v>
          </cell>
          <cell r="FV15">
            <v>0</v>
          </cell>
          <cell r="FW15">
            <v>1</v>
          </cell>
          <cell r="FX15">
            <v>1</v>
          </cell>
          <cell r="FY15">
            <v>0</v>
          </cell>
          <cell r="FZ15">
            <v>0</v>
          </cell>
          <cell r="GA15">
            <v>0</v>
          </cell>
          <cell r="GB15">
            <v>3</v>
          </cell>
          <cell r="GC15">
            <v>5</v>
          </cell>
          <cell r="GD15">
            <v>8</v>
          </cell>
          <cell r="GE15">
            <v>22</v>
          </cell>
          <cell r="GF15">
            <v>25</v>
          </cell>
          <cell r="GG15">
            <v>38</v>
          </cell>
          <cell r="GH15">
            <v>48</v>
          </cell>
          <cell r="GI15">
            <v>57</v>
          </cell>
          <cell r="GJ15">
            <v>41</v>
          </cell>
          <cell r="GK15">
            <v>19</v>
          </cell>
          <cell r="GL15">
            <v>9</v>
          </cell>
          <cell r="GM15">
            <v>9</v>
          </cell>
          <cell r="GN15">
            <v>1</v>
          </cell>
          <cell r="GO15">
            <v>0</v>
          </cell>
          <cell r="GP15">
            <v>0</v>
          </cell>
          <cell r="GQ15">
            <v>145</v>
          </cell>
          <cell r="GR15">
            <v>124</v>
          </cell>
          <cell r="GS15">
            <v>269</v>
          </cell>
          <cell r="GT15">
            <v>0</v>
          </cell>
          <cell r="GU15">
            <v>0</v>
          </cell>
          <cell r="GV15">
            <v>0</v>
          </cell>
          <cell r="GW15">
            <v>1</v>
          </cell>
          <cell r="GX15">
            <v>0</v>
          </cell>
          <cell r="GY15">
            <v>0</v>
          </cell>
          <cell r="GZ15">
            <v>0</v>
          </cell>
          <cell r="HA15">
            <v>0</v>
          </cell>
          <cell r="HB15">
            <v>1</v>
          </cell>
          <cell r="HC15">
            <v>1</v>
          </cell>
          <cell r="HD15">
            <v>0</v>
          </cell>
          <cell r="HE15">
            <v>0</v>
          </cell>
          <cell r="HF15">
            <v>1</v>
          </cell>
          <cell r="HG15">
            <v>2</v>
          </cell>
          <cell r="HH15">
            <v>3</v>
          </cell>
          <cell r="HI15">
            <v>0</v>
          </cell>
          <cell r="HJ15">
            <v>1</v>
          </cell>
          <cell r="HK15">
            <v>1</v>
          </cell>
          <cell r="HL15">
            <v>1</v>
          </cell>
          <cell r="HM15">
            <v>1</v>
          </cell>
          <cell r="HN15">
            <v>5</v>
          </cell>
          <cell r="HO15">
            <v>3</v>
          </cell>
          <cell r="HP15">
            <v>5</v>
          </cell>
          <cell r="HQ15">
            <v>1</v>
          </cell>
          <cell r="HR15">
            <v>1</v>
          </cell>
          <cell r="HS15">
            <v>0</v>
          </cell>
          <cell r="HT15">
            <v>2</v>
          </cell>
          <cell r="HU15">
            <v>6</v>
          </cell>
          <cell r="HV15">
            <v>15</v>
          </cell>
          <cell r="HW15">
            <v>21</v>
          </cell>
          <cell r="HX15">
            <v>3</v>
          </cell>
          <cell r="HY15">
            <v>9</v>
          </cell>
          <cell r="HZ15">
            <v>16</v>
          </cell>
          <cell r="IA15">
            <v>17</v>
          </cell>
          <cell r="IB15">
            <v>13</v>
          </cell>
          <cell r="IC15">
            <v>11</v>
          </cell>
          <cell r="ID15">
            <v>1</v>
          </cell>
          <cell r="IE15">
            <v>0</v>
          </cell>
          <cell r="IF15">
            <v>2</v>
          </cell>
          <cell r="IG15">
            <v>3</v>
          </cell>
          <cell r="IH15">
            <v>0</v>
          </cell>
          <cell r="II15">
            <v>0</v>
          </cell>
          <cell r="IJ15">
            <v>35</v>
          </cell>
          <cell r="IK15">
            <v>40</v>
          </cell>
          <cell r="IL15">
            <v>75</v>
          </cell>
          <cell r="IM15">
            <v>0</v>
          </cell>
          <cell r="IN15">
            <v>2</v>
          </cell>
          <cell r="IO15">
            <v>2</v>
          </cell>
          <cell r="IP15">
            <v>2</v>
          </cell>
          <cell r="IQ15">
            <v>0</v>
          </cell>
          <cell r="IR15">
            <v>0</v>
          </cell>
          <cell r="IS15">
            <v>0</v>
          </cell>
          <cell r="IT15">
            <v>0</v>
          </cell>
          <cell r="IU15">
            <v>1</v>
          </cell>
          <cell r="IV15">
            <v>1</v>
          </cell>
          <cell r="IW15">
            <v>3</v>
          </cell>
          <cell r="IX15">
            <v>5</v>
          </cell>
          <cell r="IY15">
            <v>8</v>
          </cell>
          <cell r="IZ15">
            <v>24</v>
          </cell>
          <cell r="JA15">
            <v>18</v>
          </cell>
          <cell r="JB15">
            <v>15</v>
          </cell>
          <cell r="JC15">
            <v>16</v>
          </cell>
          <cell r="JD15">
            <v>0</v>
          </cell>
          <cell r="JE15">
            <v>2</v>
          </cell>
          <cell r="JF15">
            <v>6</v>
          </cell>
          <cell r="JG15">
            <v>8</v>
          </cell>
          <cell r="JH15">
            <v>99</v>
          </cell>
          <cell r="JI15">
            <v>80</v>
          </cell>
          <cell r="JJ15">
            <v>144</v>
          </cell>
          <cell r="JK15">
            <v>124</v>
          </cell>
          <cell r="JL15">
            <v>268</v>
          </cell>
          <cell r="JM15">
            <v>0</v>
          </cell>
          <cell r="JN15">
            <v>1</v>
          </cell>
          <cell r="JO15">
            <v>1</v>
          </cell>
          <cell r="JP15">
            <v>1</v>
          </cell>
          <cell r="JQ15">
            <v>0</v>
          </cell>
          <cell r="JR15">
            <v>0</v>
          </cell>
          <cell r="JS15">
            <v>0</v>
          </cell>
          <cell r="JT15">
            <v>0</v>
          </cell>
          <cell r="JU15">
            <v>0</v>
          </cell>
          <cell r="JV15">
            <v>0</v>
          </cell>
          <cell r="JW15">
            <v>1</v>
          </cell>
          <cell r="JX15">
            <v>2</v>
          </cell>
          <cell r="JY15">
            <v>3</v>
          </cell>
          <cell r="JZ15">
            <v>0</v>
          </cell>
          <cell r="KA15">
            <v>0</v>
          </cell>
          <cell r="KB15">
            <v>3</v>
          </cell>
          <cell r="KC15">
            <v>10</v>
          </cell>
          <cell r="KD15">
            <v>0</v>
          </cell>
          <cell r="KE15">
            <v>0</v>
          </cell>
          <cell r="KF15">
            <v>3</v>
          </cell>
          <cell r="KG15">
            <v>3</v>
          </cell>
          <cell r="KH15">
            <v>0</v>
          </cell>
          <cell r="KI15">
            <v>2</v>
          </cell>
          <cell r="KJ15">
            <v>6</v>
          </cell>
          <cell r="KK15">
            <v>15</v>
          </cell>
          <cell r="KL15">
            <v>21</v>
          </cell>
          <cell r="KM15">
            <v>0</v>
          </cell>
          <cell r="KN15">
            <v>0</v>
          </cell>
          <cell r="KO15">
            <v>1</v>
          </cell>
          <cell r="KP15">
            <v>0</v>
          </cell>
          <cell r="KQ15">
            <v>12</v>
          </cell>
          <cell r="KR15">
            <v>0</v>
          </cell>
          <cell r="KS15">
            <v>0</v>
          </cell>
          <cell r="KT15">
            <v>0</v>
          </cell>
          <cell r="KU15">
            <v>0</v>
          </cell>
          <cell r="KV15">
            <v>0</v>
          </cell>
          <cell r="KW15">
            <v>0</v>
          </cell>
          <cell r="KX15">
            <v>0</v>
          </cell>
          <cell r="KY15">
            <v>12</v>
          </cell>
          <cell r="KZ15">
            <v>1</v>
          </cell>
          <cell r="LA15">
            <v>0</v>
          </cell>
          <cell r="LB15">
            <v>0</v>
          </cell>
          <cell r="LC15">
            <v>1</v>
          </cell>
          <cell r="LD15">
            <v>1</v>
          </cell>
        </row>
        <row r="16">
          <cell r="A16" t="str">
            <v>Belfast Community Circus School</v>
          </cell>
          <cell r="B16">
            <v>1</v>
          </cell>
          <cell r="C16">
            <v>33236</v>
          </cell>
          <cell r="D16" t="str">
            <v>Exchequer</v>
          </cell>
          <cell r="E16" t="str">
            <v>ACNI/12282</v>
          </cell>
          <cell r="F16" t="str">
            <v>Gavin O'Connor</v>
          </cell>
          <cell r="G16" t="str">
            <v>AFP - Core</v>
          </cell>
          <cell r="H16" t="str">
            <v>Awarded</v>
          </cell>
          <cell r="I16" t="str">
            <v>Medium</v>
          </cell>
          <cell r="J16">
            <v>156699</v>
          </cell>
          <cell r="K16">
            <v>0</v>
          </cell>
          <cell r="L16">
            <v>174418</v>
          </cell>
          <cell r="M16">
            <v>691418</v>
          </cell>
          <cell r="N16" t="str">
            <v>Combined</v>
          </cell>
          <cell r="O16">
            <v>1</v>
          </cell>
          <cell r="P16">
            <v>0</v>
          </cell>
          <cell r="Q16">
            <v>0</v>
          </cell>
          <cell r="R16">
            <v>0</v>
          </cell>
          <cell r="S16">
            <v>1</v>
          </cell>
          <cell r="T16">
            <v>2</v>
          </cell>
          <cell r="U16">
            <v>0</v>
          </cell>
          <cell r="V16">
            <v>0</v>
          </cell>
          <cell r="W16">
            <v>0.5</v>
          </cell>
          <cell r="X16">
            <v>1.5</v>
          </cell>
          <cell r="Y16">
            <v>2</v>
          </cell>
          <cell r="Z16">
            <v>1</v>
          </cell>
          <cell r="AA16">
            <v>4.5</v>
          </cell>
          <cell r="AB16">
            <v>4.5</v>
          </cell>
          <cell r="AC16">
            <v>9</v>
          </cell>
          <cell r="AD16">
            <v>29</v>
          </cell>
          <cell r="AE16">
            <v>17</v>
          </cell>
          <cell r="AF16">
            <v>0</v>
          </cell>
          <cell r="AG16">
            <v>0</v>
          </cell>
          <cell r="AH16">
            <v>0</v>
          </cell>
          <cell r="AI16">
            <v>0</v>
          </cell>
          <cell r="AJ16">
            <v>29</v>
          </cell>
          <cell r="AK16">
            <v>17</v>
          </cell>
          <cell r="AL16">
            <v>46</v>
          </cell>
          <cell r="AM16">
            <v>37</v>
          </cell>
          <cell r="AN16">
            <v>45</v>
          </cell>
          <cell r="AO16">
            <v>82</v>
          </cell>
          <cell r="AP16">
            <v>492</v>
          </cell>
          <cell r="AQ16">
            <v>3</v>
          </cell>
          <cell r="AR16">
            <v>3</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3</v>
          </cell>
          <cell r="BP16">
            <v>3</v>
          </cell>
          <cell r="BQ16">
            <v>6</v>
          </cell>
          <cell r="BR16">
            <v>6</v>
          </cell>
          <cell r="BS16">
            <v>12</v>
          </cell>
          <cell r="BT16">
            <v>1</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1</v>
          </cell>
          <cell r="CS16">
            <v>0</v>
          </cell>
          <cell r="CT16">
            <v>2</v>
          </cell>
          <cell r="CU16">
            <v>0</v>
          </cell>
          <cell r="CV16">
            <v>2</v>
          </cell>
          <cell r="CW16">
            <v>0.5</v>
          </cell>
          <cell r="CX16">
            <v>1.5</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0.5</v>
          </cell>
          <cell r="DV16">
            <v>1.5</v>
          </cell>
          <cell r="DW16">
            <v>1</v>
          </cell>
          <cell r="DX16">
            <v>3</v>
          </cell>
          <cell r="DY16">
            <v>4</v>
          </cell>
          <cell r="DZ16">
            <v>31</v>
          </cell>
          <cell r="EA16">
            <v>18</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31</v>
          </cell>
          <cell r="EY16">
            <v>18</v>
          </cell>
          <cell r="EZ16">
            <v>62</v>
          </cell>
          <cell r="FA16">
            <v>36</v>
          </cell>
          <cell r="FB16">
            <v>98</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1</v>
          </cell>
          <cell r="FS16">
            <v>0</v>
          </cell>
          <cell r="FT16">
            <v>1</v>
          </cell>
          <cell r="FU16">
            <v>1</v>
          </cell>
          <cell r="FV16">
            <v>1</v>
          </cell>
          <cell r="FW16">
            <v>2</v>
          </cell>
          <cell r="FX16">
            <v>0</v>
          </cell>
          <cell r="FY16">
            <v>0</v>
          </cell>
          <cell r="FZ16">
            <v>0</v>
          </cell>
          <cell r="GA16">
            <v>0</v>
          </cell>
          <cell r="GB16">
            <v>3</v>
          </cell>
          <cell r="GC16">
            <v>3</v>
          </cell>
          <cell r="GD16">
            <v>6</v>
          </cell>
          <cell r="GE16">
            <v>0</v>
          </cell>
          <cell r="GF16">
            <v>0</v>
          </cell>
          <cell r="GG16">
            <v>0</v>
          </cell>
          <cell r="GH16">
            <v>0</v>
          </cell>
          <cell r="GI16">
            <v>1</v>
          </cell>
          <cell r="GJ16">
            <v>0</v>
          </cell>
          <cell r="GK16">
            <v>0</v>
          </cell>
          <cell r="GL16">
            <v>0</v>
          </cell>
          <cell r="GM16">
            <v>0</v>
          </cell>
          <cell r="GN16">
            <v>0</v>
          </cell>
          <cell r="GO16">
            <v>0</v>
          </cell>
          <cell r="GP16">
            <v>0</v>
          </cell>
          <cell r="GQ16">
            <v>1</v>
          </cell>
          <cell r="GR16">
            <v>0</v>
          </cell>
          <cell r="GS16">
            <v>1</v>
          </cell>
          <cell r="GT16">
            <v>0</v>
          </cell>
          <cell r="GU16">
            <v>0</v>
          </cell>
          <cell r="GV16">
            <v>0.5</v>
          </cell>
          <cell r="GW16">
            <v>1.5</v>
          </cell>
          <cell r="GX16">
            <v>0</v>
          </cell>
          <cell r="GY16">
            <v>0</v>
          </cell>
          <cell r="GZ16">
            <v>0</v>
          </cell>
          <cell r="HA16">
            <v>0</v>
          </cell>
          <cell r="HB16">
            <v>0</v>
          </cell>
          <cell r="HC16">
            <v>0</v>
          </cell>
          <cell r="HD16">
            <v>0</v>
          </cell>
          <cell r="HE16">
            <v>0</v>
          </cell>
          <cell r="HF16">
            <v>0.5</v>
          </cell>
          <cell r="HG16">
            <v>1.5</v>
          </cell>
          <cell r="HH16">
            <v>2</v>
          </cell>
          <cell r="HI16">
            <v>0</v>
          </cell>
          <cell r="HJ16">
            <v>0</v>
          </cell>
          <cell r="HK16">
            <v>0</v>
          </cell>
          <cell r="HL16">
            <v>0</v>
          </cell>
          <cell r="HM16">
            <v>0</v>
          </cell>
          <cell r="HN16">
            <v>0</v>
          </cell>
          <cell r="HO16">
            <v>0</v>
          </cell>
          <cell r="HP16">
            <v>0</v>
          </cell>
          <cell r="HQ16">
            <v>0</v>
          </cell>
          <cell r="HR16">
            <v>0</v>
          </cell>
          <cell r="HS16">
            <v>0</v>
          </cell>
          <cell r="HT16">
            <v>0</v>
          </cell>
          <cell r="HU16">
            <v>0</v>
          </cell>
          <cell r="HV16">
            <v>0</v>
          </cell>
          <cell r="HW16">
            <v>0</v>
          </cell>
          <cell r="HX16">
            <v>0</v>
          </cell>
          <cell r="HY16">
            <v>0</v>
          </cell>
          <cell r="HZ16">
            <v>0</v>
          </cell>
          <cell r="IA16">
            <v>0</v>
          </cell>
          <cell r="IB16">
            <v>0</v>
          </cell>
          <cell r="IC16">
            <v>0</v>
          </cell>
          <cell r="ID16">
            <v>0</v>
          </cell>
          <cell r="IE16">
            <v>0</v>
          </cell>
          <cell r="IF16">
            <v>0</v>
          </cell>
          <cell r="IG16">
            <v>0</v>
          </cell>
          <cell r="IH16">
            <v>0</v>
          </cell>
          <cell r="II16">
            <v>0</v>
          </cell>
          <cell r="IJ16">
            <v>0</v>
          </cell>
          <cell r="IK16">
            <v>0</v>
          </cell>
          <cell r="IL16">
            <v>0</v>
          </cell>
          <cell r="IM16">
            <v>0</v>
          </cell>
          <cell r="IN16">
            <v>0</v>
          </cell>
          <cell r="IO16">
            <v>0</v>
          </cell>
          <cell r="IP16">
            <v>0</v>
          </cell>
          <cell r="IQ16">
            <v>0</v>
          </cell>
          <cell r="IR16">
            <v>0</v>
          </cell>
          <cell r="IS16">
            <v>0</v>
          </cell>
          <cell r="IT16">
            <v>0</v>
          </cell>
          <cell r="IU16">
            <v>3</v>
          </cell>
          <cell r="IV16">
            <v>3</v>
          </cell>
          <cell r="IW16">
            <v>3</v>
          </cell>
          <cell r="IX16">
            <v>3</v>
          </cell>
          <cell r="IY16">
            <v>6</v>
          </cell>
          <cell r="IZ16">
            <v>0</v>
          </cell>
          <cell r="JA16">
            <v>0</v>
          </cell>
          <cell r="JB16">
            <v>0</v>
          </cell>
          <cell r="JC16">
            <v>0</v>
          </cell>
          <cell r="JD16">
            <v>0</v>
          </cell>
          <cell r="JE16">
            <v>0</v>
          </cell>
          <cell r="JF16">
            <v>0</v>
          </cell>
          <cell r="JG16">
            <v>0</v>
          </cell>
          <cell r="JH16">
            <v>1</v>
          </cell>
          <cell r="JI16">
            <v>0</v>
          </cell>
          <cell r="JJ16">
            <v>1</v>
          </cell>
          <cell r="JK16">
            <v>0</v>
          </cell>
          <cell r="JL16">
            <v>1</v>
          </cell>
          <cell r="JM16">
            <v>0</v>
          </cell>
          <cell r="JN16">
            <v>0</v>
          </cell>
          <cell r="JO16">
            <v>0</v>
          </cell>
          <cell r="JP16">
            <v>0</v>
          </cell>
          <cell r="JQ16">
            <v>0</v>
          </cell>
          <cell r="JR16">
            <v>0</v>
          </cell>
          <cell r="JS16">
            <v>0</v>
          </cell>
          <cell r="JT16">
            <v>0</v>
          </cell>
          <cell r="JU16">
            <v>0.5</v>
          </cell>
          <cell r="JV16">
            <v>1.5</v>
          </cell>
          <cell r="JW16">
            <v>0.5</v>
          </cell>
          <cell r="JX16">
            <v>1.5</v>
          </cell>
          <cell r="JY16">
            <v>2</v>
          </cell>
          <cell r="JZ16">
            <v>0</v>
          </cell>
          <cell r="KA16">
            <v>0</v>
          </cell>
          <cell r="KB16">
            <v>0</v>
          </cell>
          <cell r="KC16">
            <v>0</v>
          </cell>
          <cell r="KD16">
            <v>0</v>
          </cell>
          <cell r="KE16">
            <v>0</v>
          </cell>
          <cell r="KF16">
            <v>0</v>
          </cell>
          <cell r="KG16">
            <v>0</v>
          </cell>
          <cell r="KH16">
            <v>31</v>
          </cell>
          <cell r="KI16">
            <v>18</v>
          </cell>
          <cell r="KJ16">
            <v>31</v>
          </cell>
          <cell r="KK16">
            <v>18</v>
          </cell>
          <cell r="KL16">
            <v>49</v>
          </cell>
          <cell r="KM16">
            <v>0</v>
          </cell>
          <cell r="KN16">
            <v>0</v>
          </cell>
          <cell r="KO16">
            <v>1</v>
          </cell>
          <cell r="KP16">
            <v>0</v>
          </cell>
          <cell r="KQ16">
            <v>0</v>
          </cell>
          <cell r="KR16">
            <v>0</v>
          </cell>
          <cell r="KS16">
            <v>0</v>
          </cell>
          <cell r="KT16">
            <v>0</v>
          </cell>
          <cell r="KU16">
            <v>0</v>
          </cell>
          <cell r="KV16">
            <v>0</v>
          </cell>
          <cell r="KW16">
            <v>50</v>
          </cell>
          <cell r="KX16">
            <v>35</v>
          </cell>
          <cell r="KY16">
            <v>85</v>
          </cell>
          <cell r="KZ16">
            <v>0</v>
          </cell>
          <cell r="LA16">
            <v>0</v>
          </cell>
          <cell r="LB16">
            <v>0</v>
          </cell>
          <cell r="LC16">
            <v>0</v>
          </cell>
          <cell r="LD16">
            <v>0</v>
          </cell>
        </row>
        <row r="17">
          <cell r="A17" t="str">
            <v>Belfast Exposed Photography</v>
          </cell>
          <cell r="B17">
            <v>1</v>
          </cell>
          <cell r="C17">
            <v>33166</v>
          </cell>
          <cell r="D17" t="str">
            <v>Exchequer</v>
          </cell>
          <cell r="E17" t="str">
            <v>ACNI/12212</v>
          </cell>
          <cell r="F17" t="str">
            <v>Deirdre Robb</v>
          </cell>
          <cell r="G17" t="str">
            <v>AFP - Core</v>
          </cell>
          <cell r="H17" t="str">
            <v>Awarded</v>
          </cell>
          <cell r="I17" t="str">
            <v>Medium</v>
          </cell>
          <cell r="J17">
            <v>144087</v>
          </cell>
          <cell r="K17">
            <v>0</v>
          </cell>
          <cell r="L17">
            <v>144086.98000000001</v>
          </cell>
          <cell r="M17">
            <v>329212.53999999998</v>
          </cell>
          <cell r="N17" t="str">
            <v>Visual Arts</v>
          </cell>
          <cell r="O17">
            <v>0</v>
          </cell>
          <cell r="P17">
            <v>0</v>
          </cell>
          <cell r="Q17">
            <v>0</v>
          </cell>
          <cell r="R17">
            <v>0</v>
          </cell>
          <cell r="S17">
            <v>0</v>
          </cell>
          <cell r="T17">
            <v>4</v>
          </cell>
          <cell r="U17">
            <v>0</v>
          </cell>
          <cell r="V17">
            <v>0</v>
          </cell>
          <cell r="W17">
            <v>0</v>
          </cell>
          <cell r="X17">
            <v>1</v>
          </cell>
          <cell r="Y17">
            <v>0</v>
          </cell>
          <cell r="Z17">
            <v>1</v>
          </cell>
          <cell r="AA17">
            <v>0</v>
          </cell>
          <cell r="AB17">
            <v>6</v>
          </cell>
          <cell r="AC17">
            <v>6</v>
          </cell>
          <cell r="AD17">
            <v>2</v>
          </cell>
          <cell r="AE17">
            <v>0</v>
          </cell>
          <cell r="AF17">
            <v>0</v>
          </cell>
          <cell r="AG17">
            <v>0</v>
          </cell>
          <cell r="AH17">
            <v>1</v>
          </cell>
          <cell r="AI17">
            <v>0</v>
          </cell>
          <cell r="AJ17">
            <v>3</v>
          </cell>
          <cell r="AK17">
            <v>0</v>
          </cell>
          <cell r="AL17">
            <v>3</v>
          </cell>
          <cell r="AM17">
            <v>5</v>
          </cell>
          <cell r="AN17">
            <v>25</v>
          </cell>
          <cell r="AO17">
            <v>30</v>
          </cell>
          <cell r="AP17">
            <v>1480</v>
          </cell>
          <cell r="AQ17">
            <v>4</v>
          </cell>
          <cell r="AR17">
            <v>4</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1</v>
          </cell>
          <cell r="BL17">
            <v>0</v>
          </cell>
          <cell r="BM17">
            <v>0</v>
          </cell>
          <cell r="BN17">
            <v>0</v>
          </cell>
          <cell r="BO17">
            <v>0</v>
          </cell>
          <cell r="BP17">
            <v>0</v>
          </cell>
          <cell r="BQ17">
            <v>5</v>
          </cell>
          <cell r="BR17">
            <v>4</v>
          </cell>
          <cell r="BS17">
            <v>9</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1</v>
          </cell>
          <cell r="CX17">
            <v>3</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1</v>
          </cell>
          <cell r="DX17">
            <v>3</v>
          </cell>
          <cell r="DY17">
            <v>4</v>
          </cell>
          <cell r="DZ17">
            <v>1</v>
          </cell>
          <cell r="EA17">
            <v>1</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1</v>
          </cell>
          <cell r="FA17">
            <v>1</v>
          </cell>
          <cell r="FB17">
            <v>2</v>
          </cell>
          <cell r="FC17">
            <v>0</v>
          </cell>
          <cell r="FD17">
            <v>0</v>
          </cell>
          <cell r="FE17">
            <v>0</v>
          </cell>
          <cell r="FF17">
            <v>0</v>
          </cell>
          <cell r="FG17">
            <v>0</v>
          </cell>
          <cell r="FH17">
            <v>0</v>
          </cell>
          <cell r="FI17">
            <v>0</v>
          </cell>
          <cell r="FJ17">
            <v>0</v>
          </cell>
          <cell r="FK17">
            <v>0</v>
          </cell>
          <cell r="FL17">
            <v>1</v>
          </cell>
          <cell r="FM17">
            <v>0</v>
          </cell>
          <cell r="FN17">
            <v>1</v>
          </cell>
          <cell r="FO17">
            <v>1</v>
          </cell>
          <cell r="FP17">
            <v>0</v>
          </cell>
          <cell r="FQ17">
            <v>0</v>
          </cell>
          <cell r="FR17">
            <v>0</v>
          </cell>
          <cell r="FS17">
            <v>2</v>
          </cell>
          <cell r="FT17">
            <v>0</v>
          </cell>
          <cell r="FU17">
            <v>2</v>
          </cell>
          <cell r="FV17">
            <v>2</v>
          </cell>
          <cell r="FW17">
            <v>0</v>
          </cell>
          <cell r="FX17">
            <v>3</v>
          </cell>
          <cell r="FY17">
            <v>0</v>
          </cell>
          <cell r="FZ17">
            <v>0</v>
          </cell>
          <cell r="GA17">
            <v>0</v>
          </cell>
          <cell r="GB17">
            <v>5</v>
          </cell>
          <cell r="GC17">
            <v>4</v>
          </cell>
          <cell r="GD17">
            <v>9</v>
          </cell>
          <cell r="GE17">
            <v>0</v>
          </cell>
          <cell r="GF17">
            <v>0</v>
          </cell>
          <cell r="GG17">
            <v>0</v>
          </cell>
          <cell r="GH17">
            <v>0</v>
          </cell>
          <cell r="GI17">
            <v>0</v>
          </cell>
          <cell r="GJ17">
            <v>0</v>
          </cell>
          <cell r="GK17">
            <v>0</v>
          </cell>
          <cell r="GL17">
            <v>0</v>
          </cell>
          <cell r="GM17">
            <v>0</v>
          </cell>
          <cell r="GN17">
            <v>0</v>
          </cell>
          <cell r="GO17">
            <v>0</v>
          </cell>
          <cell r="GP17">
            <v>0</v>
          </cell>
          <cell r="GQ17">
            <v>0</v>
          </cell>
          <cell r="GR17">
            <v>0</v>
          </cell>
          <cell r="GS17">
            <v>0</v>
          </cell>
          <cell r="GT17">
            <v>0</v>
          </cell>
          <cell r="GU17">
            <v>0</v>
          </cell>
          <cell r="GV17">
            <v>0</v>
          </cell>
          <cell r="GW17">
            <v>2</v>
          </cell>
          <cell r="GX17">
            <v>0</v>
          </cell>
          <cell r="GY17">
            <v>1</v>
          </cell>
          <cell r="GZ17">
            <v>0</v>
          </cell>
          <cell r="HA17">
            <v>2</v>
          </cell>
          <cell r="HB17">
            <v>0</v>
          </cell>
          <cell r="HC17">
            <v>0</v>
          </cell>
          <cell r="HD17">
            <v>0</v>
          </cell>
          <cell r="HE17">
            <v>0</v>
          </cell>
          <cell r="HF17">
            <v>0</v>
          </cell>
          <cell r="HG17">
            <v>5</v>
          </cell>
          <cell r="HH17">
            <v>5</v>
          </cell>
          <cell r="HI17">
            <v>0</v>
          </cell>
          <cell r="HJ17">
            <v>0</v>
          </cell>
          <cell r="HK17">
            <v>1</v>
          </cell>
          <cell r="HL17">
            <v>0</v>
          </cell>
          <cell r="HM17">
            <v>0</v>
          </cell>
          <cell r="HN17">
            <v>0</v>
          </cell>
          <cell r="HO17">
            <v>0</v>
          </cell>
          <cell r="HP17">
            <v>0</v>
          </cell>
          <cell r="HQ17">
            <v>0</v>
          </cell>
          <cell r="HR17">
            <v>1</v>
          </cell>
          <cell r="HS17">
            <v>0</v>
          </cell>
          <cell r="HT17">
            <v>0</v>
          </cell>
          <cell r="HU17">
            <v>1</v>
          </cell>
          <cell r="HV17">
            <v>1</v>
          </cell>
          <cell r="HW17">
            <v>2</v>
          </cell>
          <cell r="HX17">
            <v>0</v>
          </cell>
          <cell r="HY17">
            <v>0</v>
          </cell>
          <cell r="HZ17">
            <v>2</v>
          </cell>
          <cell r="IA17">
            <v>10</v>
          </cell>
          <cell r="IB17">
            <v>1</v>
          </cell>
          <cell r="IC17">
            <v>10</v>
          </cell>
          <cell r="ID17">
            <v>1</v>
          </cell>
          <cell r="IE17">
            <v>2</v>
          </cell>
          <cell r="IF17">
            <v>0</v>
          </cell>
          <cell r="IG17">
            <v>3</v>
          </cell>
          <cell r="IH17">
            <v>0</v>
          </cell>
          <cell r="II17">
            <v>0</v>
          </cell>
          <cell r="IJ17">
            <v>4</v>
          </cell>
          <cell r="IK17">
            <v>25</v>
          </cell>
          <cell r="IL17">
            <v>29</v>
          </cell>
          <cell r="IM17">
            <v>0</v>
          </cell>
          <cell r="IN17">
            <v>0</v>
          </cell>
          <cell r="IO17">
            <v>0</v>
          </cell>
          <cell r="IP17">
            <v>0</v>
          </cell>
          <cell r="IQ17">
            <v>0</v>
          </cell>
          <cell r="IR17">
            <v>0</v>
          </cell>
          <cell r="IS17">
            <v>0</v>
          </cell>
          <cell r="IT17">
            <v>0</v>
          </cell>
          <cell r="IU17">
            <v>5</v>
          </cell>
          <cell r="IV17">
            <v>4</v>
          </cell>
          <cell r="IW17">
            <v>5</v>
          </cell>
          <cell r="IX17">
            <v>4</v>
          </cell>
          <cell r="IY17">
            <v>9</v>
          </cell>
          <cell r="IZ17">
            <v>0</v>
          </cell>
          <cell r="JA17">
            <v>0</v>
          </cell>
          <cell r="JB17">
            <v>0</v>
          </cell>
          <cell r="JC17">
            <v>0</v>
          </cell>
          <cell r="JD17">
            <v>0</v>
          </cell>
          <cell r="JE17">
            <v>0</v>
          </cell>
          <cell r="JF17">
            <v>0</v>
          </cell>
          <cell r="JG17">
            <v>0</v>
          </cell>
          <cell r="JH17">
            <v>0</v>
          </cell>
          <cell r="JI17">
            <v>0</v>
          </cell>
          <cell r="JJ17">
            <v>0</v>
          </cell>
          <cell r="JK17">
            <v>0</v>
          </cell>
          <cell r="JL17">
            <v>0</v>
          </cell>
          <cell r="JM17">
            <v>0</v>
          </cell>
          <cell r="JN17">
            <v>1</v>
          </cell>
          <cell r="JO17">
            <v>1</v>
          </cell>
          <cell r="JP17">
            <v>1</v>
          </cell>
          <cell r="JQ17">
            <v>0</v>
          </cell>
          <cell r="JR17">
            <v>0</v>
          </cell>
          <cell r="JS17">
            <v>0</v>
          </cell>
          <cell r="JT17">
            <v>1</v>
          </cell>
          <cell r="JU17">
            <v>0</v>
          </cell>
          <cell r="JV17">
            <v>0</v>
          </cell>
          <cell r="JW17">
            <v>1</v>
          </cell>
          <cell r="JX17">
            <v>3</v>
          </cell>
          <cell r="JY17">
            <v>4</v>
          </cell>
          <cell r="JZ17">
            <v>1</v>
          </cell>
          <cell r="KA17">
            <v>1</v>
          </cell>
          <cell r="KB17">
            <v>0</v>
          </cell>
          <cell r="KC17">
            <v>0</v>
          </cell>
          <cell r="KD17">
            <v>0</v>
          </cell>
          <cell r="KE17">
            <v>0</v>
          </cell>
          <cell r="KF17">
            <v>0</v>
          </cell>
          <cell r="KG17">
            <v>0</v>
          </cell>
          <cell r="KH17">
            <v>0</v>
          </cell>
          <cell r="KI17">
            <v>0</v>
          </cell>
          <cell r="KJ17">
            <v>1</v>
          </cell>
          <cell r="KK17">
            <v>1</v>
          </cell>
          <cell r="KL17">
            <v>2</v>
          </cell>
          <cell r="KM17">
            <v>0</v>
          </cell>
          <cell r="KN17">
            <v>0</v>
          </cell>
          <cell r="KO17">
            <v>1</v>
          </cell>
          <cell r="KP17">
            <v>0</v>
          </cell>
          <cell r="KQ17">
            <v>3</v>
          </cell>
          <cell r="KR17">
            <v>0</v>
          </cell>
          <cell r="KS17">
            <v>5</v>
          </cell>
          <cell r="KT17">
            <v>1</v>
          </cell>
          <cell r="KU17">
            <v>0</v>
          </cell>
          <cell r="KV17">
            <v>9</v>
          </cell>
          <cell r="KW17">
            <v>0</v>
          </cell>
          <cell r="KX17">
            <v>0</v>
          </cell>
          <cell r="KY17">
            <v>18</v>
          </cell>
          <cell r="KZ17">
            <v>1</v>
          </cell>
          <cell r="LA17">
            <v>0</v>
          </cell>
          <cell r="LB17">
            <v>0</v>
          </cell>
          <cell r="LC17">
            <v>5</v>
          </cell>
          <cell r="LD17">
            <v>5</v>
          </cell>
        </row>
        <row r="18">
          <cell r="A18" t="str">
            <v>Belfast International Arts Festival</v>
          </cell>
          <cell r="B18">
            <v>1</v>
          </cell>
          <cell r="C18">
            <v>33592</v>
          </cell>
          <cell r="D18" t="str">
            <v>Exchequer</v>
          </cell>
          <cell r="E18" t="str">
            <v>ACNI/12638</v>
          </cell>
          <cell r="F18" t="str">
            <v>Sonya Whitefield</v>
          </cell>
          <cell r="G18" t="str">
            <v>AFP - Core</v>
          </cell>
          <cell r="H18" t="str">
            <v>Awarded</v>
          </cell>
          <cell r="I18" t="str">
            <v>Medium</v>
          </cell>
          <cell r="J18">
            <v>189150</v>
          </cell>
          <cell r="K18">
            <v>0</v>
          </cell>
          <cell r="L18">
            <v>189150</v>
          </cell>
          <cell r="M18">
            <v>0</v>
          </cell>
          <cell r="N18" t="str">
            <v>Combined</v>
          </cell>
          <cell r="O18">
            <v>1</v>
          </cell>
          <cell r="P18">
            <v>0</v>
          </cell>
          <cell r="Q18">
            <v>0</v>
          </cell>
          <cell r="R18">
            <v>0</v>
          </cell>
          <cell r="S18">
            <v>0</v>
          </cell>
          <cell r="T18">
            <v>1</v>
          </cell>
          <cell r="U18">
            <v>0</v>
          </cell>
          <cell r="V18">
            <v>0</v>
          </cell>
          <cell r="W18">
            <v>0</v>
          </cell>
          <cell r="X18">
            <v>0</v>
          </cell>
          <cell r="Y18">
            <v>0</v>
          </cell>
          <cell r="Z18">
            <v>1</v>
          </cell>
          <cell r="AA18">
            <v>1</v>
          </cell>
          <cell r="AB18">
            <v>2</v>
          </cell>
          <cell r="AC18">
            <v>3</v>
          </cell>
          <cell r="AD18">
            <v>1</v>
          </cell>
          <cell r="AE18">
            <v>0</v>
          </cell>
          <cell r="AF18">
            <v>1</v>
          </cell>
          <cell r="AG18">
            <v>0</v>
          </cell>
          <cell r="AH18">
            <v>1</v>
          </cell>
          <cell r="AI18">
            <v>2</v>
          </cell>
          <cell r="AJ18">
            <v>3</v>
          </cell>
          <cell r="AK18">
            <v>2</v>
          </cell>
          <cell r="AL18">
            <v>5</v>
          </cell>
          <cell r="AM18">
            <v>20</v>
          </cell>
          <cell r="AN18">
            <v>42</v>
          </cell>
          <cell r="AO18">
            <v>62</v>
          </cell>
          <cell r="AP18">
            <v>1860</v>
          </cell>
          <cell r="AQ18">
            <v>1</v>
          </cell>
          <cell r="AR18">
            <v>2</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1</v>
          </cell>
          <cell r="BR18">
            <v>2</v>
          </cell>
          <cell r="BS18">
            <v>3</v>
          </cell>
          <cell r="BT18">
            <v>2</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2</v>
          </cell>
          <cell r="CU18">
            <v>0</v>
          </cell>
          <cell r="CV18">
            <v>2</v>
          </cell>
          <cell r="CW18">
            <v>1</v>
          </cell>
          <cell r="CX18">
            <v>1</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1</v>
          </cell>
          <cell r="DX18">
            <v>1</v>
          </cell>
          <cell r="DY18">
            <v>2</v>
          </cell>
          <cell r="DZ18">
            <v>2</v>
          </cell>
          <cell r="EA18">
            <v>2</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2</v>
          </cell>
          <cell r="FA18">
            <v>2</v>
          </cell>
          <cell r="FB18">
            <v>4</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1</v>
          </cell>
          <cell r="FW18">
            <v>1</v>
          </cell>
          <cell r="FX18">
            <v>0</v>
          </cell>
          <cell r="FY18">
            <v>1</v>
          </cell>
          <cell r="FZ18">
            <v>0</v>
          </cell>
          <cell r="GA18">
            <v>0</v>
          </cell>
          <cell r="GB18">
            <v>1</v>
          </cell>
          <cell r="GC18">
            <v>2</v>
          </cell>
          <cell r="GD18">
            <v>3</v>
          </cell>
          <cell r="GE18">
            <v>0</v>
          </cell>
          <cell r="GF18">
            <v>0</v>
          </cell>
          <cell r="GG18">
            <v>0</v>
          </cell>
          <cell r="GH18">
            <v>0</v>
          </cell>
          <cell r="GI18">
            <v>0</v>
          </cell>
          <cell r="GJ18">
            <v>0</v>
          </cell>
          <cell r="GK18">
            <v>1</v>
          </cell>
          <cell r="GL18">
            <v>0</v>
          </cell>
          <cell r="GM18">
            <v>1</v>
          </cell>
          <cell r="GN18">
            <v>0</v>
          </cell>
          <cell r="GO18">
            <v>0</v>
          </cell>
          <cell r="GP18">
            <v>0</v>
          </cell>
          <cell r="GQ18">
            <v>2</v>
          </cell>
          <cell r="GR18">
            <v>0</v>
          </cell>
          <cell r="GS18">
            <v>2</v>
          </cell>
          <cell r="GT18">
            <v>0</v>
          </cell>
          <cell r="GU18">
            <v>0</v>
          </cell>
          <cell r="GV18">
            <v>0</v>
          </cell>
          <cell r="GW18">
            <v>0</v>
          </cell>
          <cell r="GX18">
            <v>0</v>
          </cell>
          <cell r="GY18">
            <v>1</v>
          </cell>
          <cell r="GZ18">
            <v>0</v>
          </cell>
          <cell r="HA18">
            <v>0</v>
          </cell>
          <cell r="HB18">
            <v>1</v>
          </cell>
          <cell r="HC18">
            <v>0</v>
          </cell>
          <cell r="HD18">
            <v>0</v>
          </cell>
          <cell r="HE18">
            <v>0</v>
          </cell>
          <cell r="HF18">
            <v>1</v>
          </cell>
          <cell r="HG18">
            <v>1</v>
          </cell>
          <cell r="HH18">
            <v>2</v>
          </cell>
          <cell r="HI18">
            <v>0</v>
          </cell>
          <cell r="HJ18">
            <v>0</v>
          </cell>
          <cell r="HK18">
            <v>1</v>
          </cell>
          <cell r="HL18">
            <v>0</v>
          </cell>
          <cell r="HM18">
            <v>0</v>
          </cell>
          <cell r="HN18">
            <v>2</v>
          </cell>
          <cell r="HO18">
            <v>0</v>
          </cell>
          <cell r="HP18">
            <v>0</v>
          </cell>
          <cell r="HQ18">
            <v>0</v>
          </cell>
          <cell r="HR18">
            <v>1</v>
          </cell>
          <cell r="HS18">
            <v>0</v>
          </cell>
          <cell r="HT18">
            <v>0</v>
          </cell>
          <cell r="HU18">
            <v>1</v>
          </cell>
          <cell r="HV18">
            <v>3</v>
          </cell>
          <cell r="HW18">
            <v>4</v>
          </cell>
          <cell r="HX18">
            <v>2</v>
          </cell>
          <cell r="HY18">
            <v>5</v>
          </cell>
          <cell r="HZ18">
            <v>5</v>
          </cell>
          <cell r="IA18">
            <v>9</v>
          </cell>
          <cell r="IB18">
            <v>4</v>
          </cell>
          <cell r="IC18">
            <v>10</v>
          </cell>
          <cell r="ID18">
            <v>5</v>
          </cell>
          <cell r="IE18">
            <v>8</v>
          </cell>
          <cell r="IF18">
            <v>3</v>
          </cell>
          <cell r="IG18">
            <v>7</v>
          </cell>
          <cell r="IH18">
            <v>1</v>
          </cell>
          <cell r="II18">
            <v>3</v>
          </cell>
          <cell r="IJ18">
            <v>20</v>
          </cell>
          <cell r="IK18">
            <v>42</v>
          </cell>
          <cell r="IL18">
            <v>62</v>
          </cell>
          <cell r="IM18">
            <v>0</v>
          </cell>
          <cell r="IN18">
            <v>0</v>
          </cell>
          <cell r="IO18">
            <v>0</v>
          </cell>
          <cell r="IP18">
            <v>0</v>
          </cell>
          <cell r="IQ18">
            <v>0</v>
          </cell>
          <cell r="IR18">
            <v>0</v>
          </cell>
          <cell r="IS18">
            <v>0</v>
          </cell>
          <cell r="IT18">
            <v>0</v>
          </cell>
          <cell r="IU18">
            <v>0</v>
          </cell>
          <cell r="IV18">
            <v>0</v>
          </cell>
          <cell r="IW18">
            <v>0</v>
          </cell>
          <cell r="IX18">
            <v>0</v>
          </cell>
          <cell r="IY18">
            <v>0</v>
          </cell>
          <cell r="IZ18">
            <v>0</v>
          </cell>
          <cell r="JA18">
            <v>0</v>
          </cell>
          <cell r="JB18">
            <v>0</v>
          </cell>
          <cell r="JC18">
            <v>0</v>
          </cell>
          <cell r="JD18">
            <v>0</v>
          </cell>
          <cell r="JE18">
            <v>0</v>
          </cell>
          <cell r="JF18">
            <v>0</v>
          </cell>
          <cell r="JG18">
            <v>0</v>
          </cell>
          <cell r="JH18">
            <v>0</v>
          </cell>
          <cell r="JI18">
            <v>0</v>
          </cell>
          <cell r="JJ18">
            <v>0</v>
          </cell>
          <cell r="JK18">
            <v>0</v>
          </cell>
          <cell r="JL18">
            <v>0</v>
          </cell>
          <cell r="JM18">
            <v>0</v>
          </cell>
          <cell r="JN18">
            <v>0</v>
          </cell>
          <cell r="JO18">
            <v>0</v>
          </cell>
          <cell r="JP18">
            <v>0</v>
          </cell>
          <cell r="JQ18">
            <v>0</v>
          </cell>
          <cell r="JR18">
            <v>0</v>
          </cell>
          <cell r="JS18">
            <v>0</v>
          </cell>
          <cell r="JT18">
            <v>0</v>
          </cell>
          <cell r="JU18">
            <v>0</v>
          </cell>
          <cell r="JV18">
            <v>0</v>
          </cell>
          <cell r="JW18">
            <v>0</v>
          </cell>
          <cell r="JX18">
            <v>0</v>
          </cell>
          <cell r="JY18">
            <v>0</v>
          </cell>
          <cell r="JZ18">
            <v>0</v>
          </cell>
          <cell r="KA18">
            <v>0</v>
          </cell>
          <cell r="KB18">
            <v>0</v>
          </cell>
          <cell r="KC18">
            <v>0</v>
          </cell>
          <cell r="KD18">
            <v>0</v>
          </cell>
          <cell r="KE18">
            <v>0</v>
          </cell>
          <cell r="KF18">
            <v>0</v>
          </cell>
          <cell r="KG18">
            <v>0</v>
          </cell>
          <cell r="KH18">
            <v>0</v>
          </cell>
          <cell r="KI18">
            <v>0</v>
          </cell>
          <cell r="KJ18">
            <v>0</v>
          </cell>
          <cell r="KK18">
            <v>0</v>
          </cell>
          <cell r="KL18">
            <v>0</v>
          </cell>
          <cell r="KM18">
            <v>0</v>
          </cell>
          <cell r="KN18">
            <v>0</v>
          </cell>
          <cell r="KO18">
            <v>1</v>
          </cell>
          <cell r="KP18">
            <v>0</v>
          </cell>
          <cell r="KQ18">
            <v>1</v>
          </cell>
          <cell r="KR18">
            <v>0</v>
          </cell>
          <cell r="KS18">
            <v>0</v>
          </cell>
          <cell r="KT18">
            <v>0</v>
          </cell>
          <cell r="KU18">
            <v>0</v>
          </cell>
          <cell r="KV18">
            <v>0</v>
          </cell>
          <cell r="KW18">
            <v>1</v>
          </cell>
          <cell r="KX18">
            <v>1</v>
          </cell>
          <cell r="KY18">
            <v>3</v>
          </cell>
          <cell r="KZ18">
            <v>0</v>
          </cell>
          <cell r="LA18">
            <v>0</v>
          </cell>
          <cell r="LB18">
            <v>4</v>
          </cell>
          <cell r="LC18">
            <v>0</v>
          </cell>
          <cell r="LD18">
            <v>4</v>
          </cell>
        </row>
        <row r="19">
          <cell r="A19" t="str">
            <v>Belfast Music Society</v>
          </cell>
          <cell r="B19">
            <v>1</v>
          </cell>
          <cell r="C19">
            <v>33165</v>
          </cell>
          <cell r="D19" t="str">
            <v>Lottery</v>
          </cell>
          <cell r="E19" t="str">
            <v>ACNI/12211</v>
          </cell>
          <cell r="F19" t="str">
            <v>Ciaran Scullion</v>
          </cell>
          <cell r="G19" t="str">
            <v>AFP - Core</v>
          </cell>
          <cell r="H19" t="str">
            <v>Awarded</v>
          </cell>
          <cell r="I19" t="str">
            <v>Small</v>
          </cell>
          <cell r="J19">
            <v>42583</v>
          </cell>
          <cell r="K19">
            <v>0</v>
          </cell>
          <cell r="L19">
            <v>42585</v>
          </cell>
          <cell r="M19">
            <v>81700</v>
          </cell>
          <cell r="N19" t="str">
            <v>Music</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25</v>
          </cell>
          <cell r="AE19">
            <v>19</v>
          </cell>
          <cell r="AF19">
            <v>0</v>
          </cell>
          <cell r="AG19">
            <v>0.5</v>
          </cell>
          <cell r="AH19">
            <v>0</v>
          </cell>
          <cell r="AI19">
            <v>0</v>
          </cell>
          <cell r="AJ19">
            <v>25</v>
          </cell>
          <cell r="AK19">
            <v>19.5</v>
          </cell>
          <cell r="AL19">
            <v>44.5</v>
          </cell>
          <cell r="AM19">
            <v>1</v>
          </cell>
          <cell r="AN19">
            <v>2</v>
          </cell>
          <cell r="AO19">
            <v>3</v>
          </cell>
          <cell r="AP19">
            <v>6</v>
          </cell>
          <cell r="AQ19">
            <v>4</v>
          </cell>
          <cell r="AR19">
            <v>2</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4</v>
          </cell>
          <cell r="BR19">
            <v>2</v>
          </cell>
          <cell r="BS19">
            <v>6</v>
          </cell>
          <cell r="BT19">
            <v>25</v>
          </cell>
          <cell r="BU19">
            <v>18</v>
          </cell>
          <cell r="BV19">
            <v>0</v>
          </cell>
          <cell r="BW19">
            <v>0</v>
          </cell>
          <cell r="BX19">
            <v>0</v>
          </cell>
          <cell r="BY19">
            <v>1</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25</v>
          </cell>
          <cell r="CU19">
            <v>19</v>
          </cell>
          <cell r="CV19">
            <v>44</v>
          </cell>
          <cell r="CW19">
            <v>0</v>
          </cell>
          <cell r="CX19">
            <v>0.5</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0.5</v>
          </cell>
          <cell r="DY19">
            <v>0.5</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1</v>
          </cell>
          <cell r="FS19">
            <v>2</v>
          </cell>
          <cell r="FT19">
            <v>0</v>
          </cell>
          <cell r="FU19">
            <v>0</v>
          </cell>
          <cell r="FV19">
            <v>0</v>
          </cell>
          <cell r="FW19">
            <v>0</v>
          </cell>
          <cell r="FX19">
            <v>3</v>
          </cell>
          <cell r="FY19">
            <v>0</v>
          </cell>
          <cell r="FZ19">
            <v>0</v>
          </cell>
          <cell r="GA19">
            <v>0</v>
          </cell>
          <cell r="GB19">
            <v>4</v>
          </cell>
          <cell r="GC19">
            <v>2</v>
          </cell>
          <cell r="GD19">
            <v>6</v>
          </cell>
          <cell r="GE19">
            <v>1</v>
          </cell>
          <cell r="GF19">
            <v>0</v>
          </cell>
          <cell r="GG19">
            <v>10</v>
          </cell>
          <cell r="GH19">
            <v>9</v>
          </cell>
          <cell r="GI19">
            <v>4</v>
          </cell>
          <cell r="GJ19">
            <v>7</v>
          </cell>
          <cell r="GK19">
            <v>8</v>
          </cell>
          <cell r="GL19">
            <v>2</v>
          </cell>
          <cell r="GM19">
            <v>1</v>
          </cell>
          <cell r="GN19">
            <v>0</v>
          </cell>
          <cell r="GO19">
            <v>1</v>
          </cell>
          <cell r="GP19">
            <v>1</v>
          </cell>
          <cell r="GQ19">
            <v>25</v>
          </cell>
          <cell r="GR19">
            <v>19</v>
          </cell>
          <cell r="GS19">
            <v>44</v>
          </cell>
          <cell r="GT19">
            <v>0</v>
          </cell>
          <cell r="GU19">
            <v>0</v>
          </cell>
          <cell r="GV19">
            <v>0</v>
          </cell>
          <cell r="GW19">
            <v>0</v>
          </cell>
          <cell r="GX19">
            <v>0</v>
          </cell>
          <cell r="GY19">
            <v>0</v>
          </cell>
          <cell r="GZ19">
            <v>0</v>
          </cell>
          <cell r="HA19">
            <v>0.5</v>
          </cell>
          <cell r="HB19">
            <v>0</v>
          </cell>
          <cell r="HC19">
            <v>0</v>
          </cell>
          <cell r="HD19">
            <v>0</v>
          </cell>
          <cell r="HE19">
            <v>0</v>
          </cell>
          <cell r="HF19">
            <v>0</v>
          </cell>
          <cell r="HG19">
            <v>0.5</v>
          </cell>
          <cell r="HH19">
            <v>0.5</v>
          </cell>
          <cell r="HI19">
            <v>0</v>
          </cell>
          <cell r="HJ19">
            <v>0</v>
          </cell>
          <cell r="HK19">
            <v>0</v>
          </cell>
          <cell r="HL19">
            <v>0</v>
          </cell>
          <cell r="HM19">
            <v>0</v>
          </cell>
          <cell r="HN19">
            <v>0</v>
          </cell>
          <cell r="HO19">
            <v>0</v>
          </cell>
          <cell r="HP19">
            <v>0</v>
          </cell>
          <cell r="HQ19">
            <v>0</v>
          </cell>
          <cell r="HR19">
            <v>0</v>
          </cell>
          <cell r="HS19">
            <v>0</v>
          </cell>
          <cell r="HT19">
            <v>0</v>
          </cell>
          <cell r="HU19">
            <v>0</v>
          </cell>
          <cell r="HV19">
            <v>0</v>
          </cell>
          <cell r="HW19">
            <v>0</v>
          </cell>
          <cell r="HX19">
            <v>1</v>
          </cell>
          <cell r="HY19">
            <v>1</v>
          </cell>
          <cell r="HZ19">
            <v>0</v>
          </cell>
          <cell r="IA19">
            <v>0</v>
          </cell>
          <cell r="IB19">
            <v>0</v>
          </cell>
          <cell r="IC19">
            <v>0</v>
          </cell>
          <cell r="ID19">
            <v>0</v>
          </cell>
          <cell r="IE19">
            <v>0</v>
          </cell>
          <cell r="IF19">
            <v>0</v>
          </cell>
          <cell r="IG19">
            <v>1</v>
          </cell>
          <cell r="IH19">
            <v>0</v>
          </cell>
          <cell r="II19">
            <v>0</v>
          </cell>
          <cell r="IJ19">
            <v>1</v>
          </cell>
          <cell r="IK19">
            <v>2</v>
          </cell>
          <cell r="IL19">
            <v>3</v>
          </cell>
          <cell r="IM19">
            <v>0</v>
          </cell>
          <cell r="IN19">
            <v>0</v>
          </cell>
          <cell r="IO19">
            <v>0</v>
          </cell>
          <cell r="IP19">
            <v>0</v>
          </cell>
          <cell r="IQ19">
            <v>0</v>
          </cell>
          <cell r="IR19">
            <v>0</v>
          </cell>
          <cell r="IS19">
            <v>0</v>
          </cell>
          <cell r="IT19">
            <v>0</v>
          </cell>
          <cell r="IU19">
            <v>4</v>
          </cell>
          <cell r="IV19">
            <v>2</v>
          </cell>
          <cell r="IW19">
            <v>4</v>
          </cell>
          <cell r="IX19">
            <v>2</v>
          </cell>
          <cell r="IY19">
            <v>6</v>
          </cell>
          <cell r="IZ19">
            <v>0</v>
          </cell>
          <cell r="JA19">
            <v>0</v>
          </cell>
          <cell r="JB19">
            <v>0</v>
          </cell>
          <cell r="JC19">
            <v>0</v>
          </cell>
          <cell r="JD19">
            <v>0</v>
          </cell>
          <cell r="JE19">
            <v>0</v>
          </cell>
          <cell r="JF19">
            <v>0</v>
          </cell>
          <cell r="JG19">
            <v>0</v>
          </cell>
          <cell r="JH19">
            <v>25</v>
          </cell>
          <cell r="JI19">
            <v>19</v>
          </cell>
          <cell r="JJ19">
            <v>25</v>
          </cell>
          <cell r="JK19">
            <v>19</v>
          </cell>
          <cell r="JL19">
            <v>44</v>
          </cell>
          <cell r="JM19">
            <v>0</v>
          </cell>
          <cell r="JN19">
            <v>0</v>
          </cell>
          <cell r="JO19">
            <v>0</v>
          </cell>
          <cell r="JP19">
            <v>0</v>
          </cell>
          <cell r="JQ19">
            <v>0</v>
          </cell>
          <cell r="JR19">
            <v>0</v>
          </cell>
          <cell r="JS19">
            <v>0</v>
          </cell>
          <cell r="JT19">
            <v>0</v>
          </cell>
          <cell r="JU19">
            <v>0</v>
          </cell>
          <cell r="JV19">
            <v>0.5</v>
          </cell>
          <cell r="JW19">
            <v>0</v>
          </cell>
          <cell r="JX19">
            <v>0.5</v>
          </cell>
          <cell r="JY19">
            <v>0.5</v>
          </cell>
          <cell r="JZ19">
            <v>0</v>
          </cell>
          <cell r="KA19">
            <v>0</v>
          </cell>
          <cell r="KB19">
            <v>0</v>
          </cell>
          <cell r="KC19">
            <v>0</v>
          </cell>
          <cell r="KD19">
            <v>0</v>
          </cell>
          <cell r="KE19">
            <v>0</v>
          </cell>
          <cell r="KF19">
            <v>0</v>
          </cell>
          <cell r="KG19">
            <v>0</v>
          </cell>
          <cell r="KH19">
            <v>0</v>
          </cell>
          <cell r="KI19">
            <v>0</v>
          </cell>
          <cell r="KJ19">
            <v>0</v>
          </cell>
          <cell r="KK19">
            <v>0</v>
          </cell>
          <cell r="KL19">
            <v>0</v>
          </cell>
          <cell r="KM19">
            <v>0</v>
          </cell>
          <cell r="KN19">
            <v>0</v>
          </cell>
          <cell r="KO19">
            <v>1</v>
          </cell>
          <cell r="KP19">
            <v>0</v>
          </cell>
          <cell r="KQ19">
            <v>0</v>
          </cell>
          <cell r="KR19">
            <v>0</v>
          </cell>
          <cell r="KS19">
            <v>0</v>
          </cell>
          <cell r="KT19">
            <v>1</v>
          </cell>
          <cell r="KU19">
            <v>0</v>
          </cell>
          <cell r="KV19">
            <v>0</v>
          </cell>
          <cell r="KW19">
            <v>0</v>
          </cell>
          <cell r="KX19">
            <v>0</v>
          </cell>
          <cell r="KY19">
            <v>1</v>
          </cell>
          <cell r="KZ19">
            <v>0</v>
          </cell>
          <cell r="LA19">
            <v>0</v>
          </cell>
          <cell r="LB19">
            <v>0</v>
          </cell>
          <cell r="LC19">
            <v>0</v>
          </cell>
          <cell r="LD19">
            <v>0</v>
          </cell>
        </row>
        <row r="20">
          <cell r="A20" t="str">
            <v>Belfast Print Workshop</v>
          </cell>
          <cell r="B20">
            <v>1</v>
          </cell>
          <cell r="C20">
            <v>33209</v>
          </cell>
          <cell r="D20" t="str">
            <v>Lottery</v>
          </cell>
          <cell r="E20" t="str">
            <v>ACNI/12255</v>
          </cell>
          <cell r="F20" t="str">
            <v>Suzanne Lyle</v>
          </cell>
          <cell r="G20" t="str">
            <v>AFP - Core</v>
          </cell>
          <cell r="H20" t="str">
            <v>Awarded</v>
          </cell>
          <cell r="I20" t="str">
            <v>Small</v>
          </cell>
          <cell r="J20">
            <v>50000</v>
          </cell>
          <cell r="K20">
            <v>0</v>
          </cell>
          <cell r="L20">
            <v>89000</v>
          </cell>
          <cell r="M20">
            <v>145075</v>
          </cell>
          <cell r="N20" t="str">
            <v>Visual Arts</v>
          </cell>
          <cell r="O20">
            <v>0</v>
          </cell>
          <cell r="P20">
            <v>0</v>
          </cell>
          <cell r="Q20">
            <v>0</v>
          </cell>
          <cell r="R20">
            <v>0</v>
          </cell>
          <cell r="S20">
            <v>0</v>
          </cell>
          <cell r="T20">
            <v>0</v>
          </cell>
          <cell r="U20">
            <v>0</v>
          </cell>
          <cell r="V20">
            <v>0</v>
          </cell>
          <cell r="W20">
            <v>0</v>
          </cell>
          <cell r="X20">
            <v>0</v>
          </cell>
          <cell r="Y20">
            <v>0</v>
          </cell>
          <cell r="Z20">
            <v>1</v>
          </cell>
          <cell r="AA20">
            <v>0</v>
          </cell>
          <cell r="AB20">
            <v>1</v>
          </cell>
          <cell r="AC20">
            <v>1</v>
          </cell>
          <cell r="AD20">
            <v>2</v>
          </cell>
          <cell r="AE20">
            <v>7</v>
          </cell>
          <cell r="AF20">
            <v>2</v>
          </cell>
          <cell r="AG20">
            <v>1</v>
          </cell>
          <cell r="AH20">
            <v>2</v>
          </cell>
          <cell r="AI20">
            <v>0</v>
          </cell>
          <cell r="AJ20">
            <v>6</v>
          </cell>
          <cell r="AK20">
            <v>8</v>
          </cell>
          <cell r="AL20">
            <v>14</v>
          </cell>
          <cell r="AM20">
            <v>2</v>
          </cell>
          <cell r="AN20">
            <v>2</v>
          </cell>
          <cell r="AO20">
            <v>4</v>
          </cell>
          <cell r="AP20">
            <v>40</v>
          </cell>
          <cell r="AQ20">
            <v>2</v>
          </cell>
          <cell r="AR20">
            <v>4</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2</v>
          </cell>
          <cell r="BR20">
            <v>4</v>
          </cell>
          <cell r="BS20">
            <v>6</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1</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1</v>
          </cell>
          <cell r="FB20">
            <v>1</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1</v>
          </cell>
          <cell r="FV20">
            <v>0</v>
          </cell>
          <cell r="FW20">
            <v>3</v>
          </cell>
          <cell r="FX20">
            <v>0</v>
          </cell>
          <cell r="FY20">
            <v>0</v>
          </cell>
          <cell r="FZ20">
            <v>2</v>
          </cell>
          <cell r="GA20">
            <v>0</v>
          </cell>
          <cell r="GB20">
            <v>2</v>
          </cell>
          <cell r="GC20">
            <v>4</v>
          </cell>
          <cell r="GD20">
            <v>6</v>
          </cell>
          <cell r="GE20">
            <v>0</v>
          </cell>
          <cell r="GF20">
            <v>0</v>
          </cell>
          <cell r="GG20">
            <v>0</v>
          </cell>
          <cell r="GH20">
            <v>0</v>
          </cell>
          <cell r="GI20">
            <v>0</v>
          </cell>
          <cell r="GJ20">
            <v>0</v>
          </cell>
          <cell r="GK20">
            <v>0</v>
          </cell>
          <cell r="GL20">
            <v>0</v>
          </cell>
          <cell r="GM20">
            <v>0</v>
          </cell>
          <cell r="GN20">
            <v>0</v>
          </cell>
          <cell r="GO20">
            <v>0</v>
          </cell>
          <cell r="GP20">
            <v>0</v>
          </cell>
          <cell r="GQ20">
            <v>0</v>
          </cell>
          <cell r="GR20">
            <v>0</v>
          </cell>
          <cell r="GS20">
            <v>0</v>
          </cell>
          <cell r="GT20">
            <v>0</v>
          </cell>
          <cell r="GU20">
            <v>0</v>
          </cell>
          <cell r="GV20">
            <v>0</v>
          </cell>
          <cell r="GW20">
            <v>0</v>
          </cell>
          <cell r="GX20">
            <v>0</v>
          </cell>
          <cell r="GY20">
            <v>0</v>
          </cell>
          <cell r="GZ20">
            <v>0</v>
          </cell>
          <cell r="HA20">
            <v>0</v>
          </cell>
          <cell r="HB20">
            <v>0</v>
          </cell>
          <cell r="HC20">
            <v>0</v>
          </cell>
          <cell r="HD20">
            <v>0</v>
          </cell>
          <cell r="HE20">
            <v>0</v>
          </cell>
          <cell r="HF20">
            <v>0</v>
          </cell>
          <cell r="HG20">
            <v>0</v>
          </cell>
          <cell r="HH20">
            <v>0</v>
          </cell>
          <cell r="HI20">
            <v>0</v>
          </cell>
          <cell r="HJ20">
            <v>0</v>
          </cell>
          <cell r="HK20">
            <v>0</v>
          </cell>
          <cell r="HL20">
            <v>1</v>
          </cell>
          <cell r="HM20">
            <v>0</v>
          </cell>
          <cell r="HN20">
            <v>0</v>
          </cell>
          <cell r="HO20">
            <v>0</v>
          </cell>
          <cell r="HP20">
            <v>0</v>
          </cell>
          <cell r="HQ20">
            <v>0</v>
          </cell>
          <cell r="HR20">
            <v>0</v>
          </cell>
          <cell r="HS20">
            <v>0</v>
          </cell>
          <cell r="HT20">
            <v>0</v>
          </cell>
          <cell r="HU20">
            <v>0</v>
          </cell>
          <cell r="HV20">
            <v>1</v>
          </cell>
          <cell r="HW20">
            <v>1</v>
          </cell>
          <cell r="HX20">
            <v>0</v>
          </cell>
          <cell r="HY20">
            <v>0</v>
          </cell>
          <cell r="HZ20">
            <v>2</v>
          </cell>
          <cell r="IA20">
            <v>1</v>
          </cell>
          <cell r="IB20">
            <v>0</v>
          </cell>
          <cell r="IC20">
            <v>1</v>
          </cell>
          <cell r="ID20">
            <v>0</v>
          </cell>
          <cell r="IE20">
            <v>0</v>
          </cell>
          <cell r="IF20">
            <v>0</v>
          </cell>
          <cell r="IG20">
            <v>0</v>
          </cell>
          <cell r="IH20">
            <v>0</v>
          </cell>
          <cell r="II20">
            <v>0</v>
          </cell>
          <cell r="IJ20">
            <v>2</v>
          </cell>
          <cell r="IK20">
            <v>2</v>
          </cell>
          <cell r="IL20">
            <v>4</v>
          </cell>
          <cell r="IM20">
            <v>1</v>
          </cell>
          <cell r="IN20">
            <v>2</v>
          </cell>
          <cell r="IO20">
            <v>1</v>
          </cell>
          <cell r="IP20">
            <v>1</v>
          </cell>
          <cell r="IQ20">
            <v>0</v>
          </cell>
          <cell r="IR20">
            <v>0</v>
          </cell>
          <cell r="IS20">
            <v>0</v>
          </cell>
          <cell r="IT20">
            <v>0</v>
          </cell>
          <cell r="IU20">
            <v>0</v>
          </cell>
          <cell r="IV20">
            <v>1</v>
          </cell>
          <cell r="IW20">
            <v>2</v>
          </cell>
          <cell r="IX20">
            <v>4</v>
          </cell>
          <cell r="IY20">
            <v>6</v>
          </cell>
          <cell r="IZ20">
            <v>0</v>
          </cell>
          <cell r="JA20">
            <v>0</v>
          </cell>
          <cell r="JB20">
            <v>0</v>
          </cell>
          <cell r="JC20">
            <v>0</v>
          </cell>
          <cell r="JD20">
            <v>0</v>
          </cell>
          <cell r="JE20">
            <v>0</v>
          </cell>
          <cell r="JF20">
            <v>0</v>
          </cell>
          <cell r="JG20">
            <v>0</v>
          </cell>
          <cell r="JH20">
            <v>0</v>
          </cell>
          <cell r="JI20">
            <v>1</v>
          </cell>
          <cell r="JJ20">
            <v>0</v>
          </cell>
          <cell r="JK20">
            <v>1</v>
          </cell>
          <cell r="JL20">
            <v>1</v>
          </cell>
          <cell r="JM20">
            <v>0</v>
          </cell>
          <cell r="JN20">
            <v>0</v>
          </cell>
          <cell r="JO20">
            <v>0</v>
          </cell>
          <cell r="JP20">
            <v>0</v>
          </cell>
          <cell r="JQ20">
            <v>0</v>
          </cell>
          <cell r="JR20">
            <v>0</v>
          </cell>
          <cell r="JS20">
            <v>0</v>
          </cell>
          <cell r="JT20">
            <v>0</v>
          </cell>
          <cell r="JU20">
            <v>0</v>
          </cell>
          <cell r="JV20">
            <v>0</v>
          </cell>
          <cell r="JW20">
            <v>0</v>
          </cell>
          <cell r="JX20">
            <v>0</v>
          </cell>
          <cell r="JY20">
            <v>0</v>
          </cell>
          <cell r="JZ20">
            <v>0</v>
          </cell>
          <cell r="KA20">
            <v>0</v>
          </cell>
          <cell r="KB20">
            <v>0</v>
          </cell>
          <cell r="KC20">
            <v>0</v>
          </cell>
          <cell r="KD20">
            <v>0</v>
          </cell>
          <cell r="KE20">
            <v>0</v>
          </cell>
          <cell r="KF20">
            <v>0</v>
          </cell>
          <cell r="KG20">
            <v>0</v>
          </cell>
          <cell r="KH20">
            <v>0</v>
          </cell>
          <cell r="KI20">
            <v>0</v>
          </cell>
          <cell r="KJ20">
            <v>0</v>
          </cell>
          <cell r="KK20">
            <v>0</v>
          </cell>
          <cell r="KL20">
            <v>0</v>
          </cell>
          <cell r="KM20">
            <v>0</v>
          </cell>
          <cell r="KN20">
            <v>0</v>
          </cell>
          <cell r="KO20">
            <v>1</v>
          </cell>
          <cell r="KP20">
            <v>0</v>
          </cell>
          <cell r="KQ20">
            <v>2</v>
          </cell>
          <cell r="KR20">
            <v>0</v>
          </cell>
          <cell r="KS20">
            <v>0</v>
          </cell>
          <cell r="KT20">
            <v>2</v>
          </cell>
          <cell r="KU20">
            <v>0</v>
          </cell>
          <cell r="KV20">
            <v>1</v>
          </cell>
          <cell r="KW20">
            <v>0</v>
          </cell>
          <cell r="KX20">
            <v>2</v>
          </cell>
          <cell r="KY20">
            <v>7</v>
          </cell>
          <cell r="KZ20">
            <v>0</v>
          </cell>
          <cell r="LA20">
            <v>0</v>
          </cell>
          <cell r="LB20">
            <v>0</v>
          </cell>
          <cell r="LC20">
            <v>0</v>
          </cell>
          <cell r="LD20">
            <v>0</v>
          </cell>
        </row>
        <row r="21">
          <cell r="A21" t="str">
            <v>BelfastTrad (Traditional Music and Dance Society)</v>
          </cell>
          <cell r="B21">
            <v>1</v>
          </cell>
          <cell r="C21">
            <v>33206</v>
          </cell>
          <cell r="D21" t="str">
            <v>Lottery</v>
          </cell>
          <cell r="E21" t="str">
            <v>ACNI/12252</v>
          </cell>
          <cell r="F21" t="str">
            <v>Maria McAlister</v>
          </cell>
          <cell r="G21" t="str">
            <v>AFP - Core</v>
          </cell>
          <cell r="H21" t="str">
            <v>Awarded</v>
          </cell>
          <cell r="I21" t="str">
            <v>Small</v>
          </cell>
          <cell r="J21">
            <v>33025</v>
          </cell>
          <cell r="K21">
            <v>0</v>
          </cell>
          <cell r="L21">
            <v>33025</v>
          </cell>
          <cell r="M21">
            <v>80585</v>
          </cell>
          <cell r="N21" t="str">
            <v>Traditional Arts</v>
          </cell>
          <cell r="O21">
            <v>0</v>
          </cell>
          <cell r="P21">
            <v>0</v>
          </cell>
          <cell r="Q21">
            <v>0</v>
          </cell>
          <cell r="R21">
            <v>0</v>
          </cell>
          <cell r="S21">
            <v>0</v>
          </cell>
          <cell r="T21">
            <v>0</v>
          </cell>
          <cell r="U21">
            <v>0</v>
          </cell>
          <cell r="V21">
            <v>1</v>
          </cell>
          <cell r="W21">
            <v>0</v>
          </cell>
          <cell r="X21">
            <v>0</v>
          </cell>
          <cell r="Y21">
            <v>0</v>
          </cell>
          <cell r="Z21">
            <v>0</v>
          </cell>
          <cell r="AA21">
            <v>0</v>
          </cell>
          <cell r="AB21">
            <v>1</v>
          </cell>
          <cell r="AC21">
            <v>1</v>
          </cell>
          <cell r="AD21">
            <v>12</v>
          </cell>
          <cell r="AE21">
            <v>5</v>
          </cell>
          <cell r="AF21">
            <v>0</v>
          </cell>
          <cell r="AG21">
            <v>0</v>
          </cell>
          <cell r="AH21">
            <v>0</v>
          </cell>
          <cell r="AI21">
            <v>0</v>
          </cell>
          <cell r="AJ21">
            <v>12</v>
          </cell>
          <cell r="AK21">
            <v>5</v>
          </cell>
          <cell r="AL21">
            <v>17</v>
          </cell>
          <cell r="AM21">
            <v>2</v>
          </cell>
          <cell r="AN21">
            <v>8</v>
          </cell>
          <cell r="AO21">
            <v>10</v>
          </cell>
          <cell r="AP21">
            <v>40</v>
          </cell>
          <cell r="AQ21">
            <v>4</v>
          </cell>
          <cell r="AR21">
            <v>5</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4</v>
          </cell>
          <cell r="BR21">
            <v>5</v>
          </cell>
          <cell r="BS21">
            <v>9</v>
          </cell>
          <cell r="BT21">
            <v>12</v>
          </cell>
          <cell r="BU21">
            <v>5</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12</v>
          </cell>
          <cell r="CU21">
            <v>5</v>
          </cell>
          <cell r="CV21">
            <v>17</v>
          </cell>
          <cell r="CW21">
            <v>0</v>
          </cell>
          <cell r="CX21">
            <v>1</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1</v>
          </cell>
          <cell r="DY21">
            <v>1</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1</v>
          </cell>
          <cell r="FS21">
            <v>3</v>
          </cell>
          <cell r="FT21">
            <v>0</v>
          </cell>
          <cell r="FU21">
            <v>0</v>
          </cell>
          <cell r="FV21">
            <v>0</v>
          </cell>
          <cell r="FW21">
            <v>0</v>
          </cell>
          <cell r="FX21">
            <v>1</v>
          </cell>
          <cell r="FY21">
            <v>2</v>
          </cell>
          <cell r="FZ21">
            <v>2</v>
          </cell>
          <cell r="GA21">
            <v>0</v>
          </cell>
          <cell r="GB21">
            <v>4</v>
          </cell>
          <cell r="GC21">
            <v>5</v>
          </cell>
          <cell r="GD21">
            <v>9</v>
          </cell>
          <cell r="GE21">
            <v>1</v>
          </cell>
          <cell r="GF21">
            <v>0</v>
          </cell>
          <cell r="GG21">
            <v>0</v>
          </cell>
          <cell r="GH21">
            <v>2</v>
          </cell>
          <cell r="GI21">
            <v>5</v>
          </cell>
          <cell r="GJ21">
            <v>1</v>
          </cell>
          <cell r="GK21">
            <v>1</v>
          </cell>
          <cell r="GL21">
            <v>2</v>
          </cell>
          <cell r="GM21">
            <v>2</v>
          </cell>
          <cell r="GN21">
            <v>1</v>
          </cell>
          <cell r="GO21">
            <v>2</v>
          </cell>
          <cell r="GP21">
            <v>0</v>
          </cell>
          <cell r="GQ21">
            <v>11</v>
          </cell>
          <cell r="GR21">
            <v>6</v>
          </cell>
          <cell r="GS21">
            <v>17</v>
          </cell>
          <cell r="GT21">
            <v>0</v>
          </cell>
          <cell r="GU21">
            <v>0</v>
          </cell>
          <cell r="GV21">
            <v>0</v>
          </cell>
          <cell r="GW21">
            <v>0</v>
          </cell>
          <cell r="GX21">
            <v>0</v>
          </cell>
          <cell r="GY21">
            <v>0</v>
          </cell>
          <cell r="GZ21">
            <v>0</v>
          </cell>
          <cell r="HA21">
            <v>0</v>
          </cell>
          <cell r="HB21">
            <v>0</v>
          </cell>
          <cell r="HC21">
            <v>1</v>
          </cell>
          <cell r="HD21">
            <v>0</v>
          </cell>
          <cell r="HE21">
            <v>0</v>
          </cell>
          <cell r="HF21">
            <v>0</v>
          </cell>
          <cell r="HG21">
            <v>1</v>
          </cell>
          <cell r="HH21">
            <v>1</v>
          </cell>
          <cell r="HI21">
            <v>0</v>
          </cell>
          <cell r="HJ21">
            <v>0</v>
          </cell>
          <cell r="HK21">
            <v>0</v>
          </cell>
          <cell r="HL21">
            <v>0</v>
          </cell>
          <cell r="HM21">
            <v>0</v>
          </cell>
          <cell r="HN21">
            <v>0</v>
          </cell>
          <cell r="HO21">
            <v>0</v>
          </cell>
          <cell r="HP21">
            <v>0</v>
          </cell>
          <cell r="HQ21">
            <v>0</v>
          </cell>
          <cell r="HR21">
            <v>0</v>
          </cell>
          <cell r="HS21">
            <v>0</v>
          </cell>
          <cell r="HT21">
            <v>0</v>
          </cell>
          <cell r="HU21">
            <v>0</v>
          </cell>
          <cell r="HV21">
            <v>0</v>
          </cell>
          <cell r="HW21">
            <v>0</v>
          </cell>
          <cell r="HX21">
            <v>0</v>
          </cell>
          <cell r="HY21">
            <v>0</v>
          </cell>
          <cell r="HZ21">
            <v>0</v>
          </cell>
          <cell r="IA21">
            <v>0</v>
          </cell>
          <cell r="IB21">
            <v>0</v>
          </cell>
          <cell r="IC21">
            <v>0</v>
          </cell>
          <cell r="ID21">
            <v>0</v>
          </cell>
          <cell r="IE21">
            <v>0</v>
          </cell>
          <cell r="IF21">
            <v>0</v>
          </cell>
          <cell r="IG21">
            <v>0</v>
          </cell>
          <cell r="IH21">
            <v>0</v>
          </cell>
          <cell r="II21">
            <v>0</v>
          </cell>
          <cell r="IJ21">
            <v>0</v>
          </cell>
          <cell r="IK21">
            <v>0</v>
          </cell>
          <cell r="IL21">
            <v>0</v>
          </cell>
          <cell r="IM21">
            <v>3</v>
          </cell>
          <cell r="IN21">
            <v>2</v>
          </cell>
          <cell r="IO21">
            <v>1</v>
          </cell>
          <cell r="IP21">
            <v>2</v>
          </cell>
          <cell r="IQ21">
            <v>0</v>
          </cell>
          <cell r="IR21">
            <v>0</v>
          </cell>
          <cell r="IS21">
            <v>0</v>
          </cell>
          <cell r="IT21">
            <v>1</v>
          </cell>
          <cell r="IU21">
            <v>0</v>
          </cell>
          <cell r="IV21">
            <v>0</v>
          </cell>
          <cell r="IW21">
            <v>4</v>
          </cell>
          <cell r="IX21">
            <v>5</v>
          </cell>
          <cell r="IY21">
            <v>9</v>
          </cell>
          <cell r="IZ21">
            <v>0</v>
          </cell>
          <cell r="JA21">
            <v>0</v>
          </cell>
          <cell r="JB21">
            <v>0</v>
          </cell>
          <cell r="JC21">
            <v>0</v>
          </cell>
          <cell r="JD21">
            <v>0</v>
          </cell>
          <cell r="JE21">
            <v>0</v>
          </cell>
          <cell r="JF21">
            <v>0</v>
          </cell>
          <cell r="JG21">
            <v>0</v>
          </cell>
          <cell r="JH21">
            <v>12</v>
          </cell>
          <cell r="JI21">
            <v>5</v>
          </cell>
          <cell r="JJ21">
            <v>12</v>
          </cell>
          <cell r="JK21">
            <v>5</v>
          </cell>
          <cell r="JL21">
            <v>17</v>
          </cell>
          <cell r="JM21">
            <v>0</v>
          </cell>
          <cell r="JN21">
            <v>0</v>
          </cell>
          <cell r="JO21">
            <v>0</v>
          </cell>
          <cell r="JP21">
            <v>1</v>
          </cell>
          <cell r="JQ21">
            <v>0</v>
          </cell>
          <cell r="JR21">
            <v>0</v>
          </cell>
          <cell r="JS21">
            <v>0</v>
          </cell>
          <cell r="JT21">
            <v>0</v>
          </cell>
          <cell r="JU21">
            <v>0</v>
          </cell>
          <cell r="JV21">
            <v>0</v>
          </cell>
          <cell r="JW21">
            <v>0</v>
          </cell>
          <cell r="JX21">
            <v>1</v>
          </cell>
          <cell r="JY21">
            <v>1</v>
          </cell>
          <cell r="JZ21">
            <v>0</v>
          </cell>
          <cell r="KA21">
            <v>0</v>
          </cell>
          <cell r="KB21">
            <v>0</v>
          </cell>
          <cell r="KC21">
            <v>0</v>
          </cell>
          <cell r="KD21">
            <v>0</v>
          </cell>
          <cell r="KE21">
            <v>0</v>
          </cell>
          <cell r="KF21">
            <v>0</v>
          </cell>
          <cell r="KG21">
            <v>0</v>
          </cell>
          <cell r="KH21">
            <v>0</v>
          </cell>
          <cell r="KI21">
            <v>0</v>
          </cell>
          <cell r="KJ21">
            <v>0</v>
          </cell>
          <cell r="KK21">
            <v>0</v>
          </cell>
          <cell r="KL21">
            <v>0</v>
          </cell>
          <cell r="KM21">
            <v>0</v>
          </cell>
          <cell r="KN21">
            <v>0</v>
          </cell>
          <cell r="KO21">
            <v>1</v>
          </cell>
          <cell r="KP21">
            <v>0</v>
          </cell>
          <cell r="KQ21">
            <v>0</v>
          </cell>
          <cell r="KR21">
            <v>9</v>
          </cell>
          <cell r="KS21">
            <v>0</v>
          </cell>
          <cell r="KT21">
            <v>0</v>
          </cell>
          <cell r="KU21">
            <v>0</v>
          </cell>
          <cell r="KV21">
            <v>3</v>
          </cell>
          <cell r="KW21">
            <v>0</v>
          </cell>
          <cell r="KX21">
            <v>0</v>
          </cell>
          <cell r="KY21">
            <v>12</v>
          </cell>
          <cell r="KZ21">
            <v>0</v>
          </cell>
          <cell r="LA21">
            <v>0</v>
          </cell>
          <cell r="LB21">
            <v>0</v>
          </cell>
          <cell r="LC21">
            <v>0</v>
          </cell>
          <cell r="LD21">
            <v>0</v>
          </cell>
        </row>
        <row r="22">
          <cell r="A22" t="str">
            <v>Big Telly Theatre Company</v>
          </cell>
          <cell r="B22">
            <v>1</v>
          </cell>
          <cell r="C22">
            <v>33261</v>
          </cell>
          <cell r="D22" t="str">
            <v>Exchequer</v>
          </cell>
          <cell r="E22" t="str">
            <v>ACNI/12307</v>
          </cell>
          <cell r="F22" t="str">
            <v>Gilly Campbell</v>
          </cell>
          <cell r="G22" t="str">
            <v>AFP - Core</v>
          </cell>
          <cell r="H22" t="str">
            <v>Awarded</v>
          </cell>
          <cell r="I22" t="str">
            <v>Medium</v>
          </cell>
          <cell r="J22">
            <v>150350</v>
          </cell>
          <cell r="K22">
            <v>0</v>
          </cell>
          <cell r="L22">
            <v>160489</v>
          </cell>
          <cell r="M22">
            <v>512116</v>
          </cell>
          <cell r="N22" t="str">
            <v>Drama</v>
          </cell>
          <cell r="O22">
            <v>0</v>
          </cell>
          <cell r="P22">
            <v>2</v>
          </cell>
          <cell r="Q22">
            <v>0</v>
          </cell>
          <cell r="R22">
            <v>1</v>
          </cell>
          <cell r="S22">
            <v>0</v>
          </cell>
          <cell r="T22">
            <v>3</v>
          </cell>
          <cell r="U22">
            <v>0</v>
          </cell>
          <cell r="V22">
            <v>0</v>
          </cell>
          <cell r="W22">
            <v>0</v>
          </cell>
          <cell r="X22">
            <v>1</v>
          </cell>
          <cell r="Y22">
            <v>0</v>
          </cell>
          <cell r="Z22">
            <v>0</v>
          </cell>
          <cell r="AA22">
            <v>0</v>
          </cell>
          <cell r="AB22">
            <v>7</v>
          </cell>
          <cell r="AC22">
            <v>7</v>
          </cell>
          <cell r="AD22">
            <v>51</v>
          </cell>
          <cell r="AE22">
            <v>43</v>
          </cell>
          <cell r="AF22">
            <v>0</v>
          </cell>
          <cell r="AG22">
            <v>0</v>
          </cell>
          <cell r="AH22">
            <v>0</v>
          </cell>
          <cell r="AI22">
            <v>2</v>
          </cell>
          <cell r="AJ22">
            <v>51</v>
          </cell>
          <cell r="AK22">
            <v>45</v>
          </cell>
          <cell r="AL22">
            <v>96</v>
          </cell>
          <cell r="AM22">
            <v>14</v>
          </cell>
          <cell r="AN22">
            <v>7</v>
          </cell>
          <cell r="AO22">
            <v>21</v>
          </cell>
          <cell r="AP22">
            <v>75</v>
          </cell>
          <cell r="AQ22">
            <v>5</v>
          </cell>
          <cell r="AR22">
            <v>4</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5</v>
          </cell>
          <cell r="BR22">
            <v>4</v>
          </cell>
          <cell r="BS22">
            <v>9</v>
          </cell>
          <cell r="BT22">
            <v>0</v>
          </cell>
          <cell r="BU22">
            <v>3</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3</v>
          </cell>
          <cell r="CV22">
            <v>3</v>
          </cell>
          <cell r="CW22">
            <v>0</v>
          </cell>
          <cell r="CX22">
            <v>3</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3</v>
          </cell>
          <cell r="DY22">
            <v>3</v>
          </cell>
          <cell r="DZ22">
            <v>0</v>
          </cell>
          <cell r="EA22">
            <v>1</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1</v>
          </cell>
          <cell r="FB22">
            <v>1</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3</v>
          </cell>
          <cell r="FW22">
            <v>1</v>
          </cell>
          <cell r="FX22">
            <v>0</v>
          </cell>
          <cell r="FY22">
            <v>2</v>
          </cell>
          <cell r="FZ22">
            <v>2</v>
          </cell>
          <cell r="GA22">
            <v>1</v>
          </cell>
          <cell r="GB22">
            <v>5</v>
          </cell>
          <cell r="GC22">
            <v>4</v>
          </cell>
          <cell r="GD22">
            <v>9</v>
          </cell>
          <cell r="GE22">
            <v>0</v>
          </cell>
          <cell r="GF22">
            <v>0</v>
          </cell>
          <cell r="GG22">
            <v>0</v>
          </cell>
          <cell r="GH22">
            <v>2</v>
          </cell>
          <cell r="GI22">
            <v>0</v>
          </cell>
          <cell r="GJ22">
            <v>0</v>
          </cell>
          <cell r="GK22">
            <v>0</v>
          </cell>
          <cell r="GL22">
            <v>1</v>
          </cell>
          <cell r="GM22">
            <v>0</v>
          </cell>
          <cell r="GN22">
            <v>0</v>
          </cell>
          <cell r="GO22">
            <v>0</v>
          </cell>
          <cell r="GP22">
            <v>0</v>
          </cell>
          <cell r="GQ22">
            <v>0</v>
          </cell>
          <cell r="GR22">
            <v>3</v>
          </cell>
          <cell r="GS22">
            <v>3</v>
          </cell>
          <cell r="GT22">
            <v>0</v>
          </cell>
          <cell r="GU22">
            <v>0</v>
          </cell>
          <cell r="GV22">
            <v>0</v>
          </cell>
          <cell r="GW22">
            <v>1</v>
          </cell>
          <cell r="GX22">
            <v>0</v>
          </cell>
          <cell r="GY22">
            <v>0</v>
          </cell>
          <cell r="GZ22">
            <v>0</v>
          </cell>
          <cell r="HA22">
            <v>1</v>
          </cell>
          <cell r="HB22">
            <v>0</v>
          </cell>
          <cell r="HC22">
            <v>1</v>
          </cell>
          <cell r="HD22">
            <v>0</v>
          </cell>
          <cell r="HE22">
            <v>0</v>
          </cell>
          <cell r="HF22">
            <v>0</v>
          </cell>
          <cell r="HG22">
            <v>3</v>
          </cell>
          <cell r="HH22">
            <v>3</v>
          </cell>
          <cell r="HI22">
            <v>10</v>
          </cell>
          <cell r="HJ22">
            <v>9</v>
          </cell>
          <cell r="HK22">
            <v>20</v>
          </cell>
          <cell r="HL22">
            <v>24</v>
          </cell>
          <cell r="HM22">
            <v>8</v>
          </cell>
          <cell r="HN22">
            <v>6</v>
          </cell>
          <cell r="HO22">
            <v>8</v>
          </cell>
          <cell r="HP22">
            <v>5</v>
          </cell>
          <cell r="HQ22">
            <v>5</v>
          </cell>
          <cell r="HR22">
            <v>2</v>
          </cell>
          <cell r="HS22">
            <v>0</v>
          </cell>
          <cell r="HT22">
            <v>0</v>
          </cell>
          <cell r="HU22">
            <v>51</v>
          </cell>
          <cell r="HV22">
            <v>46</v>
          </cell>
          <cell r="HW22">
            <v>97</v>
          </cell>
          <cell r="HX22">
            <v>0</v>
          </cell>
          <cell r="HY22">
            <v>0</v>
          </cell>
          <cell r="HZ22">
            <v>0</v>
          </cell>
          <cell r="IA22">
            <v>0</v>
          </cell>
          <cell r="IB22">
            <v>0</v>
          </cell>
          <cell r="IC22">
            <v>0</v>
          </cell>
          <cell r="ID22">
            <v>0</v>
          </cell>
          <cell r="IE22">
            <v>0</v>
          </cell>
          <cell r="IF22">
            <v>4</v>
          </cell>
          <cell r="IG22">
            <v>5</v>
          </cell>
          <cell r="IH22">
            <v>10</v>
          </cell>
          <cell r="II22">
            <v>2</v>
          </cell>
          <cell r="IJ22">
            <v>14</v>
          </cell>
          <cell r="IK22">
            <v>7</v>
          </cell>
          <cell r="IL22">
            <v>21</v>
          </cell>
          <cell r="IM22">
            <v>0</v>
          </cell>
          <cell r="IN22">
            <v>0</v>
          </cell>
          <cell r="IO22">
            <v>0</v>
          </cell>
          <cell r="IP22">
            <v>0</v>
          </cell>
          <cell r="IQ22">
            <v>0</v>
          </cell>
          <cell r="IR22">
            <v>0</v>
          </cell>
          <cell r="IS22">
            <v>0</v>
          </cell>
          <cell r="IT22">
            <v>0</v>
          </cell>
          <cell r="IU22">
            <v>5</v>
          </cell>
          <cell r="IV22">
            <v>4</v>
          </cell>
          <cell r="IW22">
            <v>5</v>
          </cell>
          <cell r="IX22">
            <v>4</v>
          </cell>
          <cell r="IY22">
            <v>9</v>
          </cell>
          <cell r="IZ22">
            <v>0</v>
          </cell>
          <cell r="JA22">
            <v>0</v>
          </cell>
          <cell r="JB22">
            <v>0</v>
          </cell>
          <cell r="JC22">
            <v>0</v>
          </cell>
          <cell r="JD22">
            <v>0</v>
          </cell>
          <cell r="JE22">
            <v>0</v>
          </cell>
          <cell r="JF22">
            <v>0</v>
          </cell>
          <cell r="JG22">
            <v>0</v>
          </cell>
          <cell r="JH22">
            <v>0</v>
          </cell>
          <cell r="JI22">
            <v>3</v>
          </cell>
          <cell r="JJ22">
            <v>0</v>
          </cell>
          <cell r="JK22">
            <v>3</v>
          </cell>
          <cell r="JL22">
            <v>3</v>
          </cell>
          <cell r="JM22">
            <v>0</v>
          </cell>
          <cell r="JN22">
            <v>0</v>
          </cell>
          <cell r="JO22">
            <v>0</v>
          </cell>
          <cell r="JP22">
            <v>0</v>
          </cell>
          <cell r="JQ22">
            <v>0</v>
          </cell>
          <cell r="JR22">
            <v>0</v>
          </cell>
          <cell r="JS22">
            <v>0</v>
          </cell>
          <cell r="JT22">
            <v>0</v>
          </cell>
          <cell r="JU22">
            <v>0</v>
          </cell>
          <cell r="JV22">
            <v>3</v>
          </cell>
          <cell r="JW22">
            <v>0</v>
          </cell>
          <cell r="JX22">
            <v>3</v>
          </cell>
          <cell r="JY22">
            <v>3</v>
          </cell>
          <cell r="JZ22">
            <v>0</v>
          </cell>
          <cell r="KA22">
            <v>0</v>
          </cell>
          <cell r="KB22">
            <v>0</v>
          </cell>
          <cell r="KC22">
            <v>0</v>
          </cell>
          <cell r="KD22">
            <v>0</v>
          </cell>
          <cell r="KE22">
            <v>0</v>
          </cell>
          <cell r="KF22">
            <v>0</v>
          </cell>
          <cell r="KG22">
            <v>0</v>
          </cell>
          <cell r="KH22">
            <v>0</v>
          </cell>
          <cell r="KI22">
            <v>1</v>
          </cell>
          <cell r="KJ22">
            <v>0</v>
          </cell>
          <cell r="KK22">
            <v>1</v>
          </cell>
          <cell r="KL22">
            <v>1</v>
          </cell>
          <cell r="KM22">
            <v>0</v>
          </cell>
          <cell r="KN22">
            <v>0</v>
          </cell>
          <cell r="KO22">
            <v>1</v>
          </cell>
          <cell r="KP22">
            <v>0</v>
          </cell>
          <cell r="KQ22">
            <v>2</v>
          </cell>
          <cell r="KR22">
            <v>0</v>
          </cell>
          <cell r="KS22">
            <v>0</v>
          </cell>
          <cell r="KT22">
            <v>2</v>
          </cell>
          <cell r="KU22">
            <v>0</v>
          </cell>
          <cell r="KV22">
            <v>2</v>
          </cell>
          <cell r="KW22">
            <v>1</v>
          </cell>
          <cell r="KX22">
            <v>8</v>
          </cell>
          <cell r="KY22">
            <v>15</v>
          </cell>
          <cell r="KZ22">
            <v>0</v>
          </cell>
          <cell r="LA22">
            <v>0</v>
          </cell>
          <cell r="LB22">
            <v>0</v>
          </cell>
          <cell r="LC22">
            <v>20</v>
          </cell>
          <cell r="LD22">
            <v>20</v>
          </cell>
        </row>
        <row r="23">
          <cell r="A23" t="str">
            <v>Bruiser Theatre Company</v>
          </cell>
          <cell r="B23">
            <v>1</v>
          </cell>
          <cell r="C23">
            <v>33231</v>
          </cell>
          <cell r="D23" t="str">
            <v>Exchequer</v>
          </cell>
          <cell r="E23" t="str">
            <v>ACNI/12277</v>
          </cell>
          <cell r="F23" t="str">
            <v>Gilly Campbell</v>
          </cell>
          <cell r="G23" t="str">
            <v>AFP - Core</v>
          </cell>
          <cell r="H23" t="str">
            <v>Awarded</v>
          </cell>
          <cell r="I23" t="str">
            <v>Medium</v>
          </cell>
          <cell r="J23">
            <v>106703</v>
          </cell>
          <cell r="K23">
            <v>0</v>
          </cell>
          <cell r="L23">
            <v>134708</v>
          </cell>
          <cell r="M23">
            <v>379791.44</v>
          </cell>
          <cell r="N23" t="str">
            <v>Drama</v>
          </cell>
          <cell r="O23">
            <v>0</v>
          </cell>
          <cell r="P23">
            <v>1</v>
          </cell>
          <cell r="Q23">
            <v>0</v>
          </cell>
          <cell r="R23">
            <v>0</v>
          </cell>
          <cell r="S23">
            <v>0</v>
          </cell>
          <cell r="T23">
            <v>1</v>
          </cell>
          <cell r="U23">
            <v>0</v>
          </cell>
          <cell r="V23">
            <v>0</v>
          </cell>
          <cell r="W23">
            <v>0</v>
          </cell>
          <cell r="X23">
            <v>0</v>
          </cell>
          <cell r="Y23">
            <v>0</v>
          </cell>
          <cell r="Z23">
            <v>0</v>
          </cell>
          <cell r="AA23">
            <v>0</v>
          </cell>
          <cell r="AB23">
            <v>2</v>
          </cell>
          <cell r="AC23">
            <v>2</v>
          </cell>
          <cell r="AD23">
            <v>21</v>
          </cell>
          <cell r="AE23">
            <v>23</v>
          </cell>
          <cell r="AF23">
            <v>4</v>
          </cell>
          <cell r="AG23">
            <v>1</v>
          </cell>
          <cell r="AH23">
            <v>0</v>
          </cell>
          <cell r="AI23">
            <v>0</v>
          </cell>
          <cell r="AJ23">
            <v>25</v>
          </cell>
          <cell r="AK23">
            <v>24</v>
          </cell>
          <cell r="AL23">
            <v>49</v>
          </cell>
          <cell r="AM23">
            <v>15</v>
          </cell>
          <cell r="AN23">
            <v>11</v>
          </cell>
          <cell r="AO23">
            <v>26</v>
          </cell>
          <cell r="AP23">
            <v>579</v>
          </cell>
          <cell r="AQ23">
            <v>3</v>
          </cell>
          <cell r="AR23">
            <v>3</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1</v>
          </cell>
          <cell r="BQ23">
            <v>3</v>
          </cell>
          <cell r="BR23">
            <v>4</v>
          </cell>
          <cell r="BS23">
            <v>7</v>
          </cell>
          <cell r="BT23">
            <v>0</v>
          </cell>
          <cell r="BU23">
            <v>1</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1</v>
          </cell>
          <cell r="CV23">
            <v>1</v>
          </cell>
          <cell r="CW23">
            <v>0</v>
          </cell>
          <cell r="CX23">
            <v>1</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1</v>
          </cell>
          <cell r="DY23">
            <v>1</v>
          </cell>
          <cell r="DZ23">
            <v>2</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2</v>
          </cell>
          <cell r="FA23">
            <v>0</v>
          </cell>
          <cell r="FB23">
            <v>2</v>
          </cell>
          <cell r="FC23">
            <v>0</v>
          </cell>
          <cell r="FD23">
            <v>0</v>
          </cell>
          <cell r="FE23">
            <v>0</v>
          </cell>
          <cell r="FF23">
            <v>0</v>
          </cell>
          <cell r="FG23">
            <v>0</v>
          </cell>
          <cell r="FH23">
            <v>1</v>
          </cell>
          <cell r="FI23">
            <v>0</v>
          </cell>
          <cell r="FJ23">
            <v>0</v>
          </cell>
          <cell r="FK23">
            <v>0</v>
          </cell>
          <cell r="FL23">
            <v>0</v>
          </cell>
          <cell r="FM23">
            <v>0</v>
          </cell>
          <cell r="FN23">
            <v>1</v>
          </cell>
          <cell r="FO23">
            <v>1</v>
          </cell>
          <cell r="FP23">
            <v>0</v>
          </cell>
          <cell r="FQ23">
            <v>0</v>
          </cell>
          <cell r="FR23">
            <v>0</v>
          </cell>
          <cell r="FS23">
            <v>0</v>
          </cell>
          <cell r="FT23">
            <v>1</v>
          </cell>
          <cell r="FU23">
            <v>2</v>
          </cell>
          <cell r="FV23">
            <v>1</v>
          </cell>
          <cell r="FW23">
            <v>2</v>
          </cell>
          <cell r="FX23">
            <v>0</v>
          </cell>
          <cell r="FY23">
            <v>0</v>
          </cell>
          <cell r="FZ23">
            <v>1</v>
          </cell>
          <cell r="GA23">
            <v>0</v>
          </cell>
          <cell r="GB23">
            <v>3</v>
          </cell>
          <cell r="GC23">
            <v>4</v>
          </cell>
          <cell r="GD23">
            <v>7</v>
          </cell>
          <cell r="GE23">
            <v>4</v>
          </cell>
          <cell r="GF23">
            <v>5</v>
          </cell>
          <cell r="GG23">
            <v>6</v>
          </cell>
          <cell r="GH23">
            <v>12</v>
          </cell>
          <cell r="GI23">
            <v>8</v>
          </cell>
          <cell r="GJ23">
            <v>3</v>
          </cell>
          <cell r="GK23">
            <v>1</v>
          </cell>
          <cell r="GL23">
            <v>1</v>
          </cell>
          <cell r="GM23">
            <v>1</v>
          </cell>
          <cell r="GN23">
            <v>1</v>
          </cell>
          <cell r="GO23">
            <v>0</v>
          </cell>
          <cell r="GP23">
            <v>1</v>
          </cell>
          <cell r="GQ23">
            <v>20</v>
          </cell>
          <cell r="GR23">
            <v>23</v>
          </cell>
          <cell r="GS23">
            <v>43</v>
          </cell>
          <cell r="GT23">
            <v>0</v>
          </cell>
          <cell r="GU23">
            <v>0</v>
          </cell>
          <cell r="GV23">
            <v>2</v>
          </cell>
          <cell r="GW23">
            <v>1</v>
          </cell>
          <cell r="GX23">
            <v>2</v>
          </cell>
          <cell r="GY23">
            <v>1</v>
          </cell>
          <cell r="GZ23">
            <v>0</v>
          </cell>
          <cell r="HA23">
            <v>1</v>
          </cell>
          <cell r="HB23">
            <v>0</v>
          </cell>
          <cell r="HC23">
            <v>0</v>
          </cell>
          <cell r="HD23">
            <v>0</v>
          </cell>
          <cell r="HE23">
            <v>0</v>
          </cell>
          <cell r="HF23">
            <v>4</v>
          </cell>
          <cell r="HG23">
            <v>3</v>
          </cell>
          <cell r="HH23">
            <v>7</v>
          </cell>
          <cell r="HI23">
            <v>0</v>
          </cell>
          <cell r="HJ23">
            <v>0</v>
          </cell>
          <cell r="HK23">
            <v>0</v>
          </cell>
          <cell r="HL23">
            <v>0</v>
          </cell>
          <cell r="HM23">
            <v>0</v>
          </cell>
          <cell r="HN23">
            <v>0</v>
          </cell>
          <cell r="HO23">
            <v>0</v>
          </cell>
          <cell r="HP23">
            <v>0</v>
          </cell>
          <cell r="HQ23">
            <v>0</v>
          </cell>
          <cell r="HR23">
            <v>0</v>
          </cell>
          <cell r="HS23">
            <v>0</v>
          </cell>
          <cell r="HT23">
            <v>0</v>
          </cell>
          <cell r="HU23">
            <v>0</v>
          </cell>
          <cell r="HV23">
            <v>0</v>
          </cell>
          <cell r="HW23">
            <v>0</v>
          </cell>
          <cell r="HX23">
            <v>1</v>
          </cell>
          <cell r="HY23">
            <v>1</v>
          </cell>
          <cell r="HZ23">
            <v>6</v>
          </cell>
          <cell r="IA23">
            <v>5</v>
          </cell>
          <cell r="IB23">
            <v>3</v>
          </cell>
          <cell r="IC23">
            <v>5</v>
          </cell>
          <cell r="ID23">
            <v>2</v>
          </cell>
          <cell r="IE23">
            <v>0</v>
          </cell>
          <cell r="IF23">
            <v>0</v>
          </cell>
          <cell r="IG23">
            <v>0</v>
          </cell>
          <cell r="IH23">
            <v>0</v>
          </cell>
          <cell r="II23">
            <v>0</v>
          </cell>
          <cell r="IJ23">
            <v>12</v>
          </cell>
          <cell r="IK23">
            <v>11</v>
          </cell>
          <cell r="IL23">
            <v>23</v>
          </cell>
          <cell r="IM23">
            <v>0</v>
          </cell>
          <cell r="IN23">
            <v>2</v>
          </cell>
          <cell r="IO23">
            <v>1</v>
          </cell>
          <cell r="IP23">
            <v>2</v>
          </cell>
          <cell r="IQ23">
            <v>0</v>
          </cell>
          <cell r="IR23">
            <v>0</v>
          </cell>
          <cell r="IS23">
            <v>1</v>
          </cell>
          <cell r="IT23">
            <v>0</v>
          </cell>
          <cell r="IU23">
            <v>1</v>
          </cell>
          <cell r="IV23">
            <v>0</v>
          </cell>
          <cell r="IW23">
            <v>3</v>
          </cell>
          <cell r="IX23">
            <v>4</v>
          </cell>
          <cell r="IY23">
            <v>7</v>
          </cell>
          <cell r="IZ23">
            <v>0</v>
          </cell>
          <cell r="JA23">
            <v>0</v>
          </cell>
          <cell r="JB23">
            <v>0</v>
          </cell>
          <cell r="JC23">
            <v>0</v>
          </cell>
          <cell r="JD23">
            <v>0</v>
          </cell>
          <cell r="JE23">
            <v>0</v>
          </cell>
          <cell r="JF23">
            <v>0</v>
          </cell>
          <cell r="JG23">
            <v>1</v>
          </cell>
          <cell r="JH23">
            <v>20</v>
          </cell>
          <cell r="JI23">
            <v>22</v>
          </cell>
          <cell r="JJ23">
            <v>20</v>
          </cell>
          <cell r="JK23">
            <v>23</v>
          </cell>
          <cell r="JL23">
            <v>43</v>
          </cell>
          <cell r="JM23">
            <v>0</v>
          </cell>
          <cell r="JN23">
            <v>0</v>
          </cell>
          <cell r="JO23">
            <v>0</v>
          </cell>
          <cell r="JP23">
            <v>1</v>
          </cell>
          <cell r="JQ23">
            <v>0</v>
          </cell>
          <cell r="JR23">
            <v>0</v>
          </cell>
          <cell r="JS23">
            <v>1</v>
          </cell>
          <cell r="JT23">
            <v>1</v>
          </cell>
          <cell r="JU23">
            <v>3</v>
          </cell>
          <cell r="JV23">
            <v>1</v>
          </cell>
          <cell r="JW23">
            <v>4</v>
          </cell>
          <cell r="JX23">
            <v>3</v>
          </cell>
          <cell r="JY23">
            <v>7</v>
          </cell>
          <cell r="JZ23">
            <v>0</v>
          </cell>
          <cell r="KA23">
            <v>0</v>
          </cell>
          <cell r="KB23">
            <v>0</v>
          </cell>
          <cell r="KC23">
            <v>0</v>
          </cell>
          <cell r="KD23">
            <v>0</v>
          </cell>
          <cell r="KE23">
            <v>0</v>
          </cell>
          <cell r="KF23">
            <v>0</v>
          </cell>
          <cell r="KG23">
            <v>0</v>
          </cell>
          <cell r="KH23">
            <v>0</v>
          </cell>
          <cell r="KI23">
            <v>0</v>
          </cell>
          <cell r="KJ23">
            <v>0</v>
          </cell>
          <cell r="KK23">
            <v>0</v>
          </cell>
          <cell r="KL23">
            <v>0</v>
          </cell>
          <cell r="KM23">
            <v>0</v>
          </cell>
          <cell r="KN23">
            <v>0</v>
          </cell>
          <cell r="KO23">
            <v>1</v>
          </cell>
          <cell r="KP23">
            <v>0</v>
          </cell>
          <cell r="KQ23">
            <v>6</v>
          </cell>
          <cell r="KR23">
            <v>1</v>
          </cell>
          <cell r="KS23">
            <v>0</v>
          </cell>
          <cell r="KT23">
            <v>5</v>
          </cell>
          <cell r="KU23">
            <v>0</v>
          </cell>
          <cell r="KV23">
            <v>10</v>
          </cell>
          <cell r="KW23">
            <v>2</v>
          </cell>
          <cell r="KX23">
            <v>0</v>
          </cell>
          <cell r="KY23">
            <v>24</v>
          </cell>
          <cell r="KZ23">
            <v>4</v>
          </cell>
          <cell r="LA23">
            <v>0</v>
          </cell>
          <cell r="LB23">
            <v>4</v>
          </cell>
          <cell r="LC23">
            <v>8</v>
          </cell>
          <cell r="LD23">
            <v>12</v>
          </cell>
        </row>
        <row r="24">
          <cell r="A24" t="str">
            <v>Cahoots NI Ltd</v>
          </cell>
          <cell r="B24">
            <v>1</v>
          </cell>
          <cell r="C24">
            <v>33263</v>
          </cell>
          <cell r="D24" t="str">
            <v>Exchequer</v>
          </cell>
          <cell r="E24" t="str">
            <v>ACNI/12309</v>
          </cell>
          <cell r="F24" t="str">
            <v>Gilly Campbell</v>
          </cell>
          <cell r="G24" t="str">
            <v>AFP - Core</v>
          </cell>
          <cell r="H24" t="str">
            <v>Awarded</v>
          </cell>
          <cell r="I24" t="str">
            <v>Small</v>
          </cell>
          <cell r="J24">
            <v>121764</v>
          </cell>
          <cell r="K24">
            <v>0</v>
          </cell>
          <cell r="L24">
            <v>144087</v>
          </cell>
          <cell r="M24">
            <v>376752.72</v>
          </cell>
          <cell r="N24" t="str">
            <v>Drama</v>
          </cell>
          <cell r="O24">
            <v>0</v>
          </cell>
          <cell r="P24">
            <v>0</v>
          </cell>
          <cell r="Q24">
            <v>0</v>
          </cell>
          <cell r="R24">
            <v>0</v>
          </cell>
          <cell r="S24">
            <v>1</v>
          </cell>
          <cell r="T24">
            <v>1</v>
          </cell>
          <cell r="U24">
            <v>0</v>
          </cell>
          <cell r="V24">
            <v>0</v>
          </cell>
          <cell r="W24">
            <v>0</v>
          </cell>
          <cell r="X24">
            <v>0</v>
          </cell>
          <cell r="Y24">
            <v>0</v>
          </cell>
          <cell r="Z24">
            <v>0</v>
          </cell>
          <cell r="AA24">
            <v>1</v>
          </cell>
          <cell r="AB24">
            <v>1</v>
          </cell>
          <cell r="AC24">
            <v>2</v>
          </cell>
          <cell r="AD24">
            <v>0</v>
          </cell>
          <cell r="AE24">
            <v>0</v>
          </cell>
          <cell r="AF24">
            <v>0</v>
          </cell>
          <cell r="AG24">
            <v>0</v>
          </cell>
          <cell r="AH24">
            <v>1</v>
          </cell>
          <cell r="AI24">
            <v>1</v>
          </cell>
          <cell r="AJ24">
            <v>1</v>
          </cell>
          <cell r="AK24">
            <v>1</v>
          </cell>
          <cell r="AL24">
            <v>2</v>
          </cell>
          <cell r="AM24">
            <v>0</v>
          </cell>
          <cell r="AN24">
            <v>1</v>
          </cell>
          <cell r="AO24">
            <v>1</v>
          </cell>
          <cell r="AP24">
            <v>14</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5</v>
          </cell>
          <cell r="BP24">
            <v>3</v>
          </cell>
          <cell r="BQ24">
            <v>5</v>
          </cell>
          <cell r="BR24">
            <v>3</v>
          </cell>
          <cell r="BS24">
            <v>8</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20</v>
          </cell>
          <cell r="CS24">
            <v>12</v>
          </cell>
          <cell r="CT24">
            <v>20</v>
          </cell>
          <cell r="CU24">
            <v>12</v>
          </cell>
          <cell r="CV24">
            <v>32</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1</v>
          </cell>
          <cell r="DV24">
            <v>1</v>
          </cell>
          <cell r="DW24">
            <v>1</v>
          </cell>
          <cell r="DX24">
            <v>1</v>
          </cell>
          <cell r="DY24">
            <v>2</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1</v>
          </cell>
          <cell r="EY24">
            <v>2</v>
          </cell>
          <cell r="EZ24">
            <v>1</v>
          </cell>
          <cell r="FA24">
            <v>2</v>
          </cell>
          <cell r="FB24">
            <v>3</v>
          </cell>
          <cell r="FC24">
            <v>0</v>
          </cell>
          <cell r="FD24">
            <v>0</v>
          </cell>
          <cell r="FE24">
            <v>0</v>
          </cell>
          <cell r="FF24">
            <v>0</v>
          </cell>
          <cell r="FG24">
            <v>0</v>
          </cell>
          <cell r="FH24">
            <v>1</v>
          </cell>
          <cell r="FI24">
            <v>0</v>
          </cell>
          <cell r="FJ24">
            <v>0</v>
          </cell>
          <cell r="FK24">
            <v>0</v>
          </cell>
          <cell r="FL24">
            <v>0</v>
          </cell>
          <cell r="FM24">
            <v>0</v>
          </cell>
          <cell r="FN24">
            <v>1</v>
          </cell>
          <cell r="FO24">
            <v>1</v>
          </cell>
          <cell r="FP24">
            <v>0</v>
          </cell>
          <cell r="FQ24">
            <v>0</v>
          </cell>
          <cell r="FR24">
            <v>0</v>
          </cell>
          <cell r="FS24">
            <v>0</v>
          </cell>
          <cell r="FT24">
            <v>0</v>
          </cell>
          <cell r="FU24">
            <v>0</v>
          </cell>
          <cell r="FV24">
            <v>0</v>
          </cell>
          <cell r="FW24">
            <v>0</v>
          </cell>
          <cell r="FX24">
            <v>4</v>
          </cell>
          <cell r="FY24">
            <v>0</v>
          </cell>
          <cell r="FZ24">
            <v>0</v>
          </cell>
          <cell r="GA24">
            <v>0</v>
          </cell>
          <cell r="GB24">
            <v>4</v>
          </cell>
          <cell r="GC24">
            <v>0</v>
          </cell>
          <cell r="GD24">
            <v>4</v>
          </cell>
          <cell r="GE24">
            <v>0</v>
          </cell>
          <cell r="GF24">
            <v>0</v>
          </cell>
          <cell r="GG24">
            <v>0</v>
          </cell>
          <cell r="GH24">
            <v>0</v>
          </cell>
          <cell r="GI24">
            <v>0</v>
          </cell>
          <cell r="GJ24">
            <v>0</v>
          </cell>
          <cell r="GK24">
            <v>0</v>
          </cell>
          <cell r="GL24">
            <v>0</v>
          </cell>
          <cell r="GM24">
            <v>0</v>
          </cell>
          <cell r="GN24">
            <v>0</v>
          </cell>
          <cell r="GO24">
            <v>0</v>
          </cell>
          <cell r="GP24">
            <v>0</v>
          </cell>
          <cell r="GQ24">
            <v>0</v>
          </cell>
          <cell r="GR24">
            <v>0</v>
          </cell>
          <cell r="GS24">
            <v>0</v>
          </cell>
          <cell r="GT24">
            <v>0</v>
          </cell>
          <cell r="GU24">
            <v>0</v>
          </cell>
          <cell r="GV24">
            <v>0</v>
          </cell>
          <cell r="GW24">
            <v>0</v>
          </cell>
          <cell r="GX24">
            <v>0</v>
          </cell>
          <cell r="GY24">
            <v>0</v>
          </cell>
          <cell r="GZ24">
            <v>0</v>
          </cell>
          <cell r="HA24">
            <v>0</v>
          </cell>
          <cell r="HB24">
            <v>0</v>
          </cell>
          <cell r="HC24">
            <v>0</v>
          </cell>
          <cell r="HD24">
            <v>0</v>
          </cell>
          <cell r="HE24">
            <v>0</v>
          </cell>
          <cell r="HF24">
            <v>0</v>
          </cell>
          <cell r="HG24">
            <v>0</v>
          </cell>
          <cell r="HH24">
            <v>0</v>
          </cell>
          <cell r="HI24">
            <v>0</v>
          </cell>
          <cell r="HJ24">
            <v>0</v>
          </cell>
          <cell r="HK24">
            <v>0</v>
          </cell>
          <cell r="HL24">
            <v>0</v>
          </cell>
          <cell r="HM24">
            <v>0</v>
          </cell>
          <cell r="HN24">
            <v>0</v>
          </cell>
          <cell r="HO24">
            <v>0</v>
          </cell>
          <cell r="HP24">
            <v>0</v>
          </cell>
          <cell r="HQ24">
            <v>0</v>
          </cell>
          <cell r="HR24">
            <v>0</v>
          </cell>
          <cell r="HS24">
            <v>0</v>
          </cell>
          <cell r="HT24">
            <v>1</v>
          </cell>
          <cell r="HU24">
            <v>0</v>
          </cell>
          <cell r="HV24">
            <v>1</v>
          </cell>
          <cell r="HW24">
            <v>1</v>
          </cell>
          <cell r="HX24">
            <v>0</v>
          </cell>
          <cell r="HY24">
            <v>0</v>
          </cell>
          <cell r="HZ24">
            <v>0</v>
          </cell>
          <cell r="IA24">
            <v>0</v>
          </cell>
          <cell r="IB24">
            <v>0</v>
          </cell>
          <cell r="IC24">
            <v>0</v>
          </cell>
          <cell r="ID24">
            <v>0</v>
          </cell>
          <cell r="IE24">
            <v>0</v>
          </cell>
          <cell r="IF24">
            <v>0</v>
          </cell>
          <cell r="IG24">
            <v>0</v>
          </cell>
          <cell r="IH24">
            <v>0</v>
          </cell>
          <cell r="II24">
            <v>0</v>
          </cell>
          <cell r="IJ24">
            <v>0</v>
          </cell>
          <cell r="IK24">
            <v>0</v>
          </cell>
          <cell r="IL24">
            <v>0</v>
          </cell>
          <cell r="IM24">
            <v>0</v>
          </cell>
          <cell r="IN24">
            <v>0</v>
          </cell>
          <cell r="IO24">
            <v>0</v>
          </cell>
          <cell r="IP24">
            <v>0</v>
          </cell>
          <cell r="IQ24">
            <v>0</v>
          </cell>
          <cell r="IR24">
            <v>0</v>
          </cell>
          <cell r="IS24">
            <v>0</v>
          </cell>
          <cell r="IT24">
            <v>0</v>
          </cell>
          <cell r="IU24">
            <v>5</v>
          </cell>
          <cell r="IV24">
            <v>3</v>
          </cell>
          <cell r="IW24">
            <v>5</v>
          </cell>
          <cell r="IX24">
            <v>3</v>
          </cell>
          <cell r="IY24">
            <v>8</v>
          </cell>
          <cell r="IZ24">
            <v>0</v>
          </cell>
          <cell r="JA24">
            <v>0</v>
          </cell>
          <cell r="JB24">
            <v>0</v>
          </cell>
          <cell r="JC24">
            <v>0</v>
          </cell>
          <cell r="JD24">
            <v>0</v>
          </cell>
          <cell r="JE24">
            <v>0</v>
          </cell>
          <cell r="JF24">
            <v>0</v>
          </cell>
          <cell r="JG24">
            <v>0</v>
          </cell>
          <cell r="JH24">
            <v>20</v>
          </cell>
          <cell r="JI24">
            <v>12</v>
          </cell>
          <cell r="JJ24">
            <v>20</v>
          </cell>
          <cell r="JK24">
            <v>12</v>
          </cell>
          <cell r="JL24">
            <v>32</v>
          </cell>
          <cell r="JM24">
            <v>0</v>
          </cell>
          <cell r="JN24">
            <v>0</v>
          </cell>
          <cell r="JO24">
            <v>0</v>
          </cell>
          <cell r="JP24">
            <v>0</v>
          </cell>
          <cell r="JQ24">
            <v>0</v>
          </cell>
          <cell r="JR24">
            <v>0</v>
          </cell>
          <cell r="JS24">
            <v>0</v>
          </cell>
          <cell r="JT24">
            <v>0</v>
          </cell>
          <cell r="JU24">
            <v>1</v>
          </cell>
          <cell r="JV24">
            <v>1</v>
          </cell>
          <cell r="JW24">
            <v>1</v>
          </cell>
          <cell r="JX24">
            <v>1</v>
          </cell>
          <cell r="JY24">
            <v>2</v>
          </cell>
          <cell r="JZ24">
            <v>0</v>
          </cell>
          <cell r="KA24">
            <v>0</v>
          </cell>
          <cell r="KB24">
            <v>0</v>
          </cell>
          <cell r="KC24">
            <v>0</v>
          </cell>
          <cell r="KD24">
            <v>0</v>
          </cell>
          <cell r="KE24">
            <v>0</v>
          </cell>
          <cell r="KF24">
            <v>0</v>
          </cell>
          <cell r="KG24">
            <v>0</v>
          </cell>
          <cell r="KH24">
            <v>1</v>
          </cell>
          <cell r="KI24">
            <v>2</v>
          </cell>
          <cell r="KJ24">
            <v>1</v>
          </cell>
          <cell r="KK24">
            <v>2</v>
          </cell>
          <cell r="KL24">
            <v>3</v>
          </cell>
          <cell r="KM24">
            <v>0</v>
          </cell>
          <cell r="KN24">
            <v>0</v>
          </cell>
          <cell r="KO24">
            <v>1</v>
          </cell>
          <cell r="KP24">
            <v>0</v>
          </cell>
          <cell r="KQ24">
            <v>1</v>
          </cell>
          <cell r="KR24">
            <v>0</v>
          </cell>
          <cell r="KS24">
            <v>0</v>
          </cell>
          <cell r="KT24">
            <v>0</v>
          </cell>
          <cell r="KU24">
            <v>1</v>
          </cell>
          <cell r="KV24">
            <v>1</v>
          </cell>
          <cell r="KW24">
            <v>1</v>
          </cell>
          <cell r="KX24">
            <v>8</v>
          </cell>
          <cell r="KY24">
            <v>12</v>
          </cell>
          <cell r="KZ24">
            <v>0</v>
          </cell>
          <cell r="LA24">
            <v>1</v>
          </cell>
          <cell r="LB24">
            <v>0</v>
          </cell>
          <cell r="LC24">
            <v>10</v>
          </cell>
          <cell r="LD24">
            <v>11</v>
          </cell>
        </row>
        <row r="25">
          <cell r="A25" t="str">
            <v>Camerata Ireland</v>
          </cell>
          <cell r="B25">
            <v>1</v>
          </cell>
          <cell r="C25">
            <v>33190</v>
          </cell>
          <cell r="D25" t="str">
            <v>Lottery</v>
          </cell>
          <cell r="E25" t="str">
            <v>ACNI/12236</v>
          </cell>
          <cell r="F25" t="str">
            <v>Ciaran Scullion</v>
          </cell>
          <cell r="G25" t="str">
            <v>AFP - Core</v>
          </cell>
          <cell r="H25" t="str">
            <v>Awarded</v>
          </cell>
          <cell r="I25" t="str">
            <v>Medium</v>
          </cell>
          <cell r="J25">
            <v>99425</v>
          </cell>
          <cell r="K25">
            <v>0</v>
          </cell>
          <cell r="L25">
            <v>229500</v>
          </cell>
          <cell r="M25">
            <v>1099070</v>
          </cell>
          <cell r="N25" t="str">
            <v>Music</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33</v>
          </cell>
          <cell r="AE25">
            <v>34</v>
          </cell>
          <cell r="AF25">
            <v>2</v>
          </cell>
          <cell r="AG25">
            <v>0</v>
          </cell>
          <cell r="AH25">
            <v>0</v>
          </cell>
          <cell r="AI25">
            <v>4</v>
          </cell>
          <cell r="AJ25">
            <v>35</v>
          </cell>
          <cell r="AK25">
            <v>38</v>
          </cell>
          <cell r="AL25">
            <v>73</v>
          </cell>
          <cell r="AM25">
            <v>7</v>
          </cell>
          <cell r="AN25">
            <v>19</v>
          </cell>
          <cell r="AO25">
            <v>26</v>
          </cell>
          <cell r="AP25">
            <v>325</v>
          </cell>
          <cell r="AQ25">
            <v>4</v>
          </cell>
          <cell r="AR25">
            <v>2</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4</v>
          </cell>
          <cell r="BR25">
            <v>2</v>
          </cell>
          <cell r="BS25">
            <v>6</v>
          </cell>
          <cell r="BT25">
            <v>33</v>
          </cell>
          <cell r="BU25">
            <v>33</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1</v>
          </cell>
          <cell r="CP25">
            <v>0</v>
          </cell>
          <cell r="CQ25">
            <v>0</v>
          </cell>
          <cell r="CR25">
            <v>0</v>
          </cell>
          <cell r="CS25">
            <v>0</v>
          </cell>
          <cell r="CT25">
            <v>33</v>
          </cell>
          <cell r="CU25">
            <v>34</v>
          </cell>
          <cell r="CV25">
            <v>67</v>
          </cell>
          <cell r="CW25">
            <v>2</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2</v>
          </cell>
          <cell r="DX25">
            <v>0</v>
          </cell>
          <cell r="DY25">
            <v>2</v>
          </cell>
          <cell r="DZ25">
            <v>0</v>
          </cell>
          <cell r="EA25">
            <v>4</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4</v>
          </cell>
          <cell r="FB25">
            <v>4</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2</v>
          </cell>
          <cell r="FW25">
            <v>0</v>
          </cell>
          <cell r="FX25">
            <v>1</v>
          </cell>
          <cell r="FY25">
            <v>1</v>
          </cell>
          <cell r="FZ25">
            <v>1</v>
          </cell>
          <cell r="GA25">
            <v>1</v>
          </cell>
          <cell r="GB25">
            <v>4</v>
          </cell>
          <cell r="GC25">
            <v>2</v>
          </cell>
          <cell r="GD25">
            <v>6</v>
          </cell>
          <cell r="GE25">
            <v>0</v>
          </cell>
          <cell r="GF25">
            <v>0</v>
          </cell>
          <cell r="GG25">
            <v>0</v>
          </cell>
          <cell r="GH25">
            <v>0</v>
          </cell>
          <cell r="GI25">
            <v>0</v>
          </cell>
          <cell r="GJ25">
            <v>0</v>
          </cell>
          <cell r="GK25">
            <v>0</v>
          </cell>
          <cell r="GL25">
            <v>0</v>
          </cell>
          <cell r="GM25">
            <v>0</v>
          </cell>
          <cell r="GN25">
            <v>0</v>
          </cell>
          <cell r="GO25">
            <v>0</v>
          </cell>
          <cell r="GP25">
            <v>0</v>
          </cell>
          <cell r="GQ25">
            <v>0</v>
          </cell>
          <cell r="GR25">
            <v>0</v>
          </cell>
          <cell r="GS25">
            <v>0</v>
          </cell>
          <cell r="GT25">
            <v>0</v>
          </cell>
          <cell r="GU25">
            <v>0</v>
          </cell>
          <cell r="GV25">
            <v>0</v>
          </cell>
          <cell r="GW25">
            <v>0</v>
          </cell>
          <cell r="GX25">
            <v>0</v>
          </cell>
          <cell r="GY25">
            <v>0</v>
          </cell>
          <cell r="GZ25">
            <v>1</v>
          </cell>
          <cell r="HA25">
            <v>0</v>
          </cell>
          <cell r="HB25">
            <v>1</v>
          </cell>
          <cell r="HC25">
            <v>0</v>
          </cell>
          <cell r="HD25">
            <v>0</v>
          </cell>
          <cell r="HE25">
            <v>0</v>
          </cell>
          <cell r="HF25">
            <v>2</v>
          </cell>
          <cell r="HG25">
            <v>0</v>
          </cell>
          <cell r="HH25">
            <v>2</v>
          </cell>
          <cell r="HI25">
            <v>0</v>
          </cell>
          <cell r="HJ25">
            <v>0</v>
          </cell>
          <cell r="HK25">
            <v>0</v>
          </cell>
          <cell r="HL25">
            <v>0</v>
          </cell>
          <cell r="HM25">
            <v>0</v>
          </cell>
          <cell r="HN25">
            <v>0</v>
          </cell>
          <cell r="HO25">
            <v>0</v>
          </cell>
          <cell r="HP25">
            <v>2</v>
          </cell>
          <cell r="HQ25">
            <v>0</v>
          </cell>
          <cell r="HR25">
            <v>2</v>
          </cell>
          <cell r="HS25">
            <v>0</v>
          </cell>
          <cell r="HT25">
            <v>0</v>
          </cell>
          <cell r="HU25">
            <v>0</v>
          </cell>
          <cell r="HV25">
            <v>4</v>
          </cell>
          <cell r="HW25">
            <v>4</v>
          </cell>
          <cell r="HX25">
            <v>0</v>
          </cell>
          <cell r="HY25">
            <v>0</v>
          </cell>
          <cell r="HZ25">
            <v>0</v>
          </cell>
          <cell r="IA25">
            <v>0</v>
          </cell>
          <cell r="IB25">
            <v>0</v>
          </cell>
          <cell r="IC25">
            <v>0</v>
          </cell>
          <cell r="ID25">
            <v>0</v>
          </cell>
          <cell r="IE25">
            <v>0</v>
          </cell>
          <cell r="IF25">
            <v>0</v>
          </cell>
          <cell r="IG25">
            <v>0</v>
          </cell>
          <cell r="IH25">
            <v>0</v>
          </cell>
          <cell r="II25">
            <v>0</v>
          </cell>
          <cell r="IJ25">
            <v>0</v>
          </cell>
          <cell r="IK25">
            <v>0</v>
          </cell>
          <cell r="IL25">
            <v>0</v>
          </cell>
          <cell r="IM25">
            <v>0</v>
          </cell>
          <cell r="IN25">
            <v>0</v>
          </cell>
          <cell r="IO25">
            <v>0</v>
          </cell>
          <cell r="IP25">
            <v>0</v>
          </cell>
          <cell r="IQ25">
            <v>0</v>
          </cell>
          <cell r="IR25">
            <v>0</v>
          </cell>
          <cell r="IS25">
            <v>0</v>
          </cell>
          <cell r="IT25">
            <v>0</v>
          </cell>
          <cell r="IU25">
            <v>4</v>
          </cell>
          <cell r="IV25">
            <v>2</v>
          </cell>
          <cell r="IW25">
            <v>4</v>
          </cell>
          <cell r="IX25">
            <v>2</v>
          </cell>
          <cell r="IY25">
            <v>6</v>
          </cell>
          <cell r="IZ25">
            <v>0</v>
          </cell>
          <cell r="JA25">
            <v>0</v>
          </cell>
          <cell r="JB25">
            <v>0</v>
          </cell>
          <cell r="JC25">
            <v>0</v>
          </cell>
          <cell r="JD25">
            <v>0</v>
          </cell>
          <cell r="JE25">
            <v>0</v>
          </cell>
          <cell r="JF25">
            <v>0</v>
          </cell>
          <cell r="JG25">
            <v>0</v>
          </cell>
          <cell r="JH25">
            <v>33</v>
          </cell>
          <cell r="JI25">
            <v>34</v>
          </cell>
          <cell r="JJ25">
            <v>33</v>
          </cell>
          <cell r="JK25">
            <v>34</v>
          </cell>
          <cell r="JL25">
            <v>67</v>
          </cell>
          <cell r="JM25">
            <v>0</v>
          </cell>
          <cell r="JN25">
            <v>0</v>
          </cell>
          <cell r="JO25">
            <v>0</v>
          </cell>
          <cell r="JP25">
            <v>0</v>
          </cell>
          <cell r="JQ25">
            <v>0</v>
          </cell>
          <cell r="JR25">
            <v>0</v>
          </cell>
          <cell r="JS25">
            <v>0</v>
          </cell>
          <cell r="JT25">
            <v>0</v>
          </cell>
          <cell r="JU25">
            <v>2</v>
          </cell>
          <cell r="JV25">
            <v>0</v>
          </cell>
          <cell r="JW25">
            <v>2</v>
          </cell>
          <cell r="JX25">
            <v>0</v>
          </cell>
          <cell r="JY25">
            <v>2</v>
          </cell>
          <cell r="JZ25">
            <v>0</v>
          </cell>
          <cell r="KA25">
            <v>0</v>
          </cell>
          <cell r="KB25">
            <v>0</v>
          </cell>
          <cell r="KC25">
            <v>0</v>
          </cell>
          <cell r="KD25">
            <v>0</v>
          </cell>
          <cell r="KE25">
            <v>0</v>
          </cell>
          <cell r="KF25">
            <v>0</v>
          </cell>
          <cell r="KG25">
            <v>0</v>
          </cell>
          <cell r="KH25">
            <v>0</v>
          </cell>
          <cell r="KI25">
            <v>4</v>
          </cell>
          <cell r="KJ25">
            <v>0</v>
          </cell>
          <cell r="KK25">
            <v>4</v>
          </cell>
          <cell r="KL25">
            <v>4</v>
          </cell>
          <cell r="KM25">
            <v>0</v>
          </cell>
          <cell r="KN25">
            <v>0</v>
          </cell>
          <cell r="KO25">
            <v>0</v>
          </cell>
          <cell r="KP25">
            <v>1</v>
          </cell>
          <cell r="KQ25">
            <v>0</v>
          </cell>
          <cell r="KR25">
            <v>0</v>
          </cell>
          <cell r="KS25">
            <v>0</v>
          </cell>
          <cell r="KT25">
            <v>0</v>
          </cell>
          <cell r="KU25">
            <v>0</v>
          </cell>
          <cell r="KV25">
            <v>0</v>
          </cell>
          <cell r="KW25">
            <v>0</v>
          </cell>
          <cell r="KX25">
            <v>0</v>
          </cell>
          <cell r="KY25">
            <v>0</v>
          </cell>
          <cell r="KZ25">
            <v>0</v>
          </cell>
          <cell r="LA25">
            <v>0</v>
          </cell>
          <cell r="LB25">
            <v>0</v>
          </cell>
          <cell r="LC25">
            <v>0</v>
          </cell>
          <cell r="LD25">
            <v>0</v>
          </cell>
        </row>
        <row r="26">
          <cell r="A26" t="str">
            <v>Catalyst Arts Ltd</v>
          </cell>
          <cell r="B26">
            <v>1</v>
          </cell>
          <cell r="C26">
            <v>33258</v>
          </cell>
          <cell r="D26" t="str">
            <v>Lottery</v>
          </cell>
          <cell r="E26" t="str">
            <v>ACNI/12304</v>
          </cell>
          <cell r="F26" t="str">
            <v>Deirdre Robb</v>
          </cell>
          <cell r="G26" t="str">
            <v>AFP - Core</v>
          </cell>
          <cell r="H26" t="str">
            <v>Awarded</v>
          </cell>
          <cell r="I26" t="str">
            <v>Small</v>
          </cell>
          <cell r="J26">
            <v>40720</v>
          </cell>
          <cell r="K26">
            <v>0</v>
          </cell>
          <cell r="L26">
            <v>48238</v>
          </cell>
          <cell r="M26">
            <v>71899</v>
          </cell>
          <cell r="N26" t="str">
            <v>Visual Arts</v>
          </cell>
          <cell r="O26">
            <v>0</v>
          </cell>
          <cell r="P26">
            <v>0</v>
          </cell>
          <cell r="Q26">
            <v>0</v>
          </cell>
          <cell r="R26">
            <v>0</v>
          </cell>
          <cell r="S26">
            <v>0</v>
          </cell>
          <cell r="T26">
            <v>0</v>
          </cell>
          <cell r="U26">
            <v>3</v>
          </cell>
          <cell r="V26">
            <v>3</v>
          </cell>
          <cell r="W26">
            <v>0</v>
          </cell>
          <cell r="X26">
            <v>0</v>
          </cell>
          <cell r="Y26">
            <v>0</v>
          </cell>
          <cell r="Z26">
            <v>0</v>
          </cell>
          <cell r="AA26">
            <v>3</v>
          </cell>
          <cell r="AB26">
            <v>3</v>
          </cell>
          <cell r="AC26">
            <v>6</v>
          </cell>
          <cell r="AD26">
            <v>37</v>
          </cell>
          <cell r="AE26">
            <v>40</v>
          </cell>
          <cell r="AF26">
            <v>0</v>
          </cell>
          <cell r="AG26">
            <v>2</v>
          </cell>
          <cell r="AH26">
            <v>4</v>
          </cell>
          <cell r="AI26">
            <v>0</v>
          </cell>
          <cell r="AJ26">
            <v>41</v>
          </cell>
          <cell r="AK26">
            <v>42</v>
          </cell>
          <cell r="AL26">
            <v>83</v>
          </cell>
          <cell r="AM26">
            <v>38</v>
          </cell>
          <cell r="AN26">
            <v>44</v>
          </cell>
          <cell r="AO26">
            <v>82</v>
          </cell>
          <cell r="AP26">
            <v>337</v>
          </cell>
          <cell r="AQ26">
            <v>3</v>
          </cell>
          <cell r="AR26">
            <v>3</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3</v>
          </cell>
          <cell r="BR26">
            <v>3</v>
          </cell>
          <cell r="BS26">
            <v>6</v>
          </cell>
          <cell r="BT26">
            <v>35</v>
          </cell>
          <cell r="BU26">
            <v>44</v>
          </cell>
          <cell r="BV26">
            <v>0</v>
          </cell>
          <cell r="BW26">
            <v>0</v>
          </cell>
          <cell r="BX26">
            <v>0</v>
          </cell>
          <cell r="BY26">
            <v>0</v>
          </cell>
          <cell r="BZ26">
            <v>0</v>
          </cell>
          <cell r="CA26">
            <v>0</v>
          </cell>
          <cell r="CB26">
            <v>0</v>
          </cell>
          <cell r="CC26">
            <v>0</v>
          </cell>
          <cell r="CD26">
            <v>0</v>
          </cell>
          <cell r="CE26">
            <v>0</v>
          </cell>
          <cell r="CF26">
            <v>1</v>
          </cell>
          <cell r="CG26">
            <v>0</v>
          </cell>
          <cell r="CH26">
            <v>0</v>
          </cell>
          <cell r="CI26">
            <v>0</v>
          </cell>
          <cell r="CJ26">
            <v>0</v>
          </cell>
          <cell r="CK26">
            <v>0</v>
          </cell>
          <cell r="CL26">
            <v>1</v>
          </cell>
          <cell r="CM26">
            <v>0</v>
          </cell>
          <cell r="CN26">
            <v>0</v>
          </cell>
          <cell r="CO26">
            <v>0</v>
          </cell>
          <cell r="CP26">
            <v>0</v>
          </cell>
          <cell r="CQ26">
            <v>0</v>
          </cell>
          <cell r="CR26">
            <v>0</v>
          </cell>
          <cell r="CS26">
            <v>0</v>
          </cell>
          <cell r="CT26">
            <v>37</v>
          </cell>
          <cell r="CU26">
            <v>44</v>
          </cell>
          <cell r="CV26">
            <v>81</v>
          </cell>
          <cell r="CW26">
            <v>0</v>
          </cell>
          <cell r="CX26">
            <v>2</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2</v>
          </cell>
          <cell r="DY26">
            <v>2</v>
          </cell>
          <cell r="DZ26">
            <v>4</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4</v>
          </cell>
          <cell r="FA26">
            <v>0</v>
          </cell>
          <cell r="FB26">
            <v>4</v>
          </cell>
          <cell r="FC26">
            <v>0</v>
          </cell>
          <cell r="FD26">
            <v>0</v>
          </cell>
          <cell r="FE26">
            <v>2</v>
          </cell>
          <cell r="FF26">
            <v>1</v>
          </cell>
          <cell r="FG26">
            <v>0</v>
          </cell>
          <cell r="FH26">
            <v>0</v>
          </cell>
          <cell r="FI26">
            <v>0</v>
          </cell>
          <cell r="FJ26">
            <v>0</v>
          </cell>
          <cell r="FK26">
            <v>0</v>
          </cell>
          <cell r="FL26">
            <v>0</v>
          </cell>
          <cell r="FM26">
            <v>2</v>
          </cell>
          <cell r="FN26">
            <v>1</v>
          </cell>
          <cell r="FO26">
            <v>3</v>
          </cell>
          <cell r="FP26">
            <v>1</v>
          </cell>
          <cell r="FQ26">
            <v>0</v>
          </cell>
          <cell r="FR26">
            <v>1</v>
          </cell>
          <cell r="FS26">
            <v>3</v>
          </cell>
          <cell r="FT26">
            <v>1</v>
          </cell>
          <cell r="FU26">
            <v>0</v>
          </cell>
          <cell r="FV26">
            <v>0</v>
          </cell>
          <cell r="FW26">
            <v>0</v>
          </cell>
          <cell r="FX26">
            <v>0</v>
          </cell>
          <cell r="FY26">
            <v>0</v>
          </cell>
          <cell r="FZ26">
            <v>0</v>
          </cell>
          <cell r="GA26">
            <v>0</v>
          </cell>
          <cell r="GB26">
            <v>3</v>
          </cell>
          <cell r="GC26">
            <v>3</v>
          </cell>
          <cell r="GD26">
            <v>6</v>
          </cell>
          <cell r="GE26">
            <v>0</v>
          </cell>
          <cell r="GF26">
            <v>2</v>
          </cell>
          <cell r="GG26">
            <v>30</v>
          </cell>
          <cell r="GH26">
            <v>27</v>
          </cell>
          <cell r="GI26">
            <v>3</v>
          </cell>
          <cell r="GJ26">
            <v>7</v>
          </cell>
          <cell r="GK26">
            <v>2</v>
          </cell>
          <cell r="GL26">
            <v>1</v>
          </cell>
          <cell r="GM26">
            <v>0</v>
          </cell>
          <cell r="GN26">
            <v>1</v>
          </cell>
          <cell r="GO26">
            <v>2</v>
          </cell>
          <cell r="GP26">
            <v>2</v>
          </cell>
          <cell r="GQ26">
            <v>37</v>
          </cell>
          <cell r="GR26">
            <v>40</v>
          </cell>
          <cell r="GS26">
            <v>77</v>
          </cell>
          <cell r="GT26">
            <v>0</v>
          </cell>
          <cell r="GU26">
            <v>0</v>
          </cell>
          <cell r="GV26">
            <v>0</v>
          </cell>
          <cell r="GW26">
            <v>0</v>
          </cell>
          <cell r="GX26">
            <v>0</v>
          </cell>
          <cell r="GY26">
            <v>2</v>
          </cell>
          <cell r="GZ26">
            <v>0</v>
          </cell>
          <cell r="HA26">
            <v>0</v>
          </cell>
          <cell r="HB26">
            <v>0</v>
          </cell>
          <cell r="HC26">
            <v>0</v>
          </cell>
          <cell r="HD26">
            <v>0</v>
          </cell>
          <cell r="HE26">
            <v>0</v>
          </cell>
          <cell r="HF26">
            <v>0</v>
          </cell>
          <cell r="HG26">
            <v>2</v>
          </cell>
          <cell r="HH26">
            <v>2</v>
          </cell>
          <cell r="HI26">
            <v>0</v>
          </cell>
          <cell r="HJ26">
            <v>0</v>
          </cell>
          <cell r="HK26">
            <v>4</v>
          </cell>
          <cell r="HL26">
            <v>0</v>
          </cell>
          <cell r="HM26">
            <v>0</v>
          </cell>
          <cell r="HN26">
            <v>0</v>
          </cell>
          <cell r="HO26">
            <v>0</v>
          </cell>
          <cell r="HP26">
            <v>0</v>
          </cell>
          <cell r="HQ26">
            <v>0</v>
          </cell>
          <cell r="HR26">
            <v>0</v>
          </cell>
          <cell r="HS26">
            <v>0</v>
          </cell>
          <cell r="HT26">
            <v>0</v>
          </cell>
          <cell r="HU26">
            <v>4</v>
          </cell>
          <cell r="HV26">
            <v>0</v>
          </cell>
          <cell r="HW26">
            <v>4</v>
          </cell>
          <cell r="HX26">
            <v>25</v>
          </cell>
          <cell r="HY26">
            <v>26</v>
          </cell>
          <cell r="HZ26">
            <v>13</v>
          </cell>
          <cell r="IA26">
            <v>17</v>
          </cell>
          <cell r="IB26">
            <v>0</v>
          </cell>
          <cell r="IC26">
            <v>1</v>
          </cell>
          <cell r="ID26">
            <v>0</v>
          </cell>
          <cell r="IE26">
            <v>0</v>
          </cell>
          <cell r="IF26">
            <v>1</v>
          </cell>
          <cell r="IG26">
            <v>0</v>
          </cell>
          <cell r="IH26">
            <v>0</v>
          </cell>
          <cell r="II26">
            <v>0</v>
          </cell>
          <cell r="IJ26">
            <v>39</v>
          </cell>
          <cell r="IK26">
            <v>44</v>
          </cell>
          <cell r="IL26">
            <v>83</v>
          </cell>
          <cell r="IM26">
            <v>1</v>
          </cell>
          <cell r="IN26">
            <v>2</v>
          </cell>
          <cell r="IO26">
            <v>0</v>
          </cell>
          <cell r="IP26">
            <v>0</v>
          </cell>
          <cell r="IQ26">
            <v>1</v>
          </cell>
          <cell r="IR26">
            <v>0</v>
          </cell>
          <cell r="IS26">
            <v>1</v>
          </cell>
          <cell r="IT26">
            <v>1</v>
          </cell>
          <cell r="IU26">
            <v>0</v>
          </cell>
          <cell r="IV26">
            <v>0</v>
          </cell>
          <cell r="IW26">
            <v>3</v>
          </cell>
          <cell r="IX26">
            <v>3</v>
          </cell>
          <cell r="IY26">
            <v>6</v>
          </cell>
          <cell r="IZ26">
            <v>0</v>
          </cell>
          <cell r="JA26">
            <v>0</v>
          </cell>
          <cell r="JB26">
            <v>0</v>
          </cell>
          <cell r="JC26">
            <v>0</v>
          </cell>
          <cell r="JD26">
            <v>0</v>
          </cell>
          <cell r="JE26">
            <v>0</v>
          </cell>
          <cell r="JF26">
            <v>0</v>
          </cell>
          <cell r="JG26">
            <v>0</v>
          </cell>
          <cell r="JH26">
            <v>37</v>
          </cell>
          <cell r="JI26">
            <v>40</v>
          </cell>
          <cell r="JJ26">
            <v>37</v>
          </cell>
          <cell r="JK26">
            <v>40</v>
          </cell>
          <cell r="JL26">
            <v>77</v>
          </cell>
          <cell r="JM26">
            <v>0</v>
          </cell>
          <cell r="JN26">
            <v>0</v>
          </cell>
          <cell r="JO26">
            <v>0</v>
          </cell>
          <cell r="JP26">
            <v>0</v>
          </cell>
          <cell r="JQ26">
            <v>0</v>
          </cell>
          <cell r="JR26">
            <v>0</v>
          </cell>
          <cell r="JS26">
            <v>0</v>
          </cell>
          <cell r="JT26">
            <v>0</v>
          </cell>
          <cell r="JU26">
            <v>0</v>
          </cell>
          <cell r="JV26">
            <v>2</v>
          </cell>
          <cell r="JW26">
            <v>0</v>
          </cell>
          <cell r="JX26">
            <v>2</v>
          </cell>
          <cell r="JY26">
            <v>2</v>
          </cell>
          <cell r="JZ26">
            <v>0</v>
          </cell>
          <cell r="KA26">
            <v>0</v>
          </cell>
          <cell r="KB26">
            <v>0</v>
          </cell>
          <cell r="KC26">
            <v>0</v>
          </cell>
          <cell r="KD26">
            <v>0</v>
          </cell>
          <cell r="KE26">
            <v>0</v>
          </cell>
          <cell r="KF26">
            <v>0</v>
          </cell>
          <cell r="KG26">
            <v>0</v>
          </cell>
          <cell r="KH26">
            <v>4</v>
          </cell>
          <cell r="KI26">
            <v>0</v>
          </cell>
          <cell r="KJ26">
            <v>4</v>
          </cell>
          <cell r="KK26">
            <v>0</v>
          </cell>
          <cell r="KL26">
            <v>4</v>
          </cell>
          <cell r="KM26">
            <v>0</v>
          </cell>
          <cell r="KN26">
            <v>0</v>
          </cell>
          <cell r="KO26">
            <v>1</v>
          </cell>
          <cell r="KP26">
            <v>0</v>
          </cell>
          <cell r="KQ26">
            <v>8</v>
          </cell>
          <cell r="KR26">
            <v>5</v>
          </cell>
          <cell r="KS26">
            <v>0</v>
          </cell>
          <cell r="KT26">
            <v>2</v>
          </cell>
          <cell r="KU26">
            <v>9</v>
          </cell>
          <cell r="KV26">
            <v>4</v>
          </cell>
          <cell r="KW26">
            <v>35</v>
          </cell>
          <cell r="KX26">
            <v>0</v>
          </cell>
          <cell r="KY26">
            <v>63</v>
          </cell>
          <cell r="KZ26">
            <v>2</v>
          </cell>
          <cell r="LA26">
            <v>0</v>
          </cell>
          <cell r="LB26">
            <v>0</v>
          </cell>
          <cell r="LC26">
            <v>3</v>
          </cell>
          <cell r="LD26">
            <v>3</v>
          </cell>
        </row>
        <row r="27">
          <cell r="A27" t="str">
            <v>Cathedral Quarter Arts Festival</v>
          </cell>
          <cell r="B27">
            <v>1</v>
          </cell>
          <cell r="C27">
            <v>33226</v>
          </cell>
          <cell r="D27" t="str">
            <v>Exchequer</v>
          </cell>
          <cell r="E27" t="str">
            <v>ACNI/12272</v>
          </cell>
          <cell r="F27" t="str">
            <v>Sonya Whitefield</v>
          </cell>
          <cell r="G27" t="str">
            <v>AFP - Core</v>
          </cell>
          <cell r="H27" t="str">
            <v>Awarded</v>
          </cell>
          <cell r="I27" t="str">
            <v>Medium</v>
          </cell>
          <cell r="J27">
            <v>126100</v>
          </cell>
          <cell r="K27">
            <v>0</v>
          </cell>
          <cell r="L27">
            <v>140000</v>
          </cell>
          <cell r="M27">
            <v>440000</v>
          </cell>
          <cell r="N27" t="str">
            <v>Combined</v>
          </cell>
          <cell r="O27">
            <v>0</v>
          </cell>
          <cell r="P27">
            <v>0</v>
          </cell>
          <cell r="Q27">
            <v>0</v>
          </cell>
          <cell r="R27">
            <v>0</v>
          </cell>
          <cell r="S27">
            <v>1</v>
          </cell>
          <cell r="T27">
            <v>0</v>
          </cell>
          <cell r="U27">
            <v>0</v>
          </cell>
          <cell r="V27">
            <v>0</v>
          </cell>
          <cell r="W27">
            <v>0</v>
          </cell>
          <cell r="X27">
            <v>1</v>
          </cell>
          <cell r="Y27">
            <v>0</v>
          </cell>
          <cell r="Z27">
            <v>0</v>
          </cell>
          <cell r="AA27">
            <v>1</v>
          </cell>
          <cell r="AB27">
            <v>1</v>
          </cell>
          <cell r="AC27">
            <v>2</v>
          </cell>
          <cell r="AD27">
            <v>0</v>
          </cell>
          <cell r="AE27">
            <v>0</v>
          </cell>
          <cell r="AF27">
            <v>2</v>
          </cell>
          <cell r="AG27">
            <v>4</v>
          </cell>
          <cell r="AH27">
            <v>1</v>
          </cell>
          <cell r="AI27">
            <v>0</v>
          </cell>
          <cell r="AJ27">
            <v>3</v>
          </cell>
          <cell r="AK27">
            <v>4</v>
          </cell>
          <cell r="AL27">
            <v>7</v>
          </cell>
          <cell r="AM27">
            <v>12</v>
          </cell>
          <cell r="AN27">
            <v>18</v>
          </cell>
          <cell r="AO27">
            <v>30</v>
          </cell>
          <cell r="AP27">
            <v>260</v>
          </cell>
          <cell r="AQ27">
            <v>3</v>
          </cell>
          <cell r="AR27">
            <v>2</v>
          </cell>
          <cell r="AS27">
            <v>0</v>
          </cell>
          <cell r="AT27">
            <v>0</v>
          </cell>
          <cell r="AU27">
            <v>0</v>
          </cell>
          <cell r="AV27">
            <v>0</v>
          </cell>
          <cell r="AW27">
            <v>0</v>
          </cell>
          <cell r="AX27">
            <v>1</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3</v>
          </cell>
          <cell r="BR27">
            <v>3</v>
          </cell>
          <cell r="BS27">
            <v>6</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2</v>
          </cell>
          <cell r="CX27">
            <v>4</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2</v>
          </cell>
          <cell r="DX27">
            <v>4</v>
          </cell>
          <cell r="DY27">
            <v>6</v>
          </cell>
          <cell r="DZ27">
            <v>0</v>
          </cell>
          <cell r="EA27">
            <v>0</v>
          </cell>
          <cell r="EB27">
            <v>0</v>
          </cell>
          <cell r="EC27">
            <v>0</v>
          </cell>
          <cell r="ED27">
            <v>0</v>
          </cell>
          <cell r="EE27">
            <v>0</v>
          </cell>
          <cell r="EF27">
            <v>1</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1</v>
          </cell>
          <cell r="FA27">
            <v>0</v>
          </cell>
          <cell r="FB27">
            <v>1</v>
          </cell>
          <cell r="FC27">
            <v>2</v>
          </cell>
          <cell r="FD27">
            <v>3</v>
          </cell>
          <cell r="FE27">
            <v>0</v>
          </cell>
          <cell r="FF27">
            <v>0</v>
          </cell>
          <cell r="FG27">
            <v>0</v>
          </cell>
          <cell r="FH27">
            <v>0</v>
          </cell>
          <cell r="FI27">
            <v>0</v>
          </cell>
          <cell r="FJ27">
            <v>0</v>
          </cell>
          <cell r="FK27">
            <v>0</v>
          </cell>
          <cell r="FL27">
            <v>0</v>
          </cell>
          <cell r="FM27">
            <v>2</v>
          </cell>
          <cell r="FN27">
            <v>3</v>
          </cell>
          <cell r="FO27">
            <v>5</v>
          </cell>
          <cell r="FP27">
            <v>0</v>
          </cell>
          <cell r="FQ27">
            <v>0</v>
          </cell>
          <cell r="FR27">
            <v>6</v>
          </cell>
          <cell r="FS27">
            <v>8</v>
          </cell>
          <cell r="FT27">
            <v>2</v>
          </cell>
          <cell r="FU27">
            <v>2</v>
          </cell>
          <cell r="FV27">
            <v>0</v>
          </cell>
          <cell r="FW27">
            <v>0</v>
          </cell>
          <cell r="FX27">
            <v>0</v>
          </cell>
          <cell r="FY27">
            <v>0</v>
          </cell>
          <cell r="FZ27">
            <v>0</v>
          </cell>
          <cell r="GA27">
            <v>0</v>
          </cell>
          <cell r="GB27">
            <v>8</v>
          </cell>
          <cell r="GC27">
            <v>10</v>
          </cell>
          <cell r="GD27">
            <v>18</v>
          </cell>
          <cell r="GE27">
            <v>0</v>
          </cell>
          <cell r="GF27">
            <v>0</v>
          </cell>
          <cell r="GG27">
            <v>0</v>
          </cell>
          <cell r="GH27">
            <v>0</v>
          </cell>
          <cell r="GI27">
            <v>0</v>
          </cell>
          <cell r="GJ27">
            <v>0</v>
          </cell>
          <cell r="GK27">
            <v>0</v>
          </cell>
          <cell r="GL27">
            <v>0</v>
          </cell>
          <cell r="GM27">
            <v>0</v>
          </cell>
          <cell r="GN27">
            <v>0</v>
          </cell>
          <cell r="GO27">
            <v>0</v>
          </cell>
          <cell r="GP27">
            <v>0</v>
          </cell>
          <cell r="GQ27">
            <v>0</v>
          </cell>
          <cell r="GR27">
            <v>0</v>
          </cell>
          <cell r="GS27">
            <v>0</v>
          </cell>
          <cell r="GT27">
            <v>0</v>
          </cell>
          <cell r="GU27">
            <v>0</v>
          </cell>
          <cell r="GV27">
            <v>0</v>
          </cell>
          <cell r="GW27">
            <v>0</v>
          </cell>
          <cell r="GX27">
            <v>0</v>
          </cell>
          <cell r="GY27">
            <v>0</v>
          </cell>
          <cell r="GZ27">
            <v>0</v>
          </cell>
          <cell r="HA27">
            <v>0</v>
          </cell>
          <cell r="HB27">
            <v>0</v>
          </cell>
          <cell r="HC27">
            <v>0</v>
          </cell>
          <cell r="HD27">
            <v>0</v>
          </cell>
          <cell r="HE27">
            <v>0</v>
          </cell>
          <cell r="HF27">
            <v>0</v>
          </cell>
          <cell r="HG27">
            <v>0</v>
          </cell>
          <cell r="HH27">
            <v>0</v>
          </cell>
          <cell r="HI27">
            <v>0</v>
          </cell>
          <cell r="HJ27">
            <v>0</v>
          </cell>
          <cell r="HK27">
            <v>0</v>
          </cell>
          <cell r="HL27">
            <v>0</v>
          </cell>
          <cell r="HM27">
            <v>0</v>
          </cell>
          <cell r="HN27">
            <v>0</v>
          </cell>
          <cell r="HO27">
            <v>0</v>
          </cell>
          <cell r="HP27">
            <v>0</v>
          </cell>
          <cell r="HQ27">
            <v>0</v>
          </cell>
          <cell r="HR27">
            <v>0</v>
          </cell>
          <cell r="HS27">
            <v>0</v>
          </cell>
          <cell r="HT27">
            <v>0</v>
          </cell>
          <cell r="HU27">
            <v>0</v>
          </cell>
          <cell r="HV27">
            <v>0</v>
          </cell>
          <cell r="HW27">
            <v>0</v>
          </cell>
          <cell r="HX27">
            <v>0</v>
          </cell>
          <cell r="HY27">
            <v>0</v>
          </cell>
          <cell r="HZ27">
            <v>0</v>
          </cell>
          <cell r="IA27">
            <v>0</v>
          </cell>
          <cell r="IB27">
            <v>0</v>
          </cell>
          <cell r="IC27">
            <v>0</v>
          </cell>
          <cell r="ID27">
            <v>0</v>
          </cell>
          <cell r="IE27">
            <v>0</v>
          </cell>
          <cell r="IF27">
            <v>0</v>
          </cell>
          <cell r="IG27">
            <v>0</v>
          </cell>
          <cell r="IH27">
            <v>0</v>
          </cell>
          <cell r="II27">
            <v>0</v>
          </cell>
          <cell r="IJ27">
            <v>0</v>
          </cell>
          <cell r="IK27">
            <v>0</v>
          </cell>
          <cell r="IL27">
            <v>0</v>
          </cell>
          <cell r="IM27">
            <v>0</v>
          </cell>
          <cell r="IN27">
            <v>0</v>
          </cell>
          <cell r="IO27">
            <v>0</v>
          </cell>
          <cell r="IP27">
            <v>0</v>
          </cell>
          <cell r="IQ27">
            <v>0</v>
          </cell>
          <cell r="IR27">
            <v>0</v>
          </cell>
          <cell r="IS27">
            <v>0</v>
          </cell>
          <cell r="IT27">
            <v>0</v>
          </cell>
          <cell r="IU27">
            <v>2</v>
          </cell>
          <cell r="IV27">
            <v>3</v>
          </cell>
          <cell r="IW27">
            <v>2</v>
          </cell>
          <cell r="IX27">
            <v>3</v>
          </cell>
          <cell r="IY27">
            <v>5</v>
          </cell>
          <cell r="IZ27">
            <v>0</v>
          </cell>
          <cell r="JA27">
            <v>0</v>
          </cell>
          <cell r="JB27">
            <v>0</v>
          </cell>
          <cell r="JC27">
            <v>0</v>
          </cell>
          <cell r="JD27">
            <v>0</v>
          </cell>
          <cell r="JE27">
            <v>0</v>
          </cell>
          <cell r="JF27">
            <v>0</v>
          </cell>
          <cell r="JG27">
            <v>0</v>
          </cell>
          <cell r="JH27">
            <v>3</v>
          </cell>
          <cell r="JI27">
            <v>4</v>
          </cell>
          <cell r="JJ27">
            <v>3</v>
          </cell>
          <cell r="JK27">
            <v>4</v>
          </cell>
          <cell r="JL27">
            <v>7</v>
          </cell>
          <cell r="JM27">
            <v>0</v>
          </cell>
          <cell r="JN27">
            <v>0</v>
          </cell>
          <cell r="JO27">
            <v>0</v>
          </cell>
          <cell r="JP27">
            <v>0</v>
          </cell>
          <cell r="JQ27">
            <v>0</v>
          </cell>
          <cell r="JR27">
            <v>0</v>
          </cell>
          <cell r="JS27">
            <v>0</v>
          </cell>
          <cell r="JT27">
            <v>0</v>
          </cell>
          <cell r="JU27">
            <v>1</v>
          </cell>
          <cell r="JV27">
            <v>1</v>
          </cell>
          <cell r="JW27">
            <v>1</v>
          </cell>
          <cell r="JX27">
            <v>1</v>
          </cell>
          <cell r="JY27">
            <v>2</v>
          </cell>
          <cell r="JZ27">
            <v>0</v>
          </cell>
          <cell r="KA27">
            <v>0</v>
          </cell>
          <cell r="KB27">
            <v>0</v>
          </cell>
          <cell r="KC27">
            <v>0</v>
          </cell>
          <cell r="KD27">
            <v>0</v>
          </cell>
          <cell r="KE27">
            <v>0</v>
          </cell>
          <cell r="KF27">
            <v>0</v>
          </cell>
          <cell r="KG27">
            <v>0</v>
          </cell>
          <cell r="KH27">
            <v>12</v>
          </cell>
          <cell r="KI27">
            <v>18</v>
          </cell>
          <cell r="KJ27">
            <v>12</v>
          </cell>
          <cell r="KK27">
            <v>18</v>
          </cell>
          <cell r="KL27">
            <v>30</v>
          </cell>
          <cell r="KM27">
            <v>0</v>
          </cell>
          <cell r="KN27">
            <v>0</v>
          </cell>
          <cell r="KO27">
            <v>1</v>
          </cell>
          <cell r="KP27">
            <v>0</v>
          </cell>
          <cell r="KQ27">
            <v>1</v>
          </cell>
          <cell r="KR27">
            <v>0</v>
          </cell>
          <cell r="KS27">
            <v>0</v>
          </cell>
          <cell r="KT27">
            <v>0</v>
          </cell>
          <cell r="KU27">
            <v>1</v>
          </cell>
          <cell r="KV27">
            <v>1</v>
          </cell>
          <cell r="KW27">
            <v>0</v>
          </cell>
          <cell r="KX27">
            <v>0</v>
          </cell>
          <cell r="KY27">
            <v>3</v>
          </cell>
          <cell r="KZ27">
            <v>0</v>
          </cell>
          <cell r="LA27">
            <v>0</v>
          </cell>
          <cell r="LB27">
            <v>0</v>
          </cell>
          <cell r="LC27">
            <v>1</v>
          </cell>
          <cell r="LD27">
            <v>1</v>
          </cell>
        </row>
        <row r="28">
          <cell r="A28" t="str">
            <v>Centre for Contemporary Art Derry - Londonderry</v>
          </cell>
          <cell r="B28">
            <v>1</v>
          </cell>
          <cell r="C28">
            <v>33174</v>
          </cell>
          <cell r="D28" t="str">
            <v>Exchequer</v>
          </cell>
          <cell r="E28" t="str">
            <v>ACNI/12220</v>
          </cell>
          <cell r="F28" t="str">
            <v>Deirdre Robb</v>
          </cell>
          <cell r="G28" t="str">
            <v>AFP - Core</v>
          </cell>
          <cell r="H28" t="str">
            <v>Awarded</v>
          </cell>
          <cell r="I28" t="str">
            <v>Medium</v>
          </cell>
          <cell r="J28">
            <v>112000</v>
          </cell>
          <cell r="K28">
            <v>0</v>
          </cell>
          <cell r="L28">
            <v>165275</v>
          </cell>
          <cell r="M28">
            <v>240870</v>
          </cell>
          <cell r="N28" t="str">
            <v>Visual Arts</v>
          </cell>
          <cell r="O28">
            <v>0</v>
          </cell>
          <cell r="P28">
            <v>0</v>
          </cell>
          <cell r="Q28">
            <v>0</v>
          </cell>
          <cell r="R28">
            <v>0</v>
          </cell>
          <cell r="S28">
            <v>1</v>
          </cell>
          <cell r="T28">
            <v>0</v>
          </cell>
          <cell r="U28">
            <v>0</v>
          </cell>
          <cell r="V28">
            <v>0</v>
          </cell>
          <cell r="W28">
            <v>0</v>
          </cell>
          <cell r="X28">
            <v>0</v>
          </cell>
          <cell r="Y28">
            <v>0</v>
          </cell>
          <cell r="Z28">
            <v>3</v>
          </cell>
          <cell r="AA28">
            <v>1</v>
          </cell>
          <cell r="AB28">
            <v>3</v>
          </cell>
          <cell r="AC28">
            <v>4</v>
          </cell>
          <cell r="AD28">
            <v>26</v>
          </cell>
          <cell r="AE28">
            <v>25</v>
          </cell>
          <cell r="AF28">
            <v>0</v>
          </cell>
          <cell r="AG28">
            <v>0</v>
          </cell>
          <cell r="AH28">
            <v>2</v>
          </cell>
          <cell r="AI28">
            <v>3</v>
          </cell>
          <cell r="AJ28">
            <v>28</v>
          </cell>
          <cell r="AK28">
            <v>28</v>
          </cell>
          <cell r="AL28">
            <v>56</v>
          </cell>
          <cell r="AM28">
            <v>1</v>
          </cell>
          <cell r="AN28">
            <v>2</v>
          </cell>
          <cell r="AO28">
            <v>3</v>
          </cell>
          <cell r="AP28">
            <v>60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3</v>
          </cell>
          <cell r="BP28">
            <v>6</v>
          </cell>
          <cell r="BQ28">
            <v>3</v>
          </cell>
          <cell r="BR28">
            <v>6</v>
          </cell>
          <cell r="BS28">
            <v>9</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26</v>
          </cell>
          <cell r="CS28">
            <v>25</v>
          </cell>
          <cell r="CT28">
            <v>26</v>
          </cell>
          <cell r="CU28">
            <v>25</v>
          </cell>
          <cell r="CV28">
            <v>51</v>
          </cell>
          <cell r="CW28">
            <v>1</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1</v>
          </cell>
          <cell r="DX28">
            <v>0</v>
          </cell>
          <cell r="DY28">
            <v>1</v>
          </cell>
          <cell r="DZ28">
            <v>0</v>
          </cell>
          <cell r="EA28">
            <v>3</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2</v>
          </cell>
          <cell r="EY28">
            <v>3</v>
          </cell>
          <cell r="EZ28">
            <v>2</v>
          </cell>
          <cell r="FA28">
            <v>6</v>
          </cell>
          <cell r="FB28">
            <v>8</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3</v>
          </cell>
          <cell r="FW28">
            <v>4</v>
          </cell>
          <cell r="FX28">
            <v>0</v>
          </cell>
          <cell r="FY28">
            <v>2</v>
          </cell>
          <cell r="FZ28">
            <v>0</v>
          </cell>
          <cell r="GA28">
            <v>0</v>
          </cell>
          <cell r="GB28">
            <v>3</v>
          </cell>
          <cell r="GC28">
            <v>6</v>
          </cell>
          <cell r="GD28">
            <v>9</v>
          </cell>
          <cell r="GE28">
            <v>0</v>
          </cell>
          <cell r="GF28">
            <v>0</v>
          </cell>
          <cell r="GG28">
            <v>10</v>
          </cell>
          <cell r="GH28">
            <v>10</v>
          </cell>
          <cell r="GI28">
            <v>13</v>
          </cell>
          <cell r="GJ28">
            <v>13</v>
          </cell>
          <cell r="GK28">
            <v>3</v>
          </cell>
          <cell r="GL28">
            <v>2</v>
          </cell>
          <cell r="GM28">
            <v>0</v>
          </cell>
          <cell r="GN28">
            <v>0</v>
          </cell>
          <cell r="GO28">
            <v>0</v>
          </cell>
          <cell r="GP28">
            <v>0</v>
          </cell>
          <cell r="GQ28">
            <v>26</v>
          </cell>
          <cell r="GR28">
            <v>25</v>
          </cell>
          <cell r="GS28">
            <v>51</v>
          </cell>
          <cell r="GT28">
            <v>0</v>
          </cell>
          <cell r="GU28">
            <v>0</v>
          </cell>
          <cell r="GV28">
            <v>0</v>
          </cell>
          <cell r="GW28">
            <v>0</v>
          </cell>
          <cell r="GX28">
            <v>1</v>
          </cell>
          <cell r="GY28">
            <v>0</v>
          </cell>
          <cell r="GZ28">
            <v>0</v>
          </cell>
          <cell r="HA28">
            <v>0</v>
          </cell>
          <cell r="HB28">
            <v>0</v>
          </cell>
          <cell r="HC28">
            <v>0</v>
          </cell>
          <cell r="HD28">
            <v>0</v>
          </cell>
          <cell r="HE28">
            <v>0</v>
          </cell>
          <cell r="HF28">
            <v>1</v>
          </cell>
          <cell r="HG28">
            <v>0</v>
          </cell>
          <cell r="HH28">
            <v>1</v>
          </cell>
          <cell r="HI28">
            <v>0</v>
          </cell>
          <cell r="HJ28">
            <v>0</v>
          </cell>
          <cell r="HK28">
            <v>2</v>
          </cell>
          <cell r="HL28">
            <v>1</v>
          </cell>
          <cell r="HM28">
            <v>0</v>
          </cell>
          <cell r="HN28">
            <v>5</v>
          </cell>
          <cell r="HO28">
            <v>0</v>
          </cell>
          <cell r="HP28">
            <v>0</v>
          </cell>
          <cell r="HQ28">
            <v>0</v>
          </cell>
          <cell r="HR28">
            <v>0</v>
          </cell>
          <cell r="HS28">
            <v>0</v>
          </cell>
          <cell r="HT28">
            <v>0</v>
          </cell>
          <cell r="HU28">
            <v>2</v>
          </cell>
          <cell r="HV28">
            <v>6</v>
          </cell>
          <cell r="HW28">
            <v>8</v>
          </cell>
          <cell r="HX28">
            <v>0</v>
          </cell>
          <cell r="HY28">
            <v>0</v>
          </cell>
          <cell r="HZ28">
            <v>0</v>
          </cell>
          <cell r="IA28">
            <v>1</v>
          </cell>
          <cell r="IB28">
            <v>0</v>
          </cell>
          <cell r="IC28">
            <v>0</v>
          </cell>
          <cell r="ID28">
            <v>0</v>
          </cell>
          <cell r="IE28">
            <v>0</v>
          </cell>
          <cell r="IF28">
            <v>0</v>
          </cell>
          <cell r="IG28">
            <v>0</v>
          </cell>
          <cell r="IH28">
            <v>0</v>
          </cell>
          <cell r="II28">
            <v>0</v>
          </cell>
          <cell r="IJ28">
            <v>0</v>
          </cell>
          <cell r="IK28">
            <v>1</v>
          </cell>
          <cell r="IL28">
            <v>1</v>
          </cell>
          <cell r="IM28">
            <v>0</v>
          </cell>
          <cell r="IN28">
            <v>0</v>
          </cell>
          <cell r="IO28">
            <v>0</v>
          </cell>
          <cell r="IP28">
            <v>0</v>
          </cell>
          <cell r="IQ28">
            <v>0</v>
          </cell>
          <cell r="IR28">
            <v>0</v>
          </cell>
          <cell r="IS28">
            <v>0</v>
          </cell>
          <cell r="IT28">
            <v>0</v>
          </cell>
          <cell r="IU28">
            <v>3</v>
          </cell>
          <cell r="IV28">
            <v>5</v>
          </cell>
          <cell r="IW28">
            <v>3</v>
          </cell>
          <cell r="IX28">
            <v>5</v>
          </cell>
          <cell r="IY28">
            <v>8</v>
          </cell>
          <cell r="IZ28">
            <v>0</v>
          </cell>
          <cell r="JA28">
            <v>0</v>
          </cell>
          <cell r="JB28">
            <v>0</v>
          </cell>
          <cell r="JC28">
            <v>0</v>
          </cell>
          <cell r="JD28">
            <v>0</v>
          </cell>
          <cell r="JE28">
            <v>0</v>
          </cell>
          <cell r="JF28">
            <v>0</v>
          </cell>
          <cell r="JG28">
            <v>0</v>
          </cell>
          <cell r="JH28">
            <v>26</v>
          </cell>
          <cell r="JI28">
            <v>25</v>
          </cell>
          <cell r="JJ28">
            <v>26</v>
          </cell>
          <cell r="JK28">
            <v>25</v>
          </cell>
          <cell r="JL28">
            <v>51</v>
          </cell>
          <cell r="JM28">
            <v>0</v>
          </cell>
          <cell r="JN28">
            <v>0</v>
          </cell>
          <cell r="JO28">
            <v>0</v>
          </cell>
          <cell r="JP28">
            <v>0</v>
          </cell>
          <cell r="JQ28">
            <v>0</v>
          </cell>
          <cell r="JR28">
            <v>0</v>
          </cell>
          <cell r="JS28">
            <v>0</v>
          </cell>
          <cell r="JT28">
            <v>0</v>
          </cell>
          <cell r="JU28">
            <v>1</v>
          </cell>
          <cell r="JV28">
            <v>0</v>
          </cell>
          <cell r="JW28">
            <v>1</v>
          </cell>
          <cell r="JX28">
            <v>0</v>
          </cell>
          <cell r="JY28">
            <v>1</v>
          </cell>
          <cell r="JZ28">
            <v>0</v>
          </cell>
          <cell r="KA28">
            <v>0</v>
          </cell>
          <cell r="KB28">
            <v>0</v>
          </cell>
          <cell r="KC28">
            <v>0</v>
          </cell>
          <cell r="KD28">
            <v>0</v>
          </cell>
          <cell r="KE28">
            <v>0</v>
          </cell>
          <cell r="KF28">
            <v>0</v>
          </cell>
          <cell r="KG28">
            <v>0</v>
          </cell>
          <cell r="KH28">
            <v>2</v>
          </cell>
          <cell r="KI28">
            <v>6</v>
          </cell>
          <cell r="KJ28">
            <v>2</v>
          </cell>
          <cell r="KK28">
            <v>6</v>
          </cell>
          <cell r="KL28">
            <v>8</v>
          </cell>
          <cell r="KM28">
            <v>0</v>
          </cell>
          <cell r="KN28">
            <v>0</v>
          </cell>
          <cell r="KO28">
            <v>1</v>
          </cell>
          <cell r="KP28">
            <v>0</v>
          </cell>
          <cell r="KQ28">
            <v>0</v>
          </cell>
          <cell r="KR28">
            <v>0</v>
          </cell>
          <cell r="KS28">
            <v>0</v>
          </cell>
          <cell r="KT28">
            <v>0</v>
          </cell>
          <cell r="KU28">
            <v>0</v>
          </cell>
          <cell r="KV28">
            <v>0</v>
          </cell>
          <cell r="KW28">
            <v>0</v>
          </cell>
          <cell r="KX28">
            <v>1</v>
          </cell>
          <cell r="KY28">
            <v>1</v>
          </cell>
          <cell r="KZ28">
            <v>0</v>
          </cell>
          <cell r="LA28">
            <v>0</v>
          </cell>
          <cell r="LB28">
            <v>0</v>
          </cell>
          <cell r="LC28">
            <v>2</v>
          </cell>
          <cell r="LD28">
            <v>2</v>
          </cell>
        </row>
        <row r="29">
          <cell r="A29" t="str">
            <v>Comhaltas Ceoltoiri Eireann</v>
          </cell>
          <cell r="B29">
            <v>1</v>
          </cell>
          <cell r="C29">
            <v>33164</v>
          </cell>
          <cell r="D29" t="str">
            <v>Lottery</v>
          </cell>
          <cell r="E29" t="str">
            <v>ACNI/12210</v>
          </cell>
          <cell r="F29" t="str">
            <v>Maria McAlister</v>
          </cell>
          <cell r="G29" t="str">
            <v>AFP - Core</v>
          </cell>
          <cell r="H29" t="str">
            <v>Awarded</v>
          </cell>
          <cell r="I29" t="str">
            <v>Small</v>
          </cell>
          <cell r="J29">
            <v>34000</v>
          </cell>
          <cell r="K29">
            <v>0</v>
          </cell>
          <cell r="L29">
            <v>34000</v>
          </cell>
          <cell r="M29">
            <v>166650</v>
          </cell>
          <cell r="N29" t="str">
            <v>Traditional Arts</v>
          </cell>
          <cell r="O29">
            <v>0</v>
          </cell>
          <cell r="P29">
            <v>0</v>
          </cell>
          <cell r="Q29">
            <v>0</v>
          </cell>
          <cell r="R29">
            <v>0</v>
          </cell>
          <cell r="S29">
            <v>1</v>
          </cell>
          <cell r="T29">
            <v>0</v>
          </cell>
          <cell r="U29">
            <v>0</v>
          </cell>
          <cell r="V29">
            <v>1</v>
          </cell>
          <cell r="W29">
            <v>0</v>
          </cell>
          <cell r="X29">
            <v>0</v>
          </cell>
          <cell r="Y29">
            <v>0</v>
          </cell>
          <cell r="Z29">
            <v>0</v>
          </cell>
          <cell r="AA29">
            <v>1</v>
          </cell>
          <cell r="AB29">
            <v>1</v>
          </cell>
          <cell r="AC29">
            <v>2</v>
          </cell>
          <cell r="AD29">
            <v>244</v>
          </cell>
          <cell r="AE29">
            <v>127</v>
          </cell>
          <cell r="AF29">
            <v>1</v>
          </cell>
          <cell r="AG29">
            <v>1</v>
          </cell>
          <cell r="AH29">
            <v>1</v>
          </cell>
          <cell r="AI29">
            <v>0</v>
          </cell>
          <cell r="AJ29">
            <v>246</v>
          </cell>
          <cell r="AK29">
            <v>128</v>
          </cell>
          <cell r="AL29">
            <v>374</v>
          </cell>
          <cell r="AM29">
            <v>799</v>
          </cell>
          <cell r="AN29">
            <v>447</v>
          </cell>
          <cell r="AO29">
            <v>1246</v>
          </cell>
          <cell r="AP29">
            <v>5589</v>
          </cell>
          <cell r="AQ29">
            <v>8</v>
          </cell>
          <cell r="AR29">
            <v>4</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8</v>
          </cell>
          <cell r="BR29">
            <v>4</v>
          </cell>
          <cell r="BS29">
            <v>12</v>
          </cell>
          <cell r="BT29">
            <v>244</v>
          </cell>
          <cell r="BU29">
            <v>127</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244</v>
          </cell>
          <cell r="CU29">
            <v>127</v>
          </cell>
          <cell r="CV29">
            <v>371</v>
          </cell>
          <cell r="CW29">
            <v>1</v>
          </cell>
          <cell r="CX29">
            <v>1</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1</v>
          </cell>
          <cell r="DX29">
            <v>1</v>
          </cell>
          <cell r="DY29">
            <v>2</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2</v>
          </cell>
          <cell r="FQ29">
            <v>0</v>
          </cell>
          <cell r="FR29">
            <v>0</v>
          </cell>
          <cell r="FS29">
            <v>0</v>
          </cell>
          <cell r="FT29">
            <v>1</v>
          </cell>
          <cell r="FU29">
            <v>1</v>
          </cell>
          <cell r="FV29">
            <v>2</v>
          </cell>
          <cell r="FW29">
            <v>1</v>
          </cell>
          <cell r="FX29">
            <v>1</v>
          </cell>
          <cell r="FY29">
            <v>0</v>
          </cell>
          <cell r="FZ29">
            <v>2</v>
          </cell>
          <cell r="GA29">
            <v>2</v>
          </cell>
          <cell r="GB29">
            <v>8</v>
          </cell>
          <cell r="GC29">
            <v>4</v>
          </cell>
          <cell r="GD29">
            <v>12</v>
          </cell>
          <cell r="GE29">
            <v>0</v>
          </cell>
          <cell r="GF29">
            <v>53</v>
          </cell>
          <cell r="GG29">
            <v>51</v>
          </cell>
          <cell r="GH29">
            <v>35</v>
          </cell>
          <cell r="GI29">
            <v>22</v>
          </cell>
          <cell r="GJ29">
            <v>15</v>
          </cell>
          <cell r="GK29">
            <v>53</v>
          </cell>
          <cell r="GL29">
            <v>18</v>
          </cell>
          <cell r="GM29">
            <v>52</v>
          </cell>
          <cell r="GN29">
            <v>6</v>
          </cell>
          <cell r="GO29">
            <v>10</v>
          </cell>
          <cell r="GP29">
            <v>0</v>
          </cell>
          <cell r="GQ29">
            <v>188</v>
          </cell>
          <cell r="GR29">
            <v>127</v>
          </cell>
          <cell r="GS29">
            <v>315</v>
          </cell>
          <cell r="GT29">
            <v>0</v>
          </cell>
          <cell r="GU29">
            <v>0</v>
          </cell>
          <cell r="GV29">
            <v>0</v>
          </cell>
          <cell r="GW29">
            <v>1</v>
          </cell>
          <cell r="GX29">
            <v>1</v>
          </cell>
          <cell r="GY29">
            <v>0</v>
          </cell>
          <cell r="GZ29">
            <v>0</v>
          </cell>
          <cell r="HA29">
            <v>0</v>
          </cell>
          <cell r="HB29">
            <v>0</v>
          </cell>
          <cell r="HC29">
            <v>0</v>
          </cell>
          <cell r="HD29">
            <v>0</v>
          </cell>
          <cell r="HE29">
            <v>0</v>
          </cell>
          <cell r="HF29">
            <v>1</v>
          </cell>
          <cell r="HG29">
            <v>1</v>
          </cell>
          <cell r="HH29">
            <v>2</v>
          </cell>
          <cell r="HI29">
            <v>0</v>
          </cell>
          <cell r="HJ29">
            <v>0</v>
          </cell>
          <cell r="HK29">
            <v>0</v>
          </cell>
          <cell r="HL29">
            <v>0</v>
          </cell>
          <cell r="HM29">
            <v>0</v>
          </cell>
          <cell r="HN29">
            <v>0</v>
          </cell>
          <cell r="HO29">
            <v>0</v>
          </cell>
          <cell r="HP29">
            <v>0</v>
          </cell>
          <cell r="HQ29">
            <v>0</v>
          </cell>
          <cell r="HR29">
            <v>0</v>
          </cell>
          <cell r="HS29">
            <v>0</v>
          </cell>
          <cell r="HT29">
            <v>0</v>
          </cell>
          <cell r="HU29">
            <v>0</v>
          </cell>
          <cell r="HV29">
            <v>0</v>
          </cell>
          <cell r="HW29">
            <v>0</v>
          </cell>
          <cell r="HX29">
            <v>62</v>
          </cell>
          <cell r="HY29">
            <v>50</v>
          </cell>
          <cell r="HZ29">
            <v>37</v>
          </cell>
          <cell r="IA29">
            <v>37</v>
          </cell>
          <cell r="IB29">
            <v>75</v>
          </cell>
          <cell r="IC29">
            <v>112</v>
          </cell>
          <cell r="ID29">
            <v>160</v>
          </cell>
          <cell r="IE29">
            <v>186</v>
          </cell>
          <cell r="IF29">
            <v>185</v>
          </cell>
          <cell r="IG29">
            <v>111</v>
          </cell>
          <cell r="IH29">
            <v>150</v>
          </cell>
          <cell r="II29">
            <v>67</v>
          </cell>
          <cell r="IJ29">
            <v>669</v>
          </cell>
          <cell r="IK29">
            <v>563</v>
          </cell>
          <cell r="IL29">
            <v>1232</v>
          </cell>
          <cell r="IM29">
            <v>0</v>
          </cell>
          <cell r="IN29">
            <v>0</v>
          </cell>
          <cell r="IO29">
            <v>0</v>
          </cell>
          <cell r="IP29">
            <v>0</v>
          </cell>
          <cell r="IQ29">
            <v>0</v>
          </cell>
          <cell r="IR29">
            <v>0</v>
          </cell>
          <cell r="IS29">
            <v>0</v>
          </cell>
          <cell r="IT29">
            <v>0</v>
          </cell>
          <cell r="IU29">
            <v>8</v>
          </cell>
          <cell r="IV29">
            <v>4</v>
          </cell>
          <cell r="IW29">
            <v>8</v>
          </cell>
          <cell r="IX29">
            <v>4</v>
          </cell>
          <cell r="IY29">
            <v>12</v>
          </cell>
          <cell r="IZ29">
            <v>0</v>
          </cell>
          <cell r="JA29">
            <v>0</v>
          </cell>
          <cell r="JB29">
            <v>0</v>
          </cell>
          <cell r="JC29">
            <v>0</v>
          </cell>
          <cell r="JD29">
            <v>0</v>
          </cell>
          <cell r="JE29">
            <v>0</v>
          </cell>
          <cell r="JF29">
            <v>0</v>
          </cell>
          <cell r="JG29">
            <v>0</v>
          </cell>
          <cell r="JH29">
            <v>244</v>
          </cell>
          <cell r="JI29">
            <v>127</v>
          </cell>
          <cell r="JJ29">
            <v>244</v>
          </cell>
          <cell r="JK29">
            <v>127</v>
          </cell>
          <cell r="JL29">
            <v>371</v>
          </cell>
          <cell r="JM29">
            <v>0</v>
          </cell>
          <cell r="JN29">
            <v>0</v>
          </cell>
          <cell r="JO29">
            <v>0</v>
          </cell>
          <cell r="JP29">
            <v>0</v>
          </cell>
          <cell r="JQ29">
            <v>0</v>
          </cell>
          <cell r="JR29">
            <v>0</v>
          </cell>
          <cell r="JS29">
            <v>0</v>
          </cell>
          <cell r="JT29">
            <v>0</v>
          </cell>
          <cell r="JU29">
            <v>1</v>
          </cell>
          <cell r="JV29">
            <v>1</v>
          </cell>
          <cell r="JW29">
            <v>1</v>
          </cell>
          <cell r="JX29">
            <v>1</v>
          </cell>
          <cell r="JY29">
            <v>2</v>
          </cell>
          <cell r="JZ29">
            <v>0</v>
          </cell>
          <cell r="KA29">
            <v>0</v>
          </cell>
          <cell r="KB29">
            <v>0</v>
          </cell>
          <cell r="KC29">
            <v>0</v>
          </cell>
          <cell r="KD29">
            <v>0</v>
          </cell>
          <cell r="KE29">
            <v>0</v>
          </cell>
          <cell r="KF29">
            <v>0</v>
          </cell>
          <cell r="KG29">
            <v>0</v>
          </cell>
          <cell r="KH29">
            <v>0</v>
          </cell>
          <cell r="KI29">
            <v>0</v>
          </cell>
          <cell r="KJ29">
            <v>0</v>
          </cell>
          <cell r="KK29">
            <v>0</v>
          </cell>
          <cell r="KL29">
            <v>0</v>
          </cell>
          <cell r="KM29">
            <v>0</v>
          </cell>
          <cell r="KN29">
            <v>0</v>
          </cell>
          <cell r="KO29">
            <v>0</v>
          </cell>
          <cell r="KP29">
            <v>1</v>
          </cell>
          <cell r="KQ29">
            <v>0</v>
          </cell>
          <cell r="KR29">
            <v>0</v>
          </cell>
          <cell r="KS29">
            <v>0</v>
          </cell>
          <cell r="KT29">
            <v>0</v>
          </cell>
          <cell r="KU29">
            <v>0</v>
          </cell>
          <cell r="KV29">
            <v>0</v>
          </cell>
          <cell r="KW29">
            <v>0</v>
          </cell>
          <cell r="KX29">
            <v>0</v>
          </cell>
          <cell r="KY29">
            <v>0</v>
          </cell>
          <cell r="KZ29">
            <v>0</v>
          </cell>
          <cell r="LA29">
            <v>0</v>
          </cell>
          <cell r="LB29">
            <v>0</v>
          </cell>
          <cell r="LC29">
            <v>0</v>
          </cell>
          <cell r="LD29">
            <v>0</v>
          </cell>
        </row>
        <row r="30">
          <cell r="A30" t="str">
            <v>Craft and Design Collective</v>
          </cell>
          <cell r="B30">
            <v>1</v>
          </cell>
          <cell r="C30">
            <v>33228</v>
          </cell>
          <cell r="D30" t="str">
            <v>Lottery</v>
          </cell>
          <cell r="E30" t="str">
            <v>ACNI/12274</v>
          </cell>
          <cell r="F30" t="str">
            <v>Deirdre Robb</v>
          </cell>
          <cell r="G30" t="str">
            <v>AFP - Core</v>
          </cell>
          <cell r="H30" t="str">
            <v>Awarded</v>
          </cell>
          <cell r="I30" t="str">
            <v>Small</v>
          </cell>
          <cell r="J30">
            <v>20000</v>
          </cell>
          <cell r="K30">
            <v>0</v>
          </cell>
          <cell r="L30">
            <v>44429</v>
          </cell>
          <cell r="M30">
            <v>167625</v>
          </cell>
          <cell r="N30" t="str">
            <v>Visual Arts</v>
          </cell>
          <cell r="O30">
            <v>0</v>
          </cell>
          <cell r="P30">
            <v>0</v>
          </cell>
          <cell r="Q30">
            <v>0</v>
          </cell>
          <cell r="R30">
            <v>0</v>
          </cell>
          <cell r="S30">
            <v>0</v>
          </cell>
          <cell r="T30">
            <v>1</v>
          </cell>
          <cell r="U30">
            <v>0</v>
          </cell>
          <cell r="V30">
            <v>0</v>
          </cell>
          <cell r="W30">
            <v>0</v>
          </cell>
          <cell r="X30">
            <v>1</v>
          </cell>
          <cell r="Y30">
            <v>0</v>
          </cell>
          <cell r="Z30">
            <v>3</v>
          </cell>
          <cell r="AA30">
            <v>0</v>
          </cell>
          <cell r="AB30">
            <v>5</v>
          </cell>
          <cell r="AC30">
            <v>5</v>
          </cell>
          <cell r="AD30">
            <v>6</v>
          </cell>
          <cell r="AE30">
            <v>7</v>
          </cell>
          <cell r="AF30">
            <v>0</v>
          </cell>
          <cell r="AG30">
            <v>0</v>
          </cell>
          <cell r="AH30">
            <v>2</v>
          </cell>
          <cell r="AI30">
            <v>1</v>
          </cell>
          <cell r="AJ30">
            <v>8</v>
          </cell>
          <cell r="AK30">
            <v>8</v>
          </cell>
          <cell r="AL30">
            <v>16</v>
          </cell>
          <cell r="AM30">
            <v>0</v>
          </cell>
          <cell r="AN30">
            <v>0</v>
          </cell>
          <cell r="AO30">
            <v>0</v>
          </cell>
          <cell r="AP30">
            <v>0</v>
          </cell>
          <cell r="AQ30">
            <v>3</v>
          </cell>
          <cell r="AR30">
            <v>8</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3</v>
          </cell>
          <cell r="BR30">
            <v>8</v>
          </cell>
          <cell r="BS30">
            <v>11</v>
          </cell>
          <cell r="BT30">
            <v>6</v>
          </cell>
          <cell r="BU30">
            <v>7</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6</v>
          </cell>
          <cell r="CU30">
            <v>7</v>
          </cell>
          <cell r="CV30">
            <v>13</v>
          </cell>
          <cell r="CW30">
            <v>0</v>
          </cell>
          <cell r="CX30">
            <v>1</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1</v>
          </cell>
          <cell r="DY30">
            <v>1</v>
          </cell>
          <cell r="DZ30">
            <v>2</v>
          </cell>
          <cell r="EA30">
            <v>5</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2</v>
          </cell>
          <cell r="FA30">
            <v>5</v>
          </cell>
          <cell r="FB30">
            <v>7</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2</v>
          </cell>
          <cell r="FU30">
            <v>6</v>
          </cell>
          <cell r="FV30">
            <v>0</v>
          </cell>
          <cell r="FW30">
            <v>2</v>
          </cell>
          <cell r="FX30">
            <v>1</v>
          </cell>
          <cell r="FY30">
            <v>0</v>
          </cell>
          <cell r="FZ30">
            <v>0</v>
          </cell>
          <cell r="GA30">
            <v>0</v>
          </cell>
          <cell r="GB30">
            <v>3</v>
          </cell>
          <cell r="GC30">
            <v>8</v>
          </cell>
          <cell r="GD30">
            <v>11</v>
          </cell>
          <cell r="GE30">
            <v>1</v>
          </cell>
          <cell r="GF30">
            <v>2</v>
          </cell>
          <cell r="GG30">
            <v>0</v>
          </cell>
          <cell r="GH30">
            <v>1</v>
          </cell>
          <cell r="GI30">
            <v>1</v>
          </cell>
          <cell r="GJ30">
            <v>0</v>
          </cell>
          <cell r="GK30">
            <v>1</v>
          </cell>
          <cell r="GL30">
            <v>2</v>
          </cell>
          <cell r="GM30">
            <v>2</v>
          </cell>
          <cell r="GN30">
            <v>2</v>
          </cell>
          <cell r="GO30">
            <v>1</v>
          </cell>
          <cell r="GP30">
            <v>0</v>
          </cell>
          <cell r="GQ30">
            <v>6</v>
          </cell>
          <cell r="GR30">
            <v>7</v>
          </cell>
          <cell r="GS30">
            <v>13</v>
          </cell>
          <cell r="GT30">
            <v>0</v>
          </cell>
          <cell r="GU30">
            <v>0</v>
          </cell>
          <cell r="GV30">
            <v>0</v>
          </cell>
          <cell r="GW30">
            <v>0</v>
          </cell>
          <cell r="GX30">
            <v>0</v>
          </cell>
          <cell r="GY30">
            <v>0</v>
          </cell>
          <cell r="GZ30">
            <v>0</v>
          </cell>
          <cell r="HA30">
            <v>1</v>
          </cell>
          <cell r="HB30">
            <v>0</v>
          </cell>
          <cell r="HC30">
            <v>0</v>
          </cell>
          <cell r="HD30">
            <v>0</v>
          </cell>
          <cell r="HE30">
            <v>0</v>
          </cell>
          <cell r="HF30">
            <v>0</v>
          </cell>
          <cell r="HG30">
            <v>1</v>
          </cell>
          <cell r="HH30">
            <v>1</v>
          </cell>
          <cell r="HI30">
            <v>0</v>
          </cell>
          <cell r="HJ30">
            <v>1</v>
          </cell>
          <cell r="HK30">
            <v>1</v>
          </cell>
          <cell r="HL30">
            <v>3</v>
          </cell>
          <cell r="HM30">
            <v>0</v>
          </cell>
          <cell r="HN30">
            <v>0</v>
          </cell>
          <cell r="HO30">
            <v>1</v>
          </cell>
          <cell r="HP30">
            <v>1</v>
          </cell>
          <cell r="HQ30">
            <v>0</v>
          </cell>
          <cell r="HR30">
            <v>0</v>
          </cell>
          <cell r="HS30">
            <v>0</v>
          </cell>
          <cell r="HT30">
            <v>0</v>
          </cell>
          <cell r="HU30">
            <v>2</v>
          </cell>
          <cell r="HV30">
            <v>5</v>
          </cell>
          <cell r="HW30">
            <v>7</v>
          </cell>
          <cell r="HX30">
            <v>0</v>
          </cell>
          <cell r="HY30">
            <v>0</v>
          </cell>
          <cell r="HZ30">
            <v>0</v>
          </cell>
          <cell r="IA30">
            <v>0</v>
          </cell>
          <cell r="IB30">
            <v>0</v>
          </cell>
          <cell r="IC30">
            <v>0</v>
          </cell>
          <cell r="ID30">
            <v>0</v>
          </cell>
          <cell r="IE30">
            <v>0</v>
          </cell>
          <cell r="IF30">
            <v>0</v>
          </cell>
          <cell r="IG30">
            <v>0</v>
          </cell>
          <cell r="IH30">
            <v>0</v>
          </cell>
          <cell r="II30">
            <v>0</v>
          </cell>
          <cell r="IJ30">
            <v>0</v>
          </cell>
          <cell r="IK30">
            <v>0</v>
          </cell>
          <cell r="IL30">
            <v>0</v>
          </cell>
          <cell r="IM30">
            <v>0</v>
          </cell>
          <cell r="IN30">
            <v>0</v>
          </cell>
          <cell r="IO30">
            <v>0</v>
          </cell>
          <cell r="IP30">
            <v>0</v>
          </cell>
          <cell r="IQ30">
            <v>0</v>
          </cell>
          <cell r="IR30">
            <v>0</v>
          </cell>
          <cell r="IS30">
            <v>0</v>
          </cell>
          <cell r="IT30">
            <v>0</v>
          </cell>
          <cell r="IU30">
            <v>3</v>
          </cell>
          <cell r="IV30">
            <v>8</v>
          </cell>
          <cell r="IW30">
            <v>3</v>
          </cell>
          <cell r="IX30">
            <v>8</v>
          </cell>
          <cell r="IY30">
            <v>11</v>
          </cell>
          <cell r="IZ30">
            <v>0</v>
          </cell>
          <cell r="JA30">
            <v>0</v>
          </cell>
          <cell r="JB30">
            <v>0</v>
          </cell>
          <cell r="JC30">
            <v>0</v>
          </cell>
          <cell r="JD30">
            <v>0</v>
          </cell>
          <cell r="JE30">
            <v>0</v>
          </cell>
          <cell r="JF30">
            <v>0</v>
          </cell>
          <cell r="JG30">
            <v>0</v>
          </cell>
          <cell r="JH30">
            <v>6</v>
          </cell>
          <cell r="JI30">
            <v>7</v>
          </cell>
          <cell r="JJ30">
            <v>6</v>
          </cell>
          <cell r="JK30">
            <v>7</v>
          </cell>
          <cell r="JL30">
            <v>13</v>
          </cell>
          <cell r="JM30">
            <v>0</v>
          </cell>
          <cell r="JN30">
            <v>0</v>
          </cell>
          <cell r="JO30">
            <v>0</v>
          </cell>
          <cell r="JP30">
            <v>0</v>
          </cell>
          <cell r="JQ30">
            <v>0</v>
          </cell>
          <cell r="JR30">
            <v>0</v>
          </cell>
          <cell r="JS30">
            <v>0</v>
          </cell>
          <cell r="JT30">
            <v>0</v>
          </cell>
          <cell r="JU30">
            <v>0</v>
          </cell>
          <cell r="JV30">
            <v>1</v>
          </cell>
          <cell r="JW30">
            <v>0</v>
          </cell>
          <cell r="JX30">
            <v>1</v>
          </cell>
          <cell r="JY30">
            <v>1</v>
          </cell>
          <cell r="JZ30">
            <v>0</v>
          </cell>
          <cell r="KA30">
            <v>0</v>
          </cell>
          <cell r="KB30">
            <v>0</v>
          </cell>
          <cell r="KC30">
            <v>0</v>
          </cell>
          <cell r="KD30">
            <v>0</v>
          </cell>
          <cell r="KE30">
            <v>0</v>
          </cell>
          <cell r="KF30">
            <v>0</v>
          </cell>
          <cell r="KG30">
            <v>0</v>
          </cell>
          <cell r="KH30">
            <v>2</v>
          </cell>
          <cell r="KI30">
            <v>5</v>
          </cell>
          <cell r="KJ30">
            <v>2</v>
          </cell>
          <cell r="KK30">
            <v>5</v>
          </cell>
          <cell r="KL30">
            <v>7</v>
          </cell>
          <cell r="KM30">
            <v>0</v>
          </cell>
          <cell r="KN30">
            <v>0</v>
          </cell>
          <cell r="KO30">
            <v>1</v>
          </cell>
          <cell r="KP30">
            <v>0</v>
          </cell>
          <cell r="KQ30">
            <v>1</v>
          </cell>
          <cell r="KR30">
            <v>0</v>
          </cell>
          <cell r="KS30">
            <v>0</v>
          </cell>
          <cell r="KT30">
            <v>0</v>
          </cell>
          <cell r="KU30">
            <v>0</v>
          </cell>
          <cell r="KV30">
            <v>0</v>
          </cell>
          <cell r="KW30">
            <v>0</v>
          </cell>
          <cell r="KX30">
            <v>1</v>
          </cell>
          <cell r="KY30">
            <v>2</v>
          </cell>
          <cell r="KZ30">
            <v>0</v>
          </cell>
          <cell r="LA30">
            <v>0</v>
          </cell>
          <cell r="LB30">
            <v>0</v>
          </cell>
          <cell r="LC30">
            <v>1</v>
          </cell>
          <cell r="LD30">
            <v>1</v>
          </cell>
        </row>
        <row r="31">
          <cell r="A31" t="str">
            <v>Craft Northern Ireland</v>
          </cell>
          <cell r="B31">
            <v>1</v>
          </cell>
          <cell r="C31">
            <v>33155</v>
          </cell>
          <cell r="D31" t="str">
            <v>Lottery</v>
          </cell>
          <cell r="E31" t="str">
            <v>ACNI/12201</v>
          </cell>
          <cell r="F31" t="str">
            <v>Suzanne Lyle</v>
          </cell>
          <cell r="G31" t="str">
            <v>AFP - Core</v>
          </cell>
          <cell r="H31" t="str">
            <v>Awarded</v>
          </cell>
          <cell r="I31" t="str">
            <v>Medium</v>
          </cell>
          <cell r="J31">
            <v>128270</v>
          </cell>
          <cell r="K31">
            <v>0</v>
          </cell>
          <cell r="L31">
            <v>128270</v>
          </cell>
          <cell r="M31">
            <v>188302</v>
          </cell>
          <cell r="N31" t="str">
            <v>Visual Arts</v>
          </cell>
          <cell r="O31">
            <v>0</v>
          </cell>
          <cell r="P31">
            <v>0</v>
          </cell>
          <cell r="Q31">
            <v>0</v>
          </cell>
          <cell r="R31">
            <v>0</v>
          </cell>
          <cell r="S31">
            <v>1</v>
          </cell>
          <cell r="T31">
            <v>0</v>
          </cell>
          <cell r="U31">
            <v>0</v>
          </cell>
          <cell r="V31">
            <v>0</v>
          </cell>
          <cell r="W31">
            <v>0</v>
          </cell>
          <cell r="X31">
            <v>2</v>
          </cell>
          <cell r="Y31">
            <v>0</v>
          </cell>
          <cell r="Z31">
            <v>1</v>
          </cell>
          <cell r="AA31">
            <v>1</v>
          </cell>
          <cell r="AB31">
            <v>3</v>
          </cell>
          <cell r="AC31">
            <v>4</v>
          </cell>
          <cell r="AD31">
            <v>5</v>
          </cell>
          <cell r="AE31">
            <v>6</v>
          </cell>
          <cell r="AF31">
            <v>0</v>
          </cell>
          <cell r="AG31">
            <v>0</v>
          </cell>
          <cell r="AH31">
            <v>3</v>
          </cell>
          <cell r="AI31">
            <v>4</v>
          </cell>
          <cell r="AJ31">
            <v>8</v>
          </cell>
          <cell r="AK31">
            <v>10</v>
          </cell>
          <cell r="AL31">
            <v>18</v>
          </cell>
          <cell r="AM31">
            <v>0</v>
          </cell>
          <cell r="AN31">
            <v>0</v>
          </cell>
          <cell r="AO31">
            <v>0</v>
          </cell>
          <cell r="AP31">
            <v>0</v>
          </cell>
          <cell r="AQ31">
            <v>3</v>
          </cell>
          <cell r="AR31">
            <v>4</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3</v>
          </cell>
          <cell r="BR31">
            <v>4</v>
          </cell>
          <cell r="BS31">
            <v>7</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1</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1</v>
          </cell>
          <cell r="DX31">
            <v>0</v>
          </cell>
          <cell r="DY31">
            <v>1</v>
          </cell>
          <cell r="DZ31">
            <v>0</v>
          </cell>
          <cell r="EA31">
            <v>3</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3</v>
          </cell>
          <cell r="FB31">
            <v>3</v>
          </cell>
          <cell r="FC31">
            <v>3</v>
          </cell>
          <cell r="FD31">
            <v>4</v>
          </cell>
          <cell r="FE31">
            <v>0</v>
          </cell>
          <cell r="FF31">
            <v>0</v>
          </cell>
          <cell r="FG31">
            <v>1</v>
          </cell>
          <cell r="FH31">
            <v>0</v>
          </cell>
          <cell r="FI31">
            <v>0</v>
          </cell>
          <cell r="FJ31">
            <v>3</v>
          </cell>
          <cell r="FK31">
            <v>0</v>
          </cell>
          <cell r="FL31">
            <v>0</v>
          </cell>
          <cell r="FM31">
            <v>4</v>
          </cell>
          <cell r="FN31">
            <v>7</v>
          </cell>
          <cell r="FO31">
            <v>11</v>
          </cell>
          <cell r="FP31">
            <v>0</v>
          </cell>
          <cell r="FQ31">
            <v>0</v>
          </cell>
          <cell r="FR31">
            <v>0</v>
          </cell>
          <cell r="FS31">
            <v>0</v>
          </cell>
          <cell r="FT31">
            <v>1</v>
          </cell>
          <cell r="FU31">
            <v>2</v>
          </cell>
          <cell r="FV31">
            <v>2</v>
          </cell>
          <cell r="FW31">
            <v>2</v>
          </cell>
          <cell r="FX31">
            <v>0</v>
          </cell>
          <cell r="FY31">
            <v>0</v>
          </cell>
          <cell r="FZ31">
            <v>0</v>
          </cell>
          <cell r="GA31">
            <v>0</v>
          </cell>
          <cell r="GB31">
            <v>3</v>
          </cell>
          <cell r="GC31">
            <v>4</v>
          </cell>
          <cell r="GD31">
            <v>7</v>
          </cell>
          <cell r="GE31">
            <v>0</v>
          </cell>
          <cell r="GF31">
            <v>0</v>
          </cell>
          <cell r="GG31">
            <v>0</v>
          </cell>
          <cell r="GH31">
            <v>0</v>
          </cell>
          <cell r="GI31">
            <v>0</v>
          </cell>
          <cell r="GJ31">
            <v>0</v>
          </cell>
          <cell r="GK31">
            <v>0</v>
          </cell>
          <cell r="GL31">
            <v>0</v>
          </cell>
          <cell r="GM31">
            <v>0</v>
          </cell>
          <cell r="GN31">
            <v>0</v>
          </cell>
          <cell r="GO31">
            <v>0</v>
          </cell>
          <cell r="GP31">
            <v>0</v>
          </cell>
          <cell r="GQ31">
            <v>0</v>
          </cell>
          <cell r="GR31">
            <v>0</v>
          </cell>
          <cell r="GS31">
            <v>0</v>
          </cell>
          <cell r="GT31">
            <v>0</v>
          </cell>
          <cell r="GU31">
            <v>0</v>
          </cell>
          <cell r="GV31">
            <v>0</v>
          </cell>
          <cell r="GW31">
            <v>0</v>
          </cell>
          <cell r="GX31">
            <v>0</v>
          </cell>
          <cell r="GY31">
            <v>0</v>
          </cell>
          <cell r="GZ31">
            <v>0</v>
          </cell>
          <cell r="HA31">
            <v>0</v>
          </cell>
          <cell r="HB31">
            <v>1</v>
          </cell>
          <cell r="HC31">
            <v>0</v>
          </cell>
          <cell r="HD31">
            <v>0</v>
          </cell>
          <cell r="HE31">
            <v>0</v>
          </cell>
          <cell r="HF31">
            <v>1</v>
          </cell>
          <cell r="HG31">
            <v>0</v>
          </cell>
          <cell r="HH31">
            <v>1</v>
          </cell>
          <cell r="HI31">
            <v>0</v>
          </cell>
          <cell r="HJ31">
            <v>0</v>
          </cell>
          <cell r="HK31">
            <v>0</v>
          </cell>
          <cell r="HL31">
            <v>2</v>
          </cell>
          <cell r="HM31">
            <v>0</v>
          </cell>
          <cell r="HN31">
            <v>1</v>
          </cell>
          <cell r="HO31">
            <v>0</v>
          </cell>
          <cell r="HP31">
            <v>0</v>
          </cell>
          <cell r="HQ31">
            <v>0</v>
          </cell>
          <cell r="HR31">
            <v>0</v>
          </cell>
          <cell r="HS31">
            <v>0</v>
          </cell>
          <cell r="HT31">
            <v>0</v>
          </cell>
          <cell r="HU31">
            <v>0</v>
          </cell>
          <cell r="HV31">
            <v>3</v>
          </cell>
          <cell r="HW31">
            <v>3</v>
          </cell>
          <cell r="HX31">
            <v>0</v>
          </cell>
          <cell r="HY31">
            <v>0</v>
          </cell>
          <cell r="HZ31">
            <v>0</v>
          </cell>
          <cell r="IA31">
            <v>0</v>
          </cell>
          <cell r="IB31">
            <v>0</v>
          </cell>
          <cell r="IC31">
            <v>0</v>
          </cell>
          <cell r="ID31">
            <v>0</v>
          </cell>
          <cell r="IE31">
            <v>0</v>
          </cell>
          <cell r="IF31">
            <v>0</v>
          </cell>
          <cell r="IG31">
            <v>0</v>
          </cell>
          <cell r="IH31">
            <v>0</v>
          </cell>
          <cell r="II31">
            <v>0</v>
          </cell>
          <cell r="IJ31">
            <v>0</v>
          </cell>
          <cell r="IK31">
            <v>0</v>
          </cell>
          <cell r="IL31">
            <v>0</v>
          </cell>
          <cell r="IM31">
            <v>0</v>
          </cell>
          <cell r="IN31">
            <v>0</v>
          </cell>
          <cell r="IO31">
            <v>0</v>
          </cell>
          <cell r="IP31">
            <v>0</v>
          </cell>
          <cell r="IQ31">
            <v>0</v>
          </cell>
          <cell r="IR31">
            <v>0</v>
          </cell>
          <cell r="IS31">
            <v>0</v>
          </cell>
          <cell r="IT31">
            <v>0</v>
          </cell>
          <cell r="IU31">
            <v>3</v>
          </cell>
          <cell r="IV31">
            <v>4</v>
          </cell>
          <cell r="IW31">
            <v>3</v>
          </cell>
          <cell r="IX31">
            <v>4</v>
          </cell>
          <cell r="IY31">
            <v>7</v>
          </cell>
          <cell r="IZ31">
            <v>0</v>
          </cell>
          <cell r="JA31">
            <v>0</v>
          </cell>
          <cell r="JB31">
            <v>0</v>
          </cell>
          <cell r="JC31">
            <v>0</v>
          </cell>
          <cell r="JD31">
            <v>0</v>
          </cell>
          <cell r="JE31">
            <v>0</v>
          </cell>
          <cell r="JF31">
            <v>0</v>
          </cell>
          <cell r="JG31">
            <v>0</v>
          </cell>
          <cell r="JH31">
            <v>0</v>
          </cell>
          <cell r="JI31">
            <v>0</v>
          </cell>
          <cell r="JJ31">
            <v>0</v>
          </cell>
          <cell r="JK31">
            <v>0</v>
          </cell>
          <cell r="JL31">
            <v>0</v>
          </cell>
          <cell r="JM31">
            <v>0</v>
          </cell>
          <cell r="JN31">
            <v>0</v>
          </cell>
          <cell r="JO31">
            <v>0</v>
          </cell>
          <cell r="JP31">
            <v>0</v>
          </cell>
          <cell r="JQ31">
            <v>0</v>
          </cell>
          <cell r="JR31">
            <v>0</v>
          </cell>
          <cell r="JS31">
            <v>0</v>
          </cell>
          <cell r="JT31">
            <v>0</v>
          </cell>
          <cell r="JU31">
            <v>1</v>
          </cell>
          <cell r="JV31">
            <v>0</v>
          </cell>
          <cell r="JW31">
            <v>1</v>
          </cell>
          <cell r="JX31">
            <v>0</v>
          </cell>
          <cell r="JY31">
            <v>1</v>
          </cell>
          <cell r="JZ31">
            <v>0</v>
          </cell>
          <cell r="KA31">
            <v>0</v>
          </cell>
          <cell r="KB31">
            <v>0</v>
          </cell>
          <cell r="KC31">
            <v>0</v>
          </cell>
          <cell r="KD31">
            <v>0</v>
          </cell>
          <cell r="KE31">
            <v>0</v>
          </cell>
          <cell r="KF31">
            <v>0</v>
          </cell>
          <cell r="KG31">
            <v>0</v>
          </cell>
          <cell r="KH31">
            <v>0</v>
          </cell>
          <cell r="KI31">
            <v>3</v>
          </cell>
          <cell r="KJ31">
            <v>0</v>
          </cell>
          <cell r="KK31">
            <v>3</v>
          </cell>
          <cell r="KL31">
            <v>3</v>
          </cell>
          <cell r="KM31">
            <v>0</v>
          </cell>
          <cell r="KN31">
            <v>0</v>
          </cell>
          <cell r="KO31">
            <v>1</v>
          </cell>
          <cell r="KP31">
            <v>0</v>
          </cell>
          <cell r="KQ31">
            <v>0</v>
          </cell>
          <cell r="KR31">
            <v>0</v>
          </cell>
          <cell r="KS31">
            <v>0</v>
          </cell>
          <cell r="KT31">
            <v>0</v>
          </cell>
          <cell r="KU31">
            <v>3</v>
          </cell>
          <cell r="KV31">
            <v>0</v>
          </cell>
          <cell r="KW31">
            <v>0</v>
          </cell>
          <cell r="KX31">
            <v>0</v>
          </cell>
          <cell r="KY31">
            <v>3</v>
          </cell>
          <cell r="KZ31">
            <v>0</v>
          </cell>
          <cell r="LA31">
            <v>0</v>
          </cell>
          <cell r="LB31">
            <v>0</v>
          </cell>
          <cell r="LC31">
            <v>0</v>
          </cell>
          <cell r="LD31">
            <v>0</v>
          </cell>
        </row>
        <row r="32">
          <cell r="A32" t="str">
            <v>Creative Exchange</v>
          </cell>
          <cell r="B32">
            <v>1</v>
          </cell>
          <cell r="C32">
            <v>33216</v>
          </cell>
          <cell r="D32" t="str">
            <v>Lottery</v>
          </cell>
          <cell r="E32" t="str">
            <v>ACNI/12262</v>
          </cell>
          <cell r="F32" t="str">
            <v>Suzanne Lyle</v>
          </cell>
          <cell r="G32" t="str">
            <v>AFP - Core</v>
          </cell>
          <cell r="H32" t="str">
            <v>Awarded</v>
          </cell>
          <cell r="I32" t="str">
            <v>Small</v>
          </cell>
          <cell r="J32">
            <v>13300</v>
          </cell>
          <cell r="K32">
            <v>0</v>
          </cell>
          <cell r="L32">
            <v>18906</v>
          </cell>
          <cell r="M32">
            <v>77880</v>
          </cell>
          <cell r="N32" t="str">
            <v>Visual Arts</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2</v>
          </cell>
          <cell r="AJ32">
            <v>0</v>
          </cell>
          <cell r="AK32">
            <v>2</v>
          </cell>
          <cell r="AL32">
            <v>2</v>
          </cell>
          <cell r="AM32">
            <v>5</v>
          </cell>
          <cell r="AN32">
            <v>5</v>
          </cell>
          <cell r="AO32">
            <v>10</v>
          </cell>
          <cell r="AP32">
            <v>150</v>
          </cell>
          <cell r="AQ32">
            <v>1</v>
          </cell>
          <cell r="AR32">
            <v>5</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1</v>
          </cell>
          <cell r="BR32">
            <v>5</v>
          </cell>
          <cell r="BS32">
            <v>6</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1</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1</v>
          </cell>
          <cell r="FB32">
            <v>1</v>
          </cell>
          <cell r="FC32">
            <v>0</v>
          </cell>
          <cell r="FD32">
            <v>0</v>
          </cell>
          <cell r="FE32">
            <v>0</v>
          </cell>
          <cell r="FF32">
            <v>0</v>
          </cell>
          <cell r="FG32">
            <v>0</v>
          </cell>
          <cell r="FH32">
            <v>0</v>
          </cell>
          <cell r="FI32">
            <v>0</v>
          </cell>
          <cell r="FJ32">
            <v>0</v>
          </cell>
          <cell r="FK32">
            <v>2</v>
          </cell>
          <cell r="FL32">
            <v>0</v>
          </cell>
          <cell r="FM32">
            <v>2</v>
          </cell>
          <cell r="FN32">
            <v>0</v>
          </cell>
          <cell r="FO32">
            <v>2</v>
          </cell>
          <cell r="FP32">
            <v>0</v>
          </cell>
          <cell r="FQ32">
            <v>0</v>
          </cell>
          <cell r="FR32">
            <v>0</v>
          </cell>
          <cell r="FS32">
            <v>1</v>
          </cell>
          <cell r="FT32">
            <v>0</v>
          </cell>
          <cell r="FU32">
            <v>2</v>
          </cell>
          <cell r="FV32">
            <v>1</v>
          </cell>
          <cell r="FW32">
            <v>2</v>
          </cell>
          <cell r="FX32">
            <v>0</v>
          </cell>
          <cell r="FY32">
            <v>0</v>
          </cell>
          <cell r="FZ32">
            <v>0</v>
          </cell>
          <cell r="GA32">
            <v>0</v>
          </cell>
          <cell r="GB32">
            <v>1</v>
          </cell>
          <cell r="GC32">
            <v>5</v>
          </cell>
          <cell r="GD32">
            <v>6</v>
          </cell>
          <cell r="GE32">
            <v>0</v>
          </cell>
          <cell r="GF32">
            <v>0</v>
          </cell>
          <cell r="GG32">
            <v>0</v>
          </cell>
          <cell r="GH32">
            <v>0</v>
          </cell>
          <cell r="GI32">
            <v>0</v>
          </cell>
          <cell r="GJ32">
            <v>0</v>
          </cell>
          <cell r="GK32">
            <v>0</v>
          </cell>
          <cell r="GL32">
            <v>0</v>
          </cell>
          <cell r="GM32">
            <v>0</v>
          </cell>
          <cell r="GN32">
            <v>0</v>
          </cell>
          <cell r="GO32">
            <v>0</v>
          </cell>
          <cell r="GP32">
            <v>0</v>
          </cell>
          <cell r="GQ32">
            <v>0</v>
          </cell>
          <cell r="GR32">
            <v>0</v>
          </cell>
          <cell r="GS32">
            <v>0</v>
          </cell>
          <cell r="GT32">
            <v>0</v>
          </cell>
          <cell r="GU32">
            <v>0</v>
          </cell>
          <cell r="GV32">
            <v>0</v>
          </cell>
          <cell r="GW32">
            <v>0</v>
          </cell>
          <cell r="GX32">
            <v>0</v>
          </cell>
          <cell r="GY32">
            <v>0</v>
          </cell>
          <cell r="GZ32">
            <v>0</v>
          </cell>
          <cell r="HA32">
            <v>0</v>
          </cell>
          <cell r="HB32">
            <v>0</v>
          </cell>
          <cell r="HC32">
            <v>0</v>
          </cell>
          <cell r="HD32">
            <v>0</v>
          </cell>
          <cell r="HE32">
            <v>0</v>
          </cell>
          <cell r="HF32">
            <v>0</v>
          </cell>
          <cell r="HG32">
            <v>0</v>
          </cell>
          <cell r="HH32">
            <v>0</v>
          </cell>
          <cell r="HI32">
            <v>0</v>
          </cell>
          <cell r="HJ32">
            <v>0</v>
          </cell>
          <cell r="HK32">
            <v>0</v>
          </cell>
          <cell r="HL32">
            <v>0</v>
          </cell>
          <cell r="HM32">
            <v>0</v>
          </cell>
          <cell r="HN32">
            <v>1</v>
          </cell>
          <cell r="HO32">
            <v>0</v>
          </cell>
          <cell r="HP32">
            <v>0</v>
          </cell>
          <cell r="HQ32">
            <v>0</v>
          </cell>
          <cell r="HR32">
            <v>0</v>
          </cell>
          <cell r="HS32">
            <v>0</v>
          </cell>
          <cell r="HT32">
            <v>0</v>
          </cell>
          <cell r="HU32">
            <v>0</v>
          </cell>
          <cell r="HV32">
            <v>1</v>
          </cell>
          <cell r="HW32">
            <v>1</v>
          </cell>
          <cell r="HX32">
            <v>0</v>
          </cell>
          <cell r="HY32">
            <v>0</v>
          </cell>
          <cell r="HZ32">
            <v>0</v>
          </cell>
          <cell r="IA32">
            <v>0</v>
          </cell>
          <cell r="IB32">
            <v>0</v>
          </cell>
          <cell r="IC32">
            <v>0</v>
          </cell>
          <cell r="ID32">
            <v>0</v>
          </cell>
          <cell r="IE32">
            <v>0</v>
          </cell>
          <cell r="IF32">
            <v>0</v>
          </cell>
          <cell r="IG32">
            <v>0</v>
          </cell>
          <cell r="IH32">
            <v>0</v>
          </cell>
          <cell r="II32">
            <v>0</v>
          </cell>
          <cell r="IJ32">
            <v>0</v>
          </cell>
          <cell r="IK32">
            <v>0</v>
          </cell>
          <cell r="IL32">
            <v>0</v>
          </cell>
          <cell r="IM32">
            <v>0</v>
          </cell>
          <cell r="IN32">
            <v>0</v>
          </cell>
          <cell r="IO32">
            <v>0</v>
          </cell>
          <cell r="IP32">
            <v>0</v>
          </cell>
          <cell r="IQ32">
            <v>0</v>
          </cell>
          <cell r="IR32">
            <v>0</v>
          </cell>
          <cell r="IS32">
            <v>0</v>
          </cell>
          <cell r="IT32">
            <v>0</v>
          </cell>
          <cell r="IU32">
            <v>1</v>
          </cell>
          <cell r="IV32">
            <v>5</v>
          </cell>
          <cell r="IW32">
            <v>1</v>
          </cell>
          <cell r="IX32">
            <v>5</v>
          </cell>
          <cell r="IY32">
            <v>6</v>
          </cell>
          <cell r="IZ32">
            <v>0</v>
          </cell>
          <cell r="JA32">
            <v>0</v>
          </cell>
          <cell r="JB32">
            <v>0</v>
          </cell>
          <cell r="JC32">
            <v>0</v>
          </cell>
          <cell r="JD32">
            <v>0</v>
          </cell>
          <cell r="JE32">
            <v>0</v>
          </cell>
          <cell r="JF32">
            <v>0</v>
          </cell>
          <cell r="JG32">
            <v>0</v>
          </cell>
          <cell r="JH32">
            <v>0</v>
          </cell>
          <cell r="JI32">
            <v>0</v>
          </cell>
          <cell r="JJ32">
            <v>0</v>
          </cell>
          <cell r="JK32">
            <v>0</v>
          </cell>
          <cell r="JL32">
            <v>0</v>
          </cell>
          <cell r="JM32">
            <v>0</v>
          </cell>
          <cell r="JN32">
            <v>0</v>
          </cell>
          <cell r="JO32">
            <v>0</v>
          </cell>
          <cell r="JP32">
            <v>0</v>
          </cell>
          <cell r="JQ32">
            <v>0</v>
          </cell>
          <cell r="JR32">
            <v>0</v>
          </cell>
          <cell r="JS32">
            <v>0</v>
          </cell>
          <cell r="JT32">
            <v>0</v>
          </cell>
          <cell r="JU32">
            <v>0</v>
          </cell>
          <cell r="JV32">
            <v>0</v>
          </cell>
          <cell r="JW32">
            <v>0</v>
          </cell>
          <cell r="JX32">
            <v>0</v>
          </cell>
          <cell r="JY32">
            <v>0</v>
          </cell>
          <cell r="JZ32">
            <v>0</v>
          </cell>
          <cell r="KA32">
            <v>0</v>
          </cell>
          <cell r="KB32">
            <v>0</v>
          </cell>
          <cell r="KC32">
            <v>0</v>
          </cell>
          <cell r="KD32">
            <v>0</v>
          </cell>
          <cell r="KE32">
            <v>0</v>
          </cell>
          <cell r="KF32">
            <v>0</v>
          </cell>
          <cell r="KG32">
            <v>0</v>
          </cell>
          <cell r="KH32">
            <v>0</v>
          </cell>
          <cell r="KI32">
            <v>1</v>
          </cell>
          <cell r="KJ32">
            <v>0</v>
          </cell>
          <cell r="KK32">
            <v>1</v>
          </cell>
          <cell r="KL32">
            <v>1</v>
          </cell>
          <cell r="KM32">
            <v>0</v>
          </cell>
          <cell r="KN32">
            <v>0</v>
          </cell>
          <cell r="KO32">
            <v>1</v>
          </cell>
          <cell r="KP32">
            <v>0</v>
          </cell>
          <cell r="KQ32">
            <v>0</v>
          </cell>
          <cell r="KR32">
            <v>0</v>
          </cell>
          <cell r="KS32">
            <v>0</v>
          </cell>
          <cell r="KT32">
            <v>0</v>
          </cell>
          <cell r="KU32">
            <v>5</v>
          </cell>
          <cell r="KV32">
            <v>0</v>
          </cell>
          <cell r="KW32">
            <v>0</v>
          </cell>
          <cell r="KX32">
            <v>0</v>
          </cell>
          <cell r="KY32">
            <v>5</v>
          </cell>
          <cell r="KZ32">
            <v>0</v>
          </cell>
          <cell r="LA32">
            <v>0</v>
          </cell>
          <cell r="LB32">
            <v>0</v>
          </cell>
          <cell r="LC32">
            <v>0</v>
          </cell>
          <cell r="LD32">
            <v>0</v>
          </cell>
        </row>
        <row r="33">
          <cell r="A33" t="str">
            <v>Crescent Arts Centre</v>
          </cell>
          <cell r="B33">
            <v>1</v>
          </cell>
          <cell r="C33">
            <v>33232</v>
          </cell>
          <cell r="D33" t="str">
            <v>Exchequer</v>
          </cell>
          <cell r="E33" t="str">
            <v>ACNI/12278</v>
          </cell>
          <cell r="F33" t="str">
            <v>Sonya Whitefield</v>
          </cell>
          <cell r="G33" t="str">
            <v>AFP - Core</v>
          </cell>
          <cell r="H33" t="str">
            <v>Awarded</v>
          </cell>
          <cell r="I33" t="str">
            <v>Medium</v>
          </cell>
          <cell r="J33">
            <v>226800</v>
          </cell>
          <cell r="K33">
            <v>0</v>
          </cell>
          <cell r="L33">
            <v>238140</v>
          </cell>
          <cell r="M33">
            <v>734190</v>
          </cell>
          <cell r="N33" t="str">
            <v>Combined</v>
          </cell>
          <cell r="O33">
            <v>0</v>
          </cell>
          <cell r="P33">
            <v>2</v>
          </cell>
          <cell r="Q33">
            <v>0</v>
          </cell>
          <cell r="R33">
            <v>0</v>
          </cell>
          <cell r="S33">
            <v>1</v>
          </cell>
          <cell r="T33">
            <v>1</v>
          </cell>
          <cell r="U33">
            <v>0</v>
          </cell>
          <cell r="V33">
            <v>0</v>
          </cell>
          <cell r="W33">
            <v>1</v>
          </cell>
          <cell r="X33">
            <v>1</v>
          </cell>
          <cell r="Y33">
            <v>5</v>
          </cell>
          <cell r="Z33">
            <v>7</v>
          </cell>
          <cell r="AA33">
            <v>7</v>
          </cell>
          <cell r="AB33">
            <v>11</v>
          </cell>
          <cell r="AC33">
            <v>18</v>
          </cell>
          <cell r="AD33">
            <v>0</v>
          </cell>
          <cell r="AE33">
            <v>1</v>
          </cell>
          <cell r="AF33">
            <v>0</v>
          </cell>
          <cell r="AG33">
            <v>0</v>
          </cell>
          <cell r="AH33">
            <v>3</v>
          </cell>
          <cell r="AI33">
            <v>0</v>
          </cell>
          <cell r="AJ33">
            <v>3</v>
          </cell>
          <cell r="AK33">
            <v>1</v>
          </cell>
          <cell r="AL33">
            <v>4</v>
          </cell>
          <cell r="AM33">
            <v>4</v>
          </cell>
          <cell r="AN33">
            <v>22</v>
          </cell>
          <cell r="AO33">
            <v>26</v>
          </cell>
          <cell r="AP33">
            <v>1150</v>
          </cell>
          <cell r="AQ33">
            <v>4</v>
          </cell>
          <cell r="AR33">
            <v>4</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1</v>
          </cell>
          <cell r="BM33">
            <v>0</v>
          </cell>
          <cell r="BN33">
            <v>0</v>
          </cell>
          <cell r="BO33">
            <v>0</v>
          </cell>
          <cell r="BP33">
            <v>0</v>
          </cell>
          <cell r="BQ33">
            <v>4</v>
          </cell>
          <cell r="BR33">
            <v>5</v>
          </cell>
          <cell r="BS33">
            <v>9</v>
          </cell>
          <cell r="BT33">
            <v>0</v>
          </cell>
          <cell r="BU33">
            <v>2</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2</v>
          </cell>
          <cell r="CV33">
            <v>2</v>
          </cell>
          <cell r="CW33">
            <v>1</v>
          </cell>
          <cell r="CX33">
            <v>1</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1</v>
          </cell>
          <cell r="DX33">
            <v>1</v>
          </cell>
          <cell r="DY33">
            <v>2</v>
          </cell>
          <cell r="DZ33">
            <v>6</v>
          </cell>
          <cell r="EA33">
            <v>8</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6</v>
          </cell>
          <cell r="FA33">
            <v>8</v>
          </cell>
          <cell r="FB33">
            <v>14</v>
          </cell>
          <cell r="FC33">
            <v>0</v>
          </cell>
          <cell r="FD33">
            <v>0</v>
          </cell>
          <cell r="FE33">
            <v>0</v>
          </cell>
          <cell r="FF33">
            <v>0</v>
          </cell>
          <cell r="FG33">
            <v>0</v>
          </cell>
          <cell r="FH33">
            <v>0</v>
          </cell>
          <cell r="FI33">
            <v>0</v>
          </cell>
          <cell r="FJ33">
            <v>0</v>
          </cell>
          <cell r="FK33">
            <v>0</v>
          </cell>
          <cell r="FL33">
            <v>2</v>
          </cell>
          <cell r="FM33">
            <v>0</v>
          </cell>
          <cell r="FN33">
            <v>2</v>
          </cell>
          <cell r="FO33">
            <v>2</v>
          </cell>
          <cell r="FP33">
            <v>0</v>
          </cell>
          <cell r="FQ33">
            <v>0</v>
          </cell>
          <cell r="FR33">
            <v>0</v>
          </cell>
          <cell r="FS33">
            <v>3</v>
          </cell>
          <cell r="FT33">
            <v>1</v>
          </cell>
          <cell r="FU33">
            <v>2</v>
          </cell>
          <cell r="FV33">
            <v>0</v>
          </cell>
          <cell r="FW33">
            <v>0</v>
          </cell>
          <cell r="FX33">
            <v>2</v>
          </cell>
          <cell r="FY33">
            <v>0</v>
          </cell>
          <cell r="FZ33">
            <v>1</v>
          </cell>
          <cell r="GA33">
            <v>0</v>
          </cell>
          <cell r="GB33">
            <v>4</v>
          </cell>
          <cell r="GC33">
            <v>5</v>
          </cell>
          <cell r="GD33">
            <v>9</v>
          </cell>
          <cell r="GE33">
            <v>0</v>
          </cell>
          <cell r="GF33">
            <v>0</v>
          </cell>
          <cell r="GG33">
            <v>0</v>
          </cell>
          <cell r="GH33">
            <v>2</v>
          </cell>
          <cell r="GI33">
            <v>0</v>
          </cell>
          <cell r="GJ33">
            <v>0</v>
          </cell>
          <cell r="GK33">
            <v>0</v>
          </cell>
          <cell r="GL33">
            <v>0</v>
          </cell>
          <cell r="GM33">
            <v>0</v>
          </cell>
          <cell r="GN33">
            <v>0</v>
          </cell>
          <cell r="GO33">
            <v>0</v>
          </cell>
          <cell r="GP33">
            <v>0</v>
          </cell>
          <cell r="GQ33">
            <v>0</v>
          </cell>
          <cell r="GR33">
            <v>2</v>
          </cell>
          <cell r="GS33">
            <v>2</v>
          </cell>
          <cell r="GT33">
            <v>0</v>
          </cell>
          <cell r="GU33">
            <v>0</v>
          </cell>
          <cell r="GV33">
            <v>0</v>
          </cell>
          <cell r="GW33">
            <v>1</v>
          </cell>
          <cell r="GX33">
            <v>1</v>
          </cell>
          <cell r="GY33">
            <v>0</v>
          </cell>
          <cell r="GZ33">
            <v>0</v>
          </cell>
          <cell r="HA33">
            <v>0</v>
          </cell>
          <cell r="HB33">
            <v>0</v>
          </cell>
          <cell r="HC33">
            <v>0</v>
          </cell>
          <cell r="HD33">
            <v>0</v>
          </cell>
          <cell r="HE33">
            <v>0</v>
          </cell>
          <cell r="HF33">
            <v>1</v>
          </cell>
          <cell r="HG33">
            <v>1</v>
          </cell>
          <cell r="HH33">
            <v>2</v>
          </cell>
          <cell r="HI33">
            <v>0</v>
          </cell>
          <cell r="HJ33">
            <v>0</v>
          </cell>
          <cell r="HK33">
            <v>2</v>
          </cell>
          <cell r="HL33">
            <v>3</v>
          </cell>
          <cell r="HM33">
            <v>4</v>
          </cell>
          <cell r="HN33">
            <v>3</v>
          </cell>
          <cell r="HO33">
            <v>0</v>
          </cell>
          <cell r="HP33">
            <v>1</v>
          </cell>
          <cell r="HQ33">
            <v>1</v>
          </cell>
          <cell r="HR33">
            <v>0</v>
          </cell>
          <cell r="HS33">
            <v>0</v>
          </cell>
          <cell r="HT33">
            <v>0</v>
          </cell>
          <cell r="HU33">
            <v>7</v>
          </cell>
          <cell r="HV33">
            <v>7</v>
          </cell>
          <cell r="HW33">
            <v>14</v>
          </cell>
          <cell r="HX33">
            <v>1</v>
          </cell>
          <cell r="HY33">
            <v>6</v>
          </cell>
          <cell r="HZ33">
            <v>0</v>
          </cell>
          <cell r="IA33">
            <v>4</v>
          </cell>
          <cell r="IB33">
            <v>1</v>
          </cell>
          <cell r="IC33">
            <v>3</v>
          </cell>
          <cell r="ID33">
            <v>1</v>
          </cell>
          <cell r="IE33">
            <v>4</v>
          </cell>
          <cell r="IF33">
            <v>1</v>
          </cell>
          <cell r="IG33">
            <v>3</v>
          </cell>
          <cell r="IH33">
            <v>0</v>
          </cell>
          <cell r="II33">
            <v>2</v>
          </cell>
          <cell r="IJ33">
            <v>4</v>
          </cell>
          <cell r="IK33">
            <v>22</v>
          </cell>
          <cell r="IL33">
            <v>26</v>
          </cell>
          <cell r="IM33">
            <v>0</v>
          </cell>
          <cell r="IN33">
            <v>0</v>
          </cell>
          <cell r="IO33">
            <v>0</v>
          </cell>
          <cell r="IP33">
            <v>0</v>
          </cell>
          <cell r="IQ33">
            <v>0</v>
          </cell>
          <cell r="IR33">
            <v>0</v>
          </cell>
          <cell r="IS33">
            <v>0</v>
          </cell>
          <cell r="IT33">
            <v>0</v>
          </cell>
          <cell r="IU33">
            <v>4</v>
          </cell>
          <cell r="IV33">
            <v>5</v>
          </cell>
          <cell r="IW33">
            <v>4</v>
          </cell>
          <cell r="IX33">
            <v>5</v>
          </cell>
          <cell r="IY33">
            <v>9</v>
          </cell>
          <cell r="IZ33">
            <v>0</v>
          </cell>
          <cell r="JA33">
            <v>0</v>
          </cell>
          <cell r="JB33">
            <v>0</v>
          </cell>
          <cell r="JC33">
            <v>0</v>
          </cell>
          <cell r="JD33">
            <v>0</v>
          </cell>
          <cell r="JE33">
            <v>0</v>
          </cell>
          <cell r="JF33">
            <v>0</v>
          </cell>
          <cell r="JG33">
            <v>0</v>
          </cell>
          <cell r="JH33">
            <v>0</v>
          </cell>
          <cell r="JI33">
            <v>2</v>
          </cell>
          <cell r="JJ33">
            <v>0</v>
          </cell>
          <cell r="JK33">
            <v>2</v>
          </cell>
          <cell r="JL33">
            <v>2</v>
          </cell>
          <cell r="JM33">
            <v>0</v>
          </cell>
          <cell r="JN33">
            <v>0</v>
          </cell>
          <cell r="JO33">
            <v>0</v>
          </cell>
          <cell r="JP33">
            <v>0</v>
          </cell>
          <cell r="JQ33">
            <v>0</v>
          </cell>
          <cell r="JR33">
            <v>0</v>
          </cell>
          <cell r="JS33">
            <v>0</v>
          </cell>
          <cell r="JT33">
            <v>0</v>
          </cell>
          <cell r="JU33">
            <v>1</v>
          </cell>
          <cell r="JV33">
            <v>1</v>
          </cell>
          <cell r="JW33">
            <v>1</v>
          </cell>
          <cell r="JX33">
            <v>1</v>
          </cell>
          <cell r="JY33">
            <v>2</v>
          </cell>
          <cell r="JZ33">
            <v>0</v>
          </cell>
          <cell r="KA33">
            <v>0</v>
          </cell>
          <cell r="KB33">
            <v>0</v>
          </cell>
          <cell r="KC33">
            <v>0</v>
          </cell>
          <cell r="KD33">
            <v>0</v>
          </cell>
          <cell r="KE33">
            <v>0</v>
          </cell>
          <cell r="KF33">
            <v>0</v>
          </cell>
          <cell r="KG33">
            <v>0</v>
          </cell>
          <cell r="KH33">
            <v>6</v>
          </cell>
          <cell r="KI33">
            <v>8</v>
          </cell>
          <cell r="KJ33">
            <v>6</v>
          </cell>
          <cell r="KK33">
            <v>8</v>
          </cell>
          <cell r="KL33">
            <v>14</v>
          </cell>
          <cell r="KM33">
            <v>0</v>
          </cell>
          <cell r="KN33">
            <v>0</v>
          </cell>
          <cell r="KO33">
            <v>1</v>
          </cell>
          <cell r="KP33">
            <v>0</v>
          </cell>
          <cell r="KQ33">
            <v>0</v>
          </cell>
          <cell r="KR33">
            <v>1</v>
          </cell>
          <cell r="KS33">
            <v>1</v>
          </cell>
          <cell r="KT33">
            <v>1</v>
          </cell>
          <cell r="KU33">
            <v>1</v>
          </cell>
          <cell r="KV33">
            <v>0</v>
          </cell>
          <cell r="KW33">
            <v>1</v>
          </cell>
          <cell r="KX33">
            <v>1</v>
          </cell>
          <cell r="KY33">
            <v>6</v>
          </cell>
          <cell r="KZ33">
            <v>1</v>
          </cell>
          <cell r="LA33">
            <v>0</v>
          </cell>
          <cell r="LB33">
            <v>0</v>
          </cell>
          <cell r="LC33">
            <v>14</v>
          </cell>
          <cell r="LD33">
            <v>14</v>
          </cell>
        </row>
        <row r="34">
          <cell r="A34" t="str">
            <v>Cultúrlann McAdam Ó Fiaich</v>
          </cell>
          <cell r="B34">
            <v>1</v>
          </cell>
          <cell r="C34">
            <v>33274</v>
          </cell>
          <cell r="D34" t="str">
            <v>Exchequer</v>
          </cell>
          <cell r="E34" t="str">
            <v>ACNI/12320</v>
          </cell>
          <cell r="F34" t="str">
            <v>Joan Dempster</v>
          </cell>
          <cell r="G34" t="str">
            <v>AFP - Core</v>
          </cell>
          <cell r="H34" t="str">
            <v>Awarded</v>
          </cell>
          <cell r="I34" t="str">
            <v>Medium</v>
          </cell>
          <cell r="J34">
            <v>172208</v>
          </cell>
          <cell r="K34">
            <v>0</v>
          </cell>
          <cell r="L34">
            <v>177208</v>
          </cell>
          <cell r="M34">
            <v>0</v>
          </cell>
          <cell r="N34" t="str">
            <v>Combined</v>
          </cell>
          <cell r="O34">
            <v>0</v>
          </cell>
          <cell r="P34">
            <v>0</v>
          </cell>
          <cell r="Q34">
            <v>0</v>
          </cell>
          <cell r="R34">
            <v>0</v>
          </cell>
          <cell r="S34">
            <v>2</v>
          </cell>
          <cell r="T34">
            <v>2</v>
          </cell>
          <cell r="U34">
            <v>0</v>
          </cell>
          <cell r="V34">
            <v>0</v>
          </cell>
          <cell r="W34">
            <v>3</v>
          </cell>
          <cell r="X34">
            <v>1</v>
          </cell>
          <cell r="Y34">
            <v>2</v>
          </cell>
          <cell r="Z34">
            <v>1</v>
          </cell>
          <cell r="AA34">
            <v>7</v>
          </cell>
          <cell r="AB34">
            <v>4</v>
          </cell>
          <cell r="AC34">
            <v>11</v>
          </cell>
          <cell r="AD34">
            <v>213</v>
          </cell>
          <cell r="AE34">
            <v>178</v>
          </cell>
          <cell r="AF34">
            <v>0</v>
          </cell>
          <cell r="AG34">
            <v>0</v>
          </cell>
          <cell r="AH34">
            <v>5</v>
          </cell>
          <cell r="AI34">
            <v>2</v>
          </cell>
          <cell r="AJ34">
            <v>218</v>
          </cell>
          <cell r="AK34">
            <v>180</v>
          </cell>
          <cell r="AL34">
            <v>398</v>
          </cell>
          <cell r="AM34">
            <v>9</v>
          </cell>
          <cell r="AN34">
            <v>11</v>
          </cell>
          <cell r="AO34">
            <v>20</v>
          </cell>
          <cell r="AP34">
            <v>1300</v>
          </cell>
          <cell r="AQ34">
            <v>4</v>
          </cell>
          <cell r="AR34">
            <v>5</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4</v>
          </cell>
          <cell r="BR34">
            <v>5</v>
          </cell>
          <cell r="BS34">
            <v>9</v>
          </cell>
          <cell r="BT34">
            <v>211</v>
          </cell>
          <cell r="BU34">
            <v>173</v>
          </cell>
          <cell r="BV34">
            <v>0</v>
          </cell>
          <cell r="BW34">
            <v>1</v>
          </cell>
          <cell r="BX34">
            <v>1</v>
          </cell>
          <cell r="BY34">
            <v>4</v>
          </cell>
          <cell r="BZ34">
            <v>0</v>
          </cell>
          <cell r="CA34">
            <v>0</v>
          </cell>
          <cell r="CB34">
            <v>0</v>
          </cell>
          <cell r="CC34">
            <v>0</v>
          </cell>
          <cell r="CD34">
            <v>0</v>
          </cell>
          <cell r="CE34">
            <v>0</v>
          </cell>
          <cell r="CF34">
            <v>0</v>
          </cell>
          <cell r="CG34">
            <v>0</v>
          </cell>
          <cell r="CH34">
            <v>0</v>
          </cell>
          <cell r="CI34">
            <v>0</v>
          </cell>
          <cell r="CJ34">
            <v>1</v>
          </cell>
          <cell r="CK34">
            <v>0</v>
          </cell>
          <cell r="CL34">
            <v>0</v>
          </cell>
          <cell r="CM34">
            <v>0</v>
          </cell>
          <cell r="CN34">
            <v>0</v>
          </cell>
          <cell r="CO34">
            <v>0</v>
          </cell>
          <cell r="CP34">
            <v>0</v>
          </cell>
          <cell r="CQ34">
            <v>0</v>
          </cell>
          <cell r="CR34">
            <v>0</v>
          </cell>
          <cell r="CS34">
            <v>0</v>
          </cell>
          <cell r="CT34">
            <v>213</v>
          </cell>
          <cell r="CU34">
            <v>178</v>
          </cell>
          <cell r="CV34">
            <v>391</v>
          </cell>
          <cell r="CW34">
            <v>2</v>
          </cell>
          <cell r="CX34">
            <v>2</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2</v>
          </cell>
          <cell r="DX34">
            <v>2</v>
          </cell>
          <cell r="DY34">
            <v>4</v>
          </cell>
          <cell r="DZ34">
            <v>5</v>
          </cell>
          <cell r="EA34">
            <v>2</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5</v>
          </cell>
          <cell r="FA34">
            <v>2</v>
          </cell>
          <cell r="FB34">
            <v>7</v>
          </cell>
          <cell r="FC34">
            <v>1</v>
          </cell>
          <cell r="FD34">
            <v>0</v>
          </cell>
          <cell r="FE34">
            <v>0</v>
          </cell>
          <cell r="FF34">
            <v>1</v>
          </cell>
          <cell r="FG34">
            <v>0</v>
          </cell>
          <cell r="FH34">
            <v>0</v>
          </cell>
          <cell r="FI34">
            <v>0</v>
          </cell>
          <cell r="FJ34">
            <v>0</v>
          </cell>
          <cell r="FK34">
            <v>0</v>
          </cell>
          <cell r="FL34">
            <v>1</v>
          </cell>
          <cell r="FM34">
            <v>1</v>
          </cell>
          <cell r="FN34">
            <v>2</v>
          </cell>
          <cell r="FO34">
            <v>3</v>
          </cell>
          <cell r="FP34">
            <v>0</v>
          </cell>
          <cell r="FQ34">
            <v>0</v>
          </cell>
          <cell r="FR34">
            <v>0</v>
          </cell>
          <cell r="FS34">
            <v>1</v>
          </cell>
          <cell r="FT34">
            <v>0</v>
          </cell>
          <cell r="FU34">
            <v>0</v>
          </cell>
          <cell r="FV34">
            <v>2</v>
          </cell>
          <cell r="FW34">
            <v>0</v>
          </cell>
          <cell r="FX34">
            <v>2</v>
          </cell>
          <cell r="FY34">
            <v>3</v>
          </cell>
          <cell r="FZ34">
            <v>0</v>
          </cell>
          <cell r="GA34">
            <v>1</v>
          </cell>
          <cell r="GB34">
            <v>4</v>
          </cell>
          <cell r="GC34">
            <v>5</v>
          </cell>
          <cell r="GD34">
            <v>9</v>
          </cell>
          <cell r="GE34">
            <v>43</v>
          </cell>
          <cell r="GF34">
            <v>20</v>
          </cell>
          <cell r="GG34">
            <v>71</v>
          </cell>
          <cell r="GH34">
            <v>62</v>
          </cell>
          <cell r="GI34">
            <v>46</v>
          </cell>
          <cell r="GJ34">
            <v>43</v>
          </cell>
          <cell r="GK34">
            <v>15</v>
          </cell>
          <cell r="GL34">
            <v>24</v>
          </cell>
          <cell r="GM34">
            <v>32</v>
          </cell>
          <cell r="GN34">
            <v>19</v>
          </cell>
          <cell r="GO34">
            <v>6</v>
          </cell>
          <cell r="GP34">
            <v>10</v>
          </cell>
          <cell r="GQ34">
            <v>213</v>
          </cell>
          <cell r="GR34">
            <v>178</v>
          </cell>
          <cell r="GS34">
            <v>391</v>
          </cell>
          <cell r="GT34">
            <v>0</v>
          </cell>
          <cell r="GU34">
            <v>0</v>
          </cell>
          <cell r="GV34">
            <v>0</v>
          </cell>
          <cell r="GW34">
            <v>2</v>
          </cell>
          <cell r="GX34">
            <v>0</v>
          </cell>
          <cell r="GY34">
            <v>0</v>
          </cell>
          <cell r="GZ34">
            <v>1</v>
          </cell>
          <cell r="HA34">
            <v>0</v>
          </cell>
          <cell r="HB34">
            <v>1</v>
          </cell>
          <cell r="HC34">
            <v>0</v>
          </cell>
          <cell r="HD34">
            <v>0</v>
          </cell>
          <cell r="HE34">
            <v>0</v>
          </cell>
          <cell r="HF34">
            <v>2</v>
          </cell>
          <cell r="HG34">
            <v>2</v>
          </cell>
          <cell r="HH34">
            <v>4</v>
          </cell>
          <cell r="HI34">
            <v>1</v>
          </cell>
          <cell r="HJ34">
            <v>0</v>
          </cell>
          <cell r="HK34">
            <v>1</v>
          </cell>
          <cell r="HL34">
            <v>0</v>
          </cell>
          <cell r="HM34">
            <v>0</v>
          </cell>
          <cell r="HN34">
            <v>1</v>
          </cell>
          <cell r="HO34">
            <v>0</v>
          </cell>
          <cell r="HP34">
            <v>0</v>
          </cell>
          <cell r="HQ34">
            <v>2</v>
          </cell>
          <cell r="HR34">
            <v>1</v>
          </cell>
          <cell r="HS34">
            <v>0</v>
          </cell>
          <cell r="HT34">
            <v>0</v>
          </cell>
          <cell r="HU34">
            <v>4</v>
          </cell>
          <cell r="HV34">
            <v>2</v>
          </cell>
          <cell r="HW34">
            <v>6</v>
          </cell>
          <cell r="HX34">
            <v>0</v>
          </cell>
          <cell r="HY34">
            <v>0</v>
          </cell>
          <cell r="HZ34">
            <v>2</v>
          </cell>
          <cell r="IA34">
            <v>2</v>
          </cell>
          <cell r="IB34">
            <v>2</v>
          </cell>
          <cell r="IC34">
            <v>0</v>
          </cell>
          <cell r="ID34">
            <v>2</v>
          </cell>
          <cell r="IE34">
            <v>5</v>
          </cell>
          <cell r="IF34">
            <v>3</v>
          </cell>
          <cell r="IG34">
            <v>3</v>
          </cell>
          <cell r="IH34">
            <v>0</v>
          </cell>
          <cell r="II34">
            <v>1</v>
          </cell>
          <cell r="IJ34">
            <v>9</v>
          </cell>
          <cell r="IK34">
            <v>11</v>
          </cell>
          <cell r="IL34">
            <v>20</v>
          </cell>
          <cell r="IM34">
            <v>0</v>
          </cell>
          <cell r="IN34">
            <v>0</v>
          </cell>
          <cell r="IO34">
            <v>0</v>
          </cell>
          <cell r="IP34">
            <v>0</v>
          </cell>
          <cell r="IQ34">
            <v>0</v>
          </cell>
          <cell r="IR34">
            <v>0</v>
          </cell>
          <cell r="IS34">
            <v>0</v>
          </cell>
          <cell r="IT34">
            <v>0</v>
          </cell>
          <cell r="IU34">
            <v>4</v>
          </cell>
          <cell r="IV34">
            <v>5</v>
          </cell>
          <cell r="IW34">
            <v>4</v>
          </cell>
          <cell r="IX34">
            <v>5</v>
          </cell>
          <cell r="IY34">
            <v>9</v>
          </cell>
          <cell r="IZ34">
            <v>0</v>
          </cell>
          <cell r="JA34">
            <v>0</v>
          </cell>
          <cell r="JB34">
            <v>0</v>
          </cell>
          <cell r="JC34">
            <v>0</v>
          </cell>
          <cell r="JD34">
            <v>0</v>
          </cell>
          <cell r="JE34">
            <v>0</v>
          </cell>
          <cell r="JF34">
            <v>0</v>
          </cell>
          <cell r="JG34">
            <v>0</v>
          </cell>
          <cell r="JH34">
            <v>213</v>
          </cell>
          <cell r="JI34">
            <v>178</v>
          </cell>
          <cell r="JJ34">
            <v>213</v>
          </cell>
          <cell r="JK34">
            <v>178</v>
          </cell>
          <cell r="JL34">
            <v>391</v>
          </cell>
          <cell r="JM34">
            <v>0</v>
          </cell>
          <cell r="JN34">
            <v>0</v>
          </cell>
          <cell r="JO34">
            <v>0</v>
          </cell>
          <cell r="JP34">
            <v>0</v>
          </cell>
          <cell r="JQ34">
            <v>0</v>
          </cell>
          <cell r="JR34">
            <v>0</v>
          </cell>
          <cell r="JS34">
            <v>0</v>
          </cell>
          <cell r="JT34">
            <v>0</v>
          </cell>
          <cell r="JU34">
            <v>2</v>
          </cell>
          <cell r="JV34">
            <v>2</v>
          </cell>
          <cell r="JW34">
            <v>2</v>
          </cell>
          <cell r="JX34">
            <v>2</v>
          </cell>
          <cell r="JY34">
            <v>4</v>
          </cell>
          <cell r="JZ34">
            <v>0</v>
          </cell>
          <cell r="KA34">
            <v>0</v>
          </cell>
          <cell r="KB34">
            <v>0</v>
          </cell>
          <cell r="KC34">
            <v>0</v>
          </cell>
          <cell r="KD34">
            <v>0</v>
          </cell>
          <cell r="KE34">
            <v>0</v>
          </cell>
          <cell r="KF34">
            <v>0</v>
          </cell>
          <cell r="KG34">
            <v>0</v>
          </cell>
          <cell r="KH34">
            <v>5</v>
          </cell>
          <cell r="KI34">
            <v>2</v>
          </cell>
          <cell r="KJ34">
            <v>5</v>
          </cell>
          <cell r="KK34">
            <v>2</v>
          </cell>
          <cell r="KL34">
            <v>7</v>
          </cell>
          <cell r="KM34">
            <v>0</v>
          </cell>
          <cell r="KN34">
            <v>0</v>
          </cell>
          <cell r="KO34">
            <v>1</v>
          </cell>
          <cell r="KP34">
            <v>0</v>
          </cell>
          <cell r="KQ34">
            <v>1</v>
          </cell>
          <cell r="KR34">
            <v>0</v>
          </cell>
          <cell r="KS34">
            <v>0</v>
          </cell>
          <cell r="KT34">
            <v>0</v>
          </cell>
          <cell r="KU34">
            <v>11</v>
          </cell>
          <cell r="KV34">
            <v>1</v>
          </cell>
          <cell r="KW34">
            <v>1</v>
          </cell>
          <cell r="KX34">
            <v>0</v>
          </cell>
          <cell r="KY34">
            <v>14</v>
          </cell>
          <cell r="KZ34">
            <v>0</v>
          </cell>
          <cell r="LA34">
            <v>0</v>
          </cell>
          <cell r="LB34">
            <v>0</v>
          </cell>
          <cell r="LC34">
            <v>2</v>
          </cell>
          <cell r="LD34">
            <v>2</v>
          </cell>
        </row>
        <row r="35">
          <cell r="A35" t="str">
            <v>Dance Resource Base (NI) Ltd</v>
          </cell>
          <cell r="B35">
            <v>1</v>
          </cell>
          <cell r="C35">
            <v>33196</v>
          </cell>
          <cell r="D35" t="str">
            <v>Lottery</v>
          </cell>
          <cell r="E35" t="str">
            <v>ACNI/12242</v>
          </cell>
          <cell r="F35" t="str">
            <v>Gilly Campbell</v>
          </cell>
          <cell r="G35" t="str">
            <v>AFP - Core</v>
          </cell>
          <cell r="H35" t="str">
            <v>Awarded</v>
          </cell>
          <cell r="I35" t="str">
            <v>Small</v>
          </cell>
          <cell r="J35">
            <v>39399</v>
          </cell>
          <cell r="K35">
            <v>0</v>
          </cell>
          <cell r="L35">
            <v>40995</v>
          </cell>
          <cell r="M35">
            <v>103491</v>
          </cell>
          <cell r="N35" t="str">
            <v>Dance</v>
          </cell>
          <cell r="O35">
            <v>0</v>
          </cell>
          <cell r="P35">
            <v>0</v>
          </cell>
          <cell r="Q35">
            <v>0</v>
          </cell>
          <cell r="R35">
            <v>0</v>
          </cell>
          <cell r="S35">
            <v>0</v>
          </cell>
          <cell r="T35">
            <v>1</v>
          </cell>
          <cell r="U35">
            <v>0</v>
          </cell>
          <cell r="V35">
            <v>0</v>
          </cell>
          <cell r="W35">
            <v>0</v>
          </cell>
          <cell r="X35">
            <v>0</v>
          </cell>
          <cell r="Y35">
            <v>0</v>
          </cell>
          <cell r="Z35">
            <v>1</v>
          </cell>
          <cell r="AA35">
            <v>0</v>
          </cell>
          <cell r="AB35">
            <v>2</v>
          </cell>
          <cell r="AC35">
            <v>2</v>
          </cell>
          <cell r="AD35">
            <v>8</v>
          </cell>
          <cell r="AE35">
            <v>11</v>
          </cell>
          <cell r="AF35">
            <v>1</v>
          </cell>
          <cell r="AG35">
            <v>1</v>
          </cell>
          <cell r="AH35">
            <v>0</v>
          </cell>
          <cell r="AI35">
            <v>1</v>
          </cell>
          <cell r="AJ35">
            <v>9</v>
          </cell>
          <cell r="AK35">
            <v>13</v>
          </cell>
          <cell r="AL35">
            <v>22</v>
          </cell>
          <cell r="AM35">
            <v>0</v>
          </cell>
          <cell r="AN35">
            <v>3</v>
          </cell>
          <cell r="AO35">
            <v>3</v>
          </cell>
          <cell r="AP35">
            <v>56</v>
          </cell>
          <cell r="AQ35">
            <v>2</v>
          </cell>
          <cell r="AR35">
            <v>1</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2</v>
          </cell>
          <cell r="BR35">
            <v>1</v>
          </cell>
          <cell r="BS35">
            <v>3</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1</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1</v>
          </cell>
          <cell r="DY35">
            <v>1</v>
          </cell>
          <cell r="DZ35">
            <v>0</v>
          </cell>
          <cell r="EA35">
            <v>1</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1</v>
          </cell>
          <cell r="FB35">
            <v>1</v>
          </cell>
          <cell r="FC35">
            <v>0</v>
          </cell>
          <cell r="FD35">
            <v>0</v>
          </cell>
          <cell r="FE35">
            <v>0</v>
          </cell>
          <cell r="FF35">
            <v>1</v>
          </cell>
          <cell r="FG35">
            <v>0</v>
          </cell>
          <cell r="FH35">
            <v>0</v>
          </cell>
          <cell r="FI35">
            <v>0</v>
          </cell>
          <cell r="FJ35">
            <v>0</v>
          </cell>
          <cell r="FK35">
            <v>0</v>
          </cell>
          <cell r="FL35">
            <v>0</v>
          </cell>
          <cell r="FM35">
            <v>0</v>
          </cell>
          <cell r="FN35">
            <v>1</v>
          </cell>
          <cell r="FO35">
            <v>1</v>
          </cell>
          <cell r="FP35">
            <v>0</v>
          </cell>
          <cell r="FQ35">
            <v>0</v>
          </cell>
          <cell r="FR35">
            <v>0</v>
          </cell>
          <cell r="FS35">
            <v>0</v>
          </cell>
          <cell r="FT35">
            <v>2</v>
          </cell>
          <cell r="FU35">
            <v>0</v>
          </cell>
          <cell r="FV35">
            <v>0</v>
          </cell>
          <cell r="FW35">
            <v>1</v>
          </cell>
          <cell r="FX35">
            <v>0</v>
          </cell>
          <cell r="FY35">
            <v>0</v>
          </cell>
          <cell r="FZ35">
            <v>0</v>
          </cell>
          <cell r="GA35">
            <v>0</v>
          </cell>
          <cell r="GB35">
            <v>2</v>
          </cell>
          <cell r="GC35">
            <v>1</v>
          </cell>
          <cell r="GD35">
            <v>3</v>
          </cell>
          <cell r="GE35">
            <v>0</v>
          </cell>
          <cell r="GF35">
            <v>0</v>
          </cell>
          <cell r="GG35">
            <v>5</v>
          </cell>
          <cell r="GH35">
            <v>8</v>
          </cell>
          <cell r="GI35">
            <v>2</v>
          </cell>
          <cell r="GJ35">
            <v>2</v>
          </cell>
          <cell r="GK35">
            <v>1</v>
          </cell>
          <cell r="GL35">
            <v>1</v>
          </cell>
          <cell r="GM35">
            <v>0</v>
          </cell>
          <cell r="GN35">
            <v>0</v>
          </cell>
          <cell r="GO35">
            <v>0</v>
          </cell>
          <cell r="GP35">
            <v>0</v>
          </cell>
          <cell r="GQ35">
            <v>8</v>
          </cell>
          <cell r="GR35">
            <v>11</v>
          </cell>
          <cell r="GS35">
            <v>19</v>
          </cell>
          <cell r="GT35">
            <v>0</v>
          </cell>
          <cell r="GU35">
            <v>0</v>
          </cell>
          <cell r="GV35">
            <v>0</v>
          </cell>
          <cell r="GW35">
            <v>0</v>
          </cell>
          <cell r="GX35">
            <v>0</v>
          </cell>
          <cell r="GY35">
            <v>1</v>
          </cell>
          <cell r="GZ35">
            <v>1</v>
          </cell>
          <cell r="HA35">
            <v>0</v>
          </cell>
          <cell r="HB35">
            <v>0</v>
          </cell>
          <cell r="HC35">
            <v>1</v>
          </cell>
          <cell r="HD35">
            <v>0</v>
          </cell>
          <cell r="HE35">
            <v>0</v>
          </cell>
          <cell r="HF35">
            <v>1</v>
          </cell>
          <cell r="HG35">
            <v>2</v>
          </cell>
          <cell r="HH35">
            <v>3</v>
          </cell>
          <cell r="HI35">
            <v>0</v>
          </cell>
          <cell r="HJ35">
            <v>0</v>
          </cell>
          <cell r="HK35">
            <v>0</v>
          </cell>
          <cell r="HL35">
            <v>0</v>
          </cell>
          <cell r="HM35">
            <v>0</v>
          </cell>
          <cell r="HN35">
            <v>1</v>
          </cell>
          <cell r="HO35">
            <v>0</v>
          </cell>
          <cell r="HP35">
            <v>0</v>
          </cell>
          <cell r="HQ35">
            <v>0</v>
          </cell>
          <cell r="HR35">
            <v>1</v>
          </cell>
          <cell r="HS35">
            <v>0</v>
          </cell>
          <cell r="HT35">
            <v>0</v>
          </cell>
          <cell r="HU35">
            <v>0</v>
          </cell>
          <cell r="HV35">
            <v>2</v>
          </cell>
          <cell r="HW35">
            <v>2</v>
          </cell>
          <cell r="HX35">
            <v>0</v>
          </cell>
          <cell r="HY35">
            <v>0</v>
          </cell>
          <cell r="HZ35">
            <v>0</v>
          </cell>
          <cell r="IA35">
            <v>2</v>
          </cell>
          <cell r="IB35">
            <v>0</v>
          </cell>
          <cell r="IC35">
            <v>0</v>
          </cell>
          <cell r="ID35">
            <v>0</v>
          </cell>
          <cell r="IE35">
            <v>1</v>
          </cell>
          <cell r="IF35">
            <v>0</v>
          </cell>
          <cell r="IG35">
            <v>0</v>
          </cell>
          <cell r="IH35">
            <v>0</v>
          </cell>
          <cell r="II35">
            <v>0</v>
          </cell>
          <cell r="IJ35">
            <v>0</v>
          </cell>
          <cell r="IK35">
            <v>3</v>
          </cell>
          <cell r="IL35">
            <v>3</v>
          </cell>
          <cell r="IM35">
            <v>0</v>
          </cell>
          <cell r="IN35">
            <v>0</v>
          </cell>
          <cell r="IO35">
            <v>0</v>
          </cell>
          <cell r="IP35">
            <v>0</v>
          </cell>
          <cell r="IQ35">
            <v>0</v>
          </cell>
          <cell r="IR35">
            <v>0</v>
          </cell>
          <cell r="IS35">
            <v>0</v>
          </cell>
          <cell r="IT35">
            <v>0</v>
          </cell>
          <cell r="IU35">
            <v>2</v>
          </cell>
          <cell r="IV35">
            <v>1</v>
          </cell>
          <cell r="IW35">
            <v>2</v>
          </cell>
          <cell r="IX35">
            <v>1</v>
          </cell>
          <cell r="IY35">
            <v>3</v>
          </cell>
          <cell r="IZ35">
            <v>0</v>
          </cell>
          <cell r="JA35">
            <v>0</v>
          </cell>
          <cell r="JB35">
            <v>0</v>
          </cell>
          <cell r="JC35">
            <v>0</v>
          </cell>
          <cell r="JD35">
            <v>0</v>
          </cell>
          <cell r="JE35">
            <v>0</v>
          </cell>
          <cell r="JF35">
            <v>0</v>
          </cell>
          <cell r="JG35">
            <v>0</v>
          </cell>
          <cell r="JH35">
            <v>9</v>
          </cell>
          <cell r="JI35">
            <v>13</v>
          </cell>
          <cell r="JJ35">
            <v>9</v>
          </cell>
          <cell r="JK35">
            <v>13</v>
          </cell>
          <cell r="JL35">
            <v>22</v>
          </cell>
          <cell r="JM35">
            <v>0</v>
          </cell>
          <cell r="JN35">
            <v>0</v>
          </cell>
          <cell r="JO35">
            <v>0</v>
          </cell>
          <cell r="JP35">
            <v>0</v>
          </cell>
          <cell r="JQ35">
            <v>0</v>
          </cell>
          <cell r="JR35">
            <v>0</v>
          </cell>
          <cell r="JS35">
            <v>0</v>
          </cell>
          <cell r="JT35">
            <v>1</v>
          </cell>
          <cell r="JU35">
            <v>1</v>
          </cell>
          <cell r="JV35">
            <v>1</v>
          </cell>
          <cell r="JW35">
            <v>1</v>
          </cell>
          <cell r="JX35">
            <v>2</v>
          </cell>
          <cell r="JY35">
            <v>3</v>
          </cell>
          <cell r="JZ35">
            <v>0</v>
          </cell>
          <cell r="KA35">
            <v>0</v>
          </cell>
          <cell r="KB35">
            <v>0</v>
          </cell>
          <cell r="KC35">
            <v>0</v>
          </cell>
          <cell r="KD35">
            <v>0</v>
          </cell>
          <cell r="KE35">
            <v>0</v>
          </cell>
          <cell r="KF35">
            <v>0</v>
          </cell>
          <cell r="KG35">
            <v>2</v>
          </cell>
          <cell r="KH35">
            <v>0</v>
          </cell>
          <cell r="KI35">
            <v>0</v>
          </cell>
          <cell r="KJ35">
            <v>0</v>
          </cell>
          <cell r="KK35">
            <v>2</v>
          </cell>
          <cell r="KL35">
            <v>2</v>
          </cell>
          <cell r="KM35">
            <v>0</v>
          </cell>
          <cell r="KN35">
            <v>0</v>
          </cell>
          <cell r="KO35">
            <v>1</v>
          </cell>
          <cell r="KP35">
            <v>0</v>
          </cell>
          <cell r="KQ35">
            <v>2</v>
          </cell>
          <cell r="KR35">
            <v>0</v>
          </cell>
          <cell r="KS35">
            <v>0</v>
          </cell>
          <cell r="KT35">
            <v>0</v>
          </cell>
          <cell r="KU35">
            <v>1</v>
          </cell>
          <cell r="KV35">
            <v>0</v>
          </cell>
          <cell r="KW35">
            <v>11</v>
          </cell>
          <cell r="KX35">
            <v>0</v>
          </cell>
          <cell r="KY35">
            <v>14</v>
          </cell>
          <cell r="KZ35">
            <v>0</v>
          </cell>
          <cell r="LA35">
            <v>0</v>
          </cell>
          <cell r="LB35">
            <v>0</v>
          </cell>
          <cell r="LC35">
            <v>0</v>
          </cell>
          <cell r="LD35">
            <v>0</v>
          </cell>
        </row>
        <row r="36">
          <cell r="A36" t="str">
            <v>Derry Theatre Trust</v>
          </cell>
          <cell r="B36">
            <v>1</v>
          </cell>
          <cell r="C36">
            <v>33180</v>
          </cell>
          <cell r="D36" t="str">
            <v>Lottery</v>
          </cell>
          <cell r="E36" t="str">
            <v>ACNI/12226</v>
          </cell>
          <cell r="F36" t="str">
            <v>Sonya Whitefield</v>
          </cell>
          <cell r="G36" t="str">
            <v>AFP - Core</v>
          </cell>
          <cell r="H36" t="str">
            <v>Awarded</v>
          </cell>
          <cell r="I36" t="str">
            <v>Medium</v>
          </cell>
          <cell r="J36">
            <v>100000</v>
          </cell>
          <cell r="K36">
            <v>0</v>
          </cell>
          <cell r="L36">
            <v>125100</v>
          </cell>
          <cell r="M36">
            <v>1926500</v>
          </cell>
          <cell r="N36" t="str">
            <v>Combined</v>
          </cell>
          <cell r="O36">
            <v>0</v>
          </cell>
          <cell r="P36">
            <v>0</v>
          </cell>
          <cell r="Q36">
            <v>0</v>
          </cell>
          <cell r="R36">
            <v>0</v>
          </cell>
          <cell r="S36">
            <v>5</v>
          </cell>
          <cell r="T36">
            <v>5</v>
          </cell>
          <cell r="U36">
            <v>6</v>
          </cell>
          <cell r="V36">
            <v>0</v>
          </cell>
          <cell r="W36">
            <v>8</v>
          </cell>
          <cell r="X36">
            <v>7</v>
          </cell>
          <cell r="Y36">
            <v>15</v>
          </cell>
          <cell r="Z36">
            <v>29</v>
          </cell>
          <cell r="AA36">
            <v>34</v>
          </cell>
          <cell r="AB36">
            <v>41</v>
          </cell>
          <cell r="AC36">
            <v>75</v>
          </cell>
          <cell r="AD36">
            <v>0</v>
          </cell>
          <cell r="AE36">
            <v>0</v>
          </cell>
          <cell r="AF36">
            <v>0</v>
          </cell>
          <cell r="AG36">
            <v>0</v>
          </cell>
          <cell r="AH36">
            <v>0</v>
          </cell>
          <cell r="AI36">
            <v>0</v>
          </cell>
          <cell r="AJ36">
            <v>0</v>
          </cell>
          <cell r="AK36">
            <v>0</v>
          </cell>
          <cell r="AL36">
            <v>0</v>
          </cell>
          <cell r="AM36">
            <v>0</v>
          </cell>
          <cell r="AN36">
            <v>0</v>
          </cell>
          <cell r="AO36">
            <v>0</v>
          </cell>
          <cell r="AP36">
            <v>0</v>
          </cell>
          <cell r="AQ36">
            <v>5</v>
          </cell>
          <cell r="AR36">
            <v>3</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5</v>
          </cell>
          <cell r="BR36">
            <v>3</v>
          </cell>
          <cell r="BS36">
            <v>8</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5</v>
          </cell>
          <cell r="CX36">
            <v>5</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5</v>
          </cell>
          <cell r="DX36">
            <v>5</v>
          </cell>
          <cell r="DY36">
            <v>10</v>
          </cell>
          <cell r="DZ36">
            <v>29</v>
          </cell>
          <cell r="EA36">
            <v>36</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29</v>
          </cell>
          <cell r="FA36">
            <v>36</v>
          </cell>
          <cell r="FB36">
            <v>65</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1</v>
          </cell>
          <cell r="FS36">
            <v>0</v>
          </cell>
          <cell r="FT36">
            <v>1</v>
          </cell>
          <cell r="FU36">
            <v>1</v>
          </cell>
          <cell r="FV36">
            <v>2</v>
          </cell>
          <cell r="FW36">
            <v>2</v>
          </cell>
          <cell r="FX36">
            <v>0</v>
          </cell>
          <cell r="FY36">
            <v>0</v>
          </cell>
          <cell r="FZ36">
            <v>1</v>
          </cell>
          <cell r="GA36">
            <v>0</v>
          </cell>
          <cell r="GB36">
            <v>5</v>
          </cell>
          <cell r="GC36">
            <v>3</v>
          </cell>
          <cell r="GD36">
            <v>8</v>
          </cell>
          <cell r="GE36">
            <v>0</v>
          </cell>
          <cell r="GF36">
            <v>0</v>
          </cell>
          <cell r="GG36">
            <v>0</v>
          </cell>
          <cell r="GH36">
            <v>0</v>
          </cell>
          <cell r="GI36">
            <v>0</v>
          </cell>
          <cell r="GJ36">
            <v>0</v>
          </cell>
          <cell r="GK36">
            <v>0</v>
          </cell>
          <cell r="GL36">
            <v>0</v>
          </cell>
          <cell r="GM36">
            <v>0</v>
          </cell>
          <cell r="GN36">
            <v>0</v>
          </cell>
          <cell r="GO36">
            <v>0</v>
          </cell>
          <cell r="GP36">
            <v>0</v>
          </cell>
          <cell r="GQ36">
            <v>0</v>
          </cell>
          <cell r="GR36">
            <v>0</v>
          </cell>
          <cell r="GS36">
            <v>0</v>
          </cell>
          <cell r="GT36">
            <v>0</v>
          </cell>
          <cell r="GU36">
            <v>0</v>
          </cell>
          <cell r="GV36">
            <v>0</v>
          </cell>
          <cell r="GW36">
            <v>0</v>
          </cell>
          <cell r="GX36">
            <v>3</v>
          </cell>
          <cell r="GY36">
            <v>2</v>
          </cell>
          <cell r="GZ36">
            <v>1</v>
          </cell>
          <cell r="HA36">
            <v>1</v>
          </cell>
          <cell r="HB36">
            <v>2</v>
          </cell>
          <cell r="HC36">
            <v>1</v>
          </cell>
          <cell r="HD36">
            <v>0</v>
          </cell>
          <cell r="HE36">
            <v>0</v>
          </cell>
          <cell r="HF36">
            <v>6</v>
          </cell>
          <cell r="HG36">
            <v>4</v>
          </cell>
          <cell r="HH36">
            <v>10</v>
          </cell>
          <cell r="HI36">
            <v>8</v>
          </cell>
          <cell r="HJ36">
            <v>12</v>
          </cell>
          <cell r="HK36">
            <v>6</v>
          </cell>
          <cell r="HL36">
            <v>8</v>
          </cell>
          <cell r="HM36">
            <v>7</v>
          </cell>
          <cell r="HN36">
            <v>9</v>
          </cell>
          <cell r="HO36">
            <v>4</v>
          </cell>
          <cell r="HP36">
            <v>1</v>
          </cell>
          <cell r="HQ36">
            <v>5</v>
          </cell>
          <cell r="HR36">
            <v>2</v>
          </cell>
          <cell r="HS36">
            <v>1</v>
          </cell>
          <cell r="HT36">
            <v>2</v>
          </cell>
          <cell r="HU36">
            <v>31</v>
          </cell>
          <cell r="HV36">
            <v>34</v>
          </cell>
          <cell r="HW36">
            <v>65</v>
          </cell>
          <cell r="HX36">
            <v>0</v>
          </cell>
          <cell r="HY36">
            <v>0</v>
          </cell>
          <cell r="HZ36">
            <v>0</v>
          </cell>
          <cell r="IA36">
            <v>0</v>
          </cell>
          <cell r="IB36">
            <v>0</v>
          </cell>
          <cell r="IC36">
            <v>0</v>
          </cell>
          <cell r="ID36">
            <v>0</v>
          </cell>
          <cell r="IE36">
            <v>0</v>
          </cell>
          <cell r="IF36">
            <v>0</v>
          </cell>
          <cell r="IG36">
            <v>0</v>
          </cell>
          <cell r="IH36">
            <v>0</v>
          </cell>
          <cell r="II36">
            <v>0</v>
          </cell>
          <cell r="IJ36">
            <v>0</v>
          </cell>
          <cell r="IK36">
            <v>0</v>
          </cell>
          <cell r="IL36">
            <v>0</v>
          </cell>
          <cell r="IM36">
            <v>4</v>
          </cell>
          <cell r="IN36">
            <v>3</v>
          </cell>
          <cell r="IO36">
            <v>1</v>
          </cell>
          <cell r="IP36">
            <v>0</v>
          </cell>
          <cell r="IQ36">
            <v>0</v>
          </cell>
          <cell r="IR36">
            <v>0</v>
          </cell>
          <cell r="IS36">
            <v>0</v>
          </cell>
          <cell r="IT36">
            <v>0</v>
          </cell>
          <cell r="IU36">
            <v>0</v>
          </cell>
          <cell r="IV36">
            <v>0</v>
          </cell>
          <cell r="IW36">
            <v>5</v>
          </cell>
          <cell r="IX36">
            <v>3</v>
          </cell>
          <cell r="IY36">
            <v>8</v>
          </cell>
          <cell r="IZ36">
            <v>0</v>
          </cell>
          <cell r="JA36">
            <v>0</v>
          </cell>
          <cell r="JB36">
            <v>0</v>
          </cell>
          <cell r="JC36">
            <v>0</v>
          </cell>
          <cell r="JD36">
            <v>0</v>
          </cell>
          <cell r="JE36">
            <v>0</v>
          </cell>
          <cell r="JF36">
            <v>0</v>
          </cell>
          <cell r="JG36">
            <v>0</v>
          </cell>
          <cell r="JH36">
            <v>0</v>
          </cell>
          <cell r="JI36">
            <v>0</v>
          </cell>
          <cell r="JJ36">
            <v>0</v>
          </cell>
          <cell r="JK36">
            <v>0</v>
          </cell>
          <cell r="JL36">
            <v>0</v>
          </cell>
          <cell r="JM36">
            <v>3</v>
          </cell>
          <cell r="JN36">
            <v>5</v>
          </cell>
          <cell r="JO36">
            <v>1</v>
          </cell>
          <cell r="JP36">
            <v>0</v>
          </cell>
          <cell r="JQ36">
            <v>0</v>
          </cell>
          <cell r="JR36">
            <v>0</v>
          </cell>
          <cell r="JS36">
            <v>0</v>
          </cell>
          <cell r="JT36">
            <v>0</v>
          </cell>
          <cell r="JU36">
            <v>1</v>
          </cell>
          <cell r="JV36">
            <v>0</v>
          </cell>
          <cell r="JW36">
            <v>5</v>
          </cell>
          <cell r="JX36">
            <v>5</v>
          </cell>
          <cell r="JY36">
            <v>10</v>
          </cell>
          <cell r="JZ36">
            <v>25</v>
          </cell>
          <cell r="KA36">
            <v>34</v>
          </cell>
          <cell r="KB36">
            <v>1</v>
          </cell>
          <cell r="KC36">
            <v>1</v>
          </cell>
          <cell r="KD36">
            <v>0</v>
          </cell>
          <cell r="KE36">
            <v>0</v>
          </cell>
          <cell r="KF36">
            <v>0</v>
          </cell>
          <cell r="KG36">
            <v>0</v>
          </cell>
          <cell r="KH36">
            <v>3</v>
          </cell>
          <cell r="KI36">
            <v>1</v>
          </cell>
          <cell r="KJ36">
            <v>29</v>
          </cell>
          <cell r="KK36">
            <v>36</v>
          </cell>
          <cell r="KL36">
            <v>65</v>
          </cell>
          <cell r="KM36">
            <v>0</v>
          </cell>
          <cell r="KN36">
            <v>0</v>
          </cell>
          <cell r="KO36">
            <v>1</v>
          </cell>
          <cell r="KP36">
            <v>0</v>
          </cell>
          <cell r="KQ36">
            <v>11</v>
          </cell>
          <cell r="KR36">
            <v>0</v>
          </cell>
          <cell r="KS36">
            <v>0</v>
          </cell>
          <cell r="KT36">
            <v>2</v>
          </cell>
          <cell r="KU36">
            <v>0</v>
          </cell>
          <cell r="KV36">
            <v>0</v>
          </cell>
          <cell r="KW36">
            <v>0</v>
          </cell>
          <cell r="KX36">
            <v>0</v>
          </cell>
          <cell r="KY36">
            <v>13</v>
          </cell>
          <cell r="KZ36">
            <v>0</v>
          </cell>
          <cell r="LA36">
            <v>0</v>
          </cell>
          <cell r="LB36">
            <v>0</v>
          </cell>
          <cell r="LC36">
            <v>15</v>
          </cell>
          <cell r="LD36">
            <v>15</v>
          </cell>
        </row>
        <row r="37">
          <cell r="A37" t="str">
            <v>Digital Arts Studios</v>
          </cell>
          <cell r="B37">
            <v>1</v>
          </cell>
          <cell r="C37">
            <v>33151</v>
          </cell>
          <cell r="D37" t="str">
            <v>Lottery</v>
          </cell>
          <cell r="E37" t="str">
            <v>ACNI/12197</v>
          </cell>
          <cell r="F37" t="str">
            <v>Suzanne Lyle</v>
          </cell>
          <cell r="G37" t="str">
            <v>AFP - Core</v>
          </cell>
          <cell r="H37" t="str">
            <v>Awarded</v>
          </cell>
          <cell r="I37" t="str">
            <v>Small</v>
          </cell>
          <cell r="J37">
            <v>60260</v>
          </cell>
          <cell r="K37">
            <v>0</v>
          </cell>
          <cell r="L37">
            <v>60260</v>
          </cell>
          <cell r="M37">
            <v>81210</v>
          </cell>
          <cell r="N37" t="str">
            <v>Visual Arts</v>
          </cell>
          <cell r="O37">
            <v>0</v>
          </cell>
          <cell r="P37">
            <v>0</v>
          </cell>
          <cell r="Q37">
            <v>0</v>
          </cell>
          <cell r="R37">
            <v>0</v>
          </cell>
          <cell r="S37">
            <v>0</v>
          </cell>
          <cell r="T37">
            <v>1</v>
          </cell>
          <cell r="U37">
            <v>0</v>
          </cell>
          <cell r="V37">
            <v>0</v>
          </cell>
          <cell r="W37">
            <v>0</v>
          </cell>
          <cell r="X37">
            <v>0</v>
          </cell>
          <cell r="Y37">
            <v>1</v>
          </cell>
          <cell r="Z37">
            <v>1</v>
          </cell>
          <cell r="AA37">
            <v>1</v>
          </cell>
          <cell r="AB37">
            <v>2</v>
          </cell>
          <cell r="AC37">
            <v>3</v>
          </cell>
          <cell r="AD37">
            <v>0</v>
          </cell>
          <cell r="AE37">
            <v>0</v>
          </cell>
          <cell r="AF37">
            <v>0</v>
          </cell>
          <cell r="AG37">
            <v>0</v>
          </cell>
          <cell r="AH37">
            <v>0</v>
          </cell>
          <cell r="AI37">
            <v>0</v>
          </cell>
          <cell r="AJ37">
            <v>0</v>
          </cell>
          <cell r="AK37">
            <v>0</v>
          </cell>
          <cell r="AL37">
            <v>0</v>
          </cell>
          <cell r="AM37">
            <v>0</v>
          </cell>
          <cell r="AN37">
            <v>0</v>
          </cell>
          <cell r="AO37">
            <v>0</v>
          </cell>
          <cell r="AP37">
            <v>0</v>
          </cell>
          <cell r="AQ37">
            <v>3</v>
          </cell>
          <cell r="AR37">
            <v>4</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3</v>
          </cell>
          <cell r="BR37">
            <v>4</v>
          </cell>
          <cell r="BS37">
            <v>7</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1</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1</v>
          </cell>
          <cell r="DY37">
            <v>1</v>
          </cell>
          <cell r="DZ37">
            <v>1</v>
          </cell>
          <cell r="EA37">
            <v>1</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1</v>
          </cell>
          <cell r="FA37">
            <v>1</v>
          </cell>
          <cell r="FB37">
            <v>2</v>
          </cell>
          <cell r="FC37">
            <v>3</v>
          </cell>
          <cell r="FD37">
            <v>4</v>
          </cell>
          <cell r="FE37">
            <v>0</v>
          </cell>
          <cell r="FF37">
            <v>0</v>
          </cell>
          <cell r="FG37">
            <v>0</v>
          </cell>
          <cell r="FH37">
            <v>1</v>
          </cell>
          <cell r="FI37">
            <v>1</v>
          </cell>
          <cell r="FJ37">
            <v>1</v>
          </cell>
          <cell r="FK37">
            <v>0</v>
          </cell>
          <cell r="FL37">
            <v>0</v>
          </cell>
          <cell r="FM37">
            <v>4</v>
          </cell>
          <cell r="FN37">
            <v>6</v>
          </cell>
          <cell r="FO37">
            <v>10</v>
          </cell>
          <cell r="FP37">
            <v>0</v>
          </cell>
          <cell r="FQ37">
            <v>0</v>
          </cell>
          <cell r="FR37">
            <v>0</v>
          </cell>
          <cell r="FS37">
            <v>1</v>
          </cell>
          <cell r="FT37">
            <v>1</v>
          </cell>
          <cell r="FU37">
            <v>3</v>
          </cell>
          <cell r="FV37">
            <v>2</v>
          </cell>
          <cell r="FW37">
            <v>0</v>
          </cell>
          <cell r="FX37">
            <v>0</v>
          </cell>
          <cell r="FY37">
            <v>0</v>
          </cell>
          <cell r="FZ37">
            <v>0</v>
          </cell>
          <cell r="GA37">
            <v>0</v>
          </cell>
          <cell r="GB37">
            <v>3</v>
          </cell>
          <cell r="GC37">
            <v>4</v>
          </cell>
          <cell r="GD37">
            <v>7</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1</v>
          </cell>
          <cell r="GZ37">
            <v>0</v>
          </cell>
          <cell r="HA37">
            <v>0</v>
          </cell>
          <cell r="HB37">
            <v>0</v>
          </cell>
          <cell r="HC37">
            <v>0</v>
          </cell>
          <cell r="HD37">
            <v>0</v>
          </cell>
          <cell r="HE37">
            <v>0</v>
          </cell>
          <cell r="HF37">
            <v>0</v>
          </cell>
          <cell r="HG37">
            <v>1</v>
          </cell>
          <cell r="HH37">
            <v>1</v>
          </cell>
          <cell r="HI37">
            <v>0</v>
          </cell>
          <cell r="HJ37">
            <v>0</v>
          </cell>
          <cell r="HK37">
            <v>0</v>
          </cell>
          <cell r="HL37">
            <v>0</v>
          </cell>
          <cell r="HM37">
            <v>1</v>
          </cell>
          <cell r="HN37">
            <v>0</v>
          </cell>
          <cell r="HO37">
            <v>0</v>
          </cell>
          <cell r="HP37">
            <v>1</v>
          </cell>
          <cell r="HQ37">
            <v>0</v>
          </cell>
          <cell r="HR37">
            <v>0</v>
          </cell>
          <cell r="HS37">
            <v>0</v>
          </cell>
          <cell r="HT37">
            <v>0</v>
          </cell>
          <cell r="HU37">
            <v>1</v>
          </cell>
          <cell r="HV37">
            <v>1</v>
          </cell>
          <cell r="HW37">
            <v>2</v>
          </cell>
          <cell r="HX37">
            <v>0</v>
          </cell>
          <cell r="HY37">
            <v>0</v>
          </cell>
          <cell r="HZ37">
            <v>0</v>
          </cell>
          <cell r="IA37">
            <v>0</v>
          </cell>
          <cell r="IB37">
            <v>0</v>
          </cell>
          <cell r="IC37">
            <v>0</v>
          </cell>
          <cell r="ID37">
            <v>0</v>
          </cell>
          <cell r="IE37">
            <v>0</v>
          </cell>
          <cell r="IF37">
            <v>0</v>
          </cell>
          <cell r="IG37">
            <v>0</v>
          </cell>
          <cell r="IH37">
            <v>0</v>
          </cell>
          <cell r="II37">
            <v>0</v>
          </cell>
          <cell r="IJ37">
            <v>0</v>
          </cell>
          <cell r="IK37">
            <v>0</v>
          </cell>
          <cell r="IL37">
            <v>0</v>
          </cell>
          <cell r="IM37">
            <v>0</v>
          </cell>
          <cell r="IN37">
            <v>0</v>
          </cell>
          <cell r="IO37">
            <v>0</v>
          </cell>
          <cell r="IP37">
            <v>0</v>
          </cell>
          <cell r="IQ37">
            <v>0</v>
          </cell>
          <cell r="IR37">
            <v>0</v>
          </cell>
          <cell r="IS37">
            <v>0</v>
          </cell>
          <cell r="IT37">
            <v>0</v>
          </cell>
          <cell r="IU37">
            <v>0</v>
          </cell>
          <cell r="IV37">
            <v>0</v>
          </cell>
          <cell r="IW37">
            <v>0</v>
          </cell>
          <cell r="IX37">
            <v>0</v>
          </cell>
          <cell r="IY37">
            <v>0</v>
          </cell>
          <cell r="IZ37">
            <v>0</v>
          </cell>
          <cell r="JA37">
            <v>0</v>
          </cell>
          <cell r="JB37">
            <v>0</v>
          </cell>
          <cell r="JC37">
            <v>0</v>
          </cell>
          <cell r="JD37">
            <v>0</v>
          </cell>
          <cell r="JE37">
            <v>0</v>
          </cell>
          <cell r="JF37">
            <v>0</v>
          </cell>
          <cell r="JG37">
            <v>0</v>
          </cell>
          <cell r="JH37">
            <v>0</v>
          </cell>
          <cell r="JI37">
            <v>0</v>
          </cell>
          <cell r="JJ37">
            <v>0</v>
          </cell>
          <cell r="JK37">
            <v>0</v>
          </cell>
          <cell r="JL37">
            <v>0</v>
          </cell>
          <cell r="JM37">
            <v>0</v>
          </cell>
          <cell r="JN37">
            <v>0</v>
          </cell>
          <cell r="JO37">
            <v>0</v>
          </cell>
          <cell r="JP37">
            <v>0</v>
          </cell>
          <cell r="JQ37">
            <v>0</v>
          </cell>
          <cell r="JR37">
            <v>0</v>
          </cell>
          <cell r="JS37">
            <v>0</v>
          </cell>
          <cell r="JT37">
            <v>0</v>
          </cell>
          <cell r="JU37">
            <v>0</v>
          </cell>
          <cell r="JV37">
            <v>0</v>
          </cell>
          <cell r="JW37">
            <v>0</v>
          </cell>
          <cell r="JX37">
            <v>0</v>
          </cell>
          <cell r="JY37">
            <v>0</v>
          </cell>
          <cell r="JZ37">
            <v>0</v>
          </cell>
          <cell r="KA37">
            <v>0</v>
          </cell>
          <cell r="KB37">
            <v>0</v>
          </cell>
          <cell r="KC37">
            <v>0</v>
          </cell>
          <cell r="KD37">
            <v>0</v>
          </cell>
          <cell r="KE37">
            <v>0</v>
          </cell>
          <cell r="KF37">
            <v>0</v>
          </cell>
          <cell r="KG37">
            <v>0</v>
          </cell>
          <cell r="KH37">
            <v>0</v>
          </cell>
          <cell r="KI37">
            <v>0</v>
          </cell>
          <cell r="KJ37">
            <v>0</v>
          </cell>
          <cell r="KK37">
            <v>0</v>
          </cell>
          <cell r="KL37">
            <v>0</v>
          </cell>
          <cell r="KM37">
            <v>0</v>
          </cell>
          <cell r="KN37">
            <v>0</v>
          </cell>
          <cell r="KO37">
            <v>1</v>
          </cell>
          <cell r="KP37">
            <v>0</v>
          </cell>
          <cell r="KQ37">
            <v>1</v>
          </cell>
          <cell r="KR37">
            <v>0</v>
          </cell>
          <cell r="KS37">
            <v>0</v>
          </cell>
          <cell r="KT37">
            <v>0</v>
          </cell>
          <cell r="KU37">
            <v>0</v>
          </cell>
          <cell r="KV37">
            <v>0</v>
          </cell>
          <cell r="KW37">
            <v>2</v>
          </cell>
          <cell r="KX37">
            <v>0</v>
          </cell>
          <cell r="KY37">
            <v>3</v>
          </cell>
          <cell r="KZ37">
            <v>0</v>
          </cell>
          <cell r="LA37">
            <v>0</v>
          </cell>
          <cell r="LB37">
            <v>0</v>
          </cell>
          <cell r="LC37">
            <v>0</v>
          </cell>
          <cell r="LD37">
            <v>0</v>
          </cell>
        </row>
        <row r="38">
          <cell r="A38" t="str">
            <v>Down Community Arts Ltd</v>
          </cell>
          <cell r="B38">
            <v>1</v>
          </cell>
          <cell r="C38">
            <v>33215</v>
          </cell>
          <cell r="D38" t="str">
            <v>Lottery</v>
          </cell>
          <cell r="E38" t="str">
            <v>ACNI/12261</v>
          </cell>
          <cell r="F38" t="str">
            <v>Lizzie Devlin</v>
          </cell>
          <cell r="G38" t="str">
            <v>AFP - Core</v>
          </cell>
          <cell r="H38" t="str">
            <v>Awarded</v>
          </cell>
          <cell r="I38" t="str">
            <v>Small</v>
          </cell>
          <cell r="J38">
            <v>53350</v>
          </cell>
          <cell r="K38">
            <v>0</v>
          </cell>
          <cell r="L38">
            <v>68289</v>
          </cell>
          <cell r="M38">
            <v>81085</v>
          </cell>
          <cell r="N38" t="str">
            <v>Combined</v>
          </cell>
          <cell r="O38">
            <v>0</v>
          </cell>
          <cell r="P38">
            <v>0</v>
          </cell>
          <cell r="Q38">
            <v>0</v>
          </cell>
          <cell r="R38">
            <v>0</v>
          </cell>
          <cell r="S38">
            <v>1</v>
          </cell>
          <cell r="T38">
            <v>0</v>
          </cell>
          <cell r="U38">
            <v>0</v>
          </cell>
          <cell r="V38">
            <v>0</v>
          </cell>
          <cell r="W38">
            <v>0</v>
          </cell>
          <cell r="X38">
            <v>1</v>
          </cell>
          <cell r="Y38">
            <v>0</v>
          </cell>
          <cell r="Z38">
            <v>0</v>
          </cell>
          <cell r="AA38">
            <v>1</v>
          </cell>
          <cell r="AB38">
            <v>1</v>
          </cell>
          <cell r="AC38">
            <v>2</v>
          </cell>
          <cell r="AD38">
            <v>0</v>
          </cell>
          <cell r="AE38">
            <v>0</v>
          </cell>
          <cell r="AF38">
            <v>0</v>
          </cell>
          <cell r="AG38">
            <v>0</v>
          </cell>
          <cell r="AH38">
            <v>0</v>
          </cell>
          <cell r="AI38">
            <v>0</v>
          </cell>
          <cell r="AJ38">
            <v>0</v>
          </cell>
          <cell r="AK38">
            <v>0</v>
          </cell>
          <cell r="AL38">
            <v>0</v>
          </cell>
          <cell r="AM38">
            <v>0</v>
          </cell>
          <cell r="AN38">
            <v>3</v>
          </cell>
          <cell r="AO38">
            <v>3</v>
          </cell>
          <cell r="AP38">
            <v>20</v>
          </cell>
          <cell r="AQ38">
            <v>1</v>
          </cell>
          <cell r="AR38">
            <v>5</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1</v>
          </cell>
          <cell r="BR38">
            <v>5</v>
          </cell>
          <cell r="BS38">
            <v>6</v>
          </cell>
          <cell r="BT38">
            <v>12</v>
          </cell>
          <cell r="BU38">
            <v>8</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12</v>
          </cell>
          <cell r="CU38">
            <v>8</v>
          </cell>
          <cell r="CV38">
            <v>20</v>
          </cell>
          <cell r="CW38">
            <v>1</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1</v>
          </cell>
          <cell r="DX38">
            <v>0</v>
          </cell>
          <cell r="DY38">
            <v>1</v>
          </cell>
          <cell r="DZ38">
            <v>0</v>
          </cell>
          <cell r="EA38">
            <v>1</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1</v>
          </cell>
          <cell r="FB38">
            <v>1</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1</v>
          </cell>
          <cell r="FU38">
            <v>0</v>
          </cell>
          <cell r="FV38">
            <v>0</v>
          </cell>
          <cell r="FW38">
            <v>3</v>
          </cell>
          <cell r="FX38">
            <v>0</v>
          </cell>
          <cell r="FY38">
            <v>2</v>
          </cell>
          <cell r="FZ38">
            <v>0</v>
          </cell>
          <cell r="GA38">
            <v>0</v>
          </cell>
          <cell r="GB38">
            <v>1</v>
          </cell>
          <cell r="GC38">
            <v>5</v>
          </cell>
          <cell r="GD38">
            <v>6</v>
          </cell>
          <cell r="GE38">
            <v>0</v>
          </cell>
          <cell r="GF38">
            <v>0</v>
          </cell>
          <cell r="GG38">
            <v>6</v>
          </cell>
          <cell r="GH38">
            <v>3</v>
          </cell>
          <cell r="GI38">
            <v>6</v>
          </cell>
          <cell r="GJ38">
            <v>1</v>
          </cell>
          <cell r="GK38">
            <v>0</v>
          </cell>
          <cell r="GL38">
            <v>4</v>
          </cell>
          <cell r="GM38">
            <v>0</v>
          </cell>
          <cell r="GN38">
            <v>0</v>
          </cell>
          <cell r="GO38">
            <v>0</v>
          </cell>
          <cell r="GP38">
            <v>0</v>
          </cell>
          <cell r="GQ38">
            <v>12</v>
          </cell>
          <cell r="GR38">
            <v>8</v>
          </cell>
          <cell r="GS38">
            <v>20</v>
          </cell>
          <cell r="GT38">
            <v>0</v>
          </cell>
          <cell r="GU38">
            <v>0</v>
          </cell>
          <cell r="GV38">
            <v>0</v>
          </cell>
          <cell r="GW38">
            <v>0</v>
          </cell>
          <cell r="GX38">
            <v>1</v>
          </cell>
          <cell r="GY38">
            <v>0</v>
          </cell>
          <cell r="GZ38">
            <v>0</v>
          </cell>
          <cell r="HA38">
            <v>0</v>
          </cell>
          <cell r="HB38">
            <v>0</v>
          </cell>
          <cell r="HC38">
            <v>0</v>
          </cell>
          <cell r="HD38">
            <v>0</v>
          </cell>
          <cell r="HE38">
            <v>0</v>
          </cell>
          <cell r="HF38">
            <v>1</v>
          </cell>
          <cell r="HG38">
            <v>0</v>
          </cell>
          <cell r="HH38">
            <v>1</v>
          </cell>
          <cell r="HI38">
            <v>0</v>
          </cell>
          <cell r="HJ38">
            <v>0</v>
          </cell>
          <cell r="HK38">
            <v>0</v>
          </cell>
          <cell r="HL38">
            <v>1</v>
          </cell>
          <cell r="HM38">
            <v>0</v>
          </cell>
          <cell r="HN38">
            <v>0</v>
          </cell>
          <cell r="HO38">
            <v>0</v>
          </cell>
          <cell r="HP38">
            <v>0</v>
          </cell>
          <cell r="HQ38">
            <v>0</v>
          </cell>
          <cell r="HR38">
            <v>0</v>
          </cell>
          <cell r="HS38">
            <v>0</v>
          </cell>
          <cell r="HT38">
            <v>0</v>
          </cell>
          <cell r="HU38">
            <v>0</v>
          </cell>
          <cell r="HV38">
            <v>1</v>
          </cell>
          <cell r="HW38">
            <v>1</v>
          </cell>
          <cell r="HX38">
            <v>0</v>
          </cell>
          <cell r="HY38">
            <v>3</v>
          </cell>
          <cell r="HZ38">
            <v>0</v>
          </cell>
          <cell r="IA38">
            <v>0</v>
          </cell>
          <cell r="IB38">
            <v>0</v>
          </cell>
          <cell r="IC38">
            <v>0</v>
          </cell>
          <cell r="ID38">
            <v>0</v>
          </cell>
          <cell r="IE38">
            <v>0</v>
          </cell>
          <cell r="IF38">
            <v>0</v>
          </cell>
          <cell r="IG38">
            <v>0</v>
          </cell>
          <cell r="IH38">
            <v>0</v>
          </cell>
          <cell r="II38">
            <v>0</v>
          </cell>
          <cell r="IJ38">
            <v>0</v>
          </cell>
          <cell r="IK38">
            <v>3</v>
          </cell>
          <cell r="IL38">
            <v>3</v>
          </cell>
          <cell r="IM38">
            <v>0</v>
          </cell>
          <cell r="IN38">
            <v>0</v>
          </cell>
          <cell r="IO38">
            <v>0</v>
          </cell>
          <cell r="IP38">
            <v>0</v>
          </cell>
          <cell r="IQ38">
            <v>0</v>
          </cell>
          <cell r="IR38">
            <v>0</v>
          </cell>
          <cell r="IS38">
            <v>0</v>
          </cell>
          <cell r="IT38">
            <v>0</v>
          </cell>
          <cell r="IU38">
            <v>1</v>
          </cell>
          <cell r="IV38">
            <v>5</v>
          </cell>
          <cell r="IW38">
            <v>1</v>
          </cell>
          <cell r="IX38">
            <v>5</v>
          </cell>
          <cell r="IY38">
            <v>6</v>
          </cell>
          <cell r="IZ38">
            <v>0</v>
          </cell>
          <cell r="JA38">
            <v>0</v>
          </cell>
          <cell r="JB38">
            <v>0</v>
          </cell>
          <cell r="JC38">
            <v>0</v>
          </cell>
          <cell r="JD38">
            <v>0</v>
          </cell>
          <cell r="JE38">
            <v>0</v>
          </cell>
          <cell r="JF38">
            <v>0</v>
          </cell>
          <cell r="JG38">
            <v>0</v>
          </cell>
          <cell r="JH38">
            <v>12</v>
          </cell>
          <cell r="JI38">
            <v>8</v>
          </cell>
          <cell r="JJ38">
            <v>12</v>
          </cell>
          <cell r="JK38">
            <v>8</v>
          </cell>
          <cell r="JL38">
            <v>20</v>
          </cell>
          <cell r="JM38">
            <v>1</v>
          </cell>
          <cell r="JN38">
            <v>0</v>
          </cell>
          <cell r="JO38">
            <v>0</v>
          </cell>
          <cell r="JP38">
            <v>0</v>
          </cell>
          <cell r="JQ38">
            <v>0</v>
          </cell>
          <cell r="JR38">
            <v>0</v>
          </cell>
          <cell r="JS38">
            <v>0</v>
          </cell>
          <cell r="JT38">
            <v>0</v>
          </cell>
          <cell r="JU38">
            <v>0</v>
          </cell>
          <cell r="JV38">
            <v>0</v>
          </cell>
          <cell r="JW38">
            <v>1</v>
          </cell>
          <cell r="JX38">
            <v>0</v>
          </cell>
          <cell r="JY38">
            <v>1</v>
          </cell>
          <cell r="JZ38">
            <v>0</v>
          </cell>
          <cell r="KA38">
            <v>0</v>
          </cell>
          <cell r="KB38">
            <v>0</v>
          </cell>
          <cell r="KC38">
            <v>0</v>
          </cell>
          <cell r="KD38">
            <v>0</v>
          </cell>
          <cell r="KE38">
            <v>0</v>
          </cell>
          <cell r="KF38">
            <v>0</v>
          </cell>
          <cell r="KG38">
            <v>1</v>
          </cell>
          <cell r="KH38">
            <v>0</v>
          </cell>
          <cell r="KI38">
            <v>0</v>
          </cell>
          <cell r="KJ38">
            <v>0</v>
          </cell>
          <cell r="KK38">
            <v>1</v>
          </cell>
          <cell r="KL38">
            <v>1</v>
          </cell>
          <cell r="KM38">
            <v>0</v>
          </cell>
          <cell r="KN38">
            <v>0</v>
          </cell>
          <cell r="KO38">
            <v>0</v>
          </cell>
          <cell r="KP38">
            <v>1</v>
          </cell>
          <cell r="KQ38">
            <v>0</v>
          </cell>
          <cell r="KR38">
            <v>0</v>
          </cell>
          <cell r="KS38">
            <v>0</v>
          </cell>
          <cell r="KT38">
            <v>0</v>
          </cell>
          <cell r="KU38">
            <v>0</v>
          </cell>
          <cell r="KV38">
            <v>0</v>
          </cell>
          <cell r="KW38">
            <v>0</v>
          </cell>
          <cell r="KX38">
            <v>0</v>
          </cell>
          <cell r="KY38">
            <v>0</v>
          </cell>
          <cell r="KZ38">
            <v>0</v>
          </cell>
          <cell r="LA38">
            <v>0</v>
          </cell>
          <cell r="LB38">
            <v>0</v>
          </cell>
          <cell r="LC38">
            <v>0</v>
          </cell>
          <cell r="LD38">
            <v>0</v>
          </cell>
        </row>
        <row r="39">
          <cell r="A39" t="str">
            <v>Drake Music Project Northern Ireland</v>
          </cell>
          <cell r="B39">
            <v>1</v>
          </cell>
          <cell r="C39">
            <v>33181</v>
          </cell>
          <cell r="D39" t="str">
            <v>Lottery</v>
          </cell>
          <cell r="E39" t="str">
            <v>ACNI/12227</v>
          </cell>
          <cell r="F39" t="str">
            <v>Fionnuala Walsh</v>
          </cell>
          <cell r="G39" t="str">
            <v>AFP - Core</v>
          </cell>
          <cell r="H39" t="str">
            <v>Awarded</v>
          </cell>
          <cell r="I39" t="str">
            <v>Small</v>
          </cell>
          <cell r="J39">
            <v>52380</v>
          </cell>
          <cell r="K39">
            <v>0</v>
          </cell>
          <cell r="L39">
            <v>57590</v>
          </cell>
          <cell r="M39">
            <v>133992</v>
          </cell>
          <cell r="N39" t="str">
            <v>Music</v>
          </cell>
          <cell r="O39">
            <v>0</v>
          </cell>
          <cell r="P39">
            <v>0</v>
          </cell>
          <cell r="Q39">
            <v>0</v>
          </cell>
          <cell r="R39">
            <v>0</v>
          </cell>
          <cell r="S39">
            <v>0</v>
          </cell>
          <cell r="T39">
            <v>1</v>
          </cell>
          <cell r="U39">
            <v>0</v>
          </cell>
          <cell r="V39">
            <v>0</v>
          </cell>
          <cell r="W39">
            <v>0</v>
          </cell>
          <cell r="X39">
            <v>0</v>
          </cell>
          <cell r="Y39">
            <v>0</v>
          </cell>
          <cell r="Z39">
            <v>0</v>
          </cell>
          <cell r="AA39">
            <v>0</v>
          </cell>
          <cell r="AB39">
            <v>1</v>
          </cell>
          <cell r="AC39">
            <v>1</v>
          </cell>
          <cell r="AD39">
            <v>14</v>
          </cell>
          <cell r="AE39">
            <v>7</v>
          </cell>
          <cell r="AF39">
            <v>0</v>
          </cell>
          <cell r="AG39">
            <v>0</v>
          </cell>
          <cell r="AH39">
            <v>0</v>
          </cell>
          <cell r="AI39">
            <v>1</v>
          </cell>
          <cell r="AJ39">
            <v>14</v>
          </cell>
          <cell r="AK39">
            <v>8</v>
          </cell>
          <cell r="AL39">
            <v>22</v>
          </cell>
          <cell r="AM39">
            <v>9</v>
          </cell>
          <cell r="AN39">
            <v>8</v>
          </cell>
          <cell r="AO39">
            <v>17</v>
          </cell>
          <cell r="AP39">
            <v>1632</v>
          </cell>
          <cell r="AQ39">
            <v>2</v>
          </cell>
          <cell r="AR39">
            <v>3</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2</v>
          </cell>
          <cell r="BR39">
            <v>3</v>
          </cell>
          <cell r="BS39">
            <v>5</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1</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1</v>
          </cell>
          <cell r="DY39">
            <v>1</v>
          </cell>
          <cell r="DZ39">
            <v>12</v>
          </cell>
          <cell r="EA39">
            <v>7</v>
          </cell>
          <cell r="EB39">
            <v>0</v>
          </cell>
          <cell r="EC39">
            <v>0</v>
          </cell>
          <cell r="ED39">
            <v>1</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1</v>
          </cell>
          <cell r="EW39">
            <v>0</v>
          </cell>
          <cell r="EX39">
            <v>0</v>
          </cell>
          <cell r="EY39">
            <v>0</v>
          </cell>
          <cell r="EZ39">
            <v>14</v>
          </cell>
          <cell r="FA39">
            <v>7</v>
          </cell>
          <cell r="FB39">
            <v>21</v>
          </cell>
          <cell r="FC39">
            <v>0</v>
          </cell>
          <cell r="FD39">
            <v>1</v>
          </cell>
          <cell r="FE39">
            <v>0</v>
          </cell>
          <cell r="FF39">
            <v>0</v>
          </cell>
          <cell r="FG39">
            <v>0</v>
          </cell>
          <cell r="FH39">
            <v>0</v>
          </cell>
          <cell r="FI39">
            <v>1</v>
          </cell>
          <cell r="FJ39">
            <v>1</v>
          </cell>
          <cell r="FK39">
            <v>1</v>
          </cell>
          <cell r="FL39">
            <v>2</v>
          </cell>
          <cell r="FM39">
            <v>2</v>
          </cell>
          <cell r="FN39">
            <v>4</v>
          </cell>
          <cell r="FO39">
            <v>6</v>
          </cell>
          <cell r="FP39">
            <v>0</v>
          </cell>
          <cell r="FQ39">
            <v>0</v>
          </cell>
          <cell r="FR39">
            <v>0</v>
          </cell>
          <cell r="FS39">
            <v>0</v>
          </cell>
          <cell r="FT39">
            <v>0</v>
          </cell>
          <cell r="FU39">
            <v>0</v>
          </cell>
          <cell r="FV39">
            <v>0</v>
          </cell>
          <cell r="FW39">
            <v>0</v>
          </cell>
          <cell r="FX39">
            <v>1</v>
          </cell>
          <cell r="FY39">
            <v>2</v>
          </cell>
          <cell r="FZ39">
            <v>1</v>
          </cell>
          <cell r="GA39">
            <v>1</v>
          </cell>
          <cell r="GB39">
            <v>2</v>
          </cell>
          <cell r="GC39">
            <v>3</v>
          </cell>
          <cell r="GD39">
            <v>5</v>
          </cell>
          <cell r="GE39">
            <v>0</v>
          </cell>
          <cell r="GF39">
            <v>0</v>
          </cell>
          <cell r="GG39">
            <v>0</v>
          </cell>
          <cell r="GH39">
            <v>0</v>
          </cell>
          <cell r="GI39">
            <v>0</v>
          </cell>
          <cell r="GJ39">
            <v>0</v>
          </cell>
          <cell r="GK39">
            <v>0</v>
          </cell>
          <cell r="GL39">
            <v>0</v>
          </cell>
          <cell r="GM39">
            <v>0</v>
          </cell>
          <cell r="GN39">
            <v>0</v>
          </cell>
          <cell r="GO39">
            <v>0</v>
          </cell>
          <cell r="GP39">
            <v>0</v>
          </cell>
          <cell r="GQ39">
            <v>0</v>
          </cell>
          <cell r="GR39">
            <v>0</v>
          </cell>
          <cell r="GS39">
            <v>0</v>
          </cell>
          <cell r="GT39">
            <v>0</v>
          </cell>
          <cell r="GU39">
            <v>0</v>
          </cell>
          <cell r="GV39">
            <v>0</v>
          </cell>
          <cell r="GW39">
            <v>0</v>
          </cell>
          <cell r="GX39">
            <v>0</v>
          </cell>
          <cell r="GY39">
            <v>0</v>
          </cell>
          <cell r="GZ39">
            <v>0</v>
          </cell>
          <cell r="HA39">
            <v>1</v>
          </cell>
          <cell r="HB39">
            <v>0</v>
          </cell>
          <cell r="HC39">
            <v>0</v>
          </cell>
          <cell r="HD39">
            <v>0</v>
          </cell>
          <cell r="HE39">
            <v>0</v>
          </cell>
          <cell r="HF39">
            <v>0</v>
          </cell>
          <cell r="HG39">
            <v>1</v>
          </cell>
          <cell r="HH39">
            <v>1</v>
          </cell>
          <cell r="HI39">
            <v>0</v>
          </cell>
          <cell r="HJ39">
            <v>0</v>
          </cell>
          <cell r="HK39">
            <v>11</v>
          </cell>
          <cell r="HL39">
            <v>5</v>
          </cell>
          <cell r="HM39">
            <v>3</v>
          </cell>
          <cell r="HN39">
            <v>2</v>
          </cell>
          <cell r="HO39">
            <v>0</v>
          </cell>
          <cell r="HP39">
            <v>1</v>
          </cell>
          <cell r="HQ39">
            <v>0</v>
          </cell>
          <cell r="HR39">
            <v>0</v>
          </cell>
          <cell r="HS39">
            <v>0</v>
          </cell>
          <cell r="HT39">
            <v>0</v>
          </cell>
          <cell r="HU39">
            <v>14</v>
          </cell>
          <cell r="HV39">
            <v>8</v>
          </cell>
          <cell r="HW39">
            <v>22</v>
          </cell>
          <cell r="HX39">
            <v>0</v>
          </cell>
          <cell r="HY39">
            <v>0</v>
          </cell>
          <cell r="HZ39">
            <v>9</v>
          </cell>
          <cell r="IA39">
            <v>7</v>
          </cell>
          <cell r="IB39">
            <v>0</v>
          </cell>
          <cell r="IC39">
            <v>1</v>
          </cell>
          <cell r="ID39">
            <v>0</v>
          </cell>
          <cell r="IE39">
            <v>0</v>
          </cell>
          <cell r="IF39">
            <v>0</v>
          </cell>
          <cell r="IG39">
            <v>0</v>
          </cell>
          <cell r="IH39">
            <v>0</v>
          </cell>
          <cell r="II39">
            <v>0</v>
          </cell>
          <cell r="IJ39">
            <v>9</v>
          </cell>
          <cell r="IK39">
            <v>8</v>
          </cell>
          <cell r="IL39">
            <v>17</v>
          </cell>
          <cell r="IM39">
            <v>0</v>
          </cell>
          <cell r="IN39">
            <v>0</v>
          </cell>
          <cell r="IO39">
            <v>0</v>
          </cell>
          <cell r="IP39">
            <v>0</v>
          </cell>
          <cell r="IQ39">
            <v>0</v>
          </cell>
          <cell r="IR39">
            <v>0</v>
          </cell>
          <cell r="IS39">
            <v>0</v>
          </cell>
          <cell r="IT39">
            <v>0</v>
          </cell>
          <cell r="IU39">
            <v>3</v>
          </cell>
          <cell r="IV39">
            <v>3</v>
          </cell>
          <cell r="IW39">
            <v>3</v>
          </cell>
          <cell r="IX39">
            <v>3</v>
          </cell>
          <cell r="IY39">
            <v>6</v>
          </cell>
          <cell r="IZ39">
            <v>0</v>
          </cell>
          <cell r="JA39">
            <v>0</v>
          </cell>
          <cell r="JB39">
            <v>0</v>
          </cell>
          <cell r="JC39">
            <v>0</v>
          </cell>
          <cell r="JD39">
            <v>0</v>
          </cell>
          <cell r="JE39">
            <v>0</v>
          </cell>
          <cell r="JF39">
            <v>0</v>
          </cell>
          <cell r="JG39">
            <v>0</v>
          </cell>
          <cell r="JH39">
            <v>0</v>
          </cell>
          <cell r="JI39">
            <v>0</v>
          </cell>
          <cell r="JJ39">
            <v>0</v>
          </cell>
          <cell r="JK39">
            <v>0</v>
          </cell>
          <cell r="JL39">
            <v>0</v>
          </cell>
          <cell r="JM39">
            <v>0</v>
          </cell>
          <cell r="JN39">
            <v>0</v>
          </cell>
          <cell r="JO39">
            <v>0</v>
          </cell>
          <cell r="JP39">
            <v>0</v>
          </cell>
          <cell r="JQ39">
            <v>0</v>
          </cell>
          <cell r="JR39">
            <v>0</v>
          </cell>
          <cell r="JS39">
            <v>0</v>
          </cell>
          <cell r="JT39">
            <v>0</v>
          </cell>
          <cell r="JU39">
            <v>0</v>
          </cell>
          <cell r="JV39">
            <v>1</v>
          </cell>
          <cell r="JW39">
            <v>0</v>
          </cell>
          <cell r="JX39">
            <v>1</v>
          </cell>
          <cell r="JY39">
            <v>1</v>
          </cell>
          <cell r="JZ39">
            <v>0</v>
          </cell>
          <cell r="KA39">
            <v>0</v>
          </cell>
          <cell r="KB39">
            <v>0</v>
          </cell>
          <cell r="KC39">
            <v>0</v>
          </cell>
          <cell r="KD39">
            <v>0</v>
          </cell>
          <cell r="KE39">
            <v>0</v>
          </cell>
          <cell r="KF39">
            <v>0</v>
          </cell>
          <cell r="KG39">
            <v>0</v>
          </cell>
          <cell r="KH39">
            <v>14</v>
          </cell>
          <cell r="KI39">
            <v>8</v>
          </cell>
          <cell r="KJ39">
            <v>14</v>
          </cell>
          <cell r="KK39">
            <v>8</v>
          </cell>
          <cell r="KL39">
            <v>22</v>
          </cell>
          <cell r="KM39">
            <v>0</v>
          </cell>
          <cell r="KN39">
            <v>0</v>
          </cell>
          <cell r="KO39">
            <v>1</v>
          </cell>
          <cell r="KP39">
            <v>0</v>
          </cell>
          <cell r="KQ39">
            <v>3</v>
          </cell>
          <cell r="KR39">
            <v>2</v>
          </cell>
          <cell r="KS39">
            <v>0</v>
          </cell>
          <cell r="KT39">
            <v>4</v>
          </cell>
          <cell r="KU39">
            <v>23</v>
          </cell>
          <cell r="KV39">
            <v>4</v>
          </cell>
          <cell r="KW39">
            <v>24</v>
          </cell>
          <cell r="KX39">
            <v>2</v>
          </cell>
          <cell r="KY39">
            <v>62</v>
          </cell>
          <cell r="KZ39">
            <v>0</v>
          </cell>
          <cell r="LA39">
            <v>0</v>
          </cell>
          <cell r="LB39">
            <v>0</v>
          </cell>
          <cell r="LC39">
            <v>4</v>
          </cell>
          <cell r="LD39">
            <v>4</v>
          </cell>
        </row>
        <row r="40">
          <cell r="A40" t="str">
            <v>DU Dance</v>
          </cell>
          <cell r="B40">
            <v>1</v>
          </cell>
          <cell r="C40">
            <v>33207</v>
          </cell>
          <cell r="D40" t="str">
            <v>Lottery</v>
          </cell>
          <cell r="E40" t="str">
            <v>ACNI/12253</v>
          </cell>
          <cell r="F40" t="str">
            <v>Gilly Campbell</v>
          </cell>
          <cell r="G40" t="str">
            <v>AFP - Core</v>
          </cell>
          <cell r="H40" t="str">
            <v>Awarded</v>
          </cell>
          <cell r="I40" t="str">
            <v>Small</v>
          </cell>
          <cell r="J40">
            <v>46075</v>
          </cell>
          <cell r="K40">
            <v>0</v>
          </cell>
          <cell r="L40">
            <v>79303</v>
          </cell>
          <cell r="M40">
            <v>257231</v>
          </cell>
          <cell r="N40" t="str">
            <v>Dance</v>
          </cell>
          <cell r="O40">
            <v>0</v>
          </cell>
          <cell r="P40">
            <v>0</v>
          </cell>
          <cell r="Q40">
            <v>0</v>
          </cell>
          <cell r="R40">
            <v>1</v>
          </cell>
          <cell r="S40">
            <v>0</v>
          </cell>
          <cell r="T40">
            <v>1</v>
          </cell>
          <cell r="U40">
            <v>0</v>
          </cell>
          <cell r="V40">
            <v>0</v>
          </cell>
          <cell r="W40">
            <v>0</v>
          </cell>
          <cell r="X40">
            <v>0</v>
          </cell>
          <cell r="Y40">
            <v>0</v>
          </cell>
          <cell r="Z40">
            <v>0</v>
          </cell>
          <cell r="AA40">
            <v>0</v>
          </cell>
          <cell r="AB40">
            <v>2</v>
          </cell>
          <cell r="AC40">
            <v>2</v>
          </cell>
          <cell r="AD40">
            <v>14</v>
          </cell>
          <cell r="AE40">
            <v>12</v>
          </cell>
          <cell r="AF40">
            <v>0</v>
          </cell>
          <cell r="AG40">
            <v>0</v>
          </cell>
          <cell r="AH40">
            <v>1</v>
          </cell>
          <cell r="AI40">
            <v>3</v>
          </cell>
          <cell r="AJ40">
            <v>15</v>
          </cell>
          <cell r="AK40">
            <v>15</v>
          </cell>
          <cell r="AL40">
            <v>30</v>
          </cell>
          <cell r="AM40">
            <v>11</v>
          </cell>
          <cell r="AN40">
            <v>23</v>
          </cell>
          <cell r="AO40">
            <v>34</v>
          </cell>
          <cell r="AP40">
            <v>414</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4</v>
          </cell>
          <cell r="BP40">
            <v>2</v>
          </cell>
          <cell r="BQ40">
            <v>4</v>
          </cell>
          <cell r="BR40">
            <v>2</v>
          </cell>
          <cell r="BS40">
            <v>6</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14</v>
          </cell>
          <cell r="CS40">
            <v>12</v>
          </cell>
          <cell r="CT40">
            <v>14</v>
          </cell>
          <cell r="CU40">
            <v>12</v>
          </cell>
          <cell r="CV40">
            <v>26</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1</v>
          </cell>
          <cell r="DW40">
            <v>0</v>
          </cell>
          <cell r="DX40">
            <v>1</v>
          </cell>
          <cell r="DY40">
            <v>1</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1</v>
          </cell>
          <cell r="EY40">
            <v>3</v>
          </cell>
          <cell r="EZ40">
            <v>1</v>
          </cell>
          <cell r="FA40">
            <v>3</v>
          </cell>
          <cell r="FB40">
            <v>4</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1</v>
          </cell>
          <cell r="FW40">
            <v>1</v>
          </cell>
          <cell r="FX40">
            <v>3</v>
          </cell>
          <cell r="FY40">
            <v>1</v>
          </cell>
          <cell r="FZ40">
            <v>0</v>
          </cell>
          <cell r="GA40">
            <v>0</v>
          </cell>
          <cell r="GB40">
            <v>4</v>
          </cell>
          <cell r="GC40">
            <v>2</v>
          </cell>
          <cell r="GD40">
            <v>6</v>
          </cell>
          <cell r="GE40">
            <v>0</v>
          </cell>
          <cell r="GF40">
            <v>0</v>
          </cell>
          <cell r="GG40">
            <v>0</v>
          </cell>
          <cell r="GH40">
            <v>0</v>
          </cell>
          <cell r="GI40">
            <v>0</v>
          </cell>
          <cell r="GJ40">
            <v>0</v>
          </cell>
          <cell r="GK40">
            <v>0</v>
          </cell>
          <cell r="GL40">
            <v>0</v>
          </cell>
          <cell r="GM40">
            <v>0</v>
          </cell>
          <cell r="GN40">
            <v>0</v>
          </cell>
          <cell r="GO40">
            <v>0</v>
          </cell>
          <cell r="GP40">
            <v>0</v>
          </cell>
          <cell r="GQ40">
            <v>0</v>
          </cell>
          <cell r="GR40">
            <v>0</v>
          </cell>
          <cell r="GS40">
            <v>0</v>
          </cell>
          <cell r="GT40">
            <v>0</v>
          </cell>
          <cell r="GU40">
            <v>0</v>
          </cell>
          <cell r="GV40">
            <v>0</v>
          </cell>
          <cell r="GW40">
            <v>0</v>
          </cell>
          <cell r="GX40">
            <v>0</v>
          </cell>
          <cell r="GY40">
            <v>0</v>
          </cell>
          <cell r="GZ40">
            <v>0</v>
          </cell>
          <cell r="HA40">
            <v>1</v>
          </cell>
          <cell r="HB40">
            <v>0</v>
          </cell>
          <cell r="HC40">
            <v>0</v>
          </cell>
          <cell r="HD40">
            <v>0</v>
          </cell>
          <cell r="HE40">
            <v>0</v>
          </cell>
          <cell r="HF40">
            <v>0</v>
          </cell>
          <cell r="HG40">
            <v>1</v>
          </cell>
          <cell r="HH40">
            <v>1</v>
          </cell>
          <cell r="HI40">
            <v>0</v>
          </cell>
          <cell r="HJ40">
            <v>0</v>
          </cell>
          <cell r="HK40">
            <v>0</v>
          </cell>
          <cell r="HL40">
            <v>1</v>
          </cell>
          <cell r="HM40">
            <v>0</v>
          </cell>
          <cell r="HN40">
            <v>0</v>
          </cell>
          <cell r="HO40">
            <v>1</v>
          </cell>
          <cell r="HP40">
            <v>2</v>
          </cell>
          <cell r="HQ40">
            <v>0</v>
          </cell>
          <cell r="HR40">
            <v>0</v>
          </cell>
          <cell r="HS40">
            <v>0</v>
          </cell>
          <cell r="HT40">
            <v>0</v>
          </cell>
          <cell r="HU40">
            <v>1</v>
          </cell>
          <cell r="HV40">
            <v>3</v>
          </cell>
          <cell r="HW40">
            <v>4</v>
          </cell>
          <cell r="HX40">
            <v>10</v>
          </cell>
          <cell r="HY40">
            <v>22</v>
          </cell>
          <cell r="HZ40">
            <v>1</v>
          </cell>
          <cell r="IA40">
            <v>1</v>
          </cell>
          <cell r="IB40">
            <v>0</v>
          </cell>
          <cell r="IC40">
            <v>0</v>
          </cell>
          <cell r="ID40">
            <v>0</v>
          </cell>
          <cell r="IE40">
            <v>0</v>
          </cell>
          <cell r="IF40">
            <v>0</v>
          </cell>
          <cell r="IG40">
            <v>0</v>
          </cell>
          <cell r="IH40">
            <v>0</v>
          </cell>
          <cell r="II40">
            <v>0</v>
          </cell>
          <cell r="IJ40">
            <v>11</v>
          </cell>
          <cell r="IK40">
            <v>23</v>
          </cell>
          <cell r="IL40">
            <v>34</v>
          </cell>
          <cell r="IM40">
            <v>0</v>
          </cell>
          <cell r="IN40">
            <v>0</v>
          </cell>
          <cell r="IO40">
            <v>0</v>
          </cell>
          <cell r="IP40">
            <v>0</v>
          </cell>
          <cell r="IQ40">
            <v>0</v>
          </cell>
          <cell r="IR40">
            <v>0</v>
          </cell>
          <cell r="IS40">
            <v>0</v>
          </cell>
          <cell r="IT40">
            <v>0</v>
          </cell>
          <cell r="IU40">
            <v>4</v>
          </cell>
          <cell r="IV40">
            <v>2</v>
          </cell>
          <cell r="IW40">
            <v>4</v>
          </cell>
          <cell r="IX40">
            <v>2</v>
          </cell>
          <cell r="IY40">
            <v>6</v>
          </cell>
          <cell r="IZ40">
            <v>0</v>
          </cell>
          <cell r="JA40">
            <v>0</v>
          </cell>
          <cell r="JB40">
            <v>0</v>
          </cell>
          <cell r="JC40">
            <v>0</v>
          </cell>
          <cell r="JD40">
            <v>0</v>
          </cell>
          <cell r="JE40">
            <v>0</v>
          </cell>
          <cell r="JF40">
            <v>0</v>
          </cell>
          <cell r="JG40">
            <v>0</v>
          </cell>
          <cell r="JH40">
            <v>14</v>
          </cell>
          <cell r="JI40">
            <v>12</v>
          </cell>
          <cell r="JJ40">
            <v>14</v>
          </cell>
          <cell r="JK40">
            <v>12</v>
          </cell>
          <cell r="JL40">
            <v>26</v>
          </cell>
          <cell r="JM40">
            <v>0</v>
          </cell>
          <cell r="JN40">
            <v>0</v>
          </cell>
          <cell r="JO40">
            <v>0</v>
          </cell>
          <cell r="JP40">
            <v>0</v>
          </cell>
          <cell r="JQ40">
            <v>0</v>
          </cell>
          <cell r="JR40">
            <v>0</v>
          </cell>
          <cell r="JS40">
            <v>0</v>
          </cell>
          <cell r="JT40">
            <v>0</v>
          </cell>
          <cell r="JU40">
            <v>0</v>
          </cell>
          <cell r="JV40">
            <v>1</v>
          </cell>
          <cell r="JW40">
            <v>0</v>
          </cell>
          <cell r="JX40">
            <v>1</v>
          </cell>
          <cell r="JY40">
            <v>1</v>
          </cell>
          <cell r="JZ40">
            <v>0</v>
          </cell>
          <cell r="KA40">
            <v>0</v>
          </cell>
          <cell r="KB40">
            <v>0</v>
          </cell>
          <cell r="KC40">
            <v>0</v>
          </cell>
          <cell r="KD40">
            <v>0</v>
          </cell>
          <cell r="KE40">
            <v>0</v>
          </cell>
          <cell r="KF40">
            <v>0</v>
          </cell>
          <cell r="KG40">
            <v>0</v>
          </cell>
          <cell r="KH40">
            <v>1</v>
          </cell>
          <cell r="KI40">
            <v>3</v>
          </cell>
          <cell r="KJ40">
            <v>1</v>
          </cell>
          <cell r="KK40">
            <v>3</v>
          </cell>
          <cell r="KL40">
            <v>4</v>
          </cell>
          <cell r="KM40">
            <v>0</v>
          </cell>
          <cell r="KN40">
            <v>0</v>
          </cell>
          <cell r="KO40">
            <v>1</v>
          </cell>
          <cell r="KP40">
            <v>0</v>
          </cell>
          <cell r="KQ40">
            <v>1</v>
          </cell>
          <cell r="KR40">
            <v>0</v>
          </cell>
          <cell r="KS40">
            <v>0</v>
          </cell>
          <cell r="KT40">
            <v>1</v>
          </cell>
          <cell r="KU40">
            <v>0</v>
          </cell>
          <cell r="KV40">
            <v>5</v>
          </cell>
          <cell r="KW40">
            <v>4</v>
          </cell>
          <cell r="KX40">
            <v>0</v>
          </cell>
          <cell r="KY40">
            <v>11</v>
          </cell>
          <cell r="KZ40">
            <v>2</v>
          </cell>
          <cell r="LA40">
            <v>0</v>
          </cell>
          <cell r="LB40">
            <v>0</v>
          </cell>
          <cell r="LC40">
            <v>0</v>
          </cell>
          <cell r="LD40">
            <v>0</v>
          </cell>
        </row>
        <row r="41">
          <cell r="A41" t="str">
            <v>Dumbworld Ltd</v>
          </cell>
          <cell r="B41">
            <v>1</v>
          </cell>
          <cell r="C41">
            <v>33235</v>
          </cell>
          <cell r="D41" t="str">
            <v>Lottery</v>
          </cell>
          <cell r="E41" t="str">
            <v>ACNI/12281</v>
          </cell>
          <cell r="F41" t="str">
            <v>Ciaran Scullion</v>
          </cell>
          <cell r="G41" t="str">
            <v>AFP - Core</v>
          </cell>
          <cell r="H41" t="str">
            <v>Awarded</v>
          </cell>
          <cell r="I41" t="str">
            <v>Small</v>
          </cell>
          <cell r="J41">
            <v>82000</v>
          </cell>
          <cell r="K41">
            <v>0</v>
          </cell>
          <cell r="L41">
            <v>105920</v>
          </cell>
          <cell r="M41">
            <v>345425</v>
          </cell>
          <cell r="N41" t="str">
            <v>Music</v>
          </cell>
          <cell r="O41">
            <v>0</v>
          </cell>
          <cell r="P41">
            <v>0</v>
          </cell>
          <cell r="Q41">
            <v>2</v>
          </cell>
          <cell r="R41">
            <v>0</v>
          </cell>
          <cell r="S41">
            <v>0</v>
          </cell>
          <cell r="T41">
            <v>0</v>
          </cell>
          <cell r="U41">
            <v>0</v>
          </cell>
          <cell r="V41">
            <v>0</v>
          </cell>
          <cell r="W41">
            <v>0</v>
          </cell>
          <cell r="X41">
            <v>0</v>
          </cell>
          <cell r="Y41">
            <v>0</v>
          </cell>
          <cell r="Z41">
            <v>0</v>
          </cell>
          <cell r="AA41">
            <v>2</v>
          </cell>
          <cell r="AB41">
            <v>0</v>
          </cell>
          <cell r="AC41">
            <v>2</v>
          </cell>
          <cell r="AD41">
            <v>14</v>
          </cell>
          <cell r="AE41">
            <v>6</v>
          </cell>
          <cell r="AF41">
            <v>0</v>
          </cell>
          <cell r="AG41">
            <v>2</v>
          </cell>
          <cell r="AH41">
            <v>4</v>
          </cell>
          <cell r="AI41">
            <v>0</v>
          </cell>
          <cell r="AJ41">
            <v>18</v>
          </cell>
          <cell r="AK41">
            <v>8</v>
          </cell>
          <cell r="AL41">
            <v>26</v>
          </cell>
          <cell r="AM41">
            <v>0</v>
          </cell>
          <cell r="AN41">
            <v>2</v>
          </cell>
          <cell r="AO41">
            <v>2</v>
          </cell>
          <cell r="AP41">
            <v>10</v>
          </cell>
          <cell r="AQ41">
            <v>3</v>
          </cell>
          <cell r="AR41">
            <v>3</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3</v>
          </cell>
          <cell r="BR41">
            <v>3</v>
          </cell>
          <cell r="BS41">
            <v>6</v>
          </cell>
          <cell r="BT41">
            <v>2</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2</v>
          </cell>
          <cell r="CU41">
            <v>0</v>
          </cell>
          <cell r="CV41">
            <v>2</v>
          </cell>
          <cell r="CW41">
            <v>0</v>
          </cell>
          <cell r="CX41">
            <v>2</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2</v>
          </cell>
          <cell r="DY41">
            <v>2</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3</v>
          </cell>
          <cell r="FU41">
            <v>1</v>
          </cell>
          <cell r="FV41">
            <v>0</v>
          </cell>
          <cell r="FW41">
            <v>2</v>
          </cell>
          <cell r="FX41">
            <v>0</v>
          </cell>
          <cell r="FY41">
            <v>0</v>
          </cell>
          <cell r="FZ41">
            <v>0</v>
          </cell>
          <cell r="GA41">
            <v>0</v>
          </cell>
          <cell r="GB41">
            <v>3</v>
          </cell>
          <cell r="GC41">
            <v>3</v>
          </cell>
          <cell r="GD41">
            <v>6</v>
          </cell>
          <cell r="GE41">
            <v>0</v>
          </cell>
          <cell r="GF41">
            <v>0</v>
          </cell>
          <cell r="GG41">
            <v>4</v>
          </cell>
          <cell r="GH41">
            <v>2</v>
          </cell>
          <cell r="GI41">
            <v>10</v>
          </cell>
          <cell r="GJ41">
            <v>4</v>
          </cell>
          <cell r="GK41">
            <v>3</v>
          </cell>
          <cell r="GL41">
            <v>0</v>
          </cell>
          <cell r="GM41">
            <v>0</v>
          </cell>
          <cell r="GN41">
            <v>0</v>
          </cell>
          <cell r="GO41">
            <v>0</v>
          </cell>
          <cell r="GP41">
            <v>0</v>
          </cell>
          <cell r="GQ41">
            <v>17</v>
          </cell>
          <cell r="GR41">
            <v>6</v>
          </cell>
          <cell r="GS41">
            <v>23</v>
          </cell>
          <cell r="GT41">
            <v>0</v>
          </cell>
          <cell r="GU41">
            <v>0</v>
          </cell>
          <cell r="GV41">
            <v>0</v>
          </cell>
          <cell r="GW41">
            <v>0</v>
          </cell>
          <cell r="GX41">
            <v>0</v>
          </cell>
          <cell r="GY41">
            <v>1</v>
          </cell>
          <cell r="GZ41">
            <v>0</v>
          </cell>
          <cell r="HA41">
            <v>1</v>
          </cell>
          <cell r="HB41">
            <v>0</v>
          </cell>
          <cell r="HC41">
            <v>0</v>
          </cell>
          <cell r="HD41">
            <v>0</v>
          </cell>
          <cell r="HE41">
            <v>0</v>
          </cell>
          <cell r="HF41">
            <v>0</v>
          </cell>
          <cell r="HG41">
            <v>2</v>
          </cell>
          <cell r="HH41">
            <v>2</v>
          </cell>
          <cell r="HI41">
            <v>0</v>
          </cell>
          <cell r="HJ41">
            <v>0</v>
          </cell>
          <cell r="HK41">
            <v>1</v>
          </cell>
          <cell r="HL41">
            <v>0</v>
          </cell>
          <cell r="HM41">
            <v>2</v>
          </cell>
          <cell r="HN41">
            <v>0</v>
          </cell>
          <cell r="HO41">
            <v>1</v>
          </cell>
          <cell r="HP41">
            <v>0</v>
          </cell>
          <cell r="HQ41">
            <v>0</v>
          </cell>
          <cell r="HR41">
            <v>0</v>
          </cell>
          <cell r="HS41">
            <v>0</v>
          </cell>
          <cell r="HT41">
            <v>0</v>
          </cell>
          <cell r="HU41">
            <v>4</v>
          </cell>
          <cell r="HV41">
            <v>0</v>
          </cell>
          <cell r="HW41">
            <v>4</v>
          </cell>
          <cell r="HX41">
            <v>0</v>
          </cell>
          <cell r="HY41">
            <v>0</v>
          </cell>
          <cell r="HZ41">
            <v>0</v>
          </cell>
          <cell r="IA41">
            <v>0</v>
          </cell>
          <cell r="IB41">
            <v>0</v>
          </cell>
          <cell r="IC41">
            <v>0</v>
          </cell>
          <cell r="ID41">
            <v>0</v>
          </cell>
          <cell r="IE41">
            <v>1</v>
          </cell>
          <cell r="IF41">
            <v>0</v>
          </cell>
          <cell r="IG41">
            <v>1</v>
          </cell>
          <cell r="IH41">
            <v>0</v>
          </cell>
          <cell r="II41">
            <v>0</v>
          </cell>
          <cell r="IJ41">
            <v>0</v>
          </cell>
          <cell r="IK41">
            <v>2</v>
          </cell>
          <cell r="IL41">
            <v>2</v>
          </cell>
          <cell r="IM41">
            <v>0</v>
          </cell>
          <cell r="IN41">
            <v>0</v>
          </cell>
          <cell r="IO41">
            <v>0</v>
          </cell>
          <cell r="IP41">
            <v>0</v>
          </cell>
          <cell r="IQ41">
            <v>0</v>
          </cell>
          <cell r="IR41">
            <v>0</v>
          </cell>
          <cell r="IS41">
            <v>0</v>
          </cell>
          <cell r="IT41">
            <v>0</v>
          </cell>
          <cell r="IU41">
            <v>3</v>
          </cell>
          <cell r="IV41">
            <v>3</v>
          </cell>
          <cell r="IW41">
            <v>3</v>
          </cell>
          <cell r="IX41">
            <v>3</v>
          </cell>
          <cell r="IY41">
            <v>6</v>
          </cell>
          <cell r="IZ41">
            <v>0</v>
          </cell>
          <cell r="JA41">
            <v>0</v>
          </cell>
          <cell r="JB41">
            <v>0</v>
          </cell>
          <cell r="JC41">
            <v>0</v>
          </cell>
          <cell r="JD41">
            <v>0</v>
          </cell>
          <cell r="JE41">
            <v>0</v>
          </cell>
          <cell r="JF41">
            <v>0</v>
          </cell>
          <cell r="JG41">
            <v>0</v>
          </cell>
          <cell r="JH41">
            <v>17</v>
          </cell>
          <cell r="JI41">
            <v>6</v>
          </cell>
          <cell r="JJ41">
            <v>17</v>
          </cell>
          <cell r="JK41">
            <v>6</v>
          </cell>
          <cell r="JL41">
            <v>23</v>
          </cell>
          <cell r="JM41">
            <v>0</v>
          </cell>
          <cell r="JN41">
            <v>0</v>
          </cell>
          <cell r="JO41">
            <v>0</v>
          </cell>
          <cell r="JP41">
            <v>0</v>
          </cell>
          <cell r="JQ41">
            <v>0</v>
          </cell>
          <cell r="JR41">
            <v>0</v>
          </cell>
          <cell r="JS41">
            <v>0</v>
          </cell>
          <cell r="JT41">
            <v>0</v>
          </cell>
          <cell r="JU41">
            <v>0</v>
          </cell>
          <cell r="JV41">
            <v>2</v>
          </cell>
          <cell r="JW41">
            <v>0</v>
          </cell>
          <cell r="JX41">
            <v>2</v>
          </cell>
          <cell r="JY41">
            <v>2</v>
          </cell>
          <cell r="JZ41">
            <v>0</v>
          </cell>
          <cell r="KA41">
            <v>0</v>
          </cell>
          <cell r="KB41">
            <v>0</v>
          </cell>
          <cell r="KC41">
            <v>0</v>
          </cell>
          <cell r="KD41">
            <v>0</v>
          </cell>
          <cell r="KE41">
            <v>0</v>
          </cell>
          <cell r="KF41">
            <v>0</v>
          </cell>
          <cell r="KG41">
            <v>0</v>
          </cell>
          <cell r="KH41">
            <v>4</v>
          </cell>
          <cell r="KI41">
            <v>0</v>
          </cell>
          <cell r="KJ41">
            <v>4</v>
          </cell>
          <cell r="KK41">
            <v>0</v>
          </cell>
          <cell r="KL41">
            <v>4</v>
          </cell>
          <cell r="KM41">
            <v>0</v>
          </cell>
          <cell r="KN41">
            <v>0</v>
          </cell>
          <cell r="KO41">
            <v>1</v>
          </cell>
          <cell r="KP41">
            <v>0</v>
          </cell>
          <cell r="KQ41">
            <v>0</v>
          </cell>
          <cell r="KR41">
            <v>0</v>
          </cell>
          <cell r="KS41">
            <v>0</v>
          </cell>
          <cell r="KT41">
            <v>0</v>
          </cell>
          <cell r="KU41">
            <v>1</v>
          </cell>
          <cell r="KV41">
            <v>0</v>
          </cell>
          <cell r="KW41">
            <v>0</v>
          </cell>
          <cell r="KX41">
            <v>0</v>
          </cell>
          <cell r="KY41">
            <v>1</v>
          </cell>
          <cell r="KZ41">
            <v>0</v>
          </cell>
          <cell r="LA41">
            <v>0</v>
          </cell>
          <cell r="LB41">
            <v>1</v>
          </cell>
          <cell r="LC41">
            <v>1</v>
          </cell>
          <cell r="LD41">
            <v>2</v>
          </cell>
        </row>
        <row r="42">
          <cell r="A42" t="str">
            <v>Dun Uladh Ltd</v>
          </cell>
          <cell r="B42">
            <v>1</v>
          </cell>
          <cell r="C42">
            <v>33157</v>
          </cell>
          <cell r="D42" t="str">
            <v>Lottery</v>
          </cell>
          <cell r="E42" t="str">
            <v>ACNI/12203</v>
          </cell>
          <cell r="F42" t="str">
            <v>Maria McAlister</v>
          </cell>
          <cell r="G42" t="str">
            <v>AFP - Core</v>
          </cell>
          <cell r="H42" t="str">
            <v>Awarded</v>
          </cell>
          <cell r="I42" t="str">
            <v>Medium</v>
          </cell>
          <cell r="J42">
            <v>26550</v>
          </cell>
          <cell r="K42">
            <v>0</v>
          </cell>
          <cell r="L42">
            <v>26550</v>
          </cell>
          <cell r="M42">
            <v>165952.5</v>
          </cell>
          <cell r="N42" t="str">
            <v>Traditional Arts</v>
          </cell>
          <cell r="O42">
            <v>0</v>
          </cell>
          <cell r="P42">
            <v>0</v>
          </cell>
          <cell r="Q42">
            <v>0</v>
          </cell>
          <cell r="R42">
            <v>0</v>
          </cell>
          <cell r="S42">
            <v>1</v>
          </cell>
          <cell r="T42">
            <v>0</v>
          </cell>
          <cell r="U42">
            <v>0</v>
          </cell>
          <cell r="V42">
            <v>1</v>
          </cell>
          <cell r="W42">
            <v>0</v>
          </cell>
          <cell r="X42">
            <v>0</v>
          </cell>
          <cell r="Y42">
            <v>1</v>
          </cell>
          <cell r="Z42">
            <v>1</v>
          </cell>
          <cell r="AA42">
            <v>2</v>
          </cell>
          <cell r="AB42">
            <v>2</v>
          </cell>
          <cell r="AC42">
            <v>4</v>
          </cell>
          <cell r="AD42">
            <v>119</v>
          </cell>
          <cell r="AE42">
            <v>120</v>
          </cell>
          <cell r="AF42">
            <v>0</v>
          </cell>
          <cell r="AG42">
            <v>0</v>
          </cell>
          <cell r="AH42">
            <v>7</v>
          </cell>
          <cell r="AI42">
            <v>3</v>
          </cell>
          <cell r="AJ42">
            <v>126</v>
          </cell>
          <cell r="AK42">
            <v>123</v>
          </cell>
          <cell r="AL42">
            <v>249</v>
          </cell>
          <cell r="AM42">
            <v>9</v>
          </cell>
          <cell r="AN42">
            <v>4</v>
          </cell>
          <cell r="AO42">
            <v>13</v>
          </cell>
          <cell r="AP42">
            <v>130</v>
          </cell>
          <cell r="AQ42">
            <v>9</v>
          </cell>
          <cell r="AR42">
            <v>4</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9</v>
          </cell>
          <cell r="BR42">
            <v>4</v>
          </cell>
          <cell r="BS42">
            <v>13</v>
          </cell>
          <cell r="BT42">
            <v>119</v>
          </cell>
          <cell r="BU42">
            <v>120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119</v>
          </cell>
          <cell r="CU42">
            <v>120</v>
          </cell>
          <cell r="CV42">
            <v>239</v>
          </cell>
          <cell r="CW42">
            <v>1</v>
          </cell>
          <cell r="CX42">
            <v>1</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1</v>
          </cell>
          <cell r="DX42">
            <v>1</v>
          </cell>
          <cell r="DY42">
            <v>2</v>
          </cell>
          <cell r="DZ42">
            <v>7</v>
          </cell>
          <cell r="EA42">
            <v>3</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7</v>
          </cell>
          <cell r="FA42">
            <v>3</v>
          </cell>
          <cell r="FB42">
            <v>10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1</v>
          </cell>
          <cell r="FU42">
            <v>1</v>
          </cell>
          <cell r="FV42">
            <v>0</v>
          </cell>
          <cell r="FW42">
            <v>1</v>
          </cell>
          <cell r="FX42">
            <v>3</v>
          </cell>
          <cell r="FY42">
            <v>1</v>
          </cell>
          <cell r="FZ42">
            <v>5</v>
          </cell>
          <cell r="GA42">
            <v>1</v>
          </cell>
          <cell r="GB42">
            <v>9</v>
          </cell>
          <cell r="GC42">
            <v>4</v>
          </cell>
          <cell r="GD42">
            <v>13</v>
          </cell>
          <cell r="GE42">
            <v>19</v>
          </cell>
          <cell r="GF42">
            <v>20</v>
          </cell>
          <cell r="GG42">
            <v>75</v>
          </cell>
          <cell r="GH42">
            <v>75</v>
          </cell>
          <cell r="GI42">
            <v>15</v>
          </cell>
          <cell r="GJ42">
            <v>10</v>
          </cell>
          <cell r="GK42">
            <v>2</v>
          </cell>
          <cell r="GL42">
            <v>15</v>
          </cell>
          <cell r="GM42">
            <v>8</v>
          </cell>
          <cell r="GN42">
            <v>0</v>
          </cell>
          <cell r="GO42">
            <v>0</v>
          </cell>
          <cell r="GP42">
            <v>0</v>
          </cell>
          <cell r="GQ42">
            <v>119</v>
          </cell>
          <cell r="GR42">
            <v>120</v>
          </cell>
          <cell r="GS42">
            <v>239</v>
          </cell>
          <cell r="GT42">
            <v>0</v>
          </cell>
          <cell r="GU42">
            <v>0</v>
          </cell>
          <cell r="GV42">
            <v>0</v>
          </cell>
          <cell r="GW42">
            <v>1</v>
          </cell>
          <cell r="GX42">
            <v>1</v>
          </cell>
          <cell r="GY42">
            <v>0</v>
          </cell>
          <cell r="GZ42">
            <v>0</v>
          </cell>
          <cell r="HA42">
            <v>0</v>
          </cell>
          <cell r="HB42">
            <v>0</v>
          </cell>
          <cell r="HC42">
            <v>0</v>
          </cell>
          <cell r="HD42">
            <v>0</v>
          </cell>
          <cell r="HE42">
            <v>0</v>
          </cell>
          <cell r="HF42">
            <v>1</v>
          </cell>
          <cell r="HG42">
            <v>1</v>
          </cell>
          <cell r="HH42">
            <v>2</v>
          </cell>
          <cell r="HI42">
            <v>0</v>
          </cell>
          <cell r="HJ42">
            <v>0</v>
          </cell>
          <cell r="HK42">
            <v>0</v>
          </cell>
          <cell r="HL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cell r="ID42">
            <v>0</v>
          </cell>
          <cell r="IE42">
            <v>0</v>
          </cell>
          <cell r="IF42">
            <v>0</v>
          </cell>
          <cell r="IG42">
            <v>0</v>
          </cell>
          <cell r="IH42">
            <v>0</v>
          </cell>
          <cell r="II42">
            <v>0</v>
          </cell>
          <cell r="IJ42">
            <v>0</v>
          </cell>
          <cell r="IK42">
            <v>0</v>
          </cell>
          <cell r="IL42">
            <v>0</v>
          </cell>
          <cell r="IM42">
            <v>0</v>
          </cell>
          <cell r="IN42">
            <v>0</v>
          </cell>
          <cell r="IO42">
            <v>0</v>
          </cell>
          <cell r="IP42">
            <v>0</v>
          </cell>
          <cell r="IQ42">
            <v>0</v>
          </cell>
          <cell r="IR42">
            <v>0</v>
          </cell>
          <cell r="IS42">
            <v>0</v>
          </cell>
          <cell r="IT42">
            <v>0</v>
          </cell>
          <cell r="IU42">
            <v>9</v>
          </cell>
          <cell r="IV42">
            <v>4</v>
          </cell>
          <cell r="IW42">
            <v>9</v>
          </cell>
          <cell r="IX42">
            <v>4</v>
          </cell>
          <cell r="IY42">
            <v>13</v>
          </cell>
          <cell r="IZ42">
            <v>0</v>
          </cell>
          <cell r="JA42">
            <v>0</v>
          </cell>
          <cell r="JB42">
            <v>0</v>
          </cell>
          <cell r="JC42">
            <v>0</v>
          </cell>
          <cell r="JD42">
            <v>0</v>
          </cell>
          <cell r="JE42">
            <v>0</v>
          </cell>
          <cell r="JF42">
            <v>0</v>
          </cell>
          <cell r="JG42">
            <v>0</v>
          </cell>
          <cell r="JH42">
            <v>120</v>
          </cell>
          <cell r="JI42">
            <v>119</v>
          </cell>
          <cell r="JJ42">
            <v>120</v>
          </cell>
          <cell r="JK42">
            <v>119</v>
          </cell>
          <cell r="JL42">
            <v>239</v>
          </cell>
          <cell r="JM42">
            <v>0</v>
          </cell>
          <cell r="JN42">
            <v>0</v>
          </cell>
          <cell r="JO42">
            <v>0</v>
          </cell>
          <cell r="JP42">
            <v>0</v>
          </cell>
          <cell r="JQ42">
            <v>0</v>
          </cell>
          <cell r="JR42">
            <v>0</v>
          </cell>
          <cell r="JS42">
            <v>0</v>
          </cell>
          <cell r="JT42">
            <v>0</v>
          </cell>
          <cell r="JU42">
            <v>1</v>
          </cell>
          <cell r="JV42">
            <v>1</v>
          </cell>
          <cell r="JW42">
            <v>1</v>
          </cell>
          <cell r="JX42">
            <v>1</v>
          </cell>
          <cell r="JY42">
            <v>2</v>
          </cell>
          <cell r="JZ42">
            <v>0</v>
          </cell>
          <cell r="KA42">
            <v>0</v>
          </cell>
          <cell r="KB42">
            <v>0</v>
          </cell>
          <cell r="KC42">
            <v>0</v>
          </cell>
          <cell r="KD42">
            <v>0</v>
          </cell>
          <cell r="KE42">
            <v>0</v>
          </cell>
          <cell r="KF42">
            <v>0</v>
          </cell>
          <cell r="KG42">
            <v>0</v>
          </cell>
          <cell r="KH42">
            <v>7</v>
          </cell>
          <cell r="KI42">
            <v>3</v>
          </cell>
          <cell r="KJ42">
            <v>7</v>
          </cell>
          <cell r="KK42">
            <v>3</v>
          </cell>
          <cell r="KL42">
            <v>10</v>
          </cell>
          <cell r="KM42">
            <v>0</v>
          </cell>
          <cell r="KN42">
            <v>0</v>
          </cell>
          <cell r="KO42">
            <v>1</v>
          </cell>
          <cell r="KP42">
            <v>0</v>
          </cell>
          <cell r="KQ42">
            <v>0</v>
          </cell>
          <cell r="KR42">
            <v>0</v>
          </cell>
          <cell r="KS42">
            <v>0</v>
          </cell>
          <cell r="KT42">
            <v>0</v>
          </cell>
          <cell r="KU42">
            <v>0</v>
          </cell>
          <cell r="KV42">
            <v>1</v>
          </cell>
          <cell r="KW42">
            <v>0</v>
          </cell>
          <cell r="KX42">
            <v>0</v>
          </cell>
          <cell r="KY42">
            <v>1</v>
          </cell>
          <cell r="KZ42">
            <v>0</v>
          </cell>
          <cell r="LA42">
            <v>0</v>
          </cell>
          <cell r="LB42">
            <v>0</v>
          </cell>
          <cell r="LC42">
            <v>0</v>
          </cell>
          <cell r="LD42">
            <v>0</v>
          </cell>
        </row>
        <row r="43">
          <cell r="A43" t="str">
            <v>Dylan Quinn Dance Theatre</v>
          </cell>
          <cell r="B43">
            <v>1</v>
          </cell>
          <cell r="C43">
            <v>33178</v>
          </cell>
          <cell r="D43" t="str">
            <v>Lottery</v>
          </cell>
          <cell r="E43" t="str">
            <v>ACNI/12224</v>
          </cell>
          <cell r="F43" t="str">
            <v>Gilly Campbell</v>
          </cell>
          <cell r="G43" t="str">
            <v>AFP - Core</v>
          </cell>
          <cell r="H43" t="str">
            <v>Awarded</v>
          </cell>
          <cell r="I43" t="str">
            <v>Small</v>
          </cell>
          <cell r="J43">
            <v>54386</v>
          </cell>
          <cell r="K43">
            <v>0</v>
          </cell>
          <cell r="L43">
            <v>73461</v>
          </cell>
          <cell r="M43">
            <v>189975</v>
          </cell>
          <cell r="N43" t="str">
            <v>Dance</v>
          </cell>
          <cell r="O43">
            <v>1</v>
          </cell>
          <cell r="P43">
            <v>0</v>
          </cell>
          <cell r="Q43">
            <v>0</v>
          </cell>
          <cell r="R43">
            <v>0</v>
          </cell>
          <cell r="S43">
            <v>0</v>
          </cell>
          <cell r="T43">
            <v>0</v>
          </cell>
          <cell r="U43">
            <v>0</v>
          </cell>
          <cell r="V43">
            <v>2</v>
          </cell>
          <cell r="W43">
            <v>0</v>
          </cell>
          <cell r="X43">
            <v>0</v>
          </cell>
          <cell r="Y43">
            <v>0</v>
          </cell>
          <cell r="Z43">
            <v>0</v>
          </cell>
          <cell r="AA43">
            <v>1</v>
          </cell>
          <cell r="AB43">
            <v>2</v>
          </cell>
          <cell r="AC43">
            <v>3</v>
          </cell>
          <cell r="AD43">
            <v>3</v>
          </cell>
          <cell r="AE43">
            <v>3</v>
          </cell>
          <cell r="AF43">
            <v>0</v>
          </cell>
          <cell r="AG43">
            <v>0</v>
          </cell>
          <cell r="AH43">
            <v>2</v>
          </cell>
          <cell r="AI43">
            <v>6</v>
          </cell>
          <cell r="AJ43">
            <v>5</v>
          </cell>
          <cell r="AK43">
            <v>9</v>
          </cell>
          <cell r="AL43">
            <v>14</v>
          </cell>
          <cell r="AM43">
            <v>2</v>
          </cell>
          <cell r="AN43">
            <v>14</v>
          </cell>
          <cell r="AO43">
            <v>16</v>
          </cell>
          <cell r="AP43">
            <v>80</v>
          </cell>
          <cell r="AQ43">
            <v>0</v>
          </cell>
          <cell r="AR43">
            <v>4</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4</v>
          </cell>
          <cell r="BS43">
            <v>4</v>
          </cell>
          <cell r="BT43">
            <v>1</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1</v>
          </cell>
          <cell r="CU43">
            <v>0</v>
          </cell>
          <cell r="CV43">
            <v>1</v>
          </cell>
          <cell r="CW43">
            <v>0</v>
          </cell>
          <cell r="CX43">
            <v>2</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2</v>
          </cell>
          <cell r="DY43">
            <v>2</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4</v>
          </cell>
          <cell r="FV43">
            <v>0</v>
          </cell>
          <cell r="FW43">
            <v>0</v>
          </cell>
          <cell r="FX43">
            <v>0</v>
          </cell>
          <cell r="FY43">
            <v>0</v>
          </cell>
          <cell r="FZ43">
            <v>0</v>
          </cell>
          <cell r="GA43">
            <v>0</v>
          </cell>
          <cell r="GB43">
            <v>0</v>
          </cell>
          <cell r="GC43">
            <v>4</v>
          </cell>
          <cell r="GD43">
            <v>4</v>
          </cell>
          <cell r="GE43">
            <v>0</v>
          </cell>
          <cell r="GF43">
            <v>0</v>
          </cell>
          <cell r="GG43">
            <v>0</v>
          </cell>
          <cell r="GH43">
            <v>3</v>
          </cell>
          <cell r="GI43">
            <v>3</v>
          </cell>
          <cell r="GJ43">
            <v>2</v>
          </cell>
          <cell r="GK43">
            <v>2</v>
          </cell>
          <cell r="GL43">
            <v>1</v>
          </cell>
          <cell r="GM43">
            <v>0</v>
          </cell>
          <cell r="GN43">
            <v>0</v>
          </cell>
          <cell r="GO43">
            <v>0</v>
          </cell>
          <cell r="GP43">
            <v>0</v>
          </cell>
          <cell r="GQ43">
            <v>5</v>
          </cell>
          <cell r="GR43">
            <v>6</v>
          </cell>
          <cell r="GS43">
            <v>11</v>
          </cell>
          <cell r="GT43">
            <v>1</v>
          </cell>
          <cell r="GU43">
            <v>0</v>
          </cell>
          <cell r="GV43">
            <v>0</v>
          </cell>
          <cell r="GW43">
            <v>0</v>
          </cell>
          <cell r="GX43">
            <v>0</v>
          </cell>
          <cell r="GY43">
            <v>1</v>
          </cell>
          <cell r="GZ43">
            <v>0</v>
          </cell>
          <cell r="HA43">
            <v>0</v>
          </cell>
          <cell r="HB43">
            <v>0</v>
          </cell>
          <cell r="HC43">
            <v>0</v>
          </cell>
          <cell r="HD43">
            <v>0</v>
          </cell>
          <cell r="HE43">
            <v>0</v>
          </cell>
          <cell r="HF43">
            <v>1</v>
          </cell>
          <cell r="HG43">
            <v>1</v>
          </cell>
          <cell r="HH43">
            <v>2</v>
          </cell>
          <cell r="HI43">
            <v>0</v>
          </cell>
          <cell r="HJ43">
            <v>0</v>
          </cell>
          <cell r="HK43">
            <v>0</v>
          </cell>
          <cell r="HL43">
            <v>0</v>
          </cell>
          <cell r="HM43">
            <v>0</v>
          </cell>
          <cell r="HN43">
            <v>1</v>
          </cell>
          <cell r="HO43">
            <v>0</v>
          </cell>
          <cell r="HP43">
            <v>1</v>
          </cell>
          <cell r="HQ43">
            <v>0</v>
          </cell>
          <cell r="HR43">
            <v>0</v>
          </cell>
          <cell r="HS43">
            <v>0</v>
          </cell>
          <cell r="HT43">
            <v>0</v>
          </cell>
          <cell r="HU43">
            <v>0</v>
          </cell>
          <cell r="HV43">
            <v>2</v>
          </cell>
          <cell r="HW43">
            <v>2</v>
          </cell>
          <cell r="HX43">
            <v>0</v>
          </cell>
          <cell r="HY43">
            <v>0</v>
          </cell>
          <cell r="HZ43">
            <v>0</v>
          </cell>
          <cell r="IA43">
            <v>0</v>
          </cell>
          <cell r="IB43">
            <v>0</v>
          </cell>
          <cell r="IC43">
            <v>0</v>
          </cell>
          <cell r="ID43">
            <v>0</v>
          </cell>
          <cell r="IE43">
            <v>0</v>
          </cell>
          <cell r="IF43">
            <v>0</v>
          </cell>
          <cell r="IG43">
            <v>0</v>
          </cell>
          <cell r="IH43">
            <v>0</v>
          </cell>
          <cell r="II43">
            <v>0</v>
          </cell>
          <cell r="IJ43">
            <v>0</v>
          </cell>
          <cell r="IK43">
            <v>0</v>
          </cell>
          <cell r="IL43">
            <v>0</v>
          </cell>
          <cell r="IM43">
            <v>0</v>
          </cell>
          <cell r="IN43">
            <v>1</v>
          </cell>
          <cell r="IO43">
            <v>0</v>
          </cell>
          <cell r="IP43">
            <v>2</v>
          </cell>
          <cell r="IQ43">
            <v>0</v>
          </cell>
          <cell r="IR43">
            <v>0</v>
          </cell>
          <cell r="IS43">
            <v>0</v>
          </cell>
          <cell r="IT43">
            <v>1</v>
          </cell>
          <cell r="IU43">
            <v>0</v>
          </cell>
          <cell r="IV43">
            <v>0</v>
          </cell>
          <cell r="IW43">
            <v>0</v>
          </cell>
          <cell r="IX43">
            <v>4</v>
          </cell>
          <cell r="IY43">
            <v>4</v>
          </cell>
          <cell r="IZ43">
            <v>0</v>
          </cell>
          <cell r="JA43">
            <v>0</v>
          </cell>
          <cell r="JB43">
            <v>0</v>
          </cell>
          <cell r="JC43">
            <v>0</v>
          </cell>
          <cell r="JD43">
            <v>0</v>
          </cell>
          <cell r="JE43">
            <v>0</v>
          </cell>
          <cell r="JF43">
            <v>1</v>
          </cell>
          <cell r="JG43">
            <v>0</v>
          </cell>
          <cell r="JH43">
            <v>0</v>
          </cell>
          <cell r="JI43">
            <v>0</v>
          </cell>
          <cell r="JJ43">
            <v>1</v>
          </cell>
          <cell r="JK43">
            <v>0</v>
          </cell>
          <cell r="JL43">
            <v>1</v>
          </cell>
          <cell r="JM43">
            <v>0</v>
          </cell>
          <cell r="JN43">
            <v>0</v>
          </cell>
          <cell r="JO43">
            <v>0</v>
          </cell>
          <cell r="JP43">
            <v>1</v>
          </cell>
          <cell r="JQ43">
            <v>0</v>
          </cell>
          <cell r="JR43">
            <v>0</v>
          </cell>
          <cell r="JS43">
            <v>0</v>
          </cell>
          <cell r="JT43">
            <v>1</v>
          </cell>
          <cell r="JU43">
            <v>0</v>
          </cell>
          <cell r="JV43">
            <v>0</v>
          </cell>
          <cell r="JW43">
            <v>0</v>
          </cell>
          <cell r="JX43">
            <v>2</v>
          </cell>
          <cell r="JY43">
            <v>2</v>
          </cell>
          <cell r="JZ43">
            <v>0</v>
          </cell>
          <cell r="KA43">
            <v>0</v>
          </cell>
          <cell r="KB43">
            <v>0</v>
          </cell>
          <cell r="KC43">
            <v>0</v>
          </cell>
          <cell r="KD43">
            <v>0</v>
          </cell>
          <cell r="KE43">
            <v>0</v>
          </cell>
          <cell r="KF43">
            <v>0</v>
          </cell>
          <cell r="KG43">
            <v>0</v>
          </cell>
          <cell r="KH43">
            <v>0</v>
          </cell>
          <cell r="KI43">
            <v>0</v>
          </cell>
          <cell r="KJ43">
            <v>0</v>
          </cell>
          <cell r="KK43">
            <v>0</v>
          </cell>
          <cell r="KL43">
            <v>0</v>
          </cell>
          <cell r="KM43">
            <v>0</v>
          </cell>
          <cell r="KN43">
            <v>0</v>
          </cell>
          <cell r="KO43">
            <v>1</v>
          </cell>
          <cell r="KP43">
            <v>0</v>
          </cell>
          <cell r="KQ43">
            <v>1</v>
          </cell>
          <cell r="KR43">
            <v>0</v>
          </cell>
          <cell r="KS43">
            <v>0</v>
          </cell>
          <cell r="KT43">
            <v>0</v>
          </cell>
          <cell r="KU43">
            <v>0</v>
          </cell>
          <cell r="KV43">
            <v>0</v>
          </cell>
          <cell r="KW43">
            <v>1</v>
          </cell>
          <cell r="KX43">
            <v>1</v>
          </cell>
          <cell r="KY43">
            <v>3</v>
          </cell>
          <cell r="KZ43">
            <v>0</v>
          </cell>
          <cell r="LA43">
            <v>0</v>
          </cell>
          <cell r="LB43">
            <v>0</v>
          </cell>
          <cell r="LC43">
            <v>0</v>
          </cell>
          <cell r="LD43">
            <v>0</v>
          </cell>
        </row>
        <row r="44">
          <cell r="A44" t="str">
            <v>East Belfast Partnership</v>
          </cell>
          <cell r="B44">
            <v>1</v>
          </cell>
          <cell r="C44">
            <v>33182</v>
          </cell>
          <cell r="D44" t="str">
            <v>Lottery</v>
          </cell>
          <cell r="E44" t="str">
            <v>ACNI/12228</v>
          </cell>
          <cell r="F44" t="str">
            <v>Damian Smyth</v>
          </cell>
          <cell r="G44" t="str">
            <v>AFP - Core</v>
          </cell>
          <cell r="H44" t="str">
            <v>Awarded</v>
          </cell>
          <cell r="I44" t="str">
            <v>Medium</v>
          </cell>
          <cell r="J44">
            <v>94000</v>
          </cell>
          <cell r="K44">
            <v>0</v>
          </cell>
          <cell r="L44">
            <v>136443.63</v>
          </cell>
          <cell r="M44">
            <v>1003104.94</v>
          </cell>
          <cell r="N44" t="str">
            <v>Combined</v>
          </cell>
          <cell r="O44">
            <v>0</v>
          </cell>
          <cell r="P44">
            <v>0</v>
          </cell>
          <cell r="Q44">
            <v>0</v>
          </cell>
          <cell r="R44">
            <v>0</v>
          </cell>
          <cell r="S44">
            <v>0</v>
          </cell>
          <cell r="T44">
            <v>1</v>
          </cell>
          <cell r="U44">
            <v>0</v>
          </cell>
          <cell r="V44">
            <v>0</v>
          </cell>
          <cell r="W44">
            <v>0</v>
          </cell>
          <cell r="X44">
            <v>1</v>
          </cell>
          <cell r="Y44">
            <v>0</v>
          </cell>
          <cell r="Z44">
            <v>0</v>
          </cell>
          <cell r="AA44">
            <v>0</v>
          </cell>
          <cell r="AB44">
            <v>2</v>
          </cell>
          <cell r="AC44">
            <v>2</v>
          </cell>
          <cell r="AD44">
            <v>0</v>
          </cell>
          <cell r="AE44">
            <v>0</v>
          </cell>
          <cell r="AF44">
            <v>0</v>
          </cell>
          <cell r="AG44">
            <v>0</v>
          </cell>
          <cell r="AH44">
            <v>0</v>
          </cell>
          <cell r="AI44">
            <v>0</v>
          </cell>
          <cell r="AJ44">
            <v>0</v>
          </cell>
          <cell r="AK44">
            <v>0</v>
          </cell>
          <cell r="AL44">
            <v>0</v>
          </cell>
          <cell r="AM44">
            <v>11</v>
          </cell>
          <cell r="AN44">
            <v>29</v>
          </cell>
          <cell r="AO44">
            <v>40</v>
          </cell>
          <cell r="AP44">
            <v>290</v>
          </cell>
          <cell r="AQ44">
            <v>3</v>
          </cell>
          <cell r="AR44">
            <v>4</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3</v>
          </cell>
          <cell r="BR44">
            <v>4</v>
          </cell>
          <cell r="BS44">
            <v>7</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1</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1</v>
          </cell>
          <cell r="DY44">
            <v>1</v>
          </cell>
          <cell r="DZ44">
            <v>0</v>
          </cell>
          <cell r="EA44">
            <v>1</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1</v>
          </cell>
          <cell r="FB44">
            <v>1</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1</v>
          </cell>
          <cell r="FV44">
            <v>0</v>
          </cell>
          <cell r="FW44">
            <v>3</v>
          </cell>
          <cell r="FX44">
            <v>3</v>
          </cell>
          <cell r="FY44">
            <v>0</v>
          </cell>
          <cell r="FZ44">
            <v>0</v>
          </cell>
          <cell r="GA44">
            <v>0</v>
          </cell>
          <cell r="GB44">
            <v>3</v>
          </cell>
          <cell r="GC44">
            <v>4</v>
          </cell>
          <cell r="GD44">
            <v>7</v>
          </cell>
          <cell r="GE44">
            <v>0</v>
          </cell>
          <cell r="GF44">
            <v>0</v>
          </cell>
          <cell r="GG44">
            <v>0</v>
          </cell>
          <cell r="GH44">
            <v>0</v>
          </cell>
          <cell r="GI44">
            <v>0</v>
          </cell>
          <cell r="GJ44">
            <v>0</v>
          </cell>
          <cell r="GK44">
            <v>0</v>
          </cell>
          <cell r="GL44">
            <v>0</v>
          </cell>
          <cell r="GM44">
            <v>0</v>
          </cell>
          <cell r="GN44">
            <v>0</v>
          </cell>
          <cell r="GO44">
            <v>0</v>
          </cell>
          <cell r="GP44">
            <v>0</v>
          </cell>
          <cell r="GQ44">
            <v>0</v>
          </cell>
          <cell r="GR44">
            <v>0</v>
          </cell>
          <cell r="GS44">
            <v>0</v>
          </cell>
          <cell r="GT44">
            <v>0</v>
          </cell>
          <cell r="GU44">
            <v>0</v>
          </cell>
          <cell r="GV44">
            <v>0</v>
          </cell>
          <cell r="GW44">
            <v>0</v>
          </cell>
          <cell r="GX44">
            <v>0</v>
          </cell>
          <cell r="GY44">
            <v>1</v>
          </cell>
          <cell r="GZ44">
            <v>0</v>
          </cell>
          <cell r="HA44">
            <v>0</v>
          </cell>
          <cell r="HB44">
            <v>0</v>
          </cell>
          <cell r="HC44">
            <v>0</v>
          </cell>
          <cell r="HD44">
            <v>0</v>
          </cell>
          <cell r="HE44">
            <v>0</v>
          </cell>
          <cell r="HF44">
            <v>0</v>
          </cell>
          <cell r="HG44">
            <v>1</v>
          </cell>
          <cell r="HH44">
            <v>1</v>
          </cell>
          <cell r="HI44">
            <v>0</v>
          </cell>
          <cell r="HJ44">
            <v>0</v>
          </cell>
          <cell r="HK44">
            <v>0</v>
          </cell>
          <cell r="HL44">
            <v>1</v>
          </cell>
          <cell r="HM44">
            <v>0</v>
          </cell>
          <cell r="HN44">
            <v>0</v>
          </cell>
          <cell r="HO44">
            <v>0</v>
          </cell>
          <cell r="HP44">
            <v>0</v>
          </cell>
          <cell r="HQ44">
            <v>0</v>
          </cell>
          <cell r="HR44">
            <v>0</v>
          </cell>
          <cell r="HS44">
            <v>0</v>
          </cell>
          <cell r="HT44">
            <v>0</v>
          </cell>
          <cell r="HU44">
            <v>0</v>
          </cell>
          <cell r="HV44">
            <v>1</v>
          </cell>
          <cell r="HW44">
            <v>1</v>
          </cell>
          <cell r="HX44">
            <v>1</v>
          </cell>
          <cell r="HY44">
            <v>2</v>
          </cell>
          <cell r="HZ44">
            <v>1</v>
          </cell>
          <cell r="IA44">
            <v>8</v>
          </cell>
          <cell r="IB44">
            <v>4</v>
          </cell>
          <cell r="IC44">
            <v>6</v>
          </cell>
          <cell r="ID44">
            <v>3</v>
          </cell>
          <cell r="IE44">
            <v>7</v>
          </cell>
          <cell r="IF44">
            <v>2</v>
          </cell>
          <cell r="IG44">
            <v>5</v>
          </cell>
          <cell r="IH44">
            <v>0</v>
          </cell>
          <cell r="II44">
            <v>1</v>
          </cell>
          <cell r="IJ44">
            <v>11</v>
          </cell>
          <cell r="IK44">
            <v>29</v>
          </cell>
          <cell r="IL44">
            <v>40</v>
          </cell>
          <cell r="IM44">
            <v>0</v>
          </cell>
          <cell r="IN44">
            <v>0</v>
          </cell>
          <cell r="IO44">
            <v>1</v>
          </cell>
          <cell r="IP44">
            <v>1</v>
          </cell>
          <cell r="IQ44">
            <v>0</v>
          </cell>
          <cell r="IR44">
            <v>0</v>
          </cell>
          <cell r="IS44">
            <v>1</v>
          </cell>
          <cell r="IT44">
            <v>0</v>
          </cell>
          <cell r="IU44">
            <v>1</v>
          </cell>
          <cell r="IV44">
            <v>3</v>
          </cell>
          <cell r="IW44">
            <v>3</v>
          </cell>
          <cell r="IX44">
            <v>4</v>
          </cell>
          <cell r="IY44">
            <v>7</v>
          </cell>
          <cell r="IZ44">
            <v>0</v>
          </cell>
          <cell r="JA44">
            <v>0</v>
          </cell>
          <cell r="JB44">
            <v>0</v>
          </cell>
          <cell r="JC44">
            <v>0</v>
          </cell>
          <cell r="JD44">
            <v>0</v>
          </cell>
          <cell r="JE44">
            <v>0</v>
          </cell>
          <cell r="JF44">
            <v>0</v>
          </cell>
          <cell r="JG44">
            <v>0</v>
          </cell>
          <cell r="JH44">
            <v>0</v>
          </cell>
          <cell r="JI44">
            <v>0</v>
          </cell>
          <cell r="JJ44">
            <v>0</v>
          </cell>
          <cell r="JK44">
            <v>0</v>
          </cell>
          <cell r="JL44">
            <v>0</v>
          </cell>
          <cell r="JM44">
            <v>0</v>
          </cell>
          <cell r="JN44">
            <v>0</v>
          </cell>
          <cell r="JO44">
            <v>0</v>
          </cell>
          <cell r="JP44">
            <v>1</v>
          </cell>
          <cell r="JQ44">
            <v>0</v>
          </cell>
          <cell r="JR44">
            <v>0</v>
          </cell>
          <cell r="JS44">
            <v>0</v>
          </cell>
          <cell r="JT44">
            <v>0</v>
          </cell>
          <cell r="JU44">
            <v>0</v>
          </cell>
          <cell r="JV44">
            <v>0</v>
          </cell>
          <cell r="JW44">
            <v>0</v>
          </cell>
          <cell r="JX44">
            <v>1</v>
          </cell>
          <cell r="JY44">
            <v>1</v>
          </cell>
          <cell r="JZ44">
            <v>0</v>
          </cell>
          <cell r="KA44">
            <v>1</v>
          </cell>
          <cell r="KB44">
            <v>0</v>
          </cell>
          <cell r="KC44">
            <v>0</v>
          </cell>
          <cell r="KD44">
            <v>0</v>
          </cell>
          <cell r="KE44">
            <v>0</v>
          </cell>
          <cell r="KF44">
            <v>0</v>
          </cell>
          <cell r="KG44">
            <v>0</v>
          </cell>
          <cell r="KH44">
            <v>0</v>
          </cell>
          <cell r="KI44">
            <v>0</v>
          </cell>
          <cell r="KJ44">
            <v>0</v>
          </cell>
          <cell r="KK44">
            <v>1</v>
          </cell>
          <cell r="KL44">
            <v>1</v>
          </cell>
          <cell r="KM44">
            <v>0</v>
          </cell>
          <cell r="KN44">
            <v>0</v>
          </cell>
          <cell r="KO44">
            <v>0</v>
          </cell>
          <cell r="KP44">
            <v>1</v>
          </cell>
          <cell r="KQ44">
            <v>0</v>
          </cell>
          <cell r="KR44">
            <v>0</v>
          </cell>
          <cell r="KS44">
            <v>0</v>
          </cell>
          <cell r="KT44">
            <v>0</v>
          </cell>
          <cell r="KU44">
            <v>0</v>
          </cell>
          <cell r="KV44">
            <v>0</v>
          </cell>
          <cell r="KW44">
            <v>0</v>
          </cell>
          <cell r="KX44">
            <v>0</v>
          </cell>
          <cell r="KY44">
            <v>0</v>
          </cell>
          <cell r="KZ44">
            <v>0</v>
          </cell>
          <cell r="LA44">
            <v>0</v>
          </cell>
          <cell r="LB44">
            <v>0</v>
          </cell>
          <cell r="LC44">
            <v>0</v>
          </cell>
          <cell r="LD44">
            <v>0</v>
          </cell>
        </row>
        <row r="45">
          <cell r="A45" t="str">
            <v>Echo Echo Dance Theatre Company</v>
          </cell>
          <cell r="B45">
            <v>1</v>
          </cell>
          <cell r="C45">
            <v>33241</v>
          </cell>
          <cell r="D45" t="str">
            <v>Exchequer</v>
          </cell>
          <cell r="E45" t="str">
            <v>ACNI/12287</v>
          </cell>
          <cell r="F45" t="str">
            <v>Gilly Campbell</v>
          </cell>
          <cell r="G45" t="str">
            <v>AFP - Core</v>
          </cell>
          <cell r="H45" t="str">
            <v>Awarded</v>
          </cell>
          <cell r="I45" t="str">
            <v>Medium</v>
          </cell>
          <cell r="J45">
            <v>109758</v>
          </cell>
          <cell r="K45">
            <v>0</v>
          </cell>
          <cell r="L45">
            <v>149758</v>
          </cell>
          <cell r="M45">
            <v>489855</v>
          </cell>
          <cell r="N45" t="str">
            <v>Dance</v>
          </cell>
          <cell r="O45">
            <v>1</v>
          </cell>
          <cell r="P45">
            <v>0</v>
          </cell>
          <cell r="Q45">
            <v>0</v>
          </cell>
          <cell r="R45">
            <v>0</v>
          </cell>
          <cell r="S45">
            <v>1</v>
          </cell>
          <cell r="T45">
            <v>0</v>
          </cell>
          <cell r="U45">
            <v>0</v>
          </cell>
          <cell r="V45">
            <v>0</v>
          </cell>
          <cell r="W45">
            <v>1</v>
          </cell>
          <cell r="X45">
            <v>0</v>
          </cell>
          <cell r="Y45">
            <v>0</v>
          </cell>
          <cell r="Z45">
            <v>1</v>
          </cell>
          <cell r="AA45">
            <v>3</v>
          </cell>
          <cell r="AB45">
            <v>1</v>
          </cell>
          <cell r="AC45">
            <v>4</v>
          </cell>
          <cell r="AD45">
            <v>23</v>
          </cell>
          <cell r="AE45">
            <v>45</v>
          </cell>
          <cell r="AF45">
            <v>0</v>
          </cell>
          <cell r="AG45">
            <v>0</v>
          </cell>
          <cell r="AH45">
            <v>1</v>
          </cell>
          <cell r="AI45">
            <v>0</v>
          </cell>
          <cell r="AJ45">
            <v>24</v>
          </cell>
          <cell r="AK45">
            <v>45</v>
          </cell>
          <cell r="AL45">
            <v>69</v>
          </cell>
          <cell r="AM45">
            <v>5</v>
          </cell>
          <cell r="AN45">
            <v>11</v>
          </cell>
          <cell r="AO45">
            <v>16</v>
          </cell>
          <cell r="AP45">
            <v>2996</v>
          </cell>
          <cell r="AQ45">
            <v>1</v>
          </cell>
          <cell r="AR45">
            <v>3</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1</v>
          </cell>
          <cell r="BR45">
            <v>3</v>
          </cell>
          <cell r="BS45">
            <v>4</v>
          </cell>
          <cell r="BT45">
            <v>1</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1</v>
          </cell>
          <cell r="CU45">
            <v>0</v>
          </cell>
          <cell r="CV45">
            <v>1</v>
          </cell>
          <cell r="CW45">
            <v>1</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1</v>
          </cell>
          <cell r="DX45">
            <v>0</v>
          </cell>
          <cell r="DY45">
            <v>1</v>
          </cell>
          <cell r="DZ45">
            <v>1</v>
          </cell>
          <cell r="EA45">
            <v>1</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1</v>
          </cell>
          <cell r="FA45">
            <v>1</v>
          </cell>
          <cell r="FB45">
            <v>2</v>
          </cell>
          <cell r="FC45">
            <v>0</v>
          </cell>
          <cell r="FD45">
            <v>0</v>
          </cell>
          <cell r="FE45">
            <v>0</v>
          </cell>
          <cell r="FF45">
            <v>0</v>
          </cell>
          <cell r="FG45">
            <v>0</v>
          </cell>
          <cell r="FH45">
            <v>0</v>
          </cell>
          <cell r="FI45">
            <v>1</v>
          </cell>
          <cell r="FJ45">
            <v>0</v>
          </cell>
          <cell r="FK45">
            <v>1</v>
          </cell>
          <cell r="FL45">
            <v>0</v>
          </cell>
          <cell r="FM45">
            <v>2</v>
          </cell>
          <cell r="FN45">
            <v>0</v>
          </cell>
          <cell r="FO45">
            <v>2</v>
          </cell>
          <cell r="FP45">
            <v>0</v>
          </cell>
          <cell r="FQ45">
            <v>0</v>
          </cell>
          <cell r="FR45">
            <v>0</v>
          </cell>
          <cell r="FS45">
            <v>0</v>
          </cell>
          <cell r="FT45">
            <v>0</v>
          </cell>
          <cell r="FU45">
            <v>1</v>
          </cell>
          <cell r="FV45">
            <v>1</v>
          </cell>
          <cell r="FW45">
            <v>1</v>
          </cell>
          <cell r="FX45">
            <v>0</v>
          </cell>
          <cell r="FY45">
            <v>1</v>
          </cell>
          <cell r="FZ45">
            <v>0</v>
          </cell>
          <cell r="GA45">
            <v>0</v>
          </cell>
          <cell r="GB45">
            <v>1</v>
          </cell>
          <cell r="GC45">
            <v>3</v>
          </cell>
          <cell r="GD45">
            <v>4</v>
          </cell>
          <cell r="GE45">
            <v>0</v>
          </cell>
          <cell r="GF45">
            <v>0</v>
          </cell>
          <cell r="GG45">
            <v>0</v>
          </cell>
          <cell r="GH45">
            <v>0</v>
          </cell>
          <cell r="GI45">
            <v>0</v>
          </cell>
          <cell r="GJ45">
            <v>0</v>
          </cell>
          <cell r="GK45">
            <v>0</v>
          </cell>
          <cell r="GL45">
            <v>0</v>
          </cell>
          <cell r="GM45">
            <v>1</v>
          </cell>
          <cell r="GN45">
            <v>0</v>
          </cell>
          <cell r="GO45">
            <v>0</v>
          </cell>
          <cell r="GP45">
            <v>0</v>
          </cell>
          <cell r="GQ45">
            <v>1</v>
          </cell>
          <cell r="GR45">
            <v>0</v>
          </cell>
          <cell r="GS45">
            <v>1</v>
          </cell>
          <cell r="GT45">
            <v>0</v>
          </cell>
          <cell r="GU45">
            <v>0</v>
          </cell>
          <cell r="GV45">
            <v>0</v>
          </cell>
          <cell r="GW45">
            <v>0</v>
          </cell>
          <cell r="GX45">
            <v>1</v>
          </cell>
          <cell r="GY45">
            <v>0</v>
          </cell>
          <cell r="GZ45">
            <v>0</v>
          </cell>
          <cell r="HA45">
            <v>0</v>
          </cell>
          <cell r="HB45">
            <v>0</v>
          </cell>
          <cell r="HC45">
            <v>0</v>
          </cell>
          <cell r="HD45">
            <v>0</v>
          </cell>
          <cell r="HE45">
            <v>0</v>
          </cell>
          <cell r="HF45">
            <v>1</v>
          </cell>
          <cell r="HG45">
            <v>0</v>
          </cell>
          <cell r="HH45">
            <v>1</v>
          </cell>
          <cell r="HI45">
            <v>0</v>
          </cell>
          <cell r="HJ45">
            <v>0</v>
          </cell>
          <cell r="HK45">
            <v>0</v>
          </cell>
          <cell r="HL45">
            <v>0</v>
          </cell>
          <cell r="HM45">
            <v>1</v>
          </cell>
          <cell r="HN45">
            <v>1</v>
          </cell>
          <cell r="HO45">
            <v>0</v>
          </cell>
          <cell r="HP45">
            <v>0</v>
          </cell>
          <cell r="HQ45">
            <v>0</v>
          </cell>
          <cell r="HR45">
            <v>0</v>
          </cell>
          <cell r="HS45">
            <v>0</v>
          </cell>
          <cell r="HT45">
            <v>0</v>
          </cell>
          <cell r="HU45">
            <v>1</v>
          </cell>
          <cell r="HV45">
            <v>1</v>
          </cell>
          <cell r="HW45">
            <v>2</v>
          </cell>
          <cell r="HX45">
            <v>0</v>
          </cell>
          <cell r="HY45">
            <v>0</v>
          </cell>
          <cell r="HZ45">
            <v>1</v>
          </cell>
          <cell r="IA45">
            <v>5</v>
          </cell>
          <cell r="IB45">
            <v>2</v>
          </cell>
          <cell r="IC45">
            <v>2</v>
          </cell>
          <cell r="ID45">
            <v>0</v>
          </cell>
          <cell r="IE45">
            <v>0</v>
          </cell>
          <cell r="IF45">
            <v>0</v>
          </cell>
          <cell r="IG45">
            <v>2</v>
          </cell>
          <cell r="IH45">
            <v>2</v>
          </cell>
          <cell r="II45">
            <v>2</v>
          </cell>
          <cell r="IJ45">
            <v>5</v>
          </cell>
          <cell r="IK45">
            <v>11</v>
          </cell>
          <cell r="IL45">
            <v>16</v>
          </cell>
          <cell r="IM45">
            <v>0</v>
          </cell>
          <cell r="IN45">
            <v>0</v>
          </cell>
          <cell r="IO45">
            <v>0</v>
          </cell>
          <cell r="IP45">
            <v>0</v>
          </cell>
          <cell r="IQ45">
            <v>0</v>
          </cell>
          <cell r="IR45">
            <v>0</v>
          </cell>
          <cell r="IS45">
            <v>0</v>
          </cell>
          <cell r="IT45">
            <v>0</v>
          </cell>
          <cell r="IU45">
            <v>1</v>
          </cell>
          <cell r="IV45">
            <v>3</v>
          </cell>
          <cell r="IW45">
            <v>1</v>
          </cell>
          <cell r="IX45">
            <v>3</v>
          </cell>
          <cell r="IY45">
            <v>4</v>
          </cell>
          <cell r="IZ45">
            <v>0</v>
          </cell>
          <cell r="JA45">
            <v>0</v>
          </cell>
          <cell r="JB45">
            <v>0</v>
          </cell>
          <cell r="JC45">
            <v>0</v>
          </cell>
          <cell r="JD45">
            <v>0</v>
          </cell>
          <cell r="JE45">
            <v>0</v>
          </cell>
          <cell r="JF45">
            <v>0</v>
          </cell>
          <cell r="JG45">
            <v>0</v>
          </cell>
          <cell r="JH45">
            <v>1</v>
          </cell>
          <cell r="JI45">
            <v>0</v>
          </cell>
          <cell r="JJ45">
            <v>1</v>
          </cell>
          <cell r="JK45">
            <v>0</v>
          </cell>
          <cell r="JL45">
            <v>1</v>
          </cell>
          <cell r="JM45">
            <v>0</v>
          </cell>
          <cell r="JN45">
            <v>0</v>
          </cell>
          <cell r="JO45">
            <v>0</v>
          </cell>
          <cell r="JP45">
            <v>0</v>
          </cell>
          <cell r="JQ45">
            <v>0</v>
          </cell>
          <cell r="JR45">
            <v>0</v>
          </cell>
          <cell r="JS45">
            <v>0</v>
          </cell>
          <cell r="JT45">
            <v>0</v>
          </cell>
          <cell r="JU45">
            <v>1</v>
          </cell>
          <cell r="JV45">
            <v>0</v>
          </cell>
          <cell r="JW45">
            <v>1</v>
          </cell>
          <cell r="JX45">
            <v>0</v>
          </cell>
          <cell r="JY45">
            <v>1</v>
          </cell>
          <cell r="JZ45">
            <v>0</v>
          </cell>
          <cell r="KA45">
            <v>0</v>
          </cell>
          <cell r="KB45">
            <v>0</v>
          </cell>
          <cell r="KC45">
            <v>0</v>
          </cell>
          <cell r="KD45">
            <v>0</v>
          </cell>
          <cell r="KE45">
            <v>0</v>
          </cell>
          <cell r="KF45">
            <v>0</v>
          </cell>
          <cell r="KG45">
            <v>0</v>
          </cell>
          <cell r="KH45">
            <v>1</v>
          </cell>
          <cell r="KI45">
            <v>1</v>
          </cell>
          <cell r="KJ45">
            <v>1</v>
          </cell>
          <cell r="KK45">
            <v>1</v>
          </cell>
          <cell r="KL45">
            <v>2</v>
          </cell>
          <cell r="KM45">
            <v>0</v>
          </cell>
          <cell r="KN45">
            <v>0</v>
          </cell>
          <cell r="KO45">
            <v>1</v>
          </cell>
          <cell r="KP45">
            <v>0</v>
          </cell>
          <cell r="KQ45">
            <v>6</v>
          </cell>
          <cell r="KR45">
            <v>0</v>
          </cell>
          <cell r="KS45">
            <v>0</v>
          </cell>
          <cell r="KT45">
            <v>0</v>
          </cell>
          <cell r="KU45">
            <v>0</v>
          </cell>
          <cell r="KV45">
            <v>6</v>
          </cell>
          <cell r="KW45">
            <v>7</v>
          </cell>
          <cell r="KX45">
            <v>10</v>
          </cell>
          <cell r="KY45">
            <v>29</v>
          </cell>
          <cell r="KZ45">
            <v>0</v>
          </cell>
          <cell r="LA45">
            <v>1</v>
          </cell>
          <cell r="LB45">
            <v>0</v>
          </cell>
          <cell r="LC45">
            <v>5</v>
          </cell>
          <cell r="LD45">
            <v>6</v>
          </cell>
        </row>
        <row r="46">
          <cell r="A46" t="str">
            <v>Feile an Phobail</v>
          </cell>
          <cell r="B46">
            <v>1</v>
          </cell>
          <cell r="C46">
            <v>33201</v>
          </cell>
          <cell r="D46" t="str">
            <v>Exchequer</v>
          </cell>
          <cell r="E46" t="str">
            <v>ACNI/12247</v>
          </cell>
          <cell r="F46" t="str">
            <v>Sonya Whitefield</v>
          </cell>
          <cell r="G46" t="str">
            <v>AFP - Core</v>
          </cell>
          <cell r="H46" t="str">
            <v>Awarded</v>
          </cell>
          <cell r="I46" t="str">
            <v>Medium</v>
          </cell>
          <cell r="J46">
            <v>142590</v>
          </cell>
          <cell r="K46">
            <v>0</v>
          </cell>
          <cell r="L46">
            <v>155270</v>
          </cell>
          <cell r="M46">
            <v>988607</v>
          </cell>
          <cell r="N46" t="str">
            <v>Combined</v>
          </cell>
          <cell r="O46">
            <v>0</v>
          </cell>
          <cell r="P46">
            <v>0</v>
          </cell>
          <cell r="Q46">
            <v>0</v>
          </cell>
          <cell r="R46">
            <v>0</v>
          </cell>
          <cell r="S46">
            <v>3</v>
          </cell>
          <cell r="T46">
            <v>1</v>
          </cell>
          <cell r="U46">
            <v>0</v>
          </cell>
          <cell r="V46">
            <v>0</v>
          </cell>
          <cell r="W46">
            <v>1</v>
          </cell>
          <cell r="X46">
            <v>0</v>
          </cell>
          <cell r="Y46">
            <v>1</v>
          </cell>
          <cell r="Z46">
            <v>0</v>
          </cell>
          <cell r="AA46">
            <v>5</v>
          </cell>
          <cell r="AB46">
            <v>1</v>
          </cell>
          <cell r="AC46">
            <v>6</v>
          </cell>
          <cell r="AD46">
            <v>0</v>
          </cell>
          <cell r="AE46">
            <v>0</v>
          </cell>
          <cell r="AF46">
            <v>2</v>
          </cell>
          <cell r="AG46">
            <v>0</v>
          </cell>
          <cell r="AH46">
            <v>30</v>
          </cell>
          <cell r="AI46">
            <v>25</v>
          </cell>
          <cell r="AJ46">
            <v>32</v>
          </cell>
          <cell r="AK46">
            <v>25</v>
          </cell>
          <cell r="AL46">
            <v>57</v>
          </cell>
          <cell r="AM46">
            <v>120</v>
          </cell>
          <cell r="AN46">
            <v>150</v>
          </cell>
          <cell r="AO46">
            <v>270</v>
          </cell>
          <cell r="AP46">
            <v>2700</v>
          </cell>
          <cell r="AQ46">
            <v>4</v>
          </cell>
          <cell r="AR46">
            <v>2</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4</v>
          </cell>
          <cell r="BR46">
            <v>2</v>
          </cell>
          <cell r="BS46">
            <v>6</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5</v>
          </cell>
          <cell r="CX46">
            <v>1</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5</v>
          </cell>
          <cell r="DX46">
            <v>1</v>
          </cell>
          <cell r="DY46">
            <v>6</v>
          </cell>
          <cell r="DZ46">
            <v>31</v>
          </cell>
          <cell r="EA46">
            <v>25</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1</v>
          </cell>
          <cell r="EU46">
            <v>0</v>
          </cell>
          <cell r="EV46">
            <v>0</v>
          </cell>
          <cell r="EW46">
            <v>0</v>
          </cell>
          <cell r="EX46">
            <v>0</v>
          </cell>
          <cell r="EY46">
            <v>0</v>
          </cell>
          <cell r="EZ46">
            <v>32</v>
          </cell>
          <cell r="FA46">
            <v>25</v>
          </cell>
          <cell r="FB46">
            <v>57</v>
          </cell>
          <cell r="FC46">
            <v>0</v>
          </cell>
          <cell r="FD46">
            <v>0</v>
          </cell>
          <cell r="FE46">
            <v>0</v>
          </cell>
          <cell r="FF46">
            <v>0</v>
          </cell>
          <cell r="FG46">
            <v>0</v>
          </cell>
          <cell r="FH46">
            <v>0</v>
          </cell>
          <cell r="FI46">
            <v>0</v>
          </cell>
          <cell r="FJ46">
            <v>0</v>
          </cell>
          <cell r="FK46">
            <v>4</v>
          </cell>
          <cell r="FL46">
            <v>0</v>
          </cell>
          <cell r="FM46">
            <v>4</v>
          </cell>
          <cell r="FN46">
            <v>0</v>
          </cell>
          <cell r="FO46">
            <v>4</v>
          </cell>
          <cell r="FP46">
            <v>0</v>
          </cell>
          <cell r="FQ46">
            <v>0</v>
          </cell>
          <cell r="FR46">
            <v>1</v>
          </cell>
          <cell r="FS46">
            <v>0</v>
          </cell>
          <cell r="FT46">
            <v>2</v>
          </cell>
          <cell r="FU46">
            <v>0</v>
          </cell>
          <cell r="FV46">
            <v>1</v>
          </cell>
          <cell r="FW46">
            <v>2</v>
          </cell>
          <cell r="FX46">
            <v>0</v>
          </cell>
          <cell r="FY46">
            <v>0</v>
          </cell>
          <cell r="FZ46">
            <v>0</v>
          </cell>
          <cell r="GA46">
            <v>0</v>
          </cell>
          <cell r="GB46">
            <v>4</v>
          </cell>
          <cell r="GC46">
            <v>2</v>
          </cell>
          <cell r="GD46">
            <v>6</v>
          </cell>
          <cell r="GE46">
            <v>0</v>
          </cell>
          <cell r="GF46">
            <v>0</v>
          </cell>
          <cell r="GG46">
            <v>0</v>
          </cell>
          <cell r="GH46">
            <v>0</v>
          </cell>
          <cell r="GI46">
            <v>0</v>
          </cell>
          <cell r="GJ46">
            <v>0</v>
          </cell>
          <cell r="GK46">
            <v>0</v>
          </cell>
          <cell r="GL46">
            <v>0</v>
          </cell>
          <cell r="GM46">
            <v>0</v>
          </cell>
          <cell r="GN46">
            <v>0</v>
          </cell>
          <cell r="GO46">
            <v>0</v>
          </cell>
          <cell r="GP46">
            <v>0</v>
          </cell>
          <cell r="GQ46">
            <v>0</v>
          </cell>
          <cell r="GR46">
            <v>0</v>
          </cell>
          <cell r="GS46">
            <v>0</v>
          </cell>
          <cell r="GT46">
            <v>0</v>
          </cell>
          <cell r="GU46">
            <v>0</v>
          </cell>
          <cell r="GV46">
            <v>1</v>
          </cell>
          <cell r="GW46">
            <v>0</v>
          </cell>
          <cell r="GX46">
            <v>3</v>
          </cell>
          <cell r="GY46">
            <v>0</v>
          </cell>
          <cell r="GZ46">
            <v>1</v>
          </cell>
          <cell r="HA46">
            <v>1</v>
          </cell>
          <cell r="HB46">
            <v>0</v>
          </cell>
          <cell r="HC46">
            <v>0</v>
          </cell>
          <cell r="HD46">
            <v>0</v>
          </cell>
          <cell r="HE46">
            <v>0</v>
          </cell>
          <cell r="HF46">
            <v>5</v>
          </cell>
          <cell r="HG46">
            <v>1</v>
          </cell>
          <cell r="HH46">
            <v>6</v>
          </cell>
          <cell r="HI46">
            <v>0</v>
          </cell>
          <cell r="HJ46">
            <v>12</v>
          </cell>
          <cell r="HK46">
            <v>13</v>
          </cell>
          <cell r="HL46">
            <v>7</v>
          </cell>
          <cell r="HM46">
            <v>19</v>
          </cell>
          <cell r="HN46">
            <v>6</v>
          </cell>
          <cell r="HO46">
            <v>0</v>
          </cell>
          <cell r="HP46">
            <v>0</v>
          </cell>
          <cell r="HQ46">
            <v>0</v>
          </cell>
          <cell r="HR46">
            <v>0</v>
          </cell>
          <cell r="HS46">
            <v>0</v>
          </cell>
          <cell r="HT46">
            <v>0</v>
          </cell>
          <cell r="HU46">
            <v>32</v>
          </cell>
          <cell r="HV46">
            <v>25</v>
          </cell>
          <cell r="HW46">
            <v>57</v>
          </cell>
          <cell r="HX46">
            <v>35</v>
          </cell>
          <cell r="HY46">
            <v>40</v>
          </cell>
          <cell r="HZ46">
            <v>44</v>
          </cell>
          <cell r="IA46">
            <v>50</v>
          </cell>
          <cell r="IB46">
            <v>20</v>
          </cell>
          <cell r="IC46">
            <v>20</v>
          </cell>
          <cell r="ID46">
            <v>21</v>
          </cell>
          <cell r="IE46">
            <v>20</v>
          </cell>
          <cell r="IF46">
            <v>12</v>
          </cell>
          <cell r="IG46">
            <v>8</v>
          </cell>
          <cell r="IH46">
            <v>0</v>
          </cell>
          <cell r="II46">
            <v>0</v>
          </cell>
          <cell r="IJ46">
            <v>132</v>
          </cell>
          <cell r="IK46">
            <v>138</v>
          </cell>
          <cell r="IL46">
            <v>270</v>
          </cell>
          <cell r="IM46">
            <v>4</v>
          </cell>
          <cell r="IN46">
            <v>2</v>
          </cell>
          <cell r="IO46">
            <v>0</v>
          </cell>
          <cell r="IP46">
            <v>0</v>
          </cell>
          <cell r="IQ46">
            <v>0</v>
          </cell>
          <cell r="IR46">
            <v>0</v>
          </cell>
          <cell r="IS46">
            <v>0</v>
          </cell>
          <cell r="IT46">
            <v>0</v>
          </cell>
          <cell r="IU46">
            <v>0</v>
          </cell>
          <cell r="IV46">
            <v>0</v>
          </cell>
          <cell r="IW46">
            <v>4</v>
          </cell>
          <cell r="IX46">
            <v>2</v>
          </cell>
          <cell r="IY46">
            <v>6</v>
          </cell>
          <cell r="IZ46">
            <v>0</v>
          </cell>
          <cell r="JA46">
            <v>0</v>
          </cell>
          <cell r="JB46">
            <v>0</v>
          </cell>
          <cell r="JC46">
            <v>0</v>
          </cell>
          <cell r="JD46">
            <v>0</v>
          </cell>
          <cell r="JE46">
            <v>0</v>
          </cell>
          <cell r="JF46">
            <v>0</v>
          </cell>
          <cell r="JG46">
            <v>0</v>
          </cell>
          <cell r="JH46">
            <v>0</v>
          </cell>
          <cell r="JI46">
            <v>0</v>
          </cell>
          <cell r="JJ46">
            <v>0</v>
          </cell>
          <cell r="JK46">
            <v>0</v>
          </cell>
          <cell r="JL46">
            <v>0</v>
          </cell>
          <cell r="JM46">
            <v>5</v>
          </cell>
          <cell r="JN46">
            <v>1</v>
          </cell>
          <cell r="JO46">
            <v>0</v>
          </cell>
          <cell r="JP46">
            <v>0</v>
          </cell>
          <cell r="JQ46">
            <v>0</v>
          </cell>
          <cell r="JR46">
            <v>0</v>
          </cell>
          <cell r="JS46">
            <v>0</v>
          </cell>
          <cell r="JT46">
            <v>0</v>
          </cell>
          <cell r="JU46">
            <v>0</v>
          </cell>
          <cell r="JV46">
            <v>0</v>
          </cell>
          <cell r="JW46">
            <v>5</v>
          </cell>
          <cell r="JX46">
            <v>1</v>
          </cell>
          <cell r="JY46">
            <v>6</v>
          </cell>
          <cell r="JZ46">
            <v>31</v>
          </cell>
          <cell r="KA46">
            <v>22</v>
          </cell>
          <cell r="KB46">
            <v>0</v>
          </cell>
          <cell r="KC46">
            <v>0</v>
          </cell>
          <cell r="KD46">
            <v>0</v>
          </cell>
          <cell r="KE46">
            <v>0</v>
          </cell>
          <cell r="KF46">
            <v>0</v>
          </cell>
          <cell r="KG46">
            <v>0</v>
          </cell>
          <cell r="KH46">
            <v>1</v>
          </cell>
          <cell r="KI46">
            <v>3</v>
          </cell>
          <cell r="KJ46">
            <v>32</v>
          </cell>
          <cell r="KK46">
            <v>25</v>
          </cell>
          <cell r="KL46">
            <v>57</v>
          </cell>
          <cell r="KM46">
            <v>0</v>
          </cell>
          <cell r="KN46">
            <v>0</v>
          </cell>
          <cell r="KO46">
            <v>1</v>
          </cell>
          <cell r="KP46">
            <v>0</v>
          </cell>
          <cell r="KQ46">
            <v>25</v>
          </cell>
          <cell r="KR46">
            <v>0</v>
          </cell>
          <cell r="KS46">
            <v>75</v>
          </cell>
          <cell r="KT46">
            <v>15</v>
          </cell>
          <cell r="KU46">
            <v>5</v>
          </cell>
          <cell r="KV46">
            <v>0</v>
          </cell>
          <cell r="KW46">
            <v>15</v>
          </cell>
          <cell r="KX46">
            <v>0</v>
          </cell>
          <cell r="KY46">
            <v>135</v>
          </cell>
          <cell r="KZ46">
            <v>10</v>
          </cell>
          <cell r="LA46">
            <v>0</v>
          </cell>
          <cell r="LB46">
            <v>0</v>
          </cell>
          <cell r="LC46">
            <v>20</v>
          </cell>
          <cell r="LD46">
            <v>20</v>
          </cell>
        </row>
        <row r="47">
          <cell r="A47" t="str">
            <v>Flaxart Studios</v>
          </cell>
          <cell r="B47">
            <v>1</v>
          </cell>
          <cell r="C47">
            <v>33271</v>
          </cell>
          <cell r="D47" t="str">
            <v>Lottery</v>
          </cell>
          <cell r="E47" t="str">
            <v>ACNI/12317</v>
          </cell>
          <cell r="F47" t="str">
            <v>Deirdre Robb</v>
          </cell>
          <cell r="G47" t="str">
            <v>AFP - Core</v>
          </cell>
          <cell r="H47" t="str">
            <v>Awarded</v>
          </cell>
          <cell r="I47" t="str">
            <v>Small</v>
          </cell>
          <cell r="J47">
            <v>39396</v>
          </cell>
          <cell r="K47">
            <v>0</v>
          </cell>
          <cell r="L47">
            <v>53252</v>
          </cell>
          <cell r="M47">
            <v>101448</v>
          </cell>
          <cell r="N47" t="str">
            <v>Visual Arts</v>
          </cell>
          <cell r="O47">
            <v>0</v>
          </cell>
          <cell r="P47">
            <v>0</v>
          </cell>
          <cell r="Q47">
            <v>0</v>
          </cell>
          <cell r="R47">
            <v>0</v>
          </cell>
          <cell r="S47">
            <v>0</v>
          </cell>
          <cell r="T47">
            <v>1</v>
          </cell>
          <cell r="U47">
            <v>0</v>
          </cell>
          <cell r="V47">
            <v>0</v>
          </cell>
          <cell r="W47">
            <v>0</v>
          </cell>
          <cell r="X47">
            <v>0</v>
          </cell>
          <cell r="Y47">
            <v>0</v>
          </cell>
          <cell r="Z47">
            <v>0</v>
          </cell>
          <cell r="AA47">
            <v>0</v>
          </cell>
          <cell r="AB47">
            <v>1</v>
          </cell>
          <cell r="AC47">
            <v>1</v>
          </cell>
          <cell r="AD47">
            <v>0</v>
          </cell>
          <cell r="AE47">
            <v>0</v>
          </cell>
          <cell r="AF47">
            <v>0</v>
          </cell>
          <cell r="AG47">
            <v>0</v>
          </cell>
          <cell r="AH47">
            <v>0</v>
          </cell>
          <cell r="AI47">
            <v>0</v>
          </cell>
          <cell r="AJ47">
            <v>0</v>
          </cell>
          <cell r="AK47">
            <v>0</v>
          </cell>
          <cell r="AL47">
            <v>0</v>
          </cell>
          <cell r="AM47">
            <v>0</v>
          </cell>
          <cell r="AN47">
            <v>3</v>
          </cell>
          <cell r="AO47">
            <v>3</v>
          </cell>
          <cell r="AP47">
            <v>496</v>
          </cell>
          <cell r="AQ47">
            <v>4</v>
          </cell>
          <cell r="AR47">
            <v>4</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1</v>
          </cell>
          <cell r="BO47">
            <v>0</v>
          </cell>
          <cell r="BP47">
            <v>0</v>
          </cell>
          <cell r="BQ47">
            <v>4</v>
          </cell>
          <cell r="BR47">
            <v>5</v>
          </cell>
          <cell r="BS47">
            <v>9</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1</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1</v>
          </cell>
          <cell r="DY47">
            <v>1</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2</v>
          </cell>
          <cell r="FD47">
            <v>0</v>
          </cell>
          <cell r="FE47">
            <v>0</v>
          </cell>
          <cell r="FF47">
            <v>0</v>
          </cell>
          <cell r="FG47">
            <v>0</v>
          </cell>
          <cell r="FH47">
            <v>0</v>
          </cell>
          <cell r="FI47">
            <v>0</v>
          </cell>
          <cell r="FJ47">
            <v>0</v>
          </cell>
          <cell r="FK47">
            <v>0</v>
          </cell>
          <cell r="FL47">
            <v>0</v>
          </cell>
          <cell r="FM47">
            <v>2</v>
          </cell>
          <cell r="FN47">
            <v>0</v>
          </cell>
          <cell r="FO47">
            <v>2</v>
          </cell>
          <cell r="FP47">
            <v>0</v>
          </cell>
          <cell r="FQ47">
            <v>0</v>
          </cell>
          <cell r="FR47">
            <v>1</v>
          </cell>
          <cell r="FS47">
            <v>1</v>
          </cell>
          <cell r="FT47">
            <v>1</v>
          </cell>
          <cell r="FU47">
            <v>1</v>
          </cell>
          <cell r="FV47">
            <v>0</v>
          </cell>
          <cell r="FW47">
            <v>0</v>
          </cell>
          <cell r="FX47">
            <v>1</v>
          </cell>
          <cell r="FY47">
            <v>0</v>
          </cell>
          <cell r="FZ47">
            <v>1</v>
          </cell>
          <cell r="GA47">
            <v>2</v>
          </cell>
          <cell r="GB47">
            <v>4</v>
          </cell>
          <cell r="GC47">
            <v>4</v>
          </cell>
          <cell r="GD47">
            <v>8</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1</v>
          </cell>
          <cell r="GZ47">
            <v>0</v>
          </cell>
          <cell r="HA47">
            <v>0</v>
          </cell>
          <cell r="HB47">
            <v>0</v>
          </cell>
          <cell r="HC47">
            <v>0</v>
          </cell>
          <cell r="HD47">
            <v>0</v>
          </cell>
          <cell r="HE47">
            <v>0</v>
          </cell>
          <cell r="HF47">
            <v>0</v>
          </cell>
          <cell r="HG47">
            <v>1</v>
          </cell>
          <cell r="HH47">
            <v>1</v>
          </cell>
          <cell r="HI47">
            <v>0</v>
          </cell>
          <cell r="HJ47">
            <v>0</v>
          </cell>
          <cell r="HK47">
            <v>0</v>
          </cell>
          <cell r="HL47">
            <v>0</v>
          </cell>
          <cell r="HM47">
            <v>0</v>
          </cell>
          <cell r="HN47">
            <v>0</v>
          </cell>
          <cell r="HO47">
            <v>0</v>
          </cell>
          <cell r="HP47">
            <v>0</v>
          </cell>
          <cell r="HQ47">
            <v>0</v>
          </cell>
          <cell r="HR47">
            <v>0</v>
          </cell>
          <cell r="HS47">
            <v>0</v>
          </cell>
          <cell r="HT47">
            <v>0</v>
          </cell>
          <cell r="HU47">
            <v>0</v>
          </cell>
          <cell r="HV47">
            <v>0</v>
          </cell>
          <cell r="HW47">
            <v>0</v>
          </cell>
          <cell r="HX47">
            <v>0</v>
          </cell>
          <cell r="HY47">
            <v>1</v>
          </cell>
          <cell r="HZ47">
            <v>0</v>
          </cell>
          <cell r="IA47">
            <v>0</v>
          </cell>
          <cell r="IB47">
            <v>0</v>
          </cell>
          <cell r="IC47">
            <v>0</v>
          </cell>
          <cell r="ID47">
            <v>0</v>
          </cell>
          <cell r="IE47">
            <v>2</v>
          </cell>
          <cell r="IF47">
            <v>0</v>
          </cell>
          <cell r="IG47">
            <v>0</v>
          </cell>
          <cell r="IH47">
            <v>0</v>
          </cell>
          <cell r="II47">
            <v>0</v>
          </cell>
          <cell r="IJ47">
            <v>0</v>
          </cell>
          <cell r="IK47">
            <v>3</v>
          </cell>
          <cell r="IL47">
            <v>3</v>
          </cell>
          <cell r="IM47">
            <v>0</v>
          </cell>
          <cell r="IN47">
            <v>0</v>
          </cell>
          <cell r="IO47">
            <v>0</v>
          </cell>
          <cell r="IP47">
            <v>0</v>
          </cell>
          <cell r="IQ47">
            <v>0</v>
          </cell>
          <cell r="IR47">
            <v>0</v>
          </cell>
          <cell r="IS47">
            <v>0</v>
          </cell>
          <cell r="IT47">
            <v>0</v>
          </cell>
          <cell r="IU47">
            <v>4</v>
          </cell>
          <cell r="IV47">
            <v>4</v>
          </cell>
          <cell r="IW47">
            <v>4</v>
          </cell>
          <cell r="IX47">
            <v>4</v>
          </cell>
          <cell r="IY47">
            <v>8</v>
          </cell>
          <cell r="IZ47">
            <v>0</v>
          </cell>
          <cell r="JA47">
            <v>0</v>
          </cell>
          <cell r="JB47">
            <v>0</v>
          </cell>
          <cell r="JC47">
            <v>0</v>
          </cell>
          <cell r="JD47">
            <v>0</v>
          </cell>
          <cell r="JE47">
            <v>0</v>
          </cell>
          <cell r="JF47">
            <v>0</v>
          </cell>
          <cell r="JG47">
            <v>0</v>
          </cell>
          <cell r="JH47">
            <v>0</v>
          </cell>
          <cell r="JI47">
            <v>0</v>
          </cell>
          <cell r="JJ47">
            <v>0</v>
          </cell>
          <cell r="JK47">
            <v>0</v>
          </cell>
          <cell r="JL47">
            <v>0</v>
          </cell>
          <cell r="JM47">
            <v>0</v>
          </cell>
          <cell r="JN47">
            <v>0</v>
          </cell>
          <cell r="JO47">
            <v>0</v>
          </cell>
          <cell r="JP47">
            <v>1</v>
          </cell>
          <cell r="JQ47">
            <v>0</v>
          </cell>
          <cell r="JR47">
            <v>0</v>
          </cell>
          <cell r="JS47">
            <v>0</v>
          </cell>
          <cell r="JT47">
            <v>0</v>
          </cell>
          <cell r="JU47">
            <v>0</v>
          </cell>
          <cell r="JV47">
            <v>0</v>
          </cell>
          <cell r="JW47">
            <v>0</v>
          </cell>
          <cell r="JX47">
            <v>1</v>
          </cell>
          <cell r="JY47">
            <v>1</v>
          </cell>
          <cell r="JZ47">
            <v>0</v>
          </cell>
          <cell r="KA47">
            <v>0</v>
          </cell>
          <cell r="KB47">
            <v>0</v>
          </cell>
          <cell r="KC47">
            <v>0</v>
          </cell>
          <cell r="KD47">
            <v>0</v>
          </cell>
          <cell r="KE47">
            <v>0</v>
          </cell>
          <cell r="KF47">
            <v>0</v>
          </cell>
          <cell r="KG47">
            <v>0</v>
          </cell>
          <cell r="KH47">
            <v>0</v>
          </cell>
          <cell r="KI47">
            <v>3</v>
          </cell>
          <cell r="KJ47">
            <v>0</v>
          </cell>
          <cell r="KK47">
            <v>3</v>
          </cell>
          <cell r="KL47">
            <v>3</v>
          </cell>
          <cell r="KM47">
            <v>0</v>
          </cell>
          <cell r="KN47">
            <v>0</v>
          </cell>
          <cell r="KO47">
            <v>1</v>
          </cell>
          <cell r="KP47">
            <v>0</v>
          </cell>
          <cell r="KQ47">
            <v>1</v>
          </cell>
          <cell r="KR47">
            <v>0</v>
          </cell>
          <cell r="KS47">
            <v>0</v>
          </cell>
          <cell r="KT47">
            <v>0</v>
          </cell>
          <cell r="KU47">
            <v>0</v>
          </cell>
          <cell r="KV47">
            <v>1</v>
          </cell>
          <cell r="KW47">
            <v>0</v>
          </cell>
          <cell r="KX47">
            <v>0</v>
          </cell>
          <cell r="KY47">
            <v>2</v>
          </cell>
          <cell r="KZ47">
            <v>0</v>
          </cell>
          <cell r="LA47">
            <v>0</v>
          </cell>
          <cell r="LB47">
            <v>0</v>
          </cell>
          <cell r="LC47">
            <v>0</v>
          </cell>
          <cell r="LD47">
            <v>0</v>
          </cell>
        </row>
        <row r="48">
          <cell r="A48" t="str">
            <v>Glasgowbury</v>
          </cell>
          <cell r="B48">
            <v>1</v>
          </cell>
          <cell r="C48">
            <v>33160</v>
          </cell>
          <cell r="D48" t="str">
            <v>Lottery</v>
          </cell>
          <cell r="E48" t="str">
            <v>ACNI/12206</v>
          </cell>
          <cell r="F48" t="str">
            <v>Maria McAlister</v>
          </cell>
          <cell r="G48" t="str">
            <v>AFP - Core</v>
          </cell>
          <cell r="H48" t="str">
            <v>Awarded</v>
          </cell>
          <cell r="I48" t="str">
            <v>Small</v>
          </cell>
          <cell r="J48">
            <v>38204</v>
          </cell>
          <cell r="K48">
            <v>0</v>
          </cell>
          <cell r="L48">
            <v>43750</v>
          </cell>
          <cell r="M48">
            <v>524006</v>
          </cell>
          <cell r="N48" t="str">
            <v>Music</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20</v>
          </cell>
          <cell r="AE48">
            <v>11</v>
          </cell>
          <cell r="AF48">
            <v>1</v>
          </cell>
          <cell r="AG48">
            <v>1</v>
          </cell>
          <cell r="AH48">
            <v>1</v>
          </cell>
          <cell r="AI48">
            <v>0</v>
          </cell>
          <cell r="AJ48">
            <v>22</v>
          </cell>
          <cell r="AK48">
            <v>12</v>
          </cell>
          <cell r="AL48">
            <v>34</v>
          </cell>
          <cell r="AM48">
            <v>8</v>
          </cell>
          <cell r="AN48">
            <v>10</v>
          </cell>
          <cell r="AO48">
            <v>18</v>
          </cell>
          <cell r="AP48">
            <v>408</v>
          </cell>
          <cell r="AQ48">
            <v>2</v>
          </cell>
          <cell r="AR48">
            <v>3</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2</v>
          </cell>
          <cell r="BR48">
            <v>3</v>
          </cell>
          <cell r="BS48">
            <v>5</v>
          </cell>
          <cell r="BT48">
            <v>20</v>
          </cell>
          <cell r="BU48">
            <v>11</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20</v>
          </cell>
          <cell r="CU48">
            <v>11</v>
          </cell>
          <cell r="CV48">
            <v>31</v>
          </cell>
          <cell r="CW48">
            <v>1</v>
          </cell>
          <cell r="CX48">
            <v>1</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1</v>
          </cell>
          <cell r="DX48">
            <v>1</v>
          </cell>
          <cell r="DY48">
            <v>2</v>
          </cell>
          <cell r="DZ48">
            <v>1</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1</v>
          </cell>
          <cell r="FA48">
            <v>0</v>
          </cell>
          <cell r="FB48">
            <v>1</v>
          </cell>
          <cell r="FC48">
            <v>0</v>
          </cell>
          <cell r="FD48">
            <v>0</v>
          </cell>
          <cell r="FE48">
            <v>0</v>
          </cell>
          <cell r="FF48">
            <v>1</v>
          </cell>
          <cell r="FG48">
            <v>0</v>
          </cell>
          <cell r="FH48">
            <v>0</v>
          </cell>
          <cell r="FI48">
            <v>0</v>
          </cell>
          <cell r="FJ48">
            <v>0</v>
          </cell>
          <cell r="FK48">
            <v>1</v>
          </cell>
          <cell r="FL48">
            <v>2</v>
          </cell>
          <cell r="FM48">
            <v>1</v>
          </cell>
          <cell r="FN48">
            <v>3</v>
          </cell>
          <cell r="FO48">
            <v>4</v>
          </cell>
          <cell r="FP48">
            <v>0</v>
          </cell>
          <cell r="FQ48">
            <v>0</v>
          </cell>
          <cell r="FR48">
            <v>0</v>
          </cell>
          <cell r="FS48">
            <v>1</v>
          </cell>
          <cell r="FT48">
            <v>2</v>
          </cell>
          <cell r="FU48">
            <v>1</v>
          </cell>
          <cell r="FV48">
            <v>0</v>
          </cell>
          <cell r="FW48">
            <v>1</v>
          </cell>
          <cell r="FX48">
            <v>0</v>
          </cell>
          <cell r="FY48">
            <v>0</v>
          </cell>
          <cell r="FZ48">
            <v>0</v>
          </cell>
          <cell r="GA48">
            <v>0</v>
          </cell>
          <cell r="GB48">
            <v>2</v>
          </cell>
          <cell r="GC48">
            <v>3</v>
          </cell>
          <cell r="GD48">
            <v>5</v>
          </cell>
          <cell r="GE48">
            <v>6</v>
          </cell>
          <cell r="GF48">
            <v>3</v>
          </cell>
          <cell r="GG48">
            <v>9</v>
          </cell>
          <cell r="GH48">
            <v>5</v>
          </cell>
          <cell r="GI48">
            <v>3</v>
          </cell>
          <cell r="GJ48">
            <v>1</v>
          </cell>
          <cell r="GK48">
            <v>1</v>
          </cell>
          <cell r="GL48">
            <v>1</v>
          </cell>
          <cell r="GM48">
            <v>1</v>
          </cell>
          <cell r="GN48">
            <v>1</v>
          </cell>
          <cell r="GO48">
            <v>0</v>
          </cell>
          <cell r="GP48">
            <v>0</v>
          </cell>
          <cell r="GQ48">
            <v>20</v>
          </cell>
          <cell r="GR48">
            <v>11</v>
          </cell>
          <cell r="GS48">
            <v>31</v>
          </cell>
          <cell r="GT48">
            <v>0</v>
          </cell>
          <cell r="GU48">
            <v>0</v>
          </cell>
          <cell r="GV48">
            <v>0</v>
          </cell>
          <cell r="GW48">
            <v>0</v>
          </cell>
          <cell r="GX48">
            <v>0</v>
          </cell>
          <cell r="GY48">
            <v>1</v>
          </cell>
          <cell r="GZ48">
            <v>1</v>
          </cell>
          <cell r="HA48">
            <v>0</v>
          </cell>
          <cell r="HB48">
            <v>0</v>
          </cell>
          <cell r="HC48">
            <v>0</v>
          </cell>
          <cell r="HD48">
            <v>0</v>
          </cell>
          <cell r="HE48">
            <v>0</v>
          </cell>
          <cell r="HF48">
            <v>1</v>
          </cell>
          <cell r="HG48">
            <v>1</v>
          </cell>
          <cell r="HH48">
            <v>2</v>
          </cell>
          <cell r="HI48">
            <v>0</v>
          </cell>
          <cell r="HJ48">
            <v>0</v>
          </cell>
          <cell r="HK48">
            <v>0</v>
          </cell>
          <cell r="HL48">
            <v>0</v>
          </cell>
          <cell r="HM48">
            <v>1</v>
          </cell>
          <cell r="HN48">
            <v>0</v>
          </cell>
          <cell r="HO48">
            <v>0</v>
          </cell>
          <cell r="HP48">
            <v>0</v>
          </cell>
          <cell r="HQ48">
            <v>0</v>
          </cell>
          <cell r="HR48">
            <v>0</v>
          </cell>
          <cell r="HS48">
            <v>0</v>
          </cell>
          <cell r="HT48">
            <v>0</v>
          </cell>
          <cell r="HU48">
            <v>1</v>
          </cell>
          <cell r="HV48">
            <v>0</v>
          </cell>
          <cell r="HW48">
            <v>1</v>
          </cell>
          <cell r="HX48">
            <v>5</v>
          </cell>
          <cell r="HY48">
            <v>8</v>
          </cell>
          <cell r="HZ48">
            <v>1</v>
          </cell>
          <cell r="IA48">
            <v>2</v>
          </cell>
          <cell r="IB48">
            <v>1</v>
          </cell>
          <cell r="IC48">
            <v>0</v>
          </cell>
          <cell r="ID48">
            <v>1</v>
          </cell>
          <cell r="IE48">
            <v>0</v>
          </cell>
          <cell r="IF48">
            <v>0</v>
          </cell>
          <cell r="IG48">
            <v>0</v>
          </cell>
          <cell r="IH48">
            <v>0</v>
          </cell>
          <cell r="II48">
            <v>0</v>
          </cell>
          <cell r="IJ48">
            <v>8</v>
          </cell>
          <cell r="IK48">
            <v>10</v>
          </cell>
          <cell r="IL48">
            <v>18</v>
          </cell>
          <cell r="IM48">
            <v>1</v>
          </cell>
          <cell r="IN48">
            <v>2</v>
          </cell>
          <cell r="IO48">
            <v>0</v>
          </cell>
          <cell r="IP48">
            <v>1</v>
          </cell>
          <cell r="IQ48">
            <v>0</v>
          </cell>
          <cell r="IR48">
            <v>0</v>
          </cell>
          <cell r="IS48">
            <v>1</v>
          </cell>
          <cell r="IT48">
            <v>0</v>
          </cell>
          <cell r="IU48">
            <v>0</v>
          </cell>
          <cell r="IV48">
            <v>0</v>
          </cell>
          <cell r="IW48">
            <v>2</v>
          </cell>
          <cell r="IX48">
            <v>3</v>
          </cell>
          <cell r="IY48">
            <v>5</v>
          </cell>
          <cell r="IZ48">
            <v>15</v>
          </cell>
          <cell r="JA48">
            <v>8</v>
          </cell>
          <cell r="JB48">
            <v>3</v>
          </cell>
          <cell r="JC48">
            <v>3</v>
          </cell>
          <cell r="JD48">
            <v>0</v>
          </cell>
          <cell r="JE48">
            <v>0</v>
          </cell>
          <cell r="JF48">
            <v>2</v>
          </cell>
          <cell r="JG48">
            <v>0</v>
          </cell>
          <cell r="JH48">
            <v>0</v>
          </cell>
          <cell r="JI48">
            <v>0</v>
          </cell>
          <cell r="JJ48">
            <v>20</v>
          </cell>
          <cell r="JK48">
            <v>11</v>
          </cell>
          <cell r="JL48">
            <v>31</v>
          </cell>
          <cell r="JM48">
            <v>1</v>
          </cell>
          <cell r="JN48">
            <v>1</v>
          </cell>
          <cell r="JO48">
            <v>0</v>
          </cell>
          <cell r="JP48">
            <v>0</v>
          </cell>
          <cell r="JQ48">
            <v>0</v>
          </cell>
          <cell r="JR48">
            <v>0</v>
          </cell>
          <cell r="JS48">
            <v>0</v>
          </cell>
          <cell r="JT48">
            <v>0</v>
          </cell>
          <cell r="JU48">
            <v>0</v>
          </cell>
          <cell r="JV48">
            <v>0</v>
          </cell>
          <cell r="JW48">
            <v>1</v>
          </cell>
          <cell r="JX48">
            <v>1</v>
          </cell>
          <cell r="JY48">
            <v>2</v>
          </cell>
          <cell r="JZ48">
            <v>1</v>
          </cell>
          <cell r="KA48">
            <v>0</v>
          </cell>
          <cell r="KB48">
            <v>0</v>
          </cell>
          <cell r="KC48">
            <v>0</v>
          </cell>
          <cell r="KD48">
            <v>0</v>
          </cell>
          <cell r="KE48">
            <v>0</v>
          </cell>
          <cell r="KF48">
            <v>0</v>
          </cell>
          <cell r="KG48">
            <v>0</v>
          </cell>
          <cell r="KH48">
            <v>0</v>
          </cell>
          <cell r="KI48">
            <v>0</v>
          </cell>
          <cell r="KJ48">
            <v>1</v>
          </cell>
          <cell r="KK48">
            <v>0</v>
          </cell>
          <cell r="KL48">
            <v>1</v>
          </cell>
          <cell r="KM48">
            <v>0</v>
          </cell>
          <cell r="KN48">
            <v>0</v>
          </cell>
          <cell r="KO48">
            <v>1</v>
          </cell>
          <cell r="KP48">
            <v>0</v>
          </cell>
          <cell r="KQ48">
            <v>0</v>
          </cell>
          <cell r="KR48">
            <v>0</v>
          </cell>
          <cell r="KS48">
            <v>0</v>
          </cell>
          <cell r="KT48">
            <v>0</v>
          </cell>
          <cell r="KU48">
            <v>0</v>
          </cell>
          <cell r="KV48">
            <v>0</v>
          </cell>
          <cell r="KW48">
            <v>0</v>
          </cell>
          <cell r="KX48">
            <v>13</v>
          </cell>
          <cell r="KY48">
            <v>13</v>
          </cell>
          <cell r="KZ48">
            <v>1</v>
          </cell>
          <cell r="LA48">
            <v>0</v>
          </cell>
          <cell r="LB48">
            <v>0</v>
          </cell>
          <cell r="LC48">
            <v>7</v>
          </cell>
          <cell r="LD48">
            <v>7</v>
          </cell>
        </row>
        <row r="49">
          <cell r="A49" t="str">
            <v>Golden Thread Gallery</v>
          </cell>
          <cell r="B49">
            <v>1</v>
          </cell>
          <cell r="C49">
            <v>33262</v>
          </cell>
          <cell r="D49" t="str">
            <v>Exchequer</v>
          </cell>
          <cell r="E49" t="str">
            <v>ACNI/12308</v>
          </cell>
          <cell r="F49" t="str">
            <v>Deirdre Robb</v>
          </cell>
          <cell r="G49" t="str">
            <v>AFP - Core</v>
          </cell>
          <cell r="H49" t="str">
            <v>Awarded</v>
          </cell>
          <cell r="I49" t="str">
            <v>Medium</v>
          </cell>
          <cell r="J49">
            <v>180019</v>
          </cell>
          <cell r="K49">
            <v>0</v>
          </cell>
          <cell r="L49">
            <v>212398.07999999999</v>
          </cell>
          <cell r="M49">
            <v>132586.14000000001</v>
          </cell>
          <cell r="N49" t="str">
            <v>Visual Arts</v>
          </cell>
          <cell r="O49">
            <v>0</v>
          </cell>
          <cell r="P49">
            <v>0</v>
          </cell>
          <cell r="Q49">
            <v>0</v>
          </cell>
          <cell r="R49">
            <v>2</v>
          </cell>
          <cell r="S49">
            <v>1</v>
          </cell>
          <cell r="T49">
            <v>0</v>
          </cell>
          <cell r="U49">
            <v>0</v>
          </cell>
          <cell r="V49">
            <v>1</v>
          </cell>
          <cell r="W49">
            <v>0</v>
          </cell>
          <cell r="X49">
            <v>0</v>
          </cell>
          <cell r="Y49">
            <v>0</v>
          </cell>
          <cell r="Z49">
            <v>0</v>
          </cell>
          <cell r="AA49">
            <v>1</v>
          </cell>
          <cell r="AB49">
            <v>3</v>
          </cell>
          <cell r="AC49">
            <v>4</v>
          </cell>
          <cell r="AD49">
            <v>5</v>
          </cell>
          <cell r="AE49">
            <v>0</v>
          </cell>
          <cell r="AF49">
            <v>0</v>
          </cell>
          <cell r="AG49">
            <v>0</v>
          </cell>
          <cell r="AH49">
            <v>0</v>
          </cell>
          <cell r="AI49">
            <v>2</v>
          </cell>
          <cell r="AJ49">
            <v>5</v>
          </cell>
          <cell r="AK49">
            <v>2</v>
          </cell>
          <cell r="AL49">
            <v>7</v>
          </cell>
          <cell r="AM49">
            <v>2</v>
          </cell>
          <cell r="AN49">
            <v>2</v>
          </cell>
          <cell r="AO49">
            <v>4</v>
          </cell>
          <cell r="AP49">
            <v>1092</v>
          </cell>
          <cell r="AQ49">
            <v>4</v>
          </cell>
          <cell r="AR49">
            <v>1</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4</v>
          </cell>
          <cell r="BR49">
            <v>1</v>
          </cell>
          <cell r="BS49">
            <v>5</v>
          </cell>
          <cell r="BT49">
            <v>0</v>
          </cell>
          <cell r="BU49">
            <v>2</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2</v>
          </cell>
          <cell r="CV49">
            <v>2</v>
          </cell>
          <cell r="CW49">
            <v>1</v>
          </cell>
          <cell r="CX49">
            <v>1</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1</v>
          </cell>
          <cell r="DX49">
            <v>1</v>
          </cell>
          <cell r="DY49">
            <v>2</v>
          </cell>
          <cell r="DZ49">
            <v>5</v>
          </cell>
          <cell r="EA49">
            <v>2</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5</v>
          </cell>
          <cell r="FA49">
            <v>2</v>
          </cell>
          <cell r="FB49">
            <v>7</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1</v>
          </cell>
          <cell r="FU49">
            <v>0</v>
          </cell>
          <cell r="FV49">
            <v>2</v>
          </cell>
          <cell r="FW49">
            <v>1</v>
          </cell>
          <cell r="FX49">
            <v>1</v>
          </cell>
          <cell r="FY49">
            <v>0</v>
          </cell>
          <cell r="FZ49">
            <v>0</v>
          </cell>
          <cell r="GA49">
            <v>0</v>
          </cell>
          <cell r="GB49">
            <v>4</v>
          </cell>
          <cell r="GC49">
            <v>1</v>
          </cell>
          <cell r="GD49">
            <v>5</v>
          </cell>
          <cell r="GE49">
            <v>0</v>
          </cell>
          <cell r="GF49">
            <v>0</v>
          </cell>
          <cell r="GG49">
            <v>0</v>
          </cell>
          <cell r="GH49">
            <v>0</v>
          </cell>
          <cell r="GI49">
            <v>0</v>
          </cell>
          <cell r="GJ49">
            <v>1</v>
          </cell>
          <cell r="GK49">
            <v>0</v>
          </cell>
          <cell r="GL49">
            <v>1</v>
          </cell>
          <cell r="GM49">
            <v>0</v>
          </cell>
          <cell r="GN49">
            <v>0</v>
          </cell>
          <cell r="GO49">
            <v>0</v>
          </cell>
          <cell r="GP49">
            <v>0</v>
          </cell>
          <cell r="GQ49">
            <v>0</v>
          </cell>
          <cell r="GR49">
            <v>2</v>
          </cell>
          <cell r="GS49">
            <v>2</v>
          </cell>
          <cell r="GT49">
            <v>0</v>
          </cell>
          <cell r="GU49">
            <v>0</v>
          </cell>
          <cell r="GV49">
            <v>0</v>
          </cell>
          <cell r="GW49">
            <v>0</v>
          </cell>
          <cell r="GX49">
            <v>0</v>
          </cell>
          <cell r="GY49">
            <v>1</v>
          </cell>
          <cell r="GZ49">
            <v>1</v>
          </cell>
          <cell r="HA49">
            <v>0</v>
          </cell>
          <cell r="HB49">
            <v>0</v>
          </cell>
          <cell r="HC49">
            <v>0</v>
          </cell>
          <cell r="HD49">
            <v>0</v>
          </cell>
          <cell r="HE49">
            <v>0</v>
          </cell>
          <cell r="HF49">
            <v>1</v>
          </cell>
          <cell r="HG49">
            <v>1</v>
          </cell>
          <cell r="HH49">
            <v>2</v>
          </cell>
          <cell r="HI49">
            <v>0</v>
          </cell>
          <cell r="HJ49">
            <v>0</v>
          </cell>
          <cell r="HK49">
            <v>1</v>
          </cell>
          <cell r="HL49">
            <v>0</v>
          </cell>
          <cell r="HM49">
            <v>4</v>
          </cell>
          <cell r="HN49">
            <v>2</v>
          </cell>
          <cell r="HO49">
            <v>0</v>
          </cell>
          <cell r="HP49">
            <v>0</v>
          </cell>
          <cell r="HQ49">
            <v>0</v>
          </cell>
          <cell r="HR49">
            <v>0</v>
          </cell>
          <cell r="HS49">
            <v>0</v>
          </cell>
          <cell r="HT49">
            <v>0</v>
          </cell>
          <cell r="HU49">
            <v>5</v>
          </cell>
          <cell r="HV49">
            <v>2</v>
          </cell>
          <cell r="HW49">
            <v>7</v>
          </cell>
          <cell r="HX49">
            <v>0</v>
          </cell>
          <cell r="HY49">
            <v>0</v>
          </cell>
          <cell r="HZ49">
            <v>2</v>
          </cell>
          <cell r="IA49">
            <v>1</v>
          </cell>
          <cell r="IB49">
            <v>0</v>
          </cell>
          <cell r="IC49">
            <v>0</v>
          </cell>
          <cell r="ID49">
            <v>0</v>
          </cell>
          <cell r="IE49">
            <v>1</v>
          </cell>
          <cell r="IF49">
            <v>0</v>
          </cell>
          <cell r="IG49">
            <v>0</v>
          </cell>
          <cell r="IH49">
            <v>0</v>
          </cell>
          <cell r="II49">
            <v>0</v>
          </cell>
          <cell r="IJ49">
            <v>2</v>
          </cell>
          <cell r="IK49">
            <v>2</v>
          </cell>
          <cell r="IL49">
            <v>4</v>
          </cell>
          <cell r="IM49">
            <v>0</v>
          </cell>
          <cell r="IN49">
            <v>0</v>
          </cell>
          <cell r="IO49">
            <v>0</v>
          </cell>
          <cell r="IP49">
            <v>0</v>
          </cell>
          <cell r="IQ49">
            <v>0</v>
          </cell>
          <cell r="IR49">
            <v>0</v>
          </cell>
          <cell r="IS49">
            <v>0</v>
          </cell>
          <cell r="IT49">
            <v>0</v>
          </cell>
          <cell r="IU49">
            <v>4</v>
          </cell>
          <cell r="IV49">
            <v>1</v>
          </cell>
          <cell r="IW49">
            <v>4</v>
          </cell>
          <cell r="IX49">
            <v>1</v>
          </cell>
          <cell r="IY49">
            <v>5</v>
          </cell>
          <cell r="IZ49">
            <v>0</v>
          </cell>
          <cell r="JA49">
            <v>1</v>
          </cell>
          <cell r="JB49">
            <v>0</v>
          </cell>
          <cell r="JC49">
            <v>1</v>
          </cell>
          <cell r="JD49">
            <v>0</v>
          </cell>
          <cell r="JE49">
            <v>0</v>
          </cell>
          <cell r="JF49">
            <v>0</v>
          </cell>
          <cell r="JG49">
            <v>0</v>
          </cell>
          <cell r="JH49">
            <v>0</v>
          </cell>
          <cell r="JI49">
            <v>0</v>
          </cell>
          <cell r="JJ49">
            <v>0</v>
          </cell>
          <cell r="JK49">
            <v>2</v>
          </cell>
          <cell r="JL49">
            <v>2</v>
          </cell>
          <cell r="JM49">
            <v>0</v>
          </cell>
          <cell r="JN49">
            <v>1</v>
          </cell>
          <cell r="JO49">
            <v>1</v>
          </cell>
          <cell r="JP49">
            <v>0</v>
          </cell>
          <cell r="JQ49">
            <v>0</v>
          </cell>
          <cell r="JR49">
            <v>0</v>
          </cell>
          <cell r="JS49">
            <v>0</v>
          </cell>
          <cell r="JT49">
            <v>0</v>
          </cell>
          <cell r="JU49">
            <v>0</v>
          </cell>
          <cell r="JV49">
            <v>0</v>
          </cell>
          <cell r="JW49">
            <v>1</v>
          </cell>
          <cell r="JX49">
            <v>1</v>
          </cell>
          <cell r="JY49">
            <v>2</v>
          </cell>
          <cell r="JZ49">
            <v>0</v>
          </cell>
          <cell r="KA49">
            <v>1</v>
          </cell>
          <cell r="KB49">
            <v>0</v>
          </cell>
          <cell r="KC49">
            <v>0</v>
          </cell>
          <cell r="KD49">
            <v>0</v>
          </cell>
          <cell r="KE49">
            <v>0</v>
          </cell>
          <cell r="KF49">
            <v>0</v>
          </cell>
          <cell r="KG49">
            <v>0</v>
          </cell>
          <cell r="KH49">
            <v>5</v>
          </cell>
          <cell r="KI49">
            <v>0</v>
          </cell>
          <cell r="KJ49">
            <v>5</v>
          </cell>
          <cell r="KK49">
            <v>1</v>
          </cell>
          <cell r="KL49">
            <v>6</v>
          </cell>
          <cell r="KM49">
            <v>0</v>
          </cell>
          <cell r="KN49">
            <v>0</v>
          </cell>
          <cell r="KO49">
            <v>1</v>
          </cell>
          <cell r="KP49">
            <v>0</v>
          </cell>
          <cell r="KQ49">
            <v>1</v>
          </cell>
          <cell r="KR49">
            <v>0</v>
          </cell>
          <cell r="KS49">
            <v>0</v>
          </cell>
          <cell r="KT49">
            <v>1</v>
          </cell>
          <cell r="KU49">
            <v>0</v>
          </cell>
          <cell r="KV49">
            <v>1</v>
          </cell>
          <cell r="KW49">
            <v>0</v>
          </cell>
          <cell r="KX49">
            <v>12</v>
          </cell>
          <cell r="KY49">
            <v>15</v>
          </cell>
          <cell r="KZ49">
            <v>2</v>
          </cell>
          <cell r="LA49">
            <v>0</v>
          </cell>
          <cell r="LB49">
            <v>0</v>
          </cell>
          <cell r="LC49">
            <v>0</v>
          </cell>
          <cell r="LD49">
            <v>0</v>
          </cell>
        </row>
        <row r="50">
          <cell r="A50" t="str">
            <v>Greater Shantallow Community Arts</v>
          </cell>
          <cell r="B50">
            <v>1</v>
          </cell>
          <cell r="C50">
            <v>33252</v>
          </cell>
          <cell r="D50" t="str">
            <v>Lottery</v>
          </cell>
          <cell r="E50" t="str">
            <v>ACNI/12298</v>
          </cell>
          <cell r="F50" t="str">
            <v>Lizzie Devlin</v>
          </cell>
          <cell r="G50" t="str">
            <v>AFP - Core</v>
          </cell>
          <cell r="H50" t="str">
            <v>Awarded</v>
          </cell>
          <cell r="I50" t="str">
            <v>Medium</v>
          </cell>
          <cell r="J50">
            <v>102551</v>
          </cell>
          <cell r="K50">
            <v>0</v>
          </cell>
          <cell r="L50">
            <v>113996.7</v>
          </cell>
          <cell r="M50">
            <v>420373.5</v>
          </cell>
          <cell r="N50" t="str">
            <v>Combined</v>
          </cell>
          <cell r="O50">
            <v>0</v>
          </cell>
          <cell r="P50">
            <v>0</v>
          </cell>
          <cell r="Q50">
            <v>0</v>
          </cell>
          <cell r="R50">
            <v>0</v>
          </cell>
          <cell r="S50">
            <v>1</v>
          </cell>
          <cell r="T50">
            <v>0</v>
          </cell>
          <cell r="U50">
            <v>0</v>
          </cell>
          <cell r="V50">
            <v>0</v>
          </cell>
          <cell r="W50">
            <v>4</v>
          </cell>
          <cell r="X50">
            <v>1</v>
          </cell>
          <cell r="Y50">
            <v>1</v>
          </cell>
          <cell r="Z50">
            <v>0</v>
          </cell>
          <cell r="AA50">
            <v>6</v>
          </cell>
          <cell r="AB50">
            <v>1</v>
          </cell>
          <cell r="AC50">
            <v>7</v>
          </cell>
          <cell r="AD50">
            <v>25</v>
          </cell>
          <cell r="AE50">
            <v>26</v>
          </cell>
          <cell r="AF50">
            <v>0</v>
          </cell>
          <cell r="AG50">
            <v>0</v>
          </cell>
          <cell r="AH50">
            <v>16</v>
          </cell>
          <cell r="AI50">
            <v>6</v>
          </cell>
          <cell r="AJ50">
            <v>41</v>
          </cell>
          <cell r="AK50">
            <v>32</v>
          </cell>
          <cell r="AL50">
            <v>73</v>
          </cell>
          <cell r="AM50">
            <v>62</v>
          </cell>
          <cell r="AN50">
            <v>38</v>
          </cell>
          <cell r="AO50">
            <v>100</v>
          </cell>
          <cell r="AP50">
            <v>2000</v>
          </cell>
          <cell r="AQ50">
            <v>6</v>
          </cell>
          <cell r="AR50">
            <v>8</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6</v>
          </cell>
          <cell r="BR50">
            <v>8</v>
          </cell>
          <cell r="BS50">
            <v>14</v>
          </cell>
          <cell r="BT50">
            <v>25</v>
          </cell>
          <cell r="BU50">
            <v>26</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25</v>
          </cell>
          <cell r="CU50">
            <v>26</v>
          </cell>
          <cell r="CV50">
            <v>51</v>
          </cell>
          <cell r="CW50">
            <v>1</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1</v>
          </cell>
          <cell r="DX50">
            <v>0</v>
          </cell>
          <cell r="DY50">
            <v>1</v>
          </cell>
          <cell r="DZ50">
            <v>2</v>
          </cell>
          <cell r="EA50">
            <v>2</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2</v>
          </cell>
          <cell r="FA50">
            <v>2</v>
          </cell>
          <cell r="FB50">
            <v>4</v>
          </cell>
          <cell r="FC50">
            <v>0</v>
          </cell>
          <cell r="FD50">
            <v>1</v>
          </cell>
          <cell r="FE50">
            <v>0</v>
          </cell>
          <cell r="FF50">
            <v>0</v>
          </cell>
          <cell r="FG50">
            <v>0</v>
          </cell>
          <cell r="FH50">
            <v>0</v>
          </cell>
          <cell r="FI50">
            <v>0</v>
          </cell>
          <cell r="FJ50">
            <v>1</v>
          </cell>
          <cell r="FK50">
            <v>0</v>
          </cell>
          <cell r="FL50">
            <v>0</v>
          </cell>
          <cell r="FM50">
            <v>0</v>
          </cell>
          <cell r="FN50">
            <v>2</v>
          </cell>
          <cell r="FO50">
            <v>2</v>
          </cell>
          <cell r="FP50">
            <v>1</v>
          </cell>
          <cell r="FQ50">
            <v>0</v>
          </cell>
          <cell r="FR50">
            <v>0</v>
          </cell>
          <cell r="FS50">
            <v>0</v>
          </cell>
          <cell r="FT50">
            <v>1</v>
          </cell>
          <cell r="FU50">
            <v>1</v>
          </cell>
          <cell r="FV50">
            <v>3</v>
          </cell>
          <cell r="FW50">
            <v>6</v>
          </cell>
          <cell r="FX50">
            <v>1</v>
          </cell>
          <cell r="FY50">
            <v>1</v>
          </cell>
          <cell r="FZ50">
            <v>0</v>
          </cell>
          <cell r="GA50">
            <v>0</v>
          </cell>
          <cell r="GB50">
            <v>6</v>
          </cell>
          <cell r="GC50">
            <v>8</v>
          </cell>
          <cell r="GD50">
            <v>14</v>
          </cell>
          <cell r="GE50">
            <v>3</v>
          </cell>
          <cell r="GF50">
            <v>4</v>
          </cell>
          <cell r="GG50">
            <v>8</v>
          </cell>
          <cell r="GH50">
            <v>12</v>
          </cell>
          <cell r="GI50">
            <v>8</v>
          </cell>
          <cell r="GJ50">
            <v>6</v>
          </cell>
          <cell r="GK50">
            <v>5</v>
          </cell>
          <cell r="GL50">
            <v>2</v>
          </cell>
          <cell r="GM50">
            <v>1</v>
          </cell>
          <cell r="GN50">
            <v>2</v>
          </cell>
          <cell r="GO50">
            <v>0</v>
          </cell>
          <cell r="GP50">
            <v>0</v>
          </cell>
          <cell r="GQ50">
            <v>25</v>
          </cell>
          <cell r="GR50">
            <v>26</v>
          </cell>
          <cell r="GS50">
            <v>51</v>
          </cell>
          <cell r="GT50">
            <v>0</v>
          </cell>
          <cell r="GU50">
            <v>0</v>
          </cell>
          <cell r="GV50">
            <v>0</v>
          </cell>
          <cell r="GW50">
            <v>0</v>
          </cell>
          <cell r="GX50">
            <v>0</v>
          </cell>
          <cell r="GY50">
            <v>0</v>
          </cell>
          <cell r="GZ50">
            <v>1</v>
          </cell>
          <cell r="HA50">
            <v>0</v>
          </cell>
          <cell r="HB50">
            <v>0</v>
          </cell>
          <cell r="HC50">
            <v>0</v>
          </cell>
          <cell r="HD50">
            <v>0</v>
          </cell>
          <cell r="HE50">
            <v>0</v>
          </cell>
          <cell r="HF50">
            <v>1</v>
          </cell>
          <cell r="HG50">
            <v>0</v>
          </cell>
          <cell r="HH50">
            <v>1</v>
          </cell>
          <cell r="HI50">
            <v>0</v>
          </cell>
          <cell r="HJ50">
            <v>0</v>
          </cell>
          <cell r="HK50">
            <v>1</v>
          </cell>
          <cell r="HL50">
            <v>0</v>
          </cell>
          <cell r="HM50">
            <v>0</v>
          </cell>
          <cell r="HN50">
            <v>2</v>
          </cell>
          <cell r="HO50">
            <v>0</v>
          </cell>
          <cell r="HP50">
            <v>0</v>
          </cell>
          <cell r="HQ50">
            <v>1</v>
          </cell>
          <cell r="HR50">
            <v>0</v>
          </cell>
          <cell r="HS50">
            <v>0</v>
          </cell>
          <cell r="HT50">
            <v>0</v>
          </cell>
          <cell r="HU50">
            <v>2</v>
          </cell>
          <cell r="HV50">
            <v>2</v>
          </cell>
          <cell r="HW50">
            <v>4</v>
          </cell>
          <cell r="HX50">
            <v>32</v>
          </cell>
          <cell r="HY50">
            <v>16</v>
          </cell>
          <cell r="HZ50">
            <v>12</v>
          </cell>
          <cell r="IA50">
            <v>6</v>
          </cell>
          <cell r="IB50">
            <v>9</v>
          </cell>
          <cell r="IC50">
            <v>5</v>
          </cell>
          <cell r="ID50">
            <v>4</v>
          </cell>
          <cell r="IE50">
            <v>7</v>
          </cell>
          <cell r="IF50">
            <v>4</v>
          </cell>
          <cell r="IG50">
            <v>6</v>
          </cell>
          <cell r="IH50">
            <v>1</v>
          </cell>
          <cell r="II50">
            <v>0</v>
          </cell>
          <cell r="IJ50">
            <v>62</v>
          </cell>
          <cell r="IK50">
            <v>40</v>
          </cell>
          <cell r="IL50">
            <v>102</v>
          </cell>
          <cell r="IM50">
            <v>4</v>
          </cell>
          <cell r="IN50">
            <v>7</v>
          </cell>
          <cell r="IO50">
            <v>0</v>
          </cell>
          <cell r="IP50">
            <v>1</v>
          </cell>
          <cell r="IQ50">
            <v>2</v>
          </cell>
          <cell r="IR50">
            <v>0</v>
          </cell>
          <cell r="IS50">
            <v>0</v>
          </cell>
          <cell r="IT50">
            <v>0</v>
          </cell>
          <cell r="IU50">
            <v>0</v>
          </cell>
          <cell r="IV50">
            <v>0</v>
          </cell>
          <cell r="IW50">
            <v>6</v>
          </cell>
          <cell r="IX50">
            <v>8</v>
          </cell>
          <cell r="IY50">
            <v>14</v>
          </cell>
          <cell r="IZ50">
            <v>16</v>
          </cell>
          <cell r="JA50">
            <v>15</v>
          </cell>
          <cell r="JB50">
            <v>3</v>
          </cell>
          <cell r="JC50">
            <v>5</v>
          </cell>
          <cell r="JD50">
            <v>4</v>
          </cell>
          <cell r="JE50">
            <v>2</v>
          </cell>
          <cell r="JF50">
            <v>2</v>
          </cell>
          <cell r="JG50">
            <v>4</v>
          </cell>
          <cell r="JH50">
            <v>0</v>
          </cell>
          <cell r="JI50">
            <v>0</v>
          </cell>
          <cell r="JJ50">
            <v>25</v>
          </cell>
          <cell r="JK50">
            <v>26</v>
          </cell>
          <cell r="JL50">
            <v>51</v>
          </cell>
          <cell r="JM50">
            <v>1</v>
          </cell>
          <cell r="JN50">
            <v>0</v>
          </cell>
          <cell r="JO50">
            <v>0</v>
          </cell>
          <cell r="JP50">
            <v>0</v>
          </cell>
          <cell r="JQ50">
            <v>0</v>
          </cell>
          <cell r="JR50">
            <v>0</v>
          </cell>
          <cell r="JS50">
            <v>0</v>
          </cell>
          <cell r="JT50">
            <v>0</v>
          </cell>
          <cell r="JU50">
            <v>0</v>
          </cell>
          <cell r="JV50">
            <v>0</v>
          </cell>
          <cell r="JW50">
            <v>1</v>
          </cell>
          <cell r="JX50">
            <v>0</v>
          </cell>
          <cell r="JY50">
            <v>1</v>
          </cell>
          <cell r="JZ50">
            <v>2</v>
          </cell>
          <cell r="KA50">
            <v>2</v>
          </cell>
          <cell r="KB50">
            <v>0</v>
          </cell>
          <cell r="KC50">
            <v>0</v>
          </cell>
          <cell r="KD50">
            <v>0</v>
          </cell>
          <cell r="KE50">
            <v>0</v>
          </cell>
          <cell r="KF50">
            <v>0</v>
          </cell>
          <cell r="KG50">
            <v>0</v>
          </cell>
          <cell r="KH50">
            <v>0</v>
          </cell>
          <cell r="KI50">
            <v>0</v>
          </cell>
          <cell r="KJ50">
            <v>2</v>
          </cell>
          <cell r="KK50">
            <v>2</v>
          </cell>
          <cell r="KL50">
            <v>4</v>
          </cell>
          <cell r="KM50">
            <v>0</v>
          </cell>
          <cell r="KN50">
            <v>0</v>
          </cell>
          <cell r="KO50">
            <v>1</v>
          </cell>
          <cell r="KP50">
            <v>0</v>
          </cell>
          <cell r="KQ50">
            <v>16</v>
          </cell>
          <cell r="KR50">
            <v>6</v>
          </cell>
          <cell r="KS50">
            <v>12</v>
          </cell>
          <cell r="KT50">
            <v>4</v>
          </cell>
          <cell r="KU50">
            <v>19</v>
          </cell>
          <cell r="KV50">
            <v>19</v>
          </cell>
          <cell r="KW50">
            <v>20</v>
          </cell>
          <cell r="KX50">
            <v>8</v>
          </cell>
          <cell r="KY50">
            <v>104</v>
          </cell>
          <cell r="KZ50">
            <v>0</v>
          </cell>
          <cell r="LA50">
            <v>0</v>
          </cell>
          <cell r="LB50">
            <v>4</v>
          </cell>
          <cell r="LC50">
            <v>4</v>
          </cell>
          <cell r="LD50">
            <v>8</v>
          </cell>
        </row>
        <row r="51">
          <cell r="A51" t="str">
            <v>Happy Days EIBF</v>
          </cell>
          <cell r="B51">
            <v>1</v>
          </cell>
          <cell r="C51">
            <v>33175</v>
          </cell>
          <cell r="D51" t="str">
            <v>Exchequer</v>
          </cell>
          <cell r="E51" t="str">
            <v>ACNI/12221</v>
          </cell>
          <cell r="F51" t="str">
            <v>Damian Smyth</v>
          </cell>
          <cell r="G51" t="str">
            <v>AFP - Core</v>
          </cell>
          <cell r="H51" t="str">
            <v>Awarded</v>
          </cell>
          <cell r="I51" t="str">
            <v>Medium</v>
          </cell>
          <cell r="J51">
            <v>115000</v>
          </cell>
          <cell r="K51">
            <v>0</v>
          </cell>
          <cell r="L51">
            <v>230000</v>
          </cell>
          <cell r="M51">
            <v>1200927</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cell r="HN51">
            <v>0</v>
          </cell>
          <cell r="HO51">
            <v>0</v>
          </cell>
          <cell r="HP51">
            <v>0</v>
          </cell>
          <cell r="HQ51">
            <v>0</v>
          </cell>
          <cell r="HR51">
            <v>0</v>
          </cell>
          <cell r="HS51">
            <v>0</v>
          </cell>
          <cell r="HT51">
            <v>0</v>
          </cell>
          <cell r="HU51">
            <v>0</v>
          </cell>
          <cell r="HV51">
            <v>0</v>
          </cell>
          <cell r="HW51">
            <v>0</v>
          </cell>
          <cell r="HX51">
            <v>0</v>
          </cell>
          <cell r="HY51">
            <v>0</v>
          </cell>
          <cell r="HZ51">
            <v>0</v>
          </cell>
          <cell r="IA51">
            <v>0</v>
          </cell>
          <cell r="IB51">
            <v>0</v>
          </cell>
          <cell r="IC51">
            <v>0</v>
          </cell>
          <cell r="ID51">
            <v>0</v>
          </cell>
          <cell r="IE51">
            <v>0</v>
          </cell>
          <cell r="IF51">
            <v>0</v>
          </cell>
          <cell r="IG51">
            <v>0</v>
          </cell>
          <cell r="IH51">
            <v>0</v>
          </cell>
          <cell r="II51">
            <v>0</v>
          </cell>
          <cell r="IJ51">
            <v>0</v>
          </cell>
          <cell r="IK51">
            <v>0</v>
          </cell>
          <cell r="IL51">
            <v>0</v>
          </cell>
          <cell r="IM51">
            <v>0</v>
          </cell>
          <cell r="IN51">
            <v>0</v>
          </cell>
          <cell r="IO51">
            <v>0</v>
          </cell>
          <cell r="IP51">
            <v>0</v>
          </cell>
          <cell r="IQ51">
            <v>0</v>
          </cell>
          <cell r="IR51">
            <v>0</v>
          </cell>
          <cell r="IS51">
            <v>0</v>
          </cell>
          <cell r="IT51">
            <v>0</v>
          </cell>
          <cell r="IU51">
            <v>0</v>
          </cell>
          <cell r="IV51">
            <v>0</v>
          </cell>
          <cell r="IW51">
            <v>0</v>
          </cell>
          <cell r="IX51">
            <v>0</v>
          </cell>
          <cell r="IY51">
            <v>0</v>
          </cell>
          <cell r="IZ51">
            <v>0</v>
          </cell>
          <cell r="JA51">
            <v>0</v>
          </cell>
          <cell r="JB51">
            <v>0</v>
          </cell>
          <cell r="JC51">
            <v>0</v>
          </cell>
          <cell r="JD51">
            <v>0</v>
          </cell>
          <cell r="JE51">
            <v>0</v>
          </cell>
          <cell r="JF51">
            <v>0</v>
          </cell>
          <cell r="JG51">
            <v>0</v>
          </cell>
          <cell r="JH51">
            <v>0</v>
          </cell>
          <cell r="JI51">
            <v>0</v>
          </cell>
          <cell r="JJ51">
            <v>0</v>
          </cell>
          <cell r="JK51">
            <v>0</v>
          </cell>
          <cell r="JL51">
            <v>0</v>
          </cell>
          <cell r="JM51">
            <v>0</v>
          </cell>
          <cell r="JN51">
            <v>0</v>
          </cell>
          <cell r="JO51">
            <v>0</v>
          </cell>
          <cell r="JP51">
            <v>0</v>
          </cell>
          <cell r="JQ51">
            <v>0</v>
          </cell>
          <cell r="JR51">
            <v>0</v>
          </cell>
          <cell r="JS51">
            <v>0</v>
          </cell>
          <cell r="JT51">
            <v>0</v>
          </cell>
          <cell r="JU51">
            <v>0</v>
          </cell>
          <cell r="JV51">
            <v>0</v>
          </cell>
          <cell r="JW51">
            <v>0</v>
          </cell>
          <cell r="JX51">
            <v>0</v>
          </cell>
          <cell r="JY51">
            <v>0</v>
          </cell>
          <cell r="JZ51">
            <v>0</v>
          </cell>
          <cell r="KA51">
            <v>0</v>
          </cell>
          <cell r="KB51">
            <v>0</v>
          </cell>
          <cell r="KC51">
            <v>0</v>
          </cell>
          <cell r="KD51">
            <v>0</v>
          </cell>
          <cell r="KE51">
            <v>0</v>
          </cell>
          <cell r="KF51">
            <v>0</v>
          </cell>
          <cell r="KG51">
            <v>0</v>
          </cell>
          <cell r="KH51">
            <v>0</v>
          </cell>
          <cell r="KI51">
            <v>0</v>
          </cell>
          <cell r="KJ51">
            <v>0</v>
          </cell>
          <cell r="KK51">
            <v>0</v>
          </cell>
          <cell r="KL51">
            <v>0</v>
          </cell>
          <cell r="KM51">
            <v>0</v>
          </cell>
          <cell r="KN51">
            <v>0</v>
          </cell>
          <cell r="KO51">
            <v>0</v>
          </cell>
          <cell r="KP51">
            <v>0</v>
          </cell>
          <cell r="KQ51">
            <v>0</v>
          </cell>
          <cell r="KR51">
            <v>0</v>
          </cell>
          <cell r="KS51">
            <v>0</v>
          </cell>
          <cell r="KT51">
            <v>0</v>
          </cell>
          <cell r="KU51">
            <v>0</v>
          </cell>
          <cell r="KV51">
            <v>0</v>
          </cell>
          <cell r="KW51">
            <v>0</v>
          </cell>
          <cell r="KX51">
            <v>0</v>
          </cell>
          <cell r="KY51">
            <v>0</v>
          </cell>
          <cell r="KZ51">
            <v>0</v>
          </cell>
          <cell r="LA51">
            <v>0</v>
          </cell>
          <cell r="LB51">
            <v>0</v>
          </cell>
          <cell r="LC51">
            <v>0</v>
          </cell>
          <cell r="LD51">
            <v>0</v>
          </cell>
        </row>
        <row r="52">
          <cell r="A52" t="str">
            <v>In Your Space (NI) Ltd</v>
          </cell>
          <cell r="B52">
            <v>1</v>
          </cell>
          <cell r="C52">
            <v>33179</v>
          </cell>
          <cell r="D52" t="str">
            <v>Lottery</v>
          </cell>
          <cell r="E52" t="str">
            <v>ACNI/12225</v>
          </cell>
          <cell r="F52" t="str">
            <v>Gavin O'Connor</v>
          </cell>
          <cell r="G52" t="str">
            <v>AFP - Core</v>
          </cell>
          <cell r="H52" t="str">
            <v>Awarded</v>
          </cell>
          <cell r="I52" t="str">
            <v>Small</v>
          </cell>
          <cell r="J52">
            <v>43705</v>
          </cell>
          <cell r="K52">
            <v>0</v>
          </cell>
          <cell r="L52">
            <v>70169</v>
          </cell>
          <cell r="M52">
            <v>344475</v>
          </cell>
          <cell r="N52" t="str">
            <v>Combined</v>
          </cell>
          <cell r="O52">
            <v>0</v>
          </cell>
          <cell r="P52">
            <v>0</v>
          </cell>
          <cell r="Q52">
            <v>0</v>
          </cell>
          <cell r="R52">
            <v>0</v>
          </cell>
          <cell r="S52">
            <v>0</v>
          </cell>
          <cell r="T52">
            <v>1</v>
          </cell>
          <cell r="U52">
            <v>0</v>
          </cell>
          <cell r="V52">
            <v>0</v>
          </cell>
          <cell r="W52">
            <v>0</v>
          </cell>
          <cell r="X52">
            <v>0</v>
          </cell>
          <cell r="Y52">
            <v>1</v>
          </cell>
          <cell r="Z52">
            <v>0</v>
          </cell>
          <cell r="AA52">
            <v>1</v>
          </cell>
          <cell r="AB52">
            <v>1</v>
          </cell>
          <cell r="AC52">
            <v>2</v>
          </cell>
          <cell r="AD52">
            <v>51</v>
          </cell>
          <cell r="AE52">
            <v>45</v>
          </cell>
          <cell r="AF52">
            <v>0</v>
          </cell>
          <cell r="AG52">
            <v>1</v>
          </cell>
          <cell r="AH52">
            <v>0</v>
          </cell>
          <cell r="AI52">
            <v>2</v>
          </cell>
          <cell r="AJ52">
            <v>51</v>
          </cell>
          <cell r="AK52">
            <v>48</v>
          </cell>
          <cell r="AL52">
            <v>99</v>
          </cell>
          <cell r="AM52">
            <v>18</v>
          </cell>
          <cell r="AN52">
            <v>18</v>
          </cell>
          <cell r="AO52">
            <v>36</v>
          </cell>
          <cell r="AP52">
            <v>560</v>
          </cell>
          <cell r="AQ52">
            <v>3</v>
          </cell>
          <cell r="AR52">
            <v>3</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3</v>
          </cell>
          <cell r="BR52">
            <v>3</v>
          </cell>
          <cell r="BS52">
            <v>6</v>
          </cell>
          <cell r="BT52">
            <v>50</v>
          </cell>
          <cell r="BU52">
            <v>44</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1</v>
          </cell>
          <cell r="CO52">
            <v>1</v>
          </cell>
          <cell r="CP52">
            <v>0</v>
          </cell>
          <cell r="CQ52">
            <v>0</v>
          </cell>
          <cell r="CR52">
            <v>0</v>
          </cell>
          <cell r="CS52">
            <v>0</v>
          </cell>
          <cell r="CT52">
            <v>51</v>
          </cell>
          <cell r="CU52">
            <v>45</v>
          </cell>
          <cell r="CV52">
            <v>96</v>
          </cell>
          <cell r="CW52">
            <v>0</v>
          </cell>
          <cell r="CX52">
            <v>2</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2</v>
          </cell>
          <cell r="DY52">
            <v>2</v>
          </cell>
          <cell r="DZ52">
            <v>0</v>
          </cell>
          <cell r="EA52">
            <v>2</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2</v>
          </cell>
          <cell r="FB52">
            <v>2</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1</v>
          </cell>
          <cell r="FS52">
            <v>0</v>
          </cell>
          <cell r="FT52">
            <v>1</v>
          </cell>
          <cell r="FU52">
            <v>3</v>
          </cell>
          <cell r="FV52">
            <v>0</v>
          </cell>
          <cell r="FW52">
            <v>0</v>
          </cell>
          <cell r="FX52">
            <v>1</v>
          </cell>
          <cell r="FY52">
            <v>0</v>
          </cell>
          <cell r="FZ52">
            <v>0</v>
          </cell>
          <cell r="GA52">
            <v>0</v>
          </cell>
          <cell r="GB52">
            <v>3</v>
          </cell>
          <cell r="GC52">
            <v>3</v>
          </cell>
          <cell r="GD52">
            <v>6</v>
          </cell>
          <cell r="GE52">
            <v>0</v>
          </cell>
          <cell r="GF52">
            <v>0</v>
          </cell>
          <cell r="GG52">
            <v>0</v>
          </cell>
          <cell r="GH52">
            <v>0</v>
          </cell>
          <cell r="GI52">
            <v>0</v>
          </cell>
          <cell r="GJ52">
            <v>0</v>
          </cell>
          <cell r="GK52">
            <v>0</v>
          </cell>
          <cell r="GL52">
            <v>0</v>
          </cell>
          <cell r="GM52">
            <v>0</v>
          </cell>
          <cell r="GN52">
            <v>0</v>
          </cell>
          <cell r="GO52">
            <v>0</v>
          </cell>
          <cell r="GP52">
            <v>0</v>
          </cell>
          <cell r="GQ52">
            <v>0</v>
          </cell>
          <cell r="GR52">
            <v>0</v>
          </cell>
          <cell r="GS52">
            <v>0</v>
          </cell>
          <cell r="GT52">
            <v>0</v>
          </cell>
          <cell r="GU52">
            <v>0</v>
          </cell>
          <cell r="GV52">
            <v>0</v>
          </cell>
          <cell r="GW52">
            <v>0</v>
          </cell>
          <cell r="GX52">
            <v>0</v>
          </cell>
          <cell r="GY52">
            <v>1</v>
          </cell>
          <cell r="GZ52">
            <v>0</v>
          </cell>
          <cell r="HA52">
            <v>0</v>
          </cell>
          <cell r="HB52">
            <v>0</v>
          </cell>
          <cell r="HC52">
            <v>0</v>
          </cell>
          <cell r="HD52">
            <v>0</v>
          </cell>
          <cell r="HE52">
            <v>0</v>
          </cell>
          <cell r="HF52">
            <v>0</v>
          </cell>
          <cell r="HG52">
            <v>1</v>
          </cell>
          <cell r="HH52">
            <v>1</v>
          </cell>
          <cell r="HI52">
            <v>0</v>
          </cell>
          <cell r="HJ52">
            <v>0</v>
          </cell>
          <cell r="HK52">
            <v>0</v>
          </cell>
          <cell r="HL52">
            <v>0</v>
          </cell>
          <cell r="HM52">
            <v>0</v>
          </cell>
          <cell r="HN52">
            <v>0</v>
          </cell>
          <cell r="HO52">
            <v>0</v>
          </cell>
          <cell r="HP52">
            <v>0</v>
          </cell>
          <cell r="HQ52">
            <v>0</v>
          </cell>
          <cell r="HR52">
            <v>0</v>
          </cell>
          <cell r="HS52">
            <v>0</v>
          </cell>
          <cell r="HT52">
            <v>0</v>
          </cell>
          <cell r="HU52">
            <v>0</v>
          </cell>
          <cell r="HV52">
            <v>0</v>
          </cell>
          <cell r="HW52">
            <v>0</v>
          </cell>
          <cell r="HX52">
            <v>0</v>
          </cell>
          <cell r="HY52">
            <v>0</v>
          </cell>
          <cell r="HZ52">
            <v>0</v>
          </cell>
          <cell r="IA52">
            <v>0</v>
          </cell>
          <cell r="IB52">
            <v>0</v>
          </cell>
          <cell r="IC52">
            <v>0</v>
          </cell>
          <cell r="ID52">
            <v>0</v>
          </cell>
          <cell r="IE52">
            <v>0</v>
          </cell>
          <cell r="IF52">
            <v>0</v>
          </cell>
          <cell r="IG52">
            <v>0</v>
          </cell>
          <cell r="IH52">
            <v>0</v>
          </cell>
          <cell r="II52">
            <v>0</v>
          </cell>
          <cell r="IJ52">
            <v>0</v>
          </cell>
          <cell r="IK52">
            <v>0</v>
          </cell>
          <cell r="IL52">
            <v>0</v>
          </cell>
          <cell r="IM52">
            <v>1</v>
          </cell>
          <cell r="IN52">
            <v>0</v>
          </cell>
          <cell r="IO52">
            <v>0</v>
          </cell>
          <cell r="IP52">
            <v>0</v>
          </cell>
          <cell r="IQ52">
            <v>0</v>
          </cell>
          <cell r="IR52">
            <v>1</v>
          </cell>
          <cell r="IS52">
            <v>2</v>
          </cell>
          <cell r="IT52">
            <v>2</v>
          </cell>
          <cell r="IU52">
            <v>0</v>
          </cell>
          <cell r="IV52">
            <v>0</v>
          </cell>
          <cell r="IW52">
            <v>3</v>
          </cell>
          <cell r="IX52">
            <v>3</v>
          </cell>
          <cell r="IY52">
            <v>6</v>
          </cell>
          <cell r="IZ52">
            <v>0</v>
          </cell>
          <cell r="JA52">
            <v>0</v>
          </cell>
          <cell r="JB52">
            <v>0</v>
          </cell>
          <cell r="JC52">
            <v>0</v>
          </cell>
          <cell r="JD52">
            <v>0</v>
          </cell>
          <cell r="JE52">
            <v>0</v>
          </cell>
          <cell r="JF52">
            <v>0</v>
          </cell>
          <cell r="JG52">
            <v>0</v>
          </cell>
          <cell r="JH52">
            <v>0</v>
          </cell>
          <cell r="JI52">
            <v>0</v>
          </cell>
          <cell r="JJ52">
            <v>0</v>
          </cell>
          <cell r="JK52">
            <v>0</v>
          </cell>
          <cell r="JL52">
            <v>0</v>
          </cell>
          <cell r="JM52">
            <v>0</v>
          </cell>
          <cell r="JN52">
            <v>0</v>
          </cell>
          <cell r="JO52">
            <v>0</v>
          </cell>
          <cell r="JP52">
            <v>0</v>
          </cell>
          <cell r="JQ52">
            <v>0</v>
          </cell>
          <cell r="JR52">
            <v>0</v>
          </cell>
          <cell r="JS52">
            <v>0</v>
          </cell>
          <cell r="JT52">
            <v>1</v>
          </cell>
          <cell r="JU52">
            <v>0</v>
          </cell>
          <cell r="JV52">
            <v>1</v>
          </cell>
          <cell r="JW52">
            <v>0</v>
          </cell>
          <cell r="JX52">
            <v>2</v>
          </cell>
          <cell r="JY52">
            <v>2</v>
          </cell>
          <cell r="JZ52">
            <v>0</v>
          </cell>
          <cell r="KA52">
            <v>0</v>
          </cell>
          <cell r="KB52">
            <v>0</v>
          </cell>
          <cell r="KC52">
            <v>0</v>
          </cell>
          <cell r="KD52">
            <v>0</v>
          </cell>
          <cell r="KE52">
            <v>0</v>
          </cell>
          <cell r="KF52">
            <v>0</v>
          </cell>
          <cell r="KG52">
            <v>0</v>
          </cell>
          <cell r="KH52">
            <v>0</v>
          </cell>
          <cell r="KI52">
            <v>2</v>
          </cell>
          <cell r="KJ52">
            <v>0</v>
          </cell>
          <cell r="KK52">
            <v>2</v>
          </cell>
          <cell r="KL52">
            <v>2</v>
          </cell>
          <cell r="KM52">
            <v>0</v>
          </cell>
          <cell r="KN52">
            <v>0</v>
          </cell>
          <cell r="KO52">
            <v>1</v>
          </cell>
          <cell r="KP52">
            <v>0</v>
          </cell>
          <cell r="KQ52">
            <v>1</v>
          </cell>
          <cell r="KR52">
            <v>0</v>
          </cell>
          <cell r="KS52">
            <v>0</v>
          </cell>
          <cell r="KT52">
            <v>0</v>
          </cell>
          <cell r="KU52">
            <v>0</v>
          </cell>
          <cell r="KV52">
            <v>7</v>
          </cell>
          <cell r="KW52">
            <v>32</v>
          </cell>
          <cell r="KX52">
            <v>6</v>
          </cell>
          <cell r="KY52">
            <v>46</v>
          </cell>
          <cell r="KZ52">
            <v>0</v>
          </cell>
          <cell r="LA52">
            <v>0</v>
          </cell>
          <cell r="LB52">
            <v>0</v>
          </cell>
          <cell r="LC52">
            <v>0</v>
          </cell>
          <cell r="LD52">
            <v>0</v>
          </cell>
        </row>
        <row r="53">
          <cell r="A53" t="str">
            <v>Irish Pages Ltd.</v>
          </cell>
          <cell r="B53">
            <v>1</v>
          </cell>
          <cell r="C53">
            <v>33176</v>
          </cell>
          <cell r="D53" t="str">
            <v>Lottery</v>
          </cell>
          <cell r="E53" t="str">
            <v>ACNI/12222</v>
          </cell>
          <cell r="F53" t="str">
            <v>Damian Smyth</v>
          </cell>
          <cell r="G53" t="str">
            <v>AFP - Core</v>
          </cell>
          <cell r="H53" t="str">
            <v>Awarded</v>
          </cell>
          <cell r="I53" t="str">
            <v>Small</v>
          </cell>
          <cell r="J53">
            <v>29000</v>
          </cell>
          <cell r="K53">
            <v>0</v>
          </cell>
          <cell r="L53">
            <v>29000</v>
          </cell>
          <cell r="M53">
            <v>61200</v>
          </cell>
          <cell r="N53" t="str">
            <v>Literature</v>
          </cell>
          <cell r="O53">
            <v>1</v>
          </cell>
          <cell r="P53">
            <v>0</v>
          </cell>
          <cell r="Q53">
            <v>1</v>
          </cell>
          <cell r="R53">
            <v>0</v>
          </cell>
          <cell r="S53">
            <v>0</v>
          </cell>
          <cell r="T53">
            <v>0</v>
          </cell>
          <cell r="U53">
            <v>0</v>
          </cell>
          <cell r="V53">
            <v>0</v>
          </cell>
          <cell r="W53">
            <v>0</v>
          </cell>
          <cell r="X53">
            <v>0</v>
          </cell>
          <cell r="Y53">
            <v>0</v>
          </cell>
          <cell r="Z53">
            <v>0</v>
          </cell>
          <cell r="AA53">
            <v>2</v>
          </cell>
          <cell r="AB53">
            <v>0</v>
          </cell>
          <cell r="AC53">
            <v>2</v>
          </cell>
          <cell r="AD53">
            <v>0</v>
          </cell>
          <cell r="AE53">
            <v>1</v>
          </cell>
          <cell r="AF53">
            <v>0</v>
          </cell>
          <cell r="AG53">
            <v>0</v>
          </cell>
          <cell r="AH53">
            <v>0</v>
          </cell>
          <cell r="AI53">
            <v>0</v>
          </cell>
          <cell r="AJ53">
            <v>0</v>
          </cell>
          <cell r="AK53">
            <v>1</v>
          </cell>
          <cell r="AL53">
            <v>1</v>
          </cell>
          <cell r="AM53">
            <v>3</v>
          </cell>
          <cell r="AN53">
            <v>1</v>
          </cell>
          <cell r="AO53">
            <v>4</v>
          </cell>
          <cell r="AP53">
            <v>520</v>
          </cell>
          <cell r="AQ53">
            <v>3</v>
          </cell>
          <cell r="AR53">
            <v>1</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3</v>
          </cell>
          <cell r="BR53">
            <v>1</v>
          </cell>
          <cell r="BS53">
            <v>4</v>
          </cell>
          <cell r="BT53">
            <v>2</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2</v>
          </cell>
          <cell r="CU53">
            <v>0</v>
          </cell>
          <cell r="CV53">
            <v>2</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1</v>
          </cell>
          <cell r="FW53">
            <v>0</v>
          </cell>
          <cell r="FX53">
            <v>2</v>
          </cell>
          <cell r="FY53">
            <v>1</v>
          </cell>
          <cell r="FZ53">
            <v>0</v>
          </cell>
          <cell r="GA53">
            <v>0</v>
          </cell>
          <cell r="GB53">
            <v>3</v>
          </cell>
          <cell r="GC53">
            <v>1</v>
          </cell>
          <cell r="GD53">
            <v>4</v>
          </cell>
          <cell r="GE53">
            <v>0</v>
          </cell>
          <cell r="GF53">
            <v>0</v>
          </cell>
          <cell r="GG53">
            <v>0</v>
          </cell>
          <cell r="GH53">
            <v>0</v>
          </cell>
          <cell r="GI53">
            <v>0</v>
          </cell>
          <cell r="GJ53">
            <v>0</v>
          </cell>
          <cell r="GK53">
            <v>0</v>
          </cell>
          <cell r="GL53">
            <v>0</v>
          </cell>
          <cell r="GM53">
            <v>2</v>
          </cell>
          <cell r="GN53">
            <v>0</v>
          </cell>
          <cell r="GO53">
            <v>0</v>
          </cell>
          <cell r="GP53">
            <v>0</v>
          </cell>
          <cell r="GQ53">
            <v>2</v>
          </cell>
          <cell r="GR53">
            <v>0</v>
          </cell>
          <cell r="GS53">
            <v>2</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v>
          </cell>
          <cell r="HH53">
            <v>0</v>
          </cell>
          <cell r="HI53">
            <v>0</v>
          </cell>
          <cell r="HJ53">
            <v>0</v>
          </cell>
          <cell r="HK53">
            <v>0</v>
          </cell>
          <cell r="HL53">
            <v>0</v>
          </cell>
          <cell r="HM53">
            <v>0</v>
          </cell>
          <cell r="HN53">
            <v>0</v>
          </cell>
          <cell r="HO53">
            <v>0</v>
          </cell>
          <cell r="HP53">
            <v>0</v>
          </cell>
          <cell r="HQ53">
            <v>0</v>
          </cell>
          <cell r="HR53">
            <v>0</v>
          </cell>
          <cell r="HS53">
            <v>0</v>
          </cell>
          <cell r="HT53">
            <v>0</v>
          </cell>
          <cell r="HU53">
            <v>0</v>
          </cell>
          <cell r="HV53">
            <v>0</v>
          </cell>
          <cell r="HW53">
            <v>0</v>
          </cell>
          <cell r="HX53">
            <v>2</v>
          </cell>
          <cell r="HY53">
            <v>0</v>
          </cell>
          <cell r="HZ53">
            <v>0</v>
          </cell>
          <cell r="IA53">
            <v>1</v>
          </cell>
          <cell r="IB53">
            <v>0</v>
          </cell>
          <cell r="IC53">
            <v>0</v>
          </cell>
          <cell r="ID53">
            <v>0</v>
          </cell>
          <cell r="IE53">
            <v>0</v>
          </cell>
          <cell r="IF53">
            <v>0</v>
          </cell>
          <cell r="IG53">
            <v>0</v>
          </cell>
          <cell r="IH53">
            <v>0</v>
          </cell>
          <cell r="II53">
            <v>0</v>
          </cell>
          <cell r="IJ53">
            <v>2</v>
          </cell>
          <cell r="IK53">
            <v>1</v>
          </cell>
          <cell r="IL53">
            <v>3</v>
          </cell>
          <cell r="IM53">
            <v>0</v>
          </cell>
          <cell r="IN53">
            <v>0</v>
          </cell>
          <cell r="IO53">
            <v>0</v>
          </cell>
          <cell r="IP53">
            <v>0</v>
          </cell>
          <cell r="IQ53">
            <v>0</v>
          </cell>
          <cell r="IR53">
            <v>0</v>
          </cell>
          <cell r="IS53">
            <v>0</v>
          </cell>
          <cell r="IT53">
            <v>0</v>
          </cell>
          <cell r="IU53">
            <v>3</v>
          </cell>
          <cell r="IV53">
            <v>1</v>
          </cell>
          <cell r="IW53">
            <v>3</v>
          </cell>
          <cell r="IX53">
            <v>1</v>
          </cell>
          <cell r="IY53">
            <v>4</v>
          </cell>
          <cell r="IZ53">
            <v>0</v>
          </cell>
          <cell r="JA53">
            <v>0</v>
          </cell>
          <cell r="JB53">
            <v>0</v>
          </cell>
          <cell r="JC53">
            <v>1</v>
          </cell>
          <cell r="JD53">
            <v>1</v>
          </cell>
          <cell r="JE53">
            <v>0</v>
          </cell>
          <cell r="JF53">
            <v>0</v>
          </cell>
          <cell r="JG53">
            <v>0</v>
          </cell>
          <cell r="JH53">
            <v>0</v>
          </cell>
          <cell r="JI53">
            <v>0</v>
          </cell>
          <cell r="JJ53">
            <v>1</v>
          </cell>
          <cell r="JK53">
            <v>1</v>
          </cell>
          <cell r="JL53">
            <v>2</v>
          </cell>
          <cell r="JM53">
            <v>0</v>
          </cell>
          <cell r="JN53">
            <v>0</v>
          </cell>
          <cell r="JO53">
            <v>0</v>
          </cell>
          <cell r="JP53">
            <v>0</v>
          </cell>
          <cell r="JQ53">
            <v>0</v>
          </cell>
          <cell r="JR53">
            <v>0</v>
          </cell>
          <cell r="JS53">
            <v>0</v>
          </cell>
          <cell r="JT53">
            <v>0</v>
          </cell>
          <cell r="JU53">
            <v>0</v>
          </cell>
          <cell r="JV53">
            <v>0</v>
          </cell>
          <cell r="JW53">
            <v>0</v>
          </cell>
          <cell r="JX53">
            <v>0</v>
          </cell>
          <cell r="JY53">
            <v>0</v>
          </cell>
          <cell r="JZ53">
            <v>0</v>
          </cell>
          <cell r="KA53">
            <v>0</v>
          </cell>
          <cell r="KB53">
            <v>0</v>
          </cell>
          <cell r="KC53">
            <v>0</v>
          </cell>
          <cell r="KD53">
            <v>0</v>
          </cell>
          <cell r="KE53">
            <v>0</v>
          </cell>
          <cell r="KF53">
            <v>0</v>
          </cell>
          <cell r="KG53">
            <v>0</v>
          </cell>
          <cell r="KH53">
            <v>0</v>
          </cell>
          <cell r="KI53">
            <v>0</v>
          </cell>
          <cell r="KJ53">
            <v>0</v>
          </cell>
          <cell r="KK53">
            <v>0</v>
          </cell>
          <cell r="KL53">
            <v>0</v>
          </cell>
          <cell r="KM53">
            <v>0</v>
          </cell>
          <cell r="KN53">
            <v>0</v>
          </cell>
          <cell r="KO53">
            <v>1</v>
          </cell>
          <cell r="KP53">
            <v>0</v>
          </cell>
          <cell r="KQ53">
            <v>0</v>
          </cell>
          <cell r="KR53">
            <v>2</v>
          </cell>
          <cell r="KS53">
            <v>0</v>
          </cell>
          <cell r="KT53">
            <v>0</v>
          </cell>
          <cell r="KU53">
            <v>2</v>
          </cell>
          <cell r="KV53">
            <v>2</v>
          </cell>
          <cell r="KW53">
            <v>2</v>
          </cell>
          <cell r="KX53">
            <v>0</v>
          </cell>
          <cell r="KY53">
            <v>8</v>
          </cell>
          <cell r="KZ53">
            <v>0</v>
          </cell>
          <cell r="LA53">
            <v>0</v>
          </cell>
          <cell r="LB53">
            <v>0</v>
          </cell>
          <cell r="LC53">
            <v>1</v>
          </cell>
          <cell r="LD53">
            <v>1</v>
          </cell>
        </row>
        <row r="54">
          <cell r="A54" t="str">
            <v>Irish Traditional Music Archive</v>
          </cell>
          <cell r="B54">
            <v>1</v>
          </cell>
          <cell r="C54">
            <v>33158</v>
          </cell>
          <cell r="D54" t="str">
            <v>Lottery</v>
          </cell>
          <cell r="E54" t="str">
            <v>ACNI/12204</v>
          </cell>
          <cell r="F54" t="str">
            <v>Maria McAlister</v>
          </cell>
          <cell r="G54" t="str">
            <v>AFP - Core</v>
          </cell>
          <cell r="H54" t="str">
            <v>Awarded</v>
          </cell>
          <cell r="I54" t="str">
            <v>Medium</v>
          </cell>
          <cell r="J54">
            <v>30000</v>
          </cell>
          <cell r="K54">
            <v>0</v>
          </cell>
          <cell r="L54">
            <v>35000</v>
          </cell>
          <cell r="M54">
            <v>575750</v>
          </cell>
          <cell r="N54" t="str">
            <v>Traditional Arts</v>
          </cell>
          <cell r="O54">
            <v>4</v>
          </cell>
          <cell r="P54">
            <v>3.5</v>
          </cell>
          <cell r="Q54">
            <v>1</v>
          </cell>
          <cell r="R54">
            <v>0</v>
          </cell>
          <cell r="S54">
            <v>0</v>
          </cell>
          <cell r="T54">
            <v>0.5</v>
          </cell>
          <cell r="U54">
            <v>0</v>
          </cell>
          <cell r="V54">
            <v>1</v>
          </cell>
          <cell r="W54">
            <v>0</v>
          </cell>
          <cell r="X54">
            <v>0</v>
          </cell>
          <cell r="Y54">
            <v>1</v>
          </cell>
          <cell r="Z54">
            <v>0</v>
          </cell>
          <cell r="AA54">
            <v>6</v>
          </cell>
          <cell r="AB54">
            <v>5</v>
          </cell>
          <cell r="AC54">
            <v>11</v>
          </cell>
          <cell r="AD54">
            <v>1</v>
          </cell>
          <cell r="AE54">
            <v>1</v>
          </cell>
          <cell r="AF54">
            <v>0</v>
          </cell>
          <cell r="AG54">
            <v>0</v>
          </cell>
          <cell r="AH54">
            <v>0</v>
          </cell>
          <cell r="AI54">
            <v>0</v>
          </cell>
          <cell r="AJ54">
            <v>1</v>
          </cell>
          <cell r="AK54">
            <v>1</v>
          </cell>
          <cell r="AL54">
            <v>2</v>
          </cell>
          <cell r="AM54">
            <v>1</v>
          </cell>
          <cell r="AN54">
            <v>2</v>
          </cell>
          <cell r="AO54">
            <v>3</v>
          </cell>
          <cell r="AP54">
            <v>800</v>
          </cell>
          <cell r="AQ54">
            <v>6</v>
          </cell>
          <cell r="AR54">
            <v>5</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6</v>
          </cell>
          <cell r="BR54">
            <v>5</v>
          </cell>
          <cell r="BS54">
            <v>11</v>
          </cell>
          <cell r="BT54">
            <v>5</v>
          </cell>
          <cell r="BU54">
            <v>3.5</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5</v>
          </cell>
          <cell r="CU54">
            <v>3.5</v>
          </cell>
          <cell r="CV54">
            <v>8.5</v>
          </cell>
          <cell r="CW54">
            <v>0</v>
          </cell>
          <cell r="CX54">
            <v>1.5</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1.5</v>
          </cell>
          <cell r="DY54">
            <v>1.5</v>
          </cell>
          <cell r="DZ54">
            <v>1</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0</v>
          </cell>
          <cell r="EW54">
            <v>0</v>
          </cell>
          <cell r="EX54">
            <v>0</v>
          </cell>
          <cell r="EY54">
            <v>0</v>
          </cell>
          <cell r="EZ54">
            <v>1</v>
          </cell>
          <cell r="FA54">
            <v>0</v>
          </cell>
          <cell r="FB54">
            <v>1</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1</v>
          </cell>
          <cell r="FT54">
            <v>1</v>
          </cell>
          <cell r="FU54">
            <v>1</v>
          </cell>
          <cell r="FV54">
            <v>4</v>
          </cell>
          <cell r="FW54">
            <v>1</v>
          </cell>
          <cell r="FX54">
            <v>1</v>
          </cell>
          <cell r="FY54">
            <v>2</v>
          </cell>
          <cell r="FZ54">
            <v>0</v>
          </cell>
          <cell r="GA54">
            <v>0</v>
          </cell>
          <cell r="GB54">
            <v>6</v>
          </cell>
          <cell r="GC54">
            <v>5</v>
          </cell>
          <cell r="GD54">
            <v>11</v>
          </cell>
          <cell r="GE54">
            <v>0</v>
          </cell>
          <cell r="GF54">
            <v>0</v>
          </cell>
          <cell r="GG54">
            <v>2</v>
          </cell>
          <cell r="GH54">
            <v>0</v>
          </cell>
          <cell r="GI54">
            <v>1</v>
          </cell>
          <cell r="GJ54">
            <v>2</v>
          </cell>
          <cell r="GK54">
            <v>1</v>
          </cell>
          <cell r="GL54">
            <v>2.5</v>
          </cell>
          <cell r="GM54">
            <v>0</v>
          </cell>
          <cell r="GN54">
            <v>0</v>
          </cell>
          <cell r="GO54">
            <v>1</v>
          </cell>
          <cell r="GP54">
            <v>0</v>
          </cell>
          <cell r="GQ54">
            <v>5</v>
          </cell>
          <cell r="GR54">
            <v>4.5</v>
          </cell>
          <cell r="GS54">
            <v>9.5</v>
          </cell>
          <cell r="GT54">
            <v>0</v>
          </cell>
          <cell r="GU54">
            <v>0</v>
          </cell>
          <cell r="GV54">
            <v>0</v>
          </cell>
          <cell r="GW54">
            <v>0</v>
          </cell>
          <cell r="GX54">
            <v>0</v>
          </cell>
          <cell r="GY54">
            <v>0</v>
          </cell>
          <cell r="GZ54">
            <v>0</v>
          </cell>
          <cell r="HA54">
            <v>0.5</v>
          </cell>
          <cell r="HB54">
            <v>0</v>
          </cell>
          <cell r="HC54">
            <v>0</v>
          </cell>
          <cell r="HD54">
            <v>0</v>
          </cell>
          <cell r="HE54">
            <v>0</v>
          </cell>
          <cell r="HF54">
            <v>0</v>
          </cell>
          <cell r="HG54">
            <v>0.5</v>
          </cell>
          <cell r="HH54">
            <v>0.5</v>
          </cell>
          <cell r="HI54">
            <v>1</v>
          </cell>
          <cell r="HJ54">
            <v>0</v>
          </cell>
          <cell r="HK54">
            <v>0</v>
          </cell>
          <cell r="HL54">
            <v>0</v>
          </cell>
          <cell r="HM54">
            <v>0</v>
          </cell>
          <cell r="HN54">
            <v>0</v>
          </cell>
          <cell r="HO54">
            <v>0</v>
          </cell>
          <cell r="HP54">
            <v>0</v>
          </cell>
          <cell r="HQ54">
            <v>0</v>
          </cell>
          <cell r="HR54">
            <v>0</v>
          </cell>
          <cell r="HS54">
            <v>0</v>
          </cell>
          <cell r="HT54">
            <v>0</v>
          </cell>
          <cell r="HU54">
            <v>1</v>
          </cell>
          <cell r="HV54">
            <v>0</v>
          </cell>
          <cell r="HW54">
            <v>1</v>
          </cell>
          <cell r="HX54">
            <v>0</v>
          </cell>
          <cell r="HY54">
            <v>0</v>
          </cell>
          <cell r="HZ54">
            <v>0</v>
          </cell>
          <cell r="IA54">
            <v>0</v>
          </cell>
          <cell r="IB54">
            <v>0</v>
          </cell>
          <cell r="IC54">
            <v>0</v>
          </cell>
          <cell r="ID54">
            <v>0</v>
          </cell>
          <cell r="IE54">
            <v>0</v>
          </cell>
          <cell r="IF54">
            <v>0</v>
          </cell>
          <cell r="IG54">
            <v>1</v>
          </cell>
          <cell r="IH54">
            <v>1</v>
          </cell>
          <cell r="II54">
            <v>1</v>
          </cell>
          <cell r="IJ54">
            <v>1</v>
          </cell>
          <cell r="IK54">
            <v>2</v>
          </cell>
          <cell r="IL54">
            <v>3</v>
          </cell>
          <cell r="IM54">
            <v>0</v>
          </cell>
          <cell r="IN54">
            <v>0</v>
          </cell>
          <cell r="IO54">
            <v>0</v>
          </cell>
          <cell r="IP54">
            <v>0</v>
          </cell>
          <cell r="IQ54">
            <v>0</v>
          </cell>
          <cell r="IR54">
            <v>0</v>
          </cell>
          <cell r="IS54">
            <v>0</v>
          </cell>
          <cell r="IT54">
            <v>0</v>
          </cell>
          <cell r="IU54">
            <v>0</v>
          </cell>
          <cell r="IV54">
            <v>0</v>
          </cell>
          <cell r="IW54">
            <v>0</v>
          </cell>
          <cell r="IX54">
            <v>0</v>
          </cell>
          <cell r="IY54">
            <v>0</v>
          </cell>
          <cell r="IZ54">
            <v>0</v>
          </cell>
          <cell r="JA54">
            <v>0</v>
          </cell>
          <cell r="JB54">
            <v>0</v>
          </cell>
          <cell r="JC54">
            <v>0</v>
          </cell>
          <cell r="JD54">
            <v>0</v>
          </cell>
          <cell r="JE54">
            <v>0</v>
          </cell>
          <cell r="JF54">
            <v>0</v>
          </cell>
          <cell r="JG54">
            <v>0</v>
          </cell>
          <cell r="JH54">
            <v>0</v>
          </cell>
          <cell r="JI54">
            <v>0</v>
          </cell>
          <cell r="JJ54">
            <v>0</v>
          </cell>
          <cell r="JK54">
            <v>0</v>
          </cell>
          <cell r="JL54">
            <v>0</v>
          </cell>
          <cell r="JM54">
            <v>0</v>
          </cell>
          <cell r="JN54">
            <v>0</v>
          </cell>
          <cell r="JO54">
            <v>0</v>
          </cell>
          <cell r="JP54">
            <v>0</v>
          </cell>
          <cell r="JQ54">
            <v>0</v>
          </cell>
          <cell r="JR54">
            <v>0</v>
          </cell>
          <cell r="JS54">
            <v>0</v>
          </cell>
          <cell r="JT54">
            <v>0</v>
          </cell>
          <cell r="JU54">
            <v>0</v>
          </cell>
          <cell r="JV54">
            <v>0</v>
          </cell>
          <cell r="JW54">
            <v>0</v>
          </cell>
          <cell r="JX54">
            <v>0</v>
          </cell>
          <cell r="JY54">
            <v>0</v>
          </cell>
          <cell r="JZ54">
            <v>0</v>
          </cell>
          <cell r="KA54">
            <v>0</v>
          </cell>
          <cell r="KB54">
            <v>0</v>
          </cell>
          <cell r="KC54">
            <v>0</v>
          </cell>
          <cell r="KD54">
            <v>0</v>
          </cell>
          <cell r="KE54">
            <v>0</v>
          </cell>
          <cell r="KF54">
            <v>0</v>
          </cell>
          <cell r="KG54">
            <v>0</v>
          </cell>
          <cell r="KH54">
            <v>0</v>
          </cell>
          <cell r="KI54">
            <v>0</v>
          </cell>
          <cell r="KJ54">
            <v>0</v>
          </cell>
          <cell r="KK54">
            <v>0</v>
          </cell>
          <cell r="KL54">
            <v>0</v>
          </cell>
          <cell r="KM54">
            <v>0</v>
          </cell>
          <cell r="KN54">
            <v>0</v>
          </cell>
          <cell r="KO54">
            <v>1</v>
          </cell>
          <cell r="KP54">
            <v>0</v>
          </cell>
          <cell r="KQ54">
            <v>0</v>
          </cell>
          <cell r="KR54">
            <v>0</v>
          </cell>
          <cell r="KS54">
            <v>0</v>
          </cell>
          <cell r="KT54">
            <v>0</v>
          </cell>
          <cell r="KU54">
            <v>0</v>
          </cell>
          <cell r="KV54">
            <v>3</v>
          </cell>
          <cell r="KW54">
            <v>0</v>
          </cell>
          <cell r="KX54">
            <v>0</v>
          </cell>
          <cell r="KY54">
            <v>3</v>
          </cell>
          <cell r="KZ54">
            <v>1</v>
          </cell>
          <cell r="LA54">
            <v>0</v>
          </cell>
          <cell r="LB54">
            <v>0</v>
          </cell>
          <cell r="LC54">
            <v>4</v>
          </cell>
          <cell r="LD54">
            <v>4</v>
          </cell>
        </row>
        <row r="55">
          <cell r="A55" t="str">
            <v>Kabosh Theatre Ltd</v>
          </cell>
          <cell r="B55">
            <v>1</v>
          </cell>
          <cell r="C55">
            <v>33243</v>
          </cell>
          <cell r="D55" t="str">
            <v>Lottery</v>
          </cell>
          <cell r="E55" t="str">
            <v>ACNI/12289</v>
          </cell>
          <cell r="F55" t="str">
            <v>Gilly Campbell</v>
          </cell>
          <cell r="G55" t="str">
            <v>AFP - Core</v>
          </cell>
          <cell r="H55" t="str">
            <v>Awarded</v>
          </cell>
          <cell r="I55" t="str">
            <v>Medium</v>
          </cell>
          <cell r="J55">
            <v>60000</v>
          </cell>
          <cell r="K55">
            <v>0</v>
          </cell>
          <cell r="L55">
            <v>115394</v>
          </cell>
          <cell r="M55">
            <v>216012</v>
          </cell>
          <cell r="N55" t="str">
            <v>Drama</v>
          </cell>
          <cell r="O55">
            <v>0</v>
          </cell>
          <cell r="P55">
            <v>1</v>
          </cell>
          <cell r="Q55">
            <v>0</v>
          </cell>
          <cell r="R55">
            <v>0</v>
          </cell>
          <cell r="S55">
            <v>0</v>
          </cell>
          <cell r="T55">
            <v>1</v>
          </cell>
          <cell r="U55">
            <v>0</v>
          </cell>
          <cell r="V55">
            <v>0</v>
          </cell>
          <cell r="W55">
            <v>1</v>
          </cell>
          <cell r="X55">
            <v>0</v>
          </cell>
          <cell r="Y55">
            <v>0</v>
          </cell>
          <cell r="Z55">
            <v>0</v>
          </cell>
          <cell r="AA55">
            <v>1</v>
          </cell>
          <cell r="AB55">
            <v>2</v>
          </cell>
          <cell r="AC55">
            <v>3</v>
          </cell>
          <cell r="AD55">
            <v>31</v>
          </cell>
          <cell r="AE55">
            <v>31</v>
          </cell>
          <cell r="AF55">
            <v>0</v>
          </cell>
          <cell r="AG55">
            <v>0</v>
          </cell>
          <cell r="AH55">
            <v>13</v>
          </cell>
          <cell r="AI55">
            <v>12</v>
          </cell>
          <cell r="AJ55">
            <v>44</v>
          </cell>
          <cell r="AK55">
            <v>43</v>
          </cell>
          <cell r="AL55">
            <v>87</v>
          </cell>
          <cell r="AM55">
            <v>25</v>
          </cell>
          <cell r="AN55">
            <v>40</v>
          </cell>
          <cell r="AO55">
            <v>65</v>
          </cell>
          <cell r="AP55">
            <v>130</v>
          </cell>
          <cell r="AQ55">
            <v>3</v>
          </cell>
          <cell r="AR55">
            <v>4</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3</v>
          </cell>
          <cell r="BR55">
            <v>4</v>
          </cell>
          <cell r="BS55">
            <v>7</v>
          </cell>
          <cell r="BT55">
            <v>0</v>
          </cell>
          <cell r="BU55">
            <v>1</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1</v>
          </cell>
          <cell r="CV55">
            <v>1</v>
          </cell>
          <cell r="CW55">
            <v>0</v>
          </cell>
          <cell r="CX55">
            <v>1</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1</v>
          </cell>
          <cell r="DY55">
            <v>1</v>
          </cell>
          <cell r="DZ55">
            <v>1</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1</v>
          </cell>
          <cell r="FA55">
            <v>0</v>
          </cell>
          <cell r="FB55">
            <v>1</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1</v>
          </cell>
          <cell r="FT55">
            <v>1</v>
          </cell>
          <cell r="FU55">
            <v>0</v>
          </cell>
          <cell r="FV55">
            <v>2</v>
          </cell>
          <cell r="FW55">
            <v>3</v>
          </cell>
          <cell r="FX55">
            <v>0</v>
          </cell>
          <cell r="FY55">
            <v>0</v>
          </cell>
          <cell r="FZ55">
            <v>0</v>
          </cell>
          <cell r="GA55">
            <v>0</v>
          </cell>
          <cell r="GB55">
            <v>3</v>
          </cell>
          <cell r="GC55">
            <v>4</v>
          </cell>
          <cell r="GD55">
            <v>7</v>
          </cell>
          <cell r="GE55">
            <v>0</v>
          </cell>
          <cell r="GF55">
            <v>0</v>
          </cell>
          <cell r="GG55">
            <v>0</v>
          </cell>
          <cell r="GH55">
            <v>0</v>
          </cell>
          <cell r="GI55">
            <v>0</v>
          </cell>
          <cell r="GJ55">
            <v>0</v>
          </cell>
          <cell r="GK55">
            <v>0</v>
          </cell>
          <cell r="GL55">
            <v>1</v>
          </cell>
          <cell r="GM55">
            <v>0</v>
          </cell>
          <cell r="GN55">
            <v>0</v>
          </cell>
          <cell r="GO55">
            <v>0</v>
          </cell>
          <cell r="GP55">
            <v>0</v>
          </cell>
          <cell r="GQ55">
            <v>0</v>
          </cell>
          <cell r="GR55">
            <v>1</v>
          </cell>
          <cell r="GS55">
            <v>1</v>
          </cell>
          <cell r="GT55">
            <v>0</v>
          </cell>
          <cell r="GU55">
            <v>0</v>
          </cell>
          <cell r="GV55">
            <v>0</v>
          </cell>
          <cell r="GW55">
            <v>1</v>
          </cell>
          <cell r="GX55">
            <v>0</v>
          </cell>
          <cell r="GY55">
            <v>0</v>
          </cell>
          <cell r="GZ55">
            <v>0</v>
          </cell>
          <cell r="HA55">
            <v>0</v>
          </cell>
          <cell r="HB55">
            <v>0</v>
          </cell>
          <cell r="HC55">
            <v>0</v>
          </cell>
          <cell r="HD55">
            <v>0</v>
          </cell>
          <cell r="HE55">
            <v>0</v>
          </cell>
          <cell r="HF55">
            <v>0</v>
          </cell>
          <cell r="HG55">
            <v>1</v>
          </cell>
          <cell r="HH55">
            <v>1</v>
          </cell>
          <cell r="HI55">
            <v>0</v>
          </cell>
          <cell r="HJ55">
            <v>0</v>
          </cell>
          <cell r="HK55">
            <v>1</v>
          </cell>
          <cell r="HL55">
            <v>0</v>
          </cell>
          <cell r="HM55">
            <v>0</v>
          </cell>
          <cell r="HN55">
            <v>0</v>
          </cell>
          <cell r="HO55">
            <v>0</v>
          </cell>
          <cell r="HP55">
            <v>0</v>
          </cell>
          <cell r="HQ55">
            <v>0</v>
          </cell>
          <cell r="HR55">
            <v>0</v>
          </cell>
          <cell r="HS55">
            <v>0</v>
          </cell>
          <cell r="HT55">
            <v>0</v>
          </cell>
          <cell r="HU55">
            <v>1</v>
          </cell>
          <cell r="HV55">
            <v>0</v>
          </cell>
          <cell r="HW55">
            <v>1</v>
          </cell>
          <cell r="HX55">
            <v>0</v>
          </cell>
          <cell r="HY55">
            <v>0</v>
          </cell>
          <cell r="HZ55">
            <v>0</v>
          </cell>
          <cell r="IA55">
            <v>0</v>
          </cell>
          <cell r="IB55">
            <v>0</v>
          </cell>
          <cell r="IC55">
            <v>0</v>
          </cell>
          <cell r="ID55">
            <v>0</v>
          </cell>
          <cell r="IE55">
            <v>0</v>
          </cell>
          <cell r="IF55">
            <v>0</v>
          </cell>
          <cell r="IG55">
            <v>0</v>
          </cell>
          <cell r="IH55">
            <v>0</v>
          </cell>
          <cell r="II55">
            <v>0</v>
          </cell>
          <cell r="IJ55">
            <v>0</v>
          </cell>
          <cell r="IK55">
            <v>0</v>
          </cell>
          <cell r="IL55">
            <v>0</v>
          </cell>
          <cell r="IM55">
            <v>0</v>
          </cell>
          <cell r="IN55">
            <v>0</v>
          </cell>
          <cell r="IO55">
            <v>0</v>
          </cell>
          <cell r="IP55">
            <v>0</v>
          </cell>
          <cell r="IQ55">
            <v>0</v>
          </cell>
          <cell r="IR55">
            <v>0</v>
          </cell>
          <cell r="IS55">
            <v>0</v>
          </cell>
          <cell r="IT55">
            <v>0</v>
          </cell>
          <cell r="IU55">
            <v>4</v>
          </cell>
          <cell r="IV55">
            <v>3</v>
          </cell>
          <cell r="IW55">
            <v>4</v>
          </cell>
          <cell r="IX55">
            <v>3</v>
          </cell>
          <cell r="IY55">
            <v>7</v>
          </cell>
          <cell r="IZ55">
            <v>0</v>
          </cell>
          <cell r="JA55">
            <v>0</v>
          </cell>
          <cell r="JB55">
            <v>0</v>
          </cell>
          <cell r="JC55">
            <v>0</v>
          </cell>
          <cell r="JD55">
            <v>0</v>
          </cell>
          <cell r="JE55">
            <v>0</v>
          </cell>
          <cell r="JF55">
            <v>0</v>
          </cell>
          <cell r="JG55">
            <v>0</v>
          </cell>
          <cell r="JH55">
            <v>31</v>
          </cell>
          <cell r="JI55">
            <v>32</v>
          </cell>
          <cell r="JJ55">
            <v>31</v>
          </cell>
          <cell r="JK55">
            <v>32</v>
          </cell>
          <cell r="JL55">
            <v>63</v>
          </cell>
          <cell r="JM55">
            <v>0</v>
          </cell>
          <cell r="JN55">
            <v>0</v>
          </cell>
          <cell r="JO55">
            <v>0</v>
          </cell>
          <cell r="JP55">
            <v>0</v>
          </cell>
          <cell r="JQ55">
            <v>0</v>
          </cell>
          <cell r="JR55">
            <v>0</v>
          </cell>
          <cell r="JS55">
            <v>0</v>
          </cell>
          <cell r="JT55">
            <v>0</v>
          </cell>
          <cell r="JU55">
            <v>0</v>
          </cell>
          <cell r="JV55">
            <v>1</v>
          </cell>
          <cell r="JW55">
            <v>0</v>
          </cell>
          <cell r="JX55">
            <v>1</v>
          </cell>
          <cell r="JY55">
            <v>1</v>
          </cell>
          <cell r="JZ55">
            <v>0</v>
          </cell>
          <cell r="KA55">
            <v>0</v>
          </cell>
          <cell r="KB55">
            <v>0</v>
          </cell>
          <cell r="KC55">
            <v>0</v>
          </cell>
          <cell r="KD55">
            <v>0</v>
          </cell>
          <cell r="KE55">
            <v>0</v>
          </cell>
          <cell r="KF55">
            <v>0</v>
          </cell>
          <cell r="KG55">
            <v>0</v>
          </cell>
          <cell r="KH55">
            <v>14</v>
          </cell>
          <cell r="KI55">
            <v>12</v>
          </cell>
          <cell r="KJ55">
            <v>14</v>
          </cell>
          <cell r="KK55">
            <v>12</v>
          </cell>
          <cell r="KL55">
            <v>26</v>
          </cell>
          <cell r="KM55">
            <v>0</v>
          </cell>
          <cell r="KN55">
            <v>0</v>
          </cell>
          <cell r="KO55">
            <v>1</v>
          </cell>
          <cell r="KP55">
            <v>0</v>
          </cell>
          <cell r="KQ55">
            <v>1</v>
          </cell>
          <cell r="KR55">
            <v>0</v>
          </cell>
          <cell r="KS55">
            <v>3</v>
          </cell>
          <cell r="KT55">
            <v>0</v>
          </cell>
          <cell r="KU55">
            <v>0</v>
          </cell>
          <cell r="KV55">
            <v>0</v>
          </cell>
          <cell r="KW55">
            <v>0</v>
          </cell>
          <cell r="KX55">
            <v>0</v>
          </cell>
          <cell r="KY55">
            <v>4</v>
          </cell>
          <cell r="KZ55">
            <v>0</v>
          </cell>
          <cell r="LA55">
            <v>0</v>
          </cell>
          <cell r="LB55">
            <v>0</v>
          </cell>
          <cell r="LC55">
            <v>10</v>
          </cell>
          <cell r="LD55">
            <v>10</v>
          </cell>
        </row>
        <row r="56">
          <cell r="A56" t="str">
            <v>Kids in Control</v>
          </cell>
          <cell r="B56">
            <v>1</v>
          </cell>
          <cell r="C56">
            <v>33229</v>
          </cell>
          <cell r="D56" t="str">
            <v>Lottery</v>
          </cell>
          <cell r="E56" t="str">
            <v>ACNI/12275</v>
          </cell>
          <cell r="F56" t="str">
            <v>Gavin O'Connor</v>
          </cell>
          <cell r="G56" t="str">
            <v>AFP - Core</v>
          </cell>
          <cell r="H56" t="str">
            <v>Awarded</v>
          </cell>
          <cell r="I56" t="str">
            <v>Small</v>
          </cell>
          <cell r="J56">
            <v>50704</v>
          </cell>
          <cell r="K56">
            <v>0</v>
          </cell>
          <cell r="L56">
            <v>68494</v>
          </cell>
          <cell r="M56">
            <v>167315</v>
          </cell>
          <cell r="N56" t="str">
            <v>Drama</v>
          </cell>
          <cell r="O56">
            <v>1</v>
          </cell>
          <cell r="P56">
            <v>1</v>
          </cell>
          <cell r="Q56">
            <v>0</v>
          </cell>
          <cell r="R56">
            <v>0</v>
          </cell>
          <cell r="S56">
            <v>0</v>
          </cell>
          <cell r="T56">
            <v>1</v>
          </cell>
          <cell r="U56">
            <v>0</v>
          </cell>
          <cell r="V56">
            <v>0</v>
          </cell>
          <cell r="W56">
            <v>0</v>
          </cell>
          <cell r="X56">
            <v>0</v>
          </cell>
          <cell r="Y56">
            <v>1</v>
          </cell>
          <cell r="Z56">
            <v>2</v>
          </cell>
          <cell r="AA56">
            <v>2</v>
          </cell>
          <cell r="AB56">
            <v>4</v>
          </cell>
          <cell r="AC56">
            <v>6</v>
          </cell>
          <cell r="AD56">
            <v>6</v>
          </cell>
          <cell r="AE56">
            <v>2</v>
          </cell>
          <cell r="AF56">
            <v>0</v>
          </cell>
          <cell r="AG56">
            <v>0</v>
          </cell>
          <cell r="AH56">
            <v>0</v>
          </cell>
          <cell r="AI56">
            <v>0</v>
          </cell>
          <cell r="AJ56">
            <v>6</v>
          </cell>
          <cell r="AK56">
            <v>2</v>
          </cell>
          <cell r="AL56">
            <v>8</v>
          </cell>
          <cell r="AM56">
            <v>5</v>
          </cell>
          <cell r="AN56">
            <v>8</v>
          </cell>
          <cell r="AO56">
            <v>13</v>
          </cell>
          <cell r="AP56">
            <v>476</v>
          </cell>
          <cell r="AQ56">
            <v>4</v>
          </cell>
          <cell r="AR56">
            <v>5</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4</v>
          </cell>
          <cell r="BR56">
            <v>5</v>
          </cell>
          <cell r="BS56">
            <v>9</v>
          </cell>
          <cell r="BT56">
            <v>1</v>
          </cell>
          <cell r="BU56">
            <v>1</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1</v>
          </cell>
          <cell r="CU56">
            <v>1</v>
          </cell>
          <cell r="CV56">
            <v>2</v>
          </cell>
          <cell r="CW56">
            <v>0</v>
          </cell>
          <cell r="CX56">
            <v>1</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1</v>
          </cell>
          <cell r="DY56">
            <v>1</v>
          </cell>
          <cell r="DZ56">
            <v>1</v>
          </cell>
          <cell r="EA56">
            <v>2</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1</v>
          </cell>
          <cell r="FA56">
            <v>2</v>
          </cell>
          <cell r="FB56">
            <v>3</v>
          </cell>
          <cell r="FC56">
            <v>1</v>
          </cell>
          <cell r="FD56">
            <v>0</v>
          </cell>
          <cell r="FE56">
            <v>0</v>
          </cell>
          <cell r="FF56">
            <v>0</v>
          </cell>
          <cell r="FG56">
            <v>0</v>
          </cell>
          <cell r="FH56">
            <v>0</v>
          </cell>
          <cell r="FI56">
            <v>0</v>
          </cell>
          <cell r="FJ56">
            <v>2</v>
          </cell>
          <cell r="FK56">
            <v>0</v>
          </cell>
          <cell r="FL56">
            <v>1</v>
          </cell>
          <cell r="FM56">
            <v>1</v>
          </cell>
          <cell r="FN56">
            <v>3</v>
          </cell>
          <cell r="FO56">
            <v>4</v>
          </cell>
          <cell r="FP56">
            <v>0</v>
          </cell>
          <cell r="FQ56">
            <v>0</v>
          </cell>
          <cell r="FR56">
            <v>0</v>
          </cell>
          <cell r="FS56">
            <v>0</v>
          </cell>
          <cell r="FT56">
            <v>0</v>
          </cell>
          <cell r="FU56">
            <v>0</v>
          </cell>
          <cell r="FV56">
            <v>4</v>
          </cell>
          <cell r="FW56">
            <v>2</v>
          </cell>
          <cell r="FX56">
            <v>1</v>
          </cell>
          <cell r="FY56">
            <v>1</v>
          </cell>
          <cell r="FZ56">
            <v>1</v>
          </cell>
          <cell r="GA56">
            <v>0</v>
          </cell>
          <cell r="GB56">
            <v>6</v>
          </cell>
          <cell r="GC56">
            <v>3</v>
          </cell>
          <cell r="GD56">
            <v>9</v>
          </cell>
          <cell r="GE56">
            <v>0</v>
          </cell>
          <cell r="GF56">
            <v>0</v>
          </cell>
          <cell r="GG56">
            <v>0</v>
          </cell>
          <cell r="GH56">
            <v>1</v>
          </cell>
          <cell r="GI56">
            <v>0</v>
          </cell>
          <cell r="GJ56">
            <v>0</v>
          </cell>
          <cell r="GK56">
            <v>0</v>
          </cell>
          <cell r="GL56">
            <v>0</v>
          </cell>
          <cell r="GM56">
            <v>1</v>
          </cell>
          <cell r="GN56">
            <v>0</v>
          </cell>
          <cell r="GO56">
            <v>0</v>
          </cell>
          <cell r="GP56">
            <v>0</v>
          </cell>
          <cell r="GQ56">
            <v>1</v>
          </cell>
          <cell r="GR56">
            <v>1</v>
          </cell>
          <cell r="GS56">
            <v>2</v>
          </cell>
          <cell r="GT56">
            <v>0</v>
          </cell>
          <cell r="GU56">
            <v>0</v>
          </cell>
          <cell r="GV56">
            <v>0</v>
          </cell>
          <cell r="GW56">
            <v>0</v>
          </cell>
          <cell r="GX56">
            <v>0</v>
          </cell>
          <cell r="GY56">
            <v>0</v>
          </cell>
          <cell r="GZ56">
            <v>0</v>
          </cell>
          <cell r="HA56">
            <v>1</v>
          </cell>
          <cell r="HB56">
            <v>0</v>
          </cell>
          <cell r="HC56">
            <v>0</v>
          </cell>
          <cell r="HD56">
            <v>0</v>
          </cell>
          <cell r="HE56">
            <v>0</v>
          </cell>
          <cell r="HF56">
            <v>0</v>
          </cell>
          <cell r="HG56">
            <v>1</v>
          </cell>
          <cell r="HH56">
            <v>1</v>
          </cell>
          <cell r="HI56">
            <v>1</v>
          </cell>
          <cell r="HJ56">
            <v>2</v>
          </cell>
          <cell r="HK56">
            <v>3</v>
          </cell>
          <cell r="HL56">
            <v>1</v>
          </cell>
          <cell r="HM56">
            <v>0</v>
          </cell>
          <cell r="HN56">
            <v>0</v>
          </cell>
          <cell r="HO56">
            <v>3</v>
          </cell>
          <cell r="HP56">
            <v>1</v>
          </cell>
          <cell r="HQ56">
            <v>0</v>
          </cell>
          <cell r="HR56">
            <v>0</v>
          </cell>
          <cell r="HS56">
            <v>0</v>
          </cell>
          <cell r="HT56">
            <v>0</v>
          </cell>
          <cell r="HU56">
            <v>7</v>
          </cell>
          <cell r="HV56">
            <v>4</v>
          </cell>
          <cell r="HW56">
            <v>11</v>
          </cell>
          <cell r="HX56">
            <v>1</v>
          </cell>
          <cell r="HY56">
            <v>0</v>
          </cell>
          <cell r="HZ56">
            <v>0</v>
          </cell>
          <cell r="IA56">
            <v>0</v>
          </cell>
          <cell r="IB56">
            <v>0</v>
          </cell>
          <cell r="IC56">
            <v>0</v>
          </cell>
          <cell r="ID56">
            <v>0</v>
          </cell>
          <cell r="IE56">
            <v>1</v>
          </cell>
          <cell r="IF56">
            <v>0</v>
          </cell>
          <cell r="IG56">
            <v>0</v>
          </cell>
          <cell r="IH56">
            <v>0</v>
          </cell>
          <cell r="II56">
            <v>0</v>
          </cell>
          <cell r="IJ56">
            <v>1</v>
          </cell>
          <cell r="IK56">
            <v>1</v>
          </cell>
          <cell r="IL56">
            <v>2</v>
          </cell>
          <cell r="IM56">
            <v>1</v>
          </cell>
          <cell r="IN56">
            <v>1</v>
          </cell>
          <cell r="IO56">
            <v>2</v>
          </cell>
          <cell r="IP56">
            <v>3</v>
          </cell>
          <cell r="IQ56">
            <v>0</v>
          </cell>
          <cell r="IR56">
            <v>0</v>
          </cell>
          <cell r="IS56">
            <v>1</v>
          </cell>
          <cell r="IT56">
            <v>1</v>
          </cell>
          <cell r="IU56">
            <v>0</v>
          </cell>
          <cell r="IV56">
            <v>0</v>
          </cell>
          <cell r="IW56">
            <v>4</v>
          </cell>
          <cell r="IX56">
            <v>5</v>
          </cell>
          <cell r="IY56">
            <v>9</v>
          </cell>
          <cell r="IZ56">
            <v>0</v>
          </cell>
          <cell r="JA56">
            <v>1</v>
          </cell>
          <cell r="JB56">
            <v>0</v>
          </cell>
          <cell r="JC56">
            <v>0</v>
          </cell>
          <cell r="JD56">
            <v>0</v>
          </cell>
          <cell r="JE56">
            <v>0</v>
          </cell>
          <cell r="JF56">
            <v>1</v>
          </cell>
          <cell r="JG56">
            <v>0</v>
          </cell>
          <cell r="JH56">
            <v>0</v>
          </cell>
          <cell r="JI56">
            <v>0</v>
          </cell>
          <cell r="JJ56">
            <v>1</v>
          </cell>
          <cell r="JK56">
            <v>1</v>
          </cell>
          <cell r="JL56">
            <v>2</v>
          </cell>
          <cell r="JM56">
            <v>0</v>
          </cell>
          <cell r="JN56">
            <v>0</v>
          </cell>
          <cell r="JO56">
            <v>0</v>
          </cell>
          <cell r="JP56">
            <v>0</v>
          </cell>
          <cell r="JQ56">
            <v>0</v>
          </cell>
          <cell r="JR56">
            <v>0</v>
          </cell>
          <cell r="JS56">
            <v>0</v>
          </cell>
          <cell r="JT56">
            <v>1</v>
          </cell>
          <cell r="JU56">
            <v>0</v>
          </cell>
          <cell r="JV56">
            <v>0</v>
          </cell>
          <cell r="JW56">
            <v>0</v>
          </cell>
          <cell r="JX56">
            <v>1</v>
          </cell>
          <cell r="JY56">
            <v>1</v>
          </cell>
          <cell r="JZ56">
            <v>0</v>
          </cell>
          <cell r="KA56">
            <v>0</v>
          </cell>
          <cell r="KB56">
            <v>0</v>
          </cell>
          <cell r="KC56">
            <v>0</v>
          </cell>
          <cell r="KD56">
            <v>0</v>
          </cell>
          <cell r="KE56">
            <v>0</v>
          </cell>
          <cell r="KF56">
            <v>2</v>
          </cell>
          <cell r="KG56">
            <v>0</v>
          </cell>
          <cell r="KH56">
            <v>5</v>
          </cell>
          <cell r="KI56">
            <v>4</v>
          </cell>
          <cell r="KJ56">
            <v>7</v>
          </cell>
          <cell r="KK56">
            <v>4</v>
          </cell>
          <cell r="KL56">
            <v>11</v>
          </cell>
          <cell r="KM56">
            <v>0</v>
          </cell>
          <cell r="KN56">
            <v>0</v>
          </cell>
          <cell r="KO56">
            <v>1</v>
          </cell>
          <cell r="KP56">
            <v>0</v>
          </cell>
          <cell r="KQ56">
            <v>1</v>
          </cell>
          <cell r="KR56">
            <v>1</v>
          </cell>
          <cell r="KS56">
            <v>0</v>
          </cell>
          <cell r="KT56">
            <v>0</v>
          </cell>
          <cell r="KU56">
            <v>2</v>
          </cell>
          <cell r="KV56">
            <v>1</v>
          </cell>
          <cell r="KW56">
            <v>2</v>
          </cell>
          <cell r="KX56">
            <v>12</v>
          </cell>
          <cell r="KY56">
            <v>19</v>
          </cell>
          <cell r="KZ56">
            <v>0</v>
          </cell>
          <cell r="LA56">
            <v>0</v>
          </cell>
          <cell r="LB56">
            <v>1</v>
          </cell>
          <cell r="LC56">
            <v>1</v>
          </cell>
          <cell r="LD56">
            <v>2</v>
          </cell>
        </row>
        <row r="57">
          <cell r="A57" t="str">
            <v>Maiden Voyage (NI) Ltd</v>
          </cell>
          <cell r="B57">
            <v>1</v>
          </cell>
          <cell r="C57">
            <v>33156</v>
          </cell>
          <cell r="D57" t="str">
            <v>Lottery</v>
          </cell>
          <cell r="E57" t="str">
            <v>ACNI/12202</v>
          </cell>
          <cell r="F57" t="str">
            <v>Gilly Campbell</v>
          </cell>
          <cell r="G57" t="str">
            <v>AFP - Core</v>
          </cell>
          <cell r="H57" t="str">
            <v>Awarded</v>
          </cell>
          <cell r="I57" t="str">
            <v>Medium</v>
          </cell>
          <cell r="J57">
            <v>91435</v>
          </cell>
          <cell r="K57">
            <v>0</v>
          </cell>
          <cell r="L57">
            <v>115000</v>
          </cell>
          <cell r="M57">
            <v>161513</v>
          </cell>
          <cell r="N57" t="str">
            <v>Dance</v>
          </cell>
          <cell r="O57">
            <v>0</v>
          </cell>
          <cell r="P57">
            <v>0</v>
          </cell>
          <cell r="Q57">
            <v>0</v>
          </cell>
          <cell r="R57">
            <v>0</v>
          </cell>
          <cell r="S57">
            <v>0</v>
          </cell>
          <cell r="T57">
            <v>0</v>
          </cell>
          <cell r="U57">
            <v>0</v>
          </cell>
          <cell r="V57">
            <v>2</v>
          </cell>
          <cell r="W57">
            <v>0</v>
          </cell>
          <cell r="X57">
            <v>0</v>
          </cell>
          <cell r="Y57">
            <v>0</v>
          </cell>
          <cell r="Z57">
            <v>0</v>
          </cell>
          <cell r="AA57">
            <v>0</v>
          </cell>
          <cell r="AB57">
            <v>2</v>
          </cell>
          <cell r="AC57">
            <v>2</v>
          </cell>
          <cell r="AD57">
            <v>14</v>
          </cell>
          <cell r="AE57">
            <v>19</v>
          </cell>
          <cell r="AF57">
            <v>0</v>
          </cell>
          <cell r="AG57">
            <v>0</v>
          </cell>
          <cell r="AH57">
            <v>0</v>
          </cell>
          <cell r="AI57">
            <v>4</v>
          </cell>
          <cell r="AJ57">
            <v>14</v>
          </cell>
          <cell r="AK57">
            <v>23</v>
          </cell>
          <cell r="AL57">
            <v>37</v>
          </cell>
          <cell r="AM57">
            <v>2</v>
          </cell>
          <cell r="AN57">
            <v>6</v>
          </cell>
          <cell r="AO57">
            <v>8</v>
          </cell>
          <cell r="AP57">
            <v>83</v>
          </cell>
          <cell r="AQ57">
            <v>2</v>
          </cell>
          <cell r="AR57">
            <v>4</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2</v>
          </cell>
          <cell r="BR57">
            <v>4</v>
          </cell>
          <cell r="BS57">
            <v>6</v>
          </cell>
          <cell r="BT57">
            <v>14</v>
          </cell>
          <cell r="BU57">
            <v>23</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14</v>
          </cell>
          <cell r="CU57">
            <v>23</v>
          </cell>
          <cell r="CV57">
            <v>37</v>
          </cell>
          <cell r="CW57">
            <v>0</v>
          </cell>
          <cell r="CX57">
            <v>2</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2</v>
          </cell>
          <cell r="DY57">
            <v>2</v>
          </cell>
          <cell r="DZ57">
            <v>0</v>
          </cell>
          <cell r="EA57">
            <v>4</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4</v>
          </cell>
          <cell r="FB57">
            <v>4</v>
          </cell>
          <cell r="FC57">
            <v>0</v>
          </cell>
          <cell r="FD57">
            <v>0</v>
          </cell>
          <cell r="FE57">
            <v>0</v>
          </cell>
          <cell r="FF57">
            <v>0</v>
          </cell>
          <cell r="FG57">
            <v>0</v>
          </cell>
          <cell r="FH57">
            <v>0</v>
          </cell>
          <cell r="FI57">
            <v>0</v>
          </cell>
          <cell r="FJ57">
            <v>0</v>
          </cell>
          <cell r="FK57">
            <v>0</v>
          </cell>
          <cell r="FL57">
            <v>1</v>
          </cell>
          <cell r="FM57">
            <v>0</v>
          </cell>
          <cell r="FN57">
            <v>1</v>
          </cell>
          <cell r="FO57">
            <v>1</v>
          </cell>
          <cell r="FP57">
            <v>0</v>
          </cell>
          <cell r="FQ57">
            <v>0</v>
          </cell>
          <cell r="FR57">
            <v>0</v>
          </cell>
          <cell r="FS57">
            <v>1</v>
          </cell>
          <cell r="FT57">
            <v>1</v>
          </cell>
          <cell r="FU57">
            <v>2</v>
          </cell>
          <cell r="FV57">
            <v>1</v>
          </cell>
          <cell r="FW57">
            <v>1</v>
          </cell>
          <cell r="FX57">
            <v>0</v>
          </cell>
          <cell r="FY57">
            <v>0</v>
          </cell>
          <cell r="FZ57">
            <v>0</v>
          </cell>
          <cell r="GA57">
            <v>0</v>
          </cell>
          <cell r="GB57">
            <v>2</v>
          </cell>
          <cell r="GC57">
            <v>4</v>
          </cell>
          <cell r="GD57">
            <v>6</v>
          </cell>
          <cell r="GE57">
            <v>0</v>
          </cell>
          <cell r="GF57">
            <v>0</v>
          </cell>
          <cell r="GG57">
            <v>11</v>
          </cell>
          <cell r="GH57">
            <v>22</v>
          </cell>
          <cell r="GI57">
            <v>0</v>
          </cell>
          <cell r="GJ57">
            <v>1</v>
          </cell>
          <cell r="GK57">
            <v>2</v>
          </cell>
          <cell r="GL57">
            <v>0</v>
          </cell>
          <cell r="GM57">
            <v>1</v>
          </cell>
          <cell r="GN57">
            <v>0</v>
          </cell>
          <cell r="GO57">
            <v>0</v>
          </cell>
          <cell r="GP57">
            <v>0</v>
          </cell>
          <cell r="GQ57">
            <v>14</v>
          </cell>
          <cell r="GR57">
            <v>23</v>
          </cell>
          <cell r="GS57">
            <v>37</v>
          </cell>
          <cell r="GT57">
            <v>0</v>
          </cell>
          <cell r="GU57">
            <v>0</v>
          </cell>
          <cell r="GV57">
            <v>0</v>
          </cell>
          <cell r="GW57">
            <v>0</v>
          </cell>
          <cell r="GX57">
            <v>0</v>
          </cell>
          <cell r="GY57">
            <v>1</v>
          </cell>
          <cell r="GZ57">
            <v>0</v>
          </cell>
          <cell r="HA57">
            <v>1</v>
          </cell>
          <cell r="HB57">
            <v>0</v>
          </cell>
          <cell r="HC57">
            <v>0</v>
          </cell>
          <cell r="HD57">
            <v>0</v>
          </cell>
          <cell r="HE57">
            <v>0</v>
          </cell>
          <cell r="HF57">
            <v>0</v>
          </cell>
          <cell r="HG57">
            <v>2</v>
          </cell>
          <cell r="HH57">
            <v>2</v>
          </cell>
          <cell r="HI57">
            <v>0</v>
          </cell>
          <cell r="HJ57">
            <v>0</v>
          </cell>
          <cell r="HK57">
            <v>0</v>
          </cell>
          <cell r="HL57">
            <v>2</v>
          </cell>
          <cell r="HM57">
            <v>0</v>
          </cell>
          <cell r="HN57">
            <v>0</v>
          </cell>
          <cell r="HO57">
            <v>0</v>
          </cell>
          <cell r="HP57">
            <v>0</v>
          </cell>
          <cell r="HQ57">
            <v>0</v>
          </cell>
          <cell r="HR57">
            <v>2</v>
          </cell>
          <cell r="HS57">
            <v>0</v>
          </cell>
          <cell r="HT57">
            <v>0</v>
          </cell>
          <cell r="HU57">
            <v>0</v>
          </cell>
          <cell r="HV57">
            <v>4</v>
          </cell>
          <cell r="HW57">
            <v>4</v>
          </cell>
          <cell r="HX57">
            <v>0</v>
          </cell>
          <cell r="HY57">
            <v>0</v>
          </cell>
          <cell r="HZ57">
            <v>0</v>
          </cell>
          <cell r="IA57">
            <v>2</v>
          </cell>
          <cell r="IB57">
            <v>0</v>
          </cell>
          <cell r="IC57">
            <v>0</v>
          </cell>
          <cell r="ID57">
            <v>0</v>
          </cell>
          <cell r="IE57">
            <v>0</v>
          </cell>
          <cell r="IF57">
            <v>0</v>
          </cell>
          <cell r="IG57">
            <v>0</v>
          </cell>
          <cell r="IH57">
            <v>0</v>
          </cell>
          <cell r="II57">
            <v>0</v>
          </cell>
          <cell r="IJ57">
            <v>0</v>
          </cell>
          <cell r="IK57">
            <v>2</v>
          </cell>
          <cell r="IL57">
            <v>2</v>
          </cell>
          <cell r="IM57">
            <v>0</v>
          </cell>
          <cell r="IN57">
            <v>0</v>
          </cell>
          <cell r="IO57">
            <v>0</v>
          </cell>
          <cell r="IP57">
            <v>0</v>
          </cell>
          <cell r="IQ57">
            <v>0</v>
          </cell>
          <cell r="IR57">
            <v>0</v>
          </cell>
          <cell r="IS57">
            <v>0</v>
          </cell>
          <cell r="IT57">
            <v>0</v>
          </cell>
          <cell r="IU57">
            <v>2</v>
          </cell>
          <cell r="IV57">
            <v>4</v>
          </cell>
          <cell r="IW57">
            <v>2</v>
          </cell>
          <cell r="IX57">
            <v>4</v>
          </cell>
          <cell r="IY57">
            <v>6</v>
          </cell>
          <cell r="IZ57">
            <v>0</v>
          </cell>
          <cell r="JA57">
            <v>0</v>
          </cell>
          <cell r="JB57">
            <v>0</v>
          </cell>
          <cell r="JC57">
            <v>0</v>
          </cell>
          <cell r="JD57">
            <v>0</v>
          </cell>
          <cell r="JE57">
            <v>0</v>
          </cell>
          <cell r="JF57">
            <v>0</v>
          </cell>
          <cell r="JG57">
            <v>0</v>
          </cell>
          <cell r="JH57">
            <v>14</v>
          </cell>
          <cell r="JI57">
            <v>23</v>
          </cell>
          <cell r="JJ57">
            <v>14</v>
          </cell>
          <cell r="JK57">
            <v>23</v>
          </cell>
          <cell r="JL57">
            <v>37</v>
          </cell>
          <cell r="JM57">
            <v>0</v>
          </cell>
          <cell r="JN57">
            <v>0</v>
          </cell>
          <cell r="JO57">
            <v>0</v>
          </cell>
          <cell r="JP57">
            <v>0</v>
          </cell>
          <cell r="JQ57">
            <v>0</v>
          </cell>
          <cell r="JR57">
            <v>0</v>
          </cell>
          <cell r="JS57">
            <v>0</v>
          </cell>
          <cell r="JT57">
            <v>0</v>
          </cell>
          <cell r="JU57">
            <v>0</v>
          </cell>
          <cell r="JV57">
            <v>2</v>
          </cell>
          <cell r="JW57">
            <v>0</v>
          </cell>
          <cell r="JX57">
            <v>2</v>
          </cell>
          <cell r="JY57">
            <v>2</v>
          </cell>
          <cell r="JZ57">
            <v>0</v>
          </cell>
          <cell r="KA57">
            <v>0</v>
          </cell>
          <cell r="KB57">
            <v>0</v>
          </cell>
          <cell r="KC57">
            <v>0</v>
          </cell>
          <cell r="KD57">
            <v>0</v>
          </cell>
          <cell r="KE57">
            <v>0</v>
          </cell>
          <cell r="KF57">
            <v>0</v>
          </cell>
          <cell r="KG57">
            <v>0</v>
          </cell>
          <cell r="KH57">
            <v>0</v>
          </cell>
          <cell r="KI57">
            <v>4</v>
          </cell>
          <cell r="KJ57">
            <v>0</v>
          </cell>
          <cell r="KK57">
            <v>4</v>
          </cell>
          <cell r="KL57">
            <v>4</v>
          </cell>
          <cell r="KM57">
            <v>0</v>
          </cell>
          <cell r="KN57">
            <v>0</v>
          </cell>
          <cell r="KO57">
            <v>1</v>
          </cell>
          <cell r="KP57">
            <v>0</v>
          </cell>
          <cell r="KQ57">
            <v>1</v>
          </cell>
          <cell r="KR57">
            <v>0</v>
          </cell>
          <cell r="KS57">
            <v>0</v>
          </cell>
          <cell r="KT57">
            <v>1</v>
          </cell>
          <cell r="KU57">
            <v>0</v>
          </cell>
          <cell r="KV57">
            <v>1</v>
          </cell>
          <cell r="KW57">
            <v>0</v>
          </cell>
          <cell r="KX57">
            <v>0</v>
          </cell>
          <cell r="KY57">
            <v>3</v>
          </cell>
          <cell r="KZ57">
            <v>1</v>
          </cell>
          <cell r="LA57">
            <v>0</v>
          </cell>
          <cell r="LB57">
            <v>0</v>
          </cell>
          <cell r="LC57">
            <v>0</v>
          </cell>
          <cell r="LD57">
            <v>0</v>
          </cell>
        </row>
        <row r="58">
          <cell r="A58" t="str">
            <v>Millennium Court Arts Centre (Portadown 2000)</v>
          </cell>
          <cell r="B58">
            <v>1</v>
          </cell>
          <cell r="C58">
            <v>33218</v>
          </cell>
          <cell r="D58" t="str">
            <v>Lottery</v>
          </cell>
          <cell r="E58" t="str">
            <v>ACNI/12264</v>
          </cell>
          <cell r="F58" t="str">
            <v>Deirdre Robb</v>
          </cell>
          <cell r="G58" t="str">
            <v>AFP - Core</v>
          </cell>
          <cell r="H58" t="str">
            <v>Awarded</v>
          </cell>
          <cell r="I58" t="str">
            <v>Medium</v>
          </cell>
          <cell r="J58">
            <v>40000</v>
          </cell>
          <cell r="K58">
            <v>0</v>
          </cell>
          <cell r="L58">
            <v>40000</v>
          </cell>
          <cell r="M58">
            <v>250308</v>
          </cell>
          <cell r="N58" t="str">
            <v>Visual Arts</v>
          </cell>
          <cell r="O58">
            <v>1</v>
          </cell>
          <cell r="P58">
            <v>1</v>
          </cell>
          <cell r="Q58">
            <v>0</v>
          </cell>
          <cell r="R58">
            <v>1</v>
          </cell>
          <cell r="S58">
            <v>0</v>
          </cell>
          <cell r="T58">
            <v>1</v>
          </cell>
          <cell r="U58">
            <v>0</v>
          </cell>
          <cell r="V58">
            <v>0</v>
          </cell>
          <cell r="W58">
            <v>1</v>
          </cell>
          <cell r="X58">
            <v>1</v>
          </cell>
          <cell r="Y58">
            <v>0</v>
          </cell>
          <cell r="Z58">
            <v>0</v>
          </cell>
          <cell r="AA58">
            <v>2</v>
          </cell>
          <cell r="AB58">
            <v>4</v>
          </cell>
          <cell r="AC58">
            <v>6</v>
          </cell>
          <cell r="AD58">
            <v>8</v>
          </cell>
          <cell r="AE58">
            <v>16</v>
          </cell>
          <cell r="AF58">
            <v>0</v>
          </cell>
          <cell r="AG58">
            <v>0</v>
          </cell>
          <cell r="AH58">
            <v>0</v>
          </cell>
          <cell r="AI58">
            <v>0</v>
          </cell>
          <cell r="AJ58">
            <v>8</v>
          </cell>
          <cell r="AK58">
            <v>16</v>
          </cell>
          <cell r="AL58">
            <v>24</v>
          </cell>
          <cell r="AM58">
            <v>0</v>
          </cell>
          <cell r="AN58">
            <v>0</v>
          </cell>
          <cell r="AO58">
            <v>0</v>
          </cell>
          <cell r="AP58">
            <v>0</v>
          </cell>
          <cell r="AQ58">
            <v>8</v>
          </cell>
          <cell r="AR58">
            <v>1</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8</v>
          </cell>
          <cell r="BR58">
            <v>1</v>
          </cell>
          <cell r="BS58">
            <v>9</v>
          </cell>
          <cell r="BT58">
            <v>1</v>
          </cell>
          <cell r="BU58">
            <v>2</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1</v>
          </cell>
          <cell r="CU58">
            <v>2</v>
          </cell>
          <cell r="CV58">
            <v>3</v>
          </cell>
          <cell r="CW58">
            <v>0</v>
          </cell>
          <cell r="CX58">
            <v>1</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1</v>
          </cell>
          <cell r="DY58">
            <v>1</v>
          </cell>
          <cell r="DZ58">
            <v>1</v>
          </cell>
          <cell r="EA58">
            <v>1</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1</v>
          </cell>
          <cell r="FA58">
            <v>1</v>
          </cell>
          <cell r="FB58">
            <v>2</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1</v>
          </cell>
          <cell r="FW58">
            <v>0</v>
          </cell>
          <cell r="FX58">
            <v>3</v>
          </cell>
          <cell r="FY58">
            <v>1</v>
          </cell>
          <cell r="FZ58">
            <v>4</v>
          </cell>
          <cell r="GA58">
            <v>0</v>
          </cell>
          <cell r="GB58">
            <v>8</v>
          </cell>
          <cell r="GC58">
            <v>1</v>
          </cell>
          <cell r="GD58">
            <v>9</v>
          </cell>
          <cell r="GE58">
            <v>0</v>
          </cell>
          <cell r="GF58">
            <v>0</v>
          </cell>
          <cell r="GG58">
            <v>0</v>
          </cell>
          <cell r="GH58">
            <v>1</v>
          </cell>
          <cell r="GI58">
            <v>1</v>
          </cell>
          <cell r="GJ58">
            <v>1</v>
          </cell>
          <cell r="GK58">
            <v>0</v>
          </cell>
          <cell r="GL58">
            <v>0</v>
          </cell>
          <cell r="GM58">
            <v>0</v>
          </cell>
          <cell r="GN58">
            <v>0</v>
          </cell>
          <cell r="GO58">
            <v>0</v>
          </cell>
          <cell r="GP58">
            <v>0</v>
          </cell>
          <cell r="GQ58">
            <v>1</v>
          </cell>
          <cell r="GR58">
            <v>2</v>
          </cell>
          <cell r="GS58">
            <v>3</v>
          </cell>
          <cell r="GT58">
            <v>0</v>
          </cell>
          <cell r="GU58">
            <v>0</v>
          </cell>
          <cell r="GV58">
            <v>0</v>
          </cell>
          <cell r="GW58">
            <v>0</v>
          </cell>
          <cell r="GX58">
            <v>0</v>
          </cell>
          <cell r="GY58">
            <v>1</v>
          </cell>
          <cell r="GZ58">
            <v>0</v>
          </cell>
          <cell r="HA58">
            <v>0</v>
          </cell>
          <cell r="HB58">
            <v>0</v>
          </cell>
          <cell r="HC58">
            <v>0</v>
          </cell>
          <cell r="HD58">
            <v>0</v>
          </cell>
          <cell r="HE58">
            <v>0</v>
          </cell>
          <cell r="HF58">
            <v>0</v>
          </cell>
          <cell r="HG58">
            <v>1</v>
          </cell>
          <cell r="HH58">
            <v>1</v>
          </cell>
          <cell r="HI58">
            <v>0</v>
          </cell>
          <cell r="HJ58">
            <v>0</v>
          </cell>
          <cell r="HK58">
            <v>0</v>
          </cell>
          <cell r="HL58">
            <v>0</v>
          </cell>
          <cell r="HM58">
            <v>0</v>
          </cell>
          <cell r="HN58">
            <v>0</v>
          </cell>
          <cell r="HO58">
            <v>1</v>
          </cell>
          <cell r="HP58">
            <v>0</v>
          </cell>
          <cell r="HQ58">
            <v>1</v>
          </cell>
          <cell r="HR58">
            <v>0</v>
          </cell>
          <cell r="HS58">
            <v>0</v>
          </cell>
          <cell r="HT58">
            <v>0</v>
          </cell>
          <cell r="HU58">
            <v>2</v>
          </cell>
          <cell r="HV58">
            <v>0</v>
          </cell>
          <cell r="HW58">
            <v>2</v>
          </cell>
          <cell r="HX58">
            <v>0</v>
          </cell>
          <cell r="HY58">
            <v>0</v>
          </cell>
          <cell r="HZ58">
            <v>0</v>
          </cell>
          <cell r="IA58">
            <v>0</v>
          </cell>
          <cell r="IB58">
            <v>0</v>
          </cell>
          <cell r="IC58">
            <v>0</v>
          </cell>
          <cell r="ID58">
            <v>0</v>
          </cell>
          <cell r="IE58">
            <v>0</v>
          </cell>
          <cell r="IF58">
            <v>0</v>
          </cell>
          <cell r="IG58">
            <v>0</v>
          </cell>
          <cell r="IH58">
            <v>0</v>
          </cell>
          <cell r="II58">
            <v>0</v>
          </cell>
          <cell r="IJ58">
            <v>0</v>
          </cell>
          <cell r="IK58">
            <v>0</v>
          </cell>
          <cell r="IL58">
            <v>0</v>
          </cell>
          <cell r="IM58">
            <v>0</v>
          </cell>
          <cell r="IN58">
            <v>0</v>
          </cell>
          <cell r="IO58">
            <v>0</v>
          </cell>
          <cell r="IP58">
            <v>0</v>
          </cell>
          <cell r="IQ58">
            <v>0</v>
          </cell>
          <cell r="IR58">
            <v>0</v>
          </cell>
          <cell r="IS58">
            <v>0</v>
          </cell>
          <cell r="IT58">
            <v>0</v>
          </cell>
          <cell r="IU58">
            <v>8</v>
          </cell>
          <cell r="IV58">
            <v>1</v>
          </cell>
          <cell r="IW58">
            <v>8</v>
          </cell>
          <cell r="IX58">
            <v>1</v>
          </cell>
          <cell r="IY58">
            <v>9</v>
          </cell>
          <cell r="IZ58">
            <v>0</v>
          </cell>
          <cell r="JA58">
            <v>0</v>
          </cell>
          <cell r="JB58">
            <v>0</v>
          </cell>
          <cell r="JC58">
            <v>0</v>
          </cell>
          <cell r="JD58">
            <v>0</v>
          </cell>
          <cell r="JE58">
            <v>0</v>
          </cell>
          <cell r="JF58">
            <v>0</v>
          </cell>
          <cell r="JG58">
            <v>0</v>
          </cell>
          <cell r="JH58">
            <v>1</v>
          </cell>
          <cell r="JI58">
            <v>2</v>
          </cell>
          <cell r="JJ58">
            <v>1</v>
          </cell>
          <cell r="JK58">
            <v>2</v>
          </cell>
          <cell r="JL58">
            <v>3</v>
          </cell>
          <cell r="JM58">
            <v>0</v>
          </cell>
          <cell r="JN58">
            <v>0</v>
          </cell>
          <cell r="JO58">
            <v>0</v>
          </cell>
          <cell r="JP58">
            <v>0</v>
          </cell>
          <cell r="JQ58">
            <v>0</v>
          </cell>
          <cell r="JR58">
            <v>0</v>
          </cell>
          <cell r="JS58">
            <v>0</v>
          </cell>
          <cell r="JT58">
            <v>0</v>
          </cell>
          <cell r="JU58">
            <v>0</v>
          </cell>
          <cell r="JV58">
            <v>1</v>
          </cell>
          <cell r="JW58">
            <v>0</v>
          </cell>
          <cell r="JX58">
            <v>1</v>
          </cell>
          <cell r="JY58">
            <v>1</v>
          </cell>
          <cell r="JZ58">
            <v>0</v>
          </cell>
          <cell r="KA58">
            <v>0</v>
          </cell>
          <cell r="KB58">
            <v>0</v>
          </cell>
          <cell r="KC58">
            <v>0</v>
          </cell>
          <cell r="KD58">
            <v>0</v>
          </cell>
          <cell r="KE58">
            <v>0</v>
          </cell>
          <cell r="KF58">
            <v>0</v>
          </cell>
          <cell r="KG58">
            <v>0</v>
          </cell>
          <cell r="KH58">
            <v>1</v>
          </cell>
          <cell r="KI58">
            <v>1</v>
          </cell>
          <cell r="KJ58">
            <v>1</v>
          </cell>
          <cell r="KK58">
            <v>1</v>
          </cell>
          <cell r="KL58">
            <v>2</v>
          </cell>
          <cell r="KM58">
            <v>0</v>
          </cell>
          <cell r="KN58">
            <v>0</v>
          </cell>
          <cell r="KO58">
            <v>1</v>
          </cell>
          <cell r="KP58">
            <v>0</v>
          </cell>
          <cell r="KQ58">
            <v>0</v>
          </cell>
          <cell r="KR58">
            <v>0</v>
          </cell>
          <cell r="KS58">
            <v>0</v>
          </cell>
          <cell r="KT58">
            <v>0</v>
          </cell>
          <cell r="KU58">
            <v>0</v>
          </cell>
          <cell r="KV58">
            <v>0</v>
          </cell>
          <cell r="KW58">
            <v>0</v>
          </cell>
          <cell r="KX58">
            <v>1</v>
          </cell>
          <cell r="KY58">
            <v>1</v>
          </cell>
          <cell r="KZ58">
            <v>0</v>
          </cell>
          <cell r="LA58">
            <v>0</v>
          </cell>
          <cell r="LB58">
            <v>0</v>
          </cell>
          <cell r="LC58">
            <v>3</v>
          </cell>
          <cell r="LD58">
            <v>3</v>
          </cell>
        </row>
        <row r="59">
          <cell r="A59" t="str">
            <v>Moving on Music</v>
          </cell>
          <cell r="B59">
            <v>1</v>
          </cell>
          <cell r="C59">
            <v>33211</v>
          </cell>
          <cell r="D59" t="str">
            <v>Exchequer</v>
          </cell>
          <cell r="E59" t="str">
            <v>ACNI/12257</v>
          </cell>
          <cell r="F59" t="str">
            <v>Ciaran Scullion</v>
          </cell>
          <cell r="G59" t="str">
            <v>AFP - Core</v>
          </cell>
          <cell r="H59" t="str">
            <v>Awarded</v>
          </cell>
          <cell r="I59" t="str">
            <v>Medium</v>
          </cell>
          <cell r="J59">
            <v>110726</v>
          </cell>
          <cell r="K59">
            <v>0</v>
          </cell>
          <cell r="L59">
            <v>130000</v>
          </cell>
          <cell r="M59">
            <v>366547</v>
          </cell>
          <cell r="N59" t="str">
            <v>Music</v>
          </cell>
          <cell r="O59">
            <v>0</v>
          </cell>
          <cell r="P59">
            <v>0</v>
          </cell>
          <cell r="Q59">
            <v>0</v>
          </cell>
          <cell r="R59">
            <v>0</v>
          </cell>
          <cell r="S59">
            <v>1</v>
          </cell>
          <cell r="T59">
            <v>0</v>
          </cell>
          <cell r="U59">
            <v>0</v>
          </cell>
          <cell r="V59">
            <v>0</v>
          </cell>
          <cell r="W59">
            <v>1</v>
          </cell>
          <cell r="X59">
            <v>1</v>
          </cell>
          <cell r="Y59">
            <v>0</v>
          </cell>
          <cell r="Z59">
            <v>1</v>
          </cell>
          <cell r="AA59">
            <v>2</v>
          </cell>
          <cell r="AB59">
            <v>2</v>
          </cell>
          <cell r="AC59">
            <v>4</v>
          </cell>
          <cell r="AD59">
            <v>0</v>
          </cell>
          <cell r="AE59">
            <v>0</v>
          </cell>
          <cell r="AF59">
            <v>0</v>
          </cell>
          <cell r="AG59">
            <v>0</v>
          </cell>
          <cell r="AH59">
            <v>0</v>
          </cell>
          <cell r="AI59">
            <v>0</v>
          </cell>
          <cell r="AJ59">
            <v>0</v>
          </cell>
          <cell r="AK59">
            <v>0</v>
          </cell>
          <cell r="AL59">
            <v>0</v>
          </cell>
          <cell r="AM59">
            <v>1</v>
          </cell>
          <cell r="AN59">
            <v>0</v>
          </cell>
          <cell r="AO59">
            <v>1</v>
          </cell>
          <cell r="AP59">
            <v>40</v>
          </cell>
          <cell r="AQ59">
            <v>3</v>
          </cell>
          <cell r="AR59">
            <v>2</v>
          </cell>
          <cell r="AS59">
            <v>0</v>
          </cell>
          <cell r="AT59">
            <v>0</v>
          </cell>
          <cell r="AU59">
            <v>0</v>
          </cell>
          <cell r="AV59">
            <v>0</v>
          </cell>
          <cell r="AW59">
            <v>1</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4</v>
          </cell>
          <cell r="BR59">
            <v>2</v>
          </cell>
          <cell r="BS59">
            <v>6</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1</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1</v>
          </cell>
          <cell r="DX59">
            <v>0</v>
          </cell>
          <cell r="DY59">
            <v>1</v>
          </cell>
          <cell r="DZ59">
            <v>1</v>
          </cell>
          <cell r="EA59">
            <v>2</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1</v>
          </cell>
          <cell r="FA59">
            <v>2</v>
          </cell>
          <cell r="FB59">
            <v>3</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1</v>
          </cell>
          <cell r="FS59">
            <v>1</v>
          </cell>
          <cell r="FT59">
            <v>0</v>
          </cell>
          <cell r="FU59">
            <v>1</v>
          </cell>
          <cell r="FV59">
            <v>2</v>
          </cell>
          <cell r="FW59">
            <v>0</v>
          </cell>
          <cell r="FX59">
            <v>0</v>
          </cell>
          <cell r="FY59">
            <v>0</v>
          </cell>
          <cell r="FZ59">
            <v>1</v>
          </cell>
          <cell r="GA59">
            <v>0</v>
          </cell>
          <cell r="GB59">
            <v>4</v>
          </cell>
          <cell r="GC59">
            <v>2</v>
          </cell>
          <cell r="GD59">
            <v>6</v>
          </cell>
          <cell r="GE59">
            <v>0</v>
          </cell>
          <cell r="GF59">
            <v>0</v>
          </cell>
          <cell r="GG59">
            <v>0</v>
          </cell>
          <cell r="GH59">
            <v>0</v>
          </cell>
          <cell r="GI59">
            <v>0</v>
          </cell>
          <cell r="GJ59">
            <v>0</v>
          </cell>
          <cell r="GK59">
            <v>0</v>
          </cell>
          <cell r="GL59">
            <v>0</v>
          </cell>
          <cell r="GM59">
            <v>0</v>
          </cell>
          <cell r="GN59">
            <v>0</v>
          </cell>
          <cell r="GO59">
            <v>0</v>
          </cell>
          <cell r="GP59">
            <v>0</v>
          </cell>
          <cell r="GQ59">
            <v>0</v>
          </cell>
          <cell r="GR59">
            <v>0</v>
          </cell>
          <cell r="GS59">
            <v>0</v>
          </cell>
          <cell r="GT59">
            <v>0</v>
          </cell>
          <cell r="GU59">
            <v>0</v>
          </cell>
          <cell r="GV59">
            <v>0</v>
          </cell>
          <cell r="GW59">
            <v>0</v>
          </cell>
          <cell r="GX59">
            <v>0</v>
          </cell>
          <cell r="GY59">
            <v>0</v>
          </cell>
          <cell r="GZ59">
            <v>0</v>
          </cell>
          <cell r="HA59">
            <v>0</v>
          </cell>
          <cell r="HB59">
            <v>1</v>
          </cell>
          <cell r="HC59">
            <v>0</v>
          </cell>
          <cell r="HD59">
            <v>0</v>
          </cell>
          <cell r="HE59">
            <v>0</v>
          </cell>
          <cell r="HF59">
            <v>1</v>
          </cell>
          <cell r="HG59">
            <v>0</v>
          </cell>
          <cell r="HH59">
            <v>1</v>
          </cell>
          <cell r="HI59">
            <v>0</v>
          </cell>
          <cell r="HJ59">
            <v>0</v>
          </cell>
          <cell r="HK59">
            <v>1</v>
          </cell>
          <cell r="HL59">
            <v>1</v>
          </cell>
          <cell r="HM59">
            <v>0</v>
          </cell>
          <cell r="HN59">
            <v>0</v>
          </cell>
          <cell r="HO59">
            <v>0</v>
          </cell>
          <cell r="HP59">
            <v>1</v>
          </cell>
          <cell r="HQ59">
            <v>0</v>
          </cell>
          <cell r="HR59">
            <v>0</v>
          </cell>
          <cell r="HS59">
            <v>0</v>
          </cell>
          <cell r="HT59">
            <v>0</v>
          </cell>
          <cell r="HU59">
            <v>1</v>
          </cell>
          <cell r="HV59">
            <v>2</v>
          </cell>
          <cell r="HW59">
            <v>3</v>
          </cell>
          <cell r="HX59">
            <v>0</v>
          </cell>
          <cell r="HY59">
            <v>0</v>
          </cell>
          <cell r="HZ59">
            <v>1</v>
          </cell>
          <cell r="IA59">
            <v>0</v>
          </cell>
          <cell r="IB59">
            <v>0</v>
          </cell>
          <cell r="IC59">
            <v>0</v>
          </cell>
          <cell r="ID59">
            <v>0</v>
          </cell>
          <cell r="IE59">
            <v>0</v>
          </cell>
          <cell r="IF59">
            <v>0</v>
          </cell>
          <cell r="IG59">
            <v>0</v>
          </cell>
          <cell r="IH59">
            <v>0</v>
          </cell>
          <cell r="II59">
            <v>0</v>
          </cell>
          <cell r="IJ59">
            <v>1</v>
          </cell>
          <cell r="IK59">
            <v>0</v>
          </cell>
          <cell r="IL59">
            <v>1</v>
          </cell>
          <cell r="IM59">
            <v>0</v>
          </cell>
          <cell r="IN59">
            <v>0</v>
          </cell>
          <cell r="IO59">
            <v>0</v>
          </cell>
          <cell r="IP59">
            <v>0</v>
          </cell>
          <cell r="IQ59">
            <v>0</v>
          </cell>
          <cell r="IR59">
            <v>0</v>
          </cell>
          <cell r="IS59">
            <v>0</v>
          </cell>
          <cell r="IT59">
            <v>0</v>
          </cell>
          <cell r="IU59">
            <v>4</v>
          </cell>
          <cell r="IV59">
            <v>2</v>
          </cell>
          <cell r="IW59">
            <v>4</v>
          </cell>
          <cell r="IX59">
            <v>2</v>
          </cell>
          <cell r="IY59">
            <v>6</v>
          </cell>
          <cell r="IZ59">
            <v>0</v>
          </cell>
          <cell r="JA59">
            <v>0</v>
          </cell>
          <cell r="JB59">
            <v>0</v>
          </cell>
          <cell r="JC59">
            <v>0</v>
          </cell>
          <cell r="JD59">
            <v>0</v>
          </cell>
          <cell r="JE59">
            <v>0</v>
          </cell>
          <cell r="JF59">
            <v>0</v>
          </cell>
          <cell r="JG59">
            <v>0</v>
          </cell>
          <cell r="JH59">
            <v>0</v>
          </cell>
          <cell r="JI59">
            <v>0</v>
          </cell>
          <cell r="JJ59">
            <v>0</v>
          </cell>
          <cell r="JK59">
            <v>0</v>
          </cell>
          <cell r="JL59">
            <v>0</v>
          </cell>
          <cell r="JM59">
            <v>0</v>
          </cell>
          <cell r="JN59">
            <v>0</v>
          </cell>
          <cell r="JO59">
            <v>0</v>
          </cell>
          <cell r="JP59">
            <v>0</v>
          </cell>
          <cell r="JQ59">
            <v>0</v>
          </cell>
          <cell r="JR59">
            <v>0</v>
          </cell>
          <cell r="JS59">
            <v>0</v>
          </cell>
          <cell r="JT59">
            <v>0</v>
          </cell>
          <cell r="JU59">
            <v>0</v>
          </cell>
          <cell r="JV59">
            <v>1</v>
          </cell>
          <cell r="JW59">
            <v>0</v>
          </cell>
          <cell r="JX59">
            <v>1</v>
          </cell>
          <cell r="JY59">
            <v>1</v>
          </cell>
          <cell r="JZ59">
            <v>0</v>
          </cell>
          <cell r="KA59">
            <v>0</v>
          </cell>
          <cell r="KB59">
            <v>0</v>
          </cell>
          <cell r="KC59">
            <v>0</v>
          </cell>
          <cell r="KD59">
            <v>0</v>
          </cell>
          <cell r="KE59">
            <v>0</v>
          </cell>
          <cell r="KF59">
            <v>0</v>
          </cell>
          <cell r="KG59">
            <v>0</v>
          </cell>
          <cell r="KH59">
            <v>1</v>
          </cell>
          <cell r="KI59">
            <v>1</v>
          </cell>
          <cell r="KJ59">
            <v>1</v>
          </cell>
          <cell r="KK59">
            <v>1</v>
          </cell>
          <cell r="KL59">
            <v>2</v>
          </cell>
          <cell r="KM59">
            <v>0</v>
          </cell>
          <cell r="KN59">
            <v>0</v>
          </cell>
          <cell r="KO59">
            <v>1</v>
          </cell>
          <cell r="KP59">
            <v>0</v>
          </cell>
          <cell r="KQ59">
            <v>2</v>
          </cell>
          <cell r="KR59">
            <v>0</v>
          </cell>
          <cell r="KS59">
            <v>0</v>
          </cell>
          <cell r="KT59">
            <v>0</v>
          </cell>
          <cell r="KU59">
            <v>2</v>
          </cell>
          <cell r="KV59">
            <v>0</v>
          </cell>
          <cell r="KW59">
            <v>0</v>
          </cell>
          <cell r="KX59">
            <v>2</v>
          </cell>
          <cell r="KY59">
            <v>6</v>
          </cell>
          <cell r="KZ59">
            <v>0</v>
          </cell>
          <cell r="LA59">
            <v>0</v>
          </cell>
          <cell r="LB59">
            <v>0</v>
          </cell>
          <cell r="LC59">
            <v>1</v>
          </cell>
          <cell r="LD59">
            <v>1</v>
          </cell>
        </row>
        <row r="60">
          <cell r="A60" t="str">
            <v>New Belfast Community Arts Initiative T/A Community Arts Partnership</v>
          </cell>
          <cell r="B60">
            <v>1</v>
          </cell>
          <cell r="C60">
            <v>33250</v>
          </cell>
          <cell r="D60" t="str">
            <v>Lottery</v>
          </cell>
          <cell r="E60" t="str">
            <v>ACNI/12296</v>
          </cell>
          <cell r="F60" t="str">
            <v>Joan Dempster</v>
          </cell>
          <cell r="G60" t="str">
            <v>AFP - Core</v>
          </cell>
          <cell r="H60" t="str">
            <v>Awarded</v>
          </cell>
          <cell r="I60" t="str">
            <v>Medium</v>
          </cell>
          <cell r="J60">
            <v>179311</v>
          </cell>
          <cell r="K60">
            <v>0</v>
          </cell>
          <cell r="L60">
            <v>181517.54</v>
          </cell>
          <cell r="M60">
            <v>372939.59</v>
          </cell>
          <cell r="N60" t="str">
            <v>Combined</v>
          </cell>
          <cell r="O60">
            <v>0</v>
          </cell>
          <cell r="P60">
            <v>0</v>
          </cell>
          <cell r="Q60">
            <v>0</v>
          </cell>
          <cell r="R60">
            <v>0</v>
          </cell>
          <cell r="S60">
            <v>2</v>
          </cell>
          <cell r="T60">
            <v>0</v>
          </cell>
          <cell r="U60">
            <v>0</v>
          </cell>
          <cell r="V60">
            <v>1</v>
          </cell>
          <cell r="W60">
            <v>0</v>
          </cell>
          <cell r="X60">
            <v>0</v>
          </cell>
          <cell r="Y60">
            <v>0</v>
          </cell>
          <cell r="Z60">
            <v>0</v>
          </cell>
          <cell r="AA60">
            <v>2</v>
          </cell>
          <cell r="AB60">
            <v>1</v>
          </cell>
          <cell r="AC60">
            <v>3</v>
          </cell>
          <cell r="AD60">
            <v>47</v>
          </cell>
          <cell r="AE60">
            <v>124</v>
          </cell>
          <cell r="AF60">
            <v>0</v>
          </cell>
          <cell r="AG60">
            <v>6</v>
          </cell>
          <cell r="AH60">
            <v>3</v>
          </cell>
          <cell r="AI60">
            <v>0</v>
          </cell>
          <cell r="AJ60">
            <v>50</v>
          </cell>
          <cell r="AK60">
            <v>130</v>
          </cell>
          <cell r="AL60">
            <v>180</v>
          </cell>
          <cell r="AM60">
            <v>23</v>
          </cell>
          <cell r="AN60">
            <v>31</v>
          </cell>
          <cell r="AO60">
            <v>54</v>
          </cell>
          <cell r="AP60">
            <v>704.5</v>
          </cell>
          <cell r="AQ60">
            <v>4</v>
          </cell>
          <cell r="AR60">
            <v>6</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4</v>
          </cell>
          <cell r="BR60">
            <v>6</v>
          </cell>
          <cell r="BS60">
            <v>10</v>
          </cell>
          <cell r="BT60">
            <v>47</v>
          </cell>
          <cell r="BU60">
            <v>124</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47</v>
          </cell>
          <cell r="CU60">
            <v>124</v>
          </cell>
          <cell r="CV60">
            <v>171</v>
          </cell>
          <cell r="CW60">
            <v>2</v>
          </cell>
          <cell r="CX60">
            <v>7</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2</v>
          </cell>
          <cell r="DX60">
            <v>7</v>
          </cell>
          <cell r="DY60">
            <v>9</v>
          </cell>
          <cell r="DZ60">
            <v>3</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0</v>
          </cell>
          <cell r="EW60">
            <v>0</v>
          </cell>
          <cell r="EX60">
            <v>0</v>
          </cell>
          <cell r="EY60">
            <v>0</v>
          </cell>
          <cell r="EZ60">
            <v>3</v>
          </cell>
          <cell r="FA60">
            <v>0</v>
          </cell>
          <cell r="FB60">
            <v>3</v>
          </cell>
          <cell r="FC60">
            <v>0</v>
          </cell>
          <cell r="FD60">
            <v>0</v>
          </cell>
          <cell r="FE60">
            <v>0</v>
          </cell>
          <cell r="FF60">
            <v>0</v>
          </cell>
          <cell r="FG60">
            <v>1</v>
          </cell>
          <cell r="FH60">
            <v>0</v>
          </cell>
          <cell r="FI60">
            <v>0</v>
          </cell>
          <cell r="FJ60">
            <v>0</v>
          </cell>
          <cell r="FK60">
            <v>0</v>
          </cell>
          <cell r="FL60">
            <v>0</v>
          </cell>
          <cell r="FM60">
            <v>1</v>
          </cell>
          <cell r="FN60">
            <v>0</v>
          </cell>
          <cell r="FO60">
            <v>1</v>
          </cell>
          <cell r="FP60">
            <v>0</v>
          </cell>
          <cell r="FQ60">
            <v>0</v>
          </cell>
          <cell r="FR60">
            <v>0</v>
          </cell>
          <cell r="FS60">
            <v>0</v>
          </cell>
          <cell r="FT60">
            <v>1</v>
          </cell>
          <cell r="FU60">
            <v>5</v>
          </cell>
          <cell r="FV60">
            <v>3</v>
          </cell>
          <cell r="FW60">
            <v>1</v>
          </cell>
          <cell r="FX60">
            <v>0</v>
          </cell>
          <cell r="FY60">
            <v>0</v>
          </cell>
          <cell r="FZ60">
            <v>0</v>
          </cell>
          <cell r="GA60">
            <v>0</v>
          </cell>
          <cell r="GB60">
            <v>4</v>
          </cell>
          <cell r="GC60">
            <v>6</v>
          </cell>
          <cell r="GD60">
            <v>10</v>
          </cell>
          <cell r="GE60">
            <v>0</v>
          </cell>
          <cell r="GF60">
            <v>0</v>
          </cell>
          <cell r="GG60">
            <v>0</v>
          </cell>
          <cell r="GH60">
            <v>1</v>
          </cell>
          <cell r="GI60">
            <v>0</v>
          </cell>
          <cell r="GJ60">
            <v>2</v>
          </cell>
          <cell r="GK60">
            <v>0</v>
          </cell>
          <cell r="GL60">
            <v>3</v>
          </cell>
          <cell r="GM60">
            <v>0</v>
          </cell>
          <cell r="GN60">
            <v>0</v>
          </cell>
          <cell r="GO60">
            <v>0</v>
          </cell>
          <cell r="GP60">
            <v>0</v>
          </cell>
          <cell r="GQ60">
            <v>0</v>
          </cell>
          <cell r="GR60">
            <v>6</v>
          </cell>
          <cell r="GS60">
            <v>6</v>
          </cell>
          <cell r="GT60">
            <v>0</v>
          </cell>
          <cell r="GU60">
            <v>0</v>
          </cell>
          <cell r="GV60">
            <v>0</v>
          </cell>
          <cell r="GW60">
            <v>0</v>
          </cell>
          <cell r="GX60">
            <v>0</v>
          </cell>
          <cell r="GY60">
            <v>1</v>
          </cell>
          <cell r="GZ60">
            <v>2</v>
          </cell>
          <cell r="HA60">
            <v>0</v>
          </cell>
          <cell r="HB60">
            <v>0</v>
          </cell>
          <cell r="HC60">
            <v>0</v>
          </cell>
          <cell r="HD60">
            <v>0</v>
          </cell>
          <cell r="HE60">
            <v>0</v>
          </cell>
          <cell r="HF60">
            <v>2</v>
          </cell>
          <cell r="HG60">
            <v>1</v>
          </cell>
          <cell r="HH60">
            <v>3</v>
          </cell>
          <cell r="HI60">
            <v>0</v>
          </cell>
          <cell r="HJ60">
            <v>0</v>
          </cell>
          <cell r="HK60">
            <v>1</v>
          </cell>
          <cell r="HL60">
            <v>0</v>
          </cell>
          <cell r="HM60">
            <v>1</v>
          </cell>
          <cell r="HN60">
            <v>0</v>
          </cell>
          <cell r="HO60">
            <v>1</v>
          </cell>
          <cell r="HP60">
            <v>0</v>
          </cell>
          <cell r="HQ60">
            <v>0</v>
          </cell>
          <cell r="HR60">
            <v>0</v>
          </cell>
          <cell r="HS60">
            <v>0</v>
          </cell>
          <cell r="HT60">
            <v>0</v>
          </cell>
          <cell r="HU60">
            <v>3</v>
          </cell>
          <cell r="HV60">
            <v>0</v>
          </cell>
          <cell r="HW60">
            <v>3</v>
          </cell>
          <cell r="HX60">
            <v>0</v>
          </cell>
          <cell r="HY60">
            <v>0</v>
          </cell>
          <cell r="HZ60">
            <v>0</v>
          </cell>
          <cell r="IA60">
            <v>0</v>
          </cell>
          <cell r="IB60">
            <v>0</v>
          </cell>
          <cell r="IC60">
            <v>0</v>
          </cell>
          <cell r="ID60">
            <v>0</v>
          </cell>
          <cell r="IE60">
            <v>0</v>
          </cell>
          <cell r="IF60">
            <v>0</v>
          </cell>
          <cell r="IG60">
            <v>0</v>
          </cell>
          <cell r="IH60">
            <v>0</v>
          </cell>
          <cell r="II60">
            <v>0</v>
          </cell>
          <cell r="IJ60">
            <v>0</v>
          </cell>
          <cell r="IK60">
            <v>0</v>
          </cell>
          <cell r="IL60">
            <v>0</v>
          </cell>
          <cell r="IM60">
            <v>0</v>
          </cell>
          <cell r="IN60">
            <v>0</v>
          </cell>
          <cell r="IO60">
            <v>0</v>
          </cell>
          <cell r="IP60">
            <v>0</v>
          </cell>
          <cell r="IQ60">
            <v>0</v>
          </cell>
          <cell r="IR60">
            <v>0</v>
          </cell>
          <cell r="IS60">
            <v>0</v>
          </cell>
          <cell r="IT60">
            <v>0</v>
          </cell>
          <cell r="IU60">
            <v>4</v>
          </cell>
          <cell r="IV60">
            <v>6</v>
          </cell>
          <cell r="IW60">
            <v>4</v>
          </cell>
          <cell r="IX60">
            <v>6</v>
          </cell>
          <cell r="IY60">
            <v>10</v>
          </cell>
          <cell r="IZ60">
            <v>0</v>
          </cell>
          <cell r="JA60">
            <v>0</v>
          </cell>
          <cell r="JB60">
            <v>0</v>
          </cell>
          <cell r="JC60">
            <v>0</v>
          </cell>
          <cell r="JD60">
            <v>0</v>
          </cell>
          <cell r="JE60">
            <v>0</v>
          </cell>
          <cell r="JF60">
            <v>0</v>
          </cell>
          <cell r="JG60">
            <v>0</v>
          </cell>
          <cell r="JH60">
            <v>47</v>
          </cell>
          <cell r="JI60">
            <v>124</v>
          </cell>
          <cell r="JJ60">
            <v>47</v>
          </cell>
          <cell r="JK60">
            <v>124</v>
          </cell>
          <cell r="JL60">
            <v>171</v>
          </cell>
          <cell r="JM60">
            <v>0</v>
          </cell>
          <cell r="JN60">
            <v>0</v>
          </cell>
          <cell r="JO60">
            <v>0</v>
          </cell>
          <cell r="JP60">
            <v>0</v>
          </cell>
          <cell r="JQ60">
            <v>0</v>
          </cell>
          <cell r="JR60">
            <v>0</v>
          </cell>
          <cell r="JS60">
            <v>0</v>
          </cell>
          <cell r="JT60">
            <v>0</v>
          </cell>
          <cell r="JU60">
            <v>2</v>
          </cell>
          <cell r="JV60">
            <v>1</v>
          </cell>
          <cell r="JW60">
            <v>2</v>
          </cell>
          <cell r="JX60">
            <v>1</v>
          </cell>
          <cell r="JY60">
            <v>3</v>
          </cell>
          <cell r="JZ60">
            <v>0</v>
          </cell>
          <cell r="KA60">
            <v>0</v>
          </cell>
          <cell r="KB60">
            <v>0</v>
          </cell>
          <cell r="KC60">
            <v>0</v>
          </cell>
          <cell r="KD60">
            <v>0</v>
          </cell>
          <cell r="KE60">
            <v>0</v>
          </cell>
          <cell r="KF60">
            <v>0</v>
          </cell>
          <cell r="KG60">
            <v>0</v>
          </cell>
          <cell r="KH60">
            <v>3</v>
          </cell>
          <cell r="KI60">
            <v>6</v>
          </cell>
          <cell r="KJ60">
            <v>3</v>
          </cell>
          <cell r="KK60">
            <v>6</v>
          </cell>
          <cell r="KL60">
            <v>9</v>
          </cell>
          <cell r="KM60">
            <v>0</v>
          </cell>
          <cell r="KN60">
            <v>0</v>
          </cell>
          <cell r="KO60">
            <v>1</v>
          </cell>
          <cell r="KP60">
            <v>0</v>
          </cell>
          <cell r="KQ60">
            <v>0</v>
          </cell>
          <cell r="KR60">
            <v>0</v>
          </cell>
          <cell r="KS60">
            <v>0</v>
          </cell>
          <cell r="KT60">
            <v>0</v>
          </cell>
          <cell r="KU60">
            <v>0</v>
          </cell>
          <cell r="KV60">
            <v>0</v>
          </cell>
          <cell r="KW60">
            <v>84</v>
          </cell>
          <cell r="KX60">
            <v>0</v>
          </cell>
          <cell r="KY60">
            <v>84</v>
          </cell>
          <cell r="KZ60">
            <v>0</v>
          </cell>
          <cell r="LA60">
            <v>0</v>
          </cell>
          <cell r="LB60">
            <v>2</v>
          </cell>
          <cell r="LC60">
            <v>0</v>
          </cell>
          <cell r="LD60">
            <v>2</v>
          </cell>
        </row>
        <row r="61">
          <cell r="A61" t="str">
            <v>New Lodge Arts</v>
          </cell>
          <cell r="B61">
            <v>1</v>
          </cell>
          <cell r="C61">
            <v>33204</v>
          </cell>
          <cell r="D61" t="str">
            <v>Lottery</v>
          </cell>
          <cell r="E61" t="str">
            <v>ACNI/12250</v>
          </cell>
          <cell r="F61" t="str">
            <v>Gavin O'Connor</v>
          </cell>
          <cell r="G61" t="str">
            <v>AFP - Core</v>
          </cell>
          <cell r="H61" t="str">
            <v>Awarded</v>
          </cell>
          <cell r="I61" t="str">
            <v>Medium</v>
          </cell>
          <cell r="J61">
            <v>77600</v>
          </cell>
          <cell r="K61">
            <v>0</v>
          </cell>
          <cell r="L61">
            <v>85360</v>
          </cell>
          <cell r="M61">
            <v>285028</v>
          </cell>
          <cell r="N61" t="str">
            <v>Combined</v>
          </cell>
          <cell r="O61">
            <v>0</v>
          </cell>
          <cell r="P61">
            <v>0</v>
          </cell>
          <cell r="Q61">
            <v>0</v>
          </cell>
          <cell r="R61">
            <v>0</v>
          </cell>
          <cell r="S61">
            <v>0</v>
          </cell>
          <cell r="T61">
            <v>2</v>
          </cell>
          <cell r="U61">
            <v>0</v>
          </cell>
          <cell r="V61">
            <v>0</v>
          </cell>
          <cell r="W61">
            <v>0</v>
          </cell>
          <cell r="X61">
            <v>1</v>
          </cell>
          <cell r="Y61">
            <v>0</v>
          </cell>
          <cell r="Z61">
            <v>5</v>
          </cell>
          <cell r="AA61">
            <v>0</v>
          </cell>
          <cell r="AB61">
            <v>8</v>
          </cell>
          <cell r="AC61">
            <v>8</v>
          </cell>
          <cell r="AD61">
            <v>78</v>
          </cell>
          <cell r="AE61">
            <v>77</v>
          </cell>
          <cell r="AF61">
            <v>0</v>
          </cell>
          <cell r="AG61">
            <v>0</v>
          </cell>
          <cell r="AH61">
            <v>0</v>
          </cell>
          <cell r="AI61">
            <v>1</v>
          </cell>
          <cell r="AJ61">
            <v>78</v>
          </cell>
          <cell r="AK61">
            <v>78</v>
          </cell>
          <cell r="AL61">
            <v>156</v>
          </cell>
          <cell r="AM61">
            <v>11</v>
          </cell>
          <cell r="AN61">
            <v>21</v>
          </cell>
          <cell r="AO61">
            <v>32</v>
          </cell>
          <cell r="AP61">
            <v>425</v>
          </cell>
          <cell r="AQ61">
            <v>3</v>
          </cell>
          <cell r="AR61">
            <v>3</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3</v>
          </cell>
          <cell r="BR61">
            <v>3</v>
          </cell>
          <cell r="BS61">
            <v>6</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2</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2</v>
          </cell>
          <cell r="DY61">
            <v>2</v>
          </cell>
          <cell r="DZ61">
            <v>1</v>
          </cell>
          <cell r="EA61">
            <v>5</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1</v>
          </cell>
          <cell r="FA61">
            <v>5</v>
          </cell>
          <cell r="FB61">
            <v>6</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2</v>
          </cell>
          <cell r="FU61">
            <v>0</v>
          </cell>
          <cell r="FV61">
            <v>1</v>
          </cell>
          <cell r="FW61">
            <v>3</v>
          </cell>
          <cell r="FX61">
            <v>0</v>
          </cell>
          <cell r="FY61">
            <v>0</v>
          </cell>
          <cell r="FZ61">
            <v>0</v>
          </cell>
          <cell r="GA61">
            <v>0</v>
          </cell>
          <cell r="GB61">
            <v>3</v>
          </cell>
          <cell r="GC61">
            <v>3</v>
          </cell>
          <cell r="GD61">
            <v>6</v>
          </cell>
          <cell r="GE61">
            <v>0</v>
          </cell>
          <cell r="GF61">
            <v>0</v>
          </cell>
          <cell r="GG61">
            <v>0</v>
          </cell>
          <cell r="GH61">
            <v>0</v>
          </cell>
          <cell r="GI61">
            <v>0</v>
          </cell>
          <cell r="GJ61">
            <v>0</v>
          </cell>
          <cell r="GK61">
            <v>0</v>
          </cell>
          <cell r="GL61">
            <v>0</v>
          </cell>
          <cell r="GM61">
            <v>0</v>
          </cell>
          <cell r="GN61">
            <v>0</v>
          </cell>
          <cell r="GO61">
            <v>0</v>
          </cell>
          <cell r="GP61">
            <v>0</v>
          </cell>
          <cell r="GQ61">
            <v>0</v>
          </cell>
          <cell r="GR61">
            <v>0</v>
          </cell>
          <cell r="GS61">
            <v>0</v>
          </cell>
          <cell r="GT61">
            <v>0</v>
          </cell>
          <cell r="GU61">
            <v>0</v>
          </cell>
          <cell r="GV61">
            <v>0</v>
          </cell>
          <cell r="GW61">
            <v>1</v>
          </cell>
          <cell r="GX61">
            <v>0</v>
          </cell>
          <cell r="GY61">
            <v>1</v>
          </cell>
          <cell r="GZ61">
            <v>0</v>
          </cell>
          <cell r="HA61">
            <v>0</v>
          </cell>
          <cell r="HB61">
            <v>0</v>
          </cell>
          <cell r="HC61">
            <v>0</v>
          </cell>
          <cell r="HD61">
            <v>0</v>
          </cell>
          <cell r="HE61">
            <v>0</v>
          </cell>
          <cell r="HF61">
            <v>0</v>
          </cell>
          <cell r="HG61">
            <v>2</v>
          </cell>
          <cell r="HH61">
            <v>2</v>
          </cell>
          <cell r="HI61">
            <v>1</v>
          </cell>
          <cell r="HJ61">
            <v>0</v>
          </cell>
          <cell r="HK61">
            <v>0</v>
          </cell>
          <cell r="HL61">
            <v>2</v>
          </cell>
          <cell r="HM61">
            <v>0</v>
          </cell>
          <cell r="HN61">
            <v>2</v>
          </cell>
          <cell r="HO61">
            <v>0</v>
          </cell>
          <cell r="HP61">
            <v>0</v>
          </cell>
          <cell r="HQ61">
            <v>0</v>
          </cell>
          <cell r="HR61">
            <v>0</v>
          </cell>
          <cell r="HS61">
            <v>0</v>
          </cell>
          <cell r="HT61">
            <v>0</v>
          </cell>
          <cell r="HU61">
            <v>1</v>
          </cell>
          <cell r="HV61">
            <v>4</v>
          </cell>
          <cell r="HW61">
            <v>5</v>
          </cell>
          <cell r="HX61">
            <v>0</v>
          </cell>
          <cell r="HY61">
            <v>0</v>
          </cell>
          <cell r="HZ61">
            <v>0</v>
          </cell>
          <cell r="IA61">
            <v>0</v>
          </cell>
          <cell r="IB61">
            <v>0</v>
          </cell>
          <cell r="IC61">
            <v>0</v>
          </cell>
          <cell r="ID61">
            <v>0</v>
          </cell>
          <cell r="IE61">
            <v>0</v>
          </cell>
          <cell r="IF61">
            <v>0</v>
          </cell>
          <cell r="IG61">
            <v>0</v>
          </cell>
          <cell r="IH61">
            <v>0</v>
          </cell>
          <cell r="II61">
            <v>0</v>
          </cell>
          <cell r="IJ61">
            <v>0</v>
          </cell>
          <cell r="IK61">
            <v>0</v>
          </cell>
          <cell r="IL61">
            <v>0</v>
          </cell>
          <cell r="IM61">
            <v>2</v>
          </cell>
          <cell r="IN61">
            <v>2</v>
          </cell>
          <cell r="IO61">
            <v>0</v>
          </cell>
          <cell r="IP61">
            <v>1</v>
          </cell>
          <cell r="IQ61">
            <v>0</v>
          </cell>
          <cell r="IR61">
            <v>0</v>
          </cell>
          <cell r="IS61">
            <v>0</v>
          </cell>
          <cell r="IT61">
            <v>0</v>
          </cell>
          <cell r="IU61">
            <v>1</v>
          </cell>
          <cell r="IV61">
            <v>0</v>
          </cell>
          <cell r="IW61">
            <v>3</v>
          </cell>
          <cell r="IX61">
            <v>3</v>
          </cell>
          <cell r="IY61">
            <v>6</v>
          </cell>
          <cell r="IZ61">
            <v>0</v>
          </cell>
          <cell r="JA61">
            <v>0</v>
          </cell>
          <cell r="JB61">
            <v>0</v>
          </cell>
          <cell r="JC61">
            <v>0</v>
          </cell>
          <cell r="JD61">
            <v>0</v>
          </cell>
          <cell r="JE61">
            <v>0</v>
          </cell>
          <cell r="JF61">
            <v>0</v>
          </cell>
          <cell r="JG61">
            <v>0</v>
          </cell>
          <cell r="JH61">
            <v>78</v>
          </cell>
          <cell r="JI61">
            <v>77</v>
          </cell>
          <cell r="JJ61">
            <v>78</v>
          </cell>
          <cell r="JK61">
            <v>77</v>
          </cell>
          <cell r="JL61">
            <v>155</v>
          </cell>
          <cell r="JM61">
            <v>0</v>
          </cell>
          <cell r="JN61">
            <v>0</v>
          </cell>
          <cell r="JO61">
            <v>0</v>
          </cell>
          <cell r="JP61">
            <v>1</v>
          </cell>
          <cell r="JQ61">
            <v>0</v>
          </cell>
          <cell r="JR61">
            <v>0</v>
          </cell>
          <cell r="JS61">
            <v>0</v>
          </cell>
          <cell r="JT61">
            <v>0</v>
          </cell>
          <cell r="JU61">
            <v>0</v>
          </cell>
          <cell r="JV61">
            <v>1</v>
          </cell>
          <cell r="JW61">
            <v>0</v>
          </cell>
          <cell r="JX61">
            <v>2</v>
          </cell>
          <cell r="JY61">
            <v>2</v>
          </cell>
          <cell r="JZ61">
            <v>1</v>
          </cell>
          <cell r="KA61">
            <v>5</v>
          </cell>
          <cell r="KB61">
            <v>0</v>
          </cell>
          <cell r="KC61">
            <v>0</v>
          </cell>
          <cell r="KD61">
            <v>0</v>
          </cell>
          <cell r="KE61">
            <v>0</v>
          </cell>
          <cell r="KF61">
            <v>0</v>
          </cell>
          <cell r="KG61">
            <v>0</v>
          </cell>
          <cell r="KH61">
            <v>0</v>
          </cell>
          <cell r="KI61">
            <v>0</v>
          </cell>
          <cell r="KJ61">
            <v>1</v>
          </cell>
          <cell r="KK61">
            <v>5</v>
          </cell>
          <cell r="KL61">
            <v>6</v>
          </cell>
          <cell r="KM61">
            <v>0</v>
          </cell>
          <cell r="KN61">
            <v>0</v>
          </cell>
          <cell r="KO61">
            <v>1</v>
          </cell>
          <cell r="KP61">
            <v>0</v>
          </cell>
          <cell r="KQ61">
            <v>1</v>
          </cell>
          <cell r="KR61">
            <v>0</v>
          </cell>
          <cell r="KS61">
            <v>0</v>
          </cell>
          <cell r="KT61">
            <v>0</v>
          </cell>
          <cell r="KU61">
            <v>7</v>
          </cell>
          <cell r="KV61">
            <v>0</v>
          </cell>
          <cell r="KW61">
            <v>0</v>
          </cell>
          <cell r="KX61">
            <v>2</v>
          </cell>
          <cell r="KY61">
            <v>10</v>
          </cell>
          <cell r="KZ61">
            <v>0</v>
          </cell>
          <cell r="LA61">
            <v>0</v>
          </cell>
          <cell r="LB61">
            <v>0</v>
          </cell>
          <cell r="LC61">
            <v>0</v>
          </cell>
          <cell r="LD61">
            <v>0</v>
          </cell>
        </row>
        <row r="62">
          <cell r="A62" t="str">
            <v>NI Opera</v>
          </cell>
          <cell r="B62">
            <v>1</v>
          </cell>
          <cell r="C62">
            <v>33173</v>
          </cell>
          <cell r="D62" t="str">
            <v>Exchequer</v>
          </cell>
          <cell r="E62" t="str">
            <v>ACNI/12219</v>
          </cell>
          <cell r="F62" t="str">
            <v>Ciaran Scullion</v>
          </cell>
          <cell r="G62" t="str">
            <v>AFP - Core</v>
          </cell>
          <cell r="H62" t="str">
            <v>Awarded</v>
          </cell>
          <cell r="I62" t="str">
            <v>Medium</v>
          </cell>
          <cell r="J62">
            <v>561569</v>
          </cell>
          <cell r="K62">
            <v>0</v>
          </cell>
          <cell r="L62">
            <v>593174.65</v>
          </cell>
          <cell r="M62">
            <v>690234.5</v>
          </cell>
          <cell r="N62" t="str">
            <v>Music</v>
          </cell>
          <cell r="O62">
            <v>0</v>
          </cell>
          <cell r="P62">
            <v>0</v>
          </cell>
          <cell r="Q62">
            <v>0</v>
          </cell>
          <cell r="R62">
            <v>0</v>
          </cell>
          <cell r="S62">
            <v>1</v>
          </cell>
          <cell r="T62">
            <v>2</v>
          </cell>
          <cell r="U62">
            <v>0</v>
          </cell>
          <cell r="V62">
            <v>0</v>
          </cell>
          <cell r="W62">
            <v>0</v>
          </cell>
          <cell r="X62">
            <v>0</v>
          </cell>
          <cell r="Y62">
            <v>0</v>
          </cell>
          <cell r="Z62">
            <v>0</v>
          </cell>
          <cell r="AA62">
            <v>1</v>
          </cell>
          <cell r="AB62">
            <v>2</v>
          </cell>
          <cell r="AC62">
            <v>3</v>
          </cell>
          <cell r="AD62">
            <v>125</v>
          </cell>
          <cell r="AE62">
            <v>125</v>
          </cell>
          <cell r="AF62">
            <v>2</v>
          </cell>
          <cell r="AG62">
            <v>0</v>
          </cell>
          <cell r="AH62">
            <v>23</v>
          </cell>
          <cell r="AI62">
            <v>23</v>
          </cell>
          <cell r="AJ62">
            <v>150</v>
          </cell>
          <cell r="AK62">
            <v>148</v>
          </cell>
          <cell r="AL62">
            <v>298</v>
          </cell>
          <cell r="AM62">
            <v>0</v>
          </cell>
          <cell r="AN62">
            <v>0</v>
          </cell>
          <cell r="AO62">
            <v>0</v>
          </cell>
          <cell r="AP62">
            <v>0</v>
          </cell>
          <cell r="AQ62">
            <v>4</v>
          </cell>
          <cell r="AR62">
            <v>3</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4</v>
          </cell>
          <cell r="BR62">
            <v>3</v>
          </cell>
          <cell r="BS62">
            <v>7</v>
          </cell>
          <cell r="BT62">
            <v>125</v>
          </cell>
          <cell r="BU62">
            <v>125</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125</v>
          </cell>
          <cell r="CU62">
            <v>125</v>
          </cell>
          <cell r="CV62">
            <v>250</v>
          </cell>
          <cell r="CW62">
            <v>3</v>
          </cell>
          <cell r="CX62">
            <v>2</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3</v>
          </cell>
          <cell r="DX62">
            <v>2</v>
          </cell>
          <cell r="DY62">
            <v>5</v>
          </cell>
          <cell r="DZ62">
            <v>23</v>
          </cell>
          <cell r="EA62">
            <v>23</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23</v>
          </cell>
          <cell r="FA62">
            <v>23</v>
          </cell>
          <cell r="FB62">
            <v>46</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2</v>
          </cell>
          <cell r="FX62">
            <v>4</v>
          </cell>
          <cell r="FY62">
            <v>1</v>
          </cell>
          <cell r="FZ62">
            <v>0</v>
          </cell>
          <cell r="GA62">
            <v>0</v>
          </cell>
          <cell r="GB62">
            <v>4</v>
          </cell>
          <cell r="GC62">
            <v>3</v>
          </cell>
          <cell r="GD62">
            <v>7</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1</v>
          </cell>
          <cell r="GU62">
            <v>0</v>
          </cell>
          <cell r="GV62">
            <v>0</v>
          </cell>
          <cell r="GW62">
            <v>1</v>
          </cell>
          <cell r="GX62">
            <v>2</v>
          </cell>
          <cell r="GY62">
            <v>1</v>
          </cell>
          <cell r="GZ62">
            <v>0</v>
          </cell>
          <cell r="HA62">
            <v>0</v>
          </cell>
          <cell r="HB62">
            <v>0</v>
          </cell>
          <cell r="HC62">
            <v>0</v>
          </cell>
          <cell r="HD62">
            <v>0</v>
          </cell>
          <cell r="HE62">
            <v>0</v>
          </cell>
          <cell r="HF62">
            <v>3</v>
          </cell>
          <cell r="HG62">
            <v>2</v>
          </cell>
          <cell r="HH62">
            <v>5</v>
          </cell>
          <cell r="HI62">
            <v>0</v>
          </cell>
          <cell r="HJ62">
            <v>0</v>
          </cell>
          <cell r="HK62">
            <v>0</v>
          </cell>
          <cell r="HL62">
            <v>0</v>
          </cell>
          <cell r="HM62">
            <v>0</v>
          </cell>
          <cell r="HN62">
            <v>0</v>
          </cell>
          <cell r="HO62">
            <v>0</v>
          </cell>
          <cell r="HP62">
            <v>0</v>
          </cell>
          <cell r="HQ62">
            <v>0</v>
          </cell>
          <cell r="HR62">
            <v>0</v>
          </cell>
          <cell r="HS62">
            <v>0</v>
          </cell>
          <cell r="HT62">
            <v>0</v>
          </cell>
          <cell r="HU62">
            <v>0</v>
          </cell>
          <cell r="HV62">
            <v>0</v>
          </cell>
          <cell r="HW62">
            <v>0</v>
          </cell>
          <cell r="HX62">
            <v>0</v>
          </cell>
          <cell r="HY62">
            <v>0</v>
          </cell>
          <cell r="HZ62">
            <v>0</v>
          </cell>
          <cell r="IA62">
            <v>0</v>
          </cell>
          <cell r="IB62">
            <v>0</v>
          </cell>
          <cell r="IC62">
            <v>0</v>
          </cell>
          <cell r="ID62">
            <v>0</v>
          </cell>
          <cell r="IE62">
            <v>0</v>
          </cell>
          <cell r="IF62">
            <v>0</v>
          </cell>
          <cell r="IG62">
            <v>0</v>
          </cell>
          <cell r="IH62">
            <v>0</v>
          </cell>
          <cell r="II62">
            <v>0</v>
          </cell>
          <cell r="IJ62">
            <v>0</v>
          </cell>
          <cell r="IK62">
            <v>0</v>
          </cell>
          <cell r="IL62">
            <v>0</v>
          </cell>
          <cell r="IM62">
            <v>0</v>
          </cell>
          <cell r="IN62">
            <v>0</v>
          </cell>
          <cell r="IO62">
            <v>0</v>
          </cell>
          <cell r="IP62">
            <v>0</v>
          </cell>
          <cell r="IQ62">
            <v>0</v>
          </cell>
          <cell r="IR62">
            <v>0</v>
          </cell>
          <cell r="IS62">
            <v>0</v>
          </cell>
          <cell r="IT62">
            <v>0</v>
          </cell>
          <cell r="IU62">
            <v>0</v>
          </cell>
          <cell r="IV62">
            <v>0</v>
          </cell>
          <cell r="IW62">
            <v>0</v>
          </cell>
          <cell r="IX62">
            <v>0</v>
          </cell>
          <cell r="IY62">
            <v>0</v>
          </cell>
          <cell r="IZ62">
            <v>0</v>
          </cell>
          <cell r="JA62">
            <v>0</v>
          </cell>
          <cell r="JB62">
            <v>0</v>
          </cell>
          <cell r="JC62">
            <v>0</v>
          </cell>
          <cell r="JD62">
            <v>0</v>
          </cell>
          <cell r="JE62">
            <v>0</v>
          </cell>
          <cell r="JF62">
            <v>0</v>
          </cell>
          <cell r="JG62">
            <v>0</v>
          </cell>
          <cell r="JH62">
            <v>0</v>
          </cell>
          <cell r="JI62">
            <v>0</v>
          </cell>
          <cell r="JJ62">
            <v>0</v>
          </cell>
          <cell r="JK62">
            <v>0</v>
          </cell>
          <cell r="JL62">
            <v>0</v>
          </cell>
          <cell r="JM62">
            <v>0</v>
          </cell>
          <cell r="JN62">
            <v>0</v>
          </cell>
          <cell r="JO62">
            <v>0</v>
          </cell>
          <cell r="JP62">
            <v>0</v>
          </cell>
          <cell r="JQ62">
            <v>0</v>
          </cell>
          <cell r="JR62">
            <v>0</v>
          </cell>
          <cell r="JS62">
            <v>0</v>
          </cell>
          <cell r="JT62">
            <v>0</v>
          </cell>
          <cell r="JU62">
            <v>0</v>
          </cell>
          <cell r="JV62">
            <v>0</v>
          </cell>
          <cell r="JW62">
            <v>0</v>
          </cell>
          <cell r="JX62">
            <v>0</v>
          </cell>
          <cell r="JY62">
            <v>0</v>
          </cell>
          <cell r="JZ62">
            <v>0</v>
          </cell>
          <cell r="KA62">
            <v>0</v>
          </cell>
          <cell r="KB62">
            <v>0</v>
          </cell>
          <cell r="KC62">
            <v>0</v>
          </cell>
          <cell r="KD62">
            <v>0</v>
          </cell>
          <cell r="KE62">
            <v>0</v>
          </cell>
          <cell r="KF62">
            <v>0</v>
          </cell>
          <cell r="KG62">
            <v>0</v>
          </cell>
          <cell r="KH62">
            <v>0</v>
          </cell>
          <cell r="KI62">
            <v>0</v>
          </cell>
          <cell r="KJ62">
            <v>0</v>
          </cell>
          <cell r="KK62">
            <v>0</v>
          </cell>
          <cell r="KL62">
            <v>0</v>
          </cell>
          <cell r="KM62">
            <v>0</v>
          </cell>
          <cell r="KN62">
            <v>0</v>
          </cell>
          <cell r="KO62">
            <v>1</v>
          </cell>
          <cell r="KP62">
            <v>0</v>
          </cell>
          <cell r="KQ62">
            <v>0</v>
          </cell>
          <cell r="KR62">
            <v>0</v>
          </cell>
          <cell r="KS62">
            <v>0</v>
          </cell>
          <cell r="KT62">
            <v>0</v>
          </cell>
          <cell r="KU62">
            <v>2</v>
          </cell>
          <cell r="KV62">
            <v>2</v>
          </cell>
          <cell r="KW62">
            <v>0</v>
          </cell>
          <cell r="KX62">
            <v>0</v>
          </cell>
          <cell r="KY62">
            <v>4</v>
          </cell>
          <cell r="KZ62">
            <v>0</v>
          </cell>
          <cell r="LA62">
            <v>0</v>
          </cell>
          <cell r="LB62">
            <v>0</v>
          </cell>
          <cell r="LC62">
            <v>3</v>
          </cell>
          <cell r="LD62">
            <v>3</v>
          </cell>
        </row>
        <row r="63">
          <cell r="A63" t="str">
            <v>North West Play Resource Centre (The Playhouse)</v>
          </cell>
          <cell r="B63">
            <v>1</v>
          </cell>
          <cell r="C63">
            <v>33257</v>
          </cell>
          <cell r="D63" t="str">
            <v>Exchequer</v>
          </cell>
          <cell r="E63" t="str">
            <v>ACNI/12303</v>
          </cell>
          <cell r="F63" t="str">
            <v>Gavin O'Connor</v>
          </cell>
          <cell r="G63" t="str">
            <v>AFP - Core</v>
          </cell>
          <cell r="H63" t="str">
            <v>Awarded</v>
          </cell>
          <cell r="I63" t="str">
            <v>Medium</v>
          </cell>
          <cell r="J63">
            <v>249012</v>
          </cell>
          <cell r="K63">
            <v>0</v>
          </cell>
          <cell r="L63">
            <v>279001</v>
          </cell>
          <cell r="M63">
            <v>1222596</v>
          </cell>
          <cell r="N63" t="str">
            <v>Combined</v>
          </cell>
          <cell r="O63">
            <v>1</v>
          </cell>
          <cell r="P63">
            <v>1</v>
          </cell>
          <cell r="Q63">
            <v>0</v>
          </cell>
          <cell r="R63">
            <v>0</v>
          </cell>
          <cell r="S63">
            <v>2</v>
          </cell>
          <cell r="T63">
            <v>3</v>
          </cell>
          <cell r="U63">
            <v>0</v>
          </cell>
          <cell r="V63">
            <v>0</v>
          </cell>
          <cell r="W63">
            <v>3</v>
          </cell>
          <cell r="X63">
            <v>2</v>
          </cell>
          <cell r="Y63">
            <v>2</v>
          </cell>
          <cell r="Z63">
            <v>3</v>
          </cell>
          <cell r="AA63">
            <v>8</v>
          </cell>
          <cell r="AB63">
            <v>9</v>
          </cell>
          <cell r="AC63">
            <v>17</v>
          </cell>
          <cell r="AD63">
            <v>49</v>
          </cell>
          <cell r="AE63">
            <v>51</v>
          </cell>
          <cell r="AF63">
            <v>0</v>
          </cell>
          <cell r="AG63">
            <v>0</v>
          </cell>
          <cell r="AH63">
            <v>0</v>
          </cell>
          <cell r="AI63">
            <v>0</v>
          </cell>
          <cell r="AJ63">
            <v>49</v>
          </cell>
          <cell r="AK63">
            <v>51</v>
          </cell>
          <cell r="AL63">
            <v>100</v>
          </cell>
          <cell r="AM63">
            <v>5</v>
          </cell>
          <cell r="AN63">
            <v>8</v>
          </cell>
          <cell r="AO63">
            <v>13</v>
          </cell>
          <cell r="AP63">
            <v>950</v>
          </cell>
          <cell r="AQ63">
            <v>4</v>
          </cell>
          <cell r="AR63">
            <v>6</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4</v>
          </cell>
          <cell r="BR63">
            <v>6</v>
          </cell>
          <cell r="BS63">
            <v>10</v>
          </cell>
          <cell r="BT63">
            <v>1</v>
          </cell>
          <cell r="BU63">
            <v>1</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1</v>
          </cell>
          <cell r="CU63">
            <v>1</v>
          </cell>
          <cell r="CV63">
            <v>2</v>
          </cell>
          <cell r="CW63">
            <v>2</v>
          </cell>
          <cell r="CX63">
            <v>3</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2</v>
          </cell>
          <cell r="DX63">
            <v>3</v>
          </cell>
          <cell r="DY63">
            <v>5</v>
          </cell>
          <cell r="DZ63">
            <v>5</v>
          </cell>
          <cell r="EA63">
            <v>2</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5</v>
          </cell>
          <cell r="FA63">
            <v>2</v>
          </cell>
          <cell r="FB63">
            <v>7</v>
          </cell>
          <cell r="FC63">
            <v>0</v>
          </cell>
          <cell r="FD63">
            <v>1</v>
          </cell>
          <cell r="FE63">
            <v>0</v>
          </cell>
          <cell r="FF63">
            <v>0</v>
          </cell>
          <cell r="FG63">
            <v>0</v>
          </cell>
          <cell r="FH63">
            <v>0</v>
          </cell>
          <cell r="FI63">
            <v>0</v>
          </cell>
          <cell r="FJ63">
            <v>0</v>
          </cell>
          <cell r="FK63">
            <v>1</v>
          </cell>
          <cell r="FL63">
            <v>0</v>
          </cell>
          <cell r="FM63">
            <v>1</v>
          </cell>
          <cell r="FN63">
            <v>1</v>
          </cell>
          <cell r="FO63">
            <v>2</v>
          </cell>
          <cell r="FP63">
            <v>0</v>
          </cell>
          <cell r="FQ63">
            <v>0</v>
          </cell>
          <cell r="FR63">
            <v>0</v>
          </cell>
          <cell r="FS63">
            <v>0</v>
          </cell>
          <cell r="FT63">
            <v>1</v>
          </cell>
          <cell r="FU63">
            <v>0</v>
          </cell>
          <cell r="FV63">
            <v>0</v>
          </cell>
          <cell r="FW63">
            <v>1</v>
          </cell>
          <cell r="FX63">
            <v>1</v>
          </cell>
          <cell r="FY63">
            <v>2</v>
          </cell>
          <cell r="FZ63">
            <v>2</v>
          </cell>
          <cell r="GA63">
            <v>3</v>
          </cell>
          <cell r="GB63">
            <v>4</v>
          </cell>
          <cell r="GC63">
            <v>6</v>
          </cell>
          <cell r="GD63">
            <v>10</v>
          </cell>
          <cell r="GE63">
            <v>5</v>
          </cell>
          <cell r="GF63">
            <v>8</v>
          </cell>
          <cell r="GG63">
            <v>13</v>
          </cell>
          <cell r="GH63">
            <v>17</v>
          </cell>
          <cell r="GI63">
            <v>15</v>
          </cell>
          <cell r="GJ63">
            <v>11</v>
          </cell>
          <cell r="GK63">
            <v>8</v>
          </cell>
          <cell r="GL63">
            <v>7</v>
          </cell>
          <cell r="GM63">
            <v>7</v>
          </cell>
          <cell r="GN63">
            <v>6</v>
          </cell>
          <cell r="GO63">
            <v>2</v>
          </cell>
          <cell r="GP63">
            <v>2</v>
          </cell>
          <cell r="GQ63">
            <v>50</v>
          </cell>
          <cell r="GR63">
            <v>51</v>
          </cell>
          <cell r="GS63">
            <v>101</v>
          </cell>
          <cell r="GT63">
            <v>0</v>
          </cell>
          <cell r="GU63">
            <v>0</v>
          </cell>
          <cell r="GV63">
            <v>0</v>
          </cell>
          <cell r="GW63">
            <v>1</v>
          </cell>
          <cell r="GX63">
            <v>0</v>
          </cell>
          <cell r="GY63">
            <v>2</v>
          </cell>
          <cell r="GZ63">
            <v>2</v>
          </cell>
          <cell r="HA63">
            <v>0</v>
          </cell>
          <cell r="HB63">
            <v>0</v>
          </cell>
          <cell r="HC63">
            <v>0</v>
          </cell>
          <cell r="HD63">
            <v>0</v>
          </cell>
          <cell r="HE63">
            <v>0</v>
          </cell>
          <cell r="HF63">
            <v>2</v>
          </cell>
          <cell r="HG63">
            <v>3</v>
          </cell>
          <cell r="HH63">
            <v>5</v>
          </cell>
          <cell r="HI63">
            <v>0</v>
          </cell>
          <cell r="HJ63">
            <v>0</v>
          </cell>
          <cell r="HK63">
            <v>3</v>
          </cell>
          <cell r="HL63">
            <v>1</v>
          </cell>
          <cell r="HM63">
            <v>0</v>
          </cell>
          <cell r="HN63">
            <v>2</v>
          </cell>
          <cell r="HO63">
            <v>1</v>
          </cell>
          <cell r="HP63">
            <v>0</v>
          </cell>
          <cell r="HQ63">
            <v>1</v>
          </cell>
          <cell r="HR63">
            <v>0</v>
          </cell>
          <cell r="HS63">
            <v>0</v>
          </cell>
          <cell r="HT63">
            <v>0</v>
          </cell>
          <cell r="HU63">
            <v>5</v>
          </cell>
          <cell r="HV63">
            <v>3</v>
          </cell>
          <cell r="HW63">
            <v>8</v>
          </cell>
          <cell r="HX63">
            <v>1</v>
          </cell>
          <cell r="HY63">
            <v>3</v>
          </cell>
          <cell r="HZ63">
            <v>2</v>
          </cell>
          <cell r="IA63">
            <v>2</v>
          </cell>
          <cell r="IB63">
            <v>1</v>
          </cell>
          <cell r="IC63">
            <v>2</v>
          </cell>
          <cell r="ID63">
            <v>1</v>
          </cell>
          <cell r="IE63">
            <v>1</v>
          </cell>
          <cell r="IF63">
            <v>0</v>
          </cell>
          <cell r="IG63">
            <v>0</v>
          </cell>
          <cell r="IH63">
            <v>0</v>
          </cell>
          <cell r="II63">
            <v>0</v>
          </cell>
          <cell r="IJ63">
            <v>5</v>
          </cell>
          <cell r="IK63">
            <v>8</v>
          </cell>
          <cell r="IL63">
            <v>13</v>
          </cell>
          <cell r="IM63">
            <v>3</v>
          </cell>
          <cell r="IN63">
            <v>2</v>
          </cell>
          <cell r="IO63">
            <v>1</v>
          </cell>
          <cell r="IP63">
            <v>3</v>
          </cell>
          <cell r="IQ63">
            <v>0</v>
          </cell>
          <cell r="IR63">
            <v>0</v>
          </cell>
          <cell r="IS63">
            <v>0</v>
          </cell>
          <cell r="IT63">
            <v>0</v>
          </cell>
          <cell r="IU63">
            <v>0</v>
          </cell>
          <cell r="IV63">
            <v>1</v>
          </cell>
          <cell r="IW63">
            <v>4</v>
          </cell>
          <cell r="IX63">
            <v>6</v>
          </cell>
          <cell r="IY63">
            <v>10</v>
          </cell>
          <cell r="IZ63">
            <v>1</v>
          </cell>
          <cell r="JA63">
            <v>1</v>
          </cell>
          <cell r="JB63">
            <v>0</v>
          </cell>
          <cell r="JC63">
            <v>0</v>
          </cell>
          <cell r="JD63">
            <v>0</v>
          </cell>
          <cell r="JE63">
            <v>0</v>
          </cell>
          <cell r="JF63">
            <v>0</v>
          </cell>
          <cell r="JG63">
            <v>0</v>
          </cell>
          <cell r="JH63">
            <v>48</v>
          </cell>
          <cell r="JI63">
            <v>50</v>
          </cell>
          <cell r="JJ63">
            <v>49</v>
          </cell>
          <cell r="JK63">
            <v>51</v>
          </cell>
          <cell r="JL63">
            <v>100</v>
          </cell>
          <cell r="JM63">
            <v>1</v>
          </cell>
          <cell r="JN63">
            <v>3</v>
          </cell>
          <cell r="JO63">
            <v>1</v>
          </cell>
          <cell r="JP63">
            <v>0</v>
          </cell>
          <cell r="JQ63">
            <v>0</v>
          </cell>
          <cell r="JR63">
            <v>0</v>
          </cell>
          <cell r="JS63">
            <v>0</v>
          </cell>
          <cell r="JT63">
            <v>0</v>
          </cell>
          <cell r="JU63">
            <v>0</v>
          </cell>
          <cell r="JV63">
            <v>0</v>
          </cell>
          <cell r="JW63">
            <v>2</v>
          </cell>
          <cell r="JX63">
            <v>3</v>
          </cell>
          <cell r="JY63">
            <v>5</v>
          </cell>
          <cell r="JZ63">
            <v>4</v>
          </cell>
          <cell r="KA63">
            <v>5</v>
          </cell>
          <cell r="KB63">
            <v>1</v>
          </cell>
          <cell r="KC63">
            <v>0</v>
          </cell>
          <cell r="KD63">
            <v>0</v>
          </cell>
          <cell r="KE63">
            <v>0</v>
          </cell>
          <cell r="KF63">
            <v>0</v>
          </cell>
          <cell r="KG63">
            <v>0</v>
          </cell>
          <cell r="KH63">
            <v>0</v>
          </cell>
          <cell r="KI63">
            <v>0</v>
          </cell>
          <cell r="KJ63">
            <v>5</v>
          </cell>
          <cell r="KK63">
            <v>5</v>
          </cell>
          <cell r="KL63">
            <v>10</v>
          </cell>
          <cell r="KM63">
            <v>0</v>
          </cell>
          <cell r="KN63">
            <v>0</v>
          </cell>
          <cell r="KO63">
            <v>1</v>
          </cell>
          <cell r="KP63">
            <v>0</v>
          </cell>
          <cell r="KQ63">
            <v>12</v>
          </cell>
          <cell r="KR63">
            <v>0</v>
          </cell>
          <cell r="KS63">
            <v>0</v>
          </cell>
          <cell r="KT63">
            <v>0</v>
          </cell>
          <cell r="KU63">
            <v>20</v>
          </cell>
          <cell r="KV63">
            <v>0</v>
          </cell>
          <cell r="KW63">
            <v>6</v>
          </cell>
          <cell r="KX63">
            <v>0</v>
          </cell>
          <cell r="KY63">
            <v>38</v>
          </cell>
          <cell r="KZ63">
            <v>0</v>
          </cell>
          <cell r="LA63">
            <v>1</v>
          </cell>
          <cell r="LB63">
            <v>12</v>
          </cell>
          <cell r="LC63">
            <v>54</v>
          </cell>
          <cell r="LD63">
            <v>67</v>
          </cell>
        </row>
        <row r="64">
          <cell r="A64" t="str">
            <v>Northern Ireland Piping &amp; Drumming School</v>
          </cell>
          <cell r="B64">
            <v>1</v>
          </cell>
          <cell r="C64">
            <v>33222</v>
          </cell>
          <cell r="D64" t="str">
            <v>Lottery</v>
          </cell>
          <cell r="E64" t="str">
            <v>ACNI/12268</v>
          </cell>
          <cell r="F64" t="str">
            <v>Maria McAlister</v>
          </cell>
          <cell r="G64" t="str">
            <v>AFP - Core</v>
          </cell>
          <cell r="H64" t="str">
            <v>Awarded</v>
          </cell>
          <cell r="I64" t="str">
            <v>Small</v>
          </cell>
          <cell r="J64">
            <v>35890</v>
          </cell>
          <cell r="K64">
            <v>0</v>
          </cell>
          <cell r="L64">
            <v>42515</v>
          </cell>
          <cell r="M64">
            <v>47169</v>
          </cell>
          <cell r="N64" t="str">
            <v>Traditional Arts</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20</v>
          </cell>
          <cell r="AE64">
            <v>8</v>
          </cell>
          <cell r="AF64">
            <v>0</v>
          </cell>
          <cell r="AG64">
            <v>0</v>
          </cell>
          <cell r="AH64">
            <v>1</v>
          </cell>
          <cell r="AI64">
            <v>0</v>
          </cell>
          <cell r="AJ64">
            <v>21</v>
          </cell>
          <cell r="AK64">
            <v>8</v>
          </cell>
          <cell r="AL64">
            <v>29</v>
          </cell>
          <cell r="AM64">
            <v>7</v>
          </cell>
          <cell r="AN64">
            <v>0</v>
          </cell>
          <cell r="AO64">
            <v>7</v>
          </cell>
          <cell r="AP64">
            <v>724</v>
          </cell>
          <cell r="AQ64">
            <v>7</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7</v>
          </cell>
          <cell r="BR64">
            <v>0</v>
          </cell>
          <cell r="BS64">
            <v>7</v>
          </cell>
          <cell r="BT64">
            <v>20</v>
          </cell>
          <cell r="BU64">
            <v>8</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20</v>
          </cell>
          <cell r="CU64">
            <v>8</v>
          </cell>
          <cell r="CV64">
            <v>28</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1</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1</v>
          </cell>
          <cell r="FA64">
            <v>0</v>
          </cell>
          <cell r="FB64">
            <v>1</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3</v>
          </cell>
          <cell r="FY64">
            <v>0</v>
          </cell>
          <cell r="FZ64">
            <v>4</v>
          </cell>
          <cell r="GA64">
            <v>0</v>
          </cell>
          <cell r="GB64">
            <v>7</v>
          </cell>
          <cell r="GC64">
            <v>0</v>
          </cell>
          <cell r="GD64">
            <v>7</v>
          </cell>
          <cell r="GE64">
            <v>1</v>
          </cell>
          <cell r="GF64">
            <v>2</v>
          </cell>
          <cell r="GG64">
            <v>3</v>
          </cell>
          <cell r="GH64">
            <v>2</v>
          </cell>
          <cell r="GI64">
            <v>3</v>
          </cell>
          <cell r="GJ64">
            <v>2</v>
          </cell>
          <cell r="GK64">
            <v>5</v>
          </cell>
          <cell r="GL64">
            <v>0</v>
          </cell>
          <cell r="GM64">
            <v>3</v>
          </cell>
          <cell r="GN64">
            <v>2</v>
          </cell>
          <cell r="GO64">
            <v>5</v>
          </cell>
          <cell r="GP64">
            <v>0</v>
          </cell>
          <cell r="GQ64">
            <v>20</v>
          </cell>
          <cell r="GR64">
            <v>8</v>
          </cell>
          <cell r="GS64">
            <v>28</v>
          </cell>
          <cell r="GT64">
            <v>0</v>
          </cell>
          <cell r="GU64">
            <v>0</v>
          </cell>
          <cell r="GV64">
            <v>0</v>
          </cell>
          <cell r="GW64">
            <v>0</v>
          </cell>
          <cell r="GX64">
            <v>0</v>
          </cell>
          <cell r="GY64">
            <v>0</v>
          </cell>
          <cell r="GZ64">
            <v>0</v>
          </cell>
          <cell r="HA64">
            <v>0</v>
          </cell>
          <cell r="HB64">
            <v>0</v>
          </cell>
          <cell r="HC64">
            <v>0</v>
          </cell>
          <cell r="HD64">
            <v>0</v>
          </cell>
          <cell r="HE64">
            <v>0</v>
          </cell>
          <cell r="HF64">
            <v>0</v>
          </cell>
          <cell r="HG64">
            <v>0</v>
          </cell>
          <cell r="HH64">
            <v>0</v>
          </cell>
          <cell r="HI64">
            <v>0</v>
          </cell>
          <cell r="HJ64">
            <v>0</v>
          </cell>
          <cell r="HK64">
            <v>0</v>
          </cell>
          <cell r="HL64">
            <v>0</v>
          </cell>
          <cell r="HM64">
            <v>0</v>
          </cell>
          <cell r="HN64">
            <v>0</v>
          </cell>
          <cell r="HO64">
            <v>0</v>
          </cell>
          <cell r="HP64">
            <v>0</v>
          </cell>
          <cell r="HQ64">
            <v>0</v>
          </cell>
          <cell r="HR64">
            <v>0</v>
          </cell>
          <cell r="HS64">
            <v>1</v>
          </cell>
          <cell r="HT64">
            <v>0</v>
          </cell>
          <cell r="HU64">
            <v>1</v>
          </cell>
          <cell r="HV64">
            <v>0</v>
          </cell>
          <cell r="HW64">
            <v>1</v>
          </cell>
          <cell r="HX64">
            <v>0</v>
          </cell>
          <cell r="HY64">
            <v>0</v>
          </cell>
          <cell r="HZ64">
            <v>0</v>
          </cell>
          <cell r="IA64">
            <v>0</v>
          </cell>
          <cell r="IB64">
            <v>0</v>
          </cell>
          <cell r="IC64">
            <v>0</v>
          </cell>
          <cell r="ID64">
            <v>0</v>
          </cell>
          <cell r="IE64">
            <v>0</v>
          </cell>
          <cell r="IF64">
            <v>0</v>
          </cell>
          <cell r="IG64">
            <v>0</v>
          </cell>
          <cell r="IH64">
            <v>0</v>
          </cell>
          <cell r="II64">
            <v>0</v>
          </cell>
          <cell r="IJ64">
            <v>0</v>
          </cell>
          <cell r="IK64">
            <v>0</v>
          </cell>
          <cell r="IL64">
            <v>0</v>
          </cell>
          <cell r="IM64">
            <v>0</v>
          </cell>
          <cell r="IN64">
            <v>0</v>
          </cell>
          <cell r="IO64">
            <v>0</v>
          </cell>
          <cell r="IP64">
            <v>0</v>
          </cell>
          <cell r="IQ64">
            <v>0</v>
          </cell>
          <cell r="IR64">
            <v>0</v>
          </cell>
          <cell r="IS64">
            <v>0</v>
          </cell>
          <cell r="IT64">
            <v>0</v>
          </cell>
          <cell r="IU64">
            <v>7</v>
          </cell>
          <cell r="IV64">
            <v>0</v>
          </cell>
          <cell r="IW64">
            <v>7</v>
          </cell>
          <cell r="IX64">
            <v>0</v>
          </cell>
          <cell r="IY64">
            <v>7</v>
          </cell>
          <cell r="IZ64">
            <v>0</v>
          </cell>
          <cell r="JA64">
            <v>0</v>
          </cell>
          <cell r="JB64">
            <v>0</v>
          </cell>
          <cell r="JC64">
            <v>0</v>
          </cell>
          <cell r="JD64">
            <v>0</v>
          </cell>
          <cell r="JE64">
            <v>0</v>
          </cell>
          <cell r="JF64">
            <v>0</v>
          </cell>
          <cell r="JG64">
            <v>0</v>
          </cell>
          <cell r="JH64">
            <v>20</v>
          </cell>
          <cell r="JI64">
            <v>8</v>
          </cell>
          <cell r="JJ64">
            <v>20</v>
          </cell>
          <cell r="JK64">
            <v>8</v>
          </cell>
          <cell r="JL64">
            <v>28</v>
          </cell>
          <cell r="JM64">
            <v>0</v>
          </cell>
          <cell r="JN64">
            <v>0</v>
          </cell>
          <cell r="JO64">
            <v>0</v>
          </cell>
          <cell r="JP64">
            <v>0</v>
          </cell>
          <cell r="JQ64">
            <v>0</v>
          </cell>
          <cell r="JR64">
            <v>0</v>
          </cell>
          <cell r="JS64">
            <v>0</v>
          </cell>
          <cell r="JT64">
            <v>0</v>
          </cell>
          <cell r="JU64">
            <v>0</v>
          </cell>
          <cell r="JV64">
            <v>0</v>
          </cell>
          <cell r="JW64">
            <v>0</v>
          </cell>
          <cell r="JX64">
            <v>0</v>
          </cell>
          <cell r="JY64">
            <v>0</v>
          </cell>
          <cell r="JZ64">
            <v>0</v>
          </cell>
          <cell r="KA64">
            <v>0</v>
          </cell>
          <cell r="KB64">
            <v>0</v>
          </cell>
          <cell r="KC64">
            <v>0</v>
          </cell>
          <cell r="KD64">
            <v>0</v>
          </cell>
          <cell r="KE64">
            <v>0</v>
          </cell>
          <cell r="KF64">
            <v>0</v>
          </cell>
          <cell r="KG64">
            <v>0</v>
          </cell>
          <cell r="KH64">
            <v>1</v>
          </cell>
          <cell r="KI64">
            <v>0</v>
          </cell>
          <cell r="KJ64">
            <v>1</v>
          </cell>
          <cell r="KK64">
            <v>0</v>
          </cell>
          <cell r="KL64">
            <v>1</v>
          </cell>
          <cell r="KM64">
            <v>0</v>
          </cell>
          <cell r="KN64">
            <v>0</v>
          </cell>
          <cell r="KO64">
            <v>0</v>
          </cell>
          <cell r="KP64">
            <v>1</v>
          </cell>
          <cell r="KQ64">
            <v>0</v>
          </cell>
          <cell r="KR64">
            <v>0</v>
          </cell>
          <cell r="KS64">
            <v>0</v>
          </cell>
          <cell r="KT64">
            <v>0</v>
          </cell>
          <cell r="KU64">
            <v>0</v>
          </cell>
          <cell r="KV64">
            <v>0</v>
          </cell>
          <cell r="KW64">
            <v>0</v>
          </cell>
          <cell r="KX64">
            <v>0</v>
          </cell>
          <cell r="KY64">
            <v>0</v>
          </cell>
          <cell r="KZ64">
            <v>0</v>
          </cell>
          <cell r="LA64">
            <v>0</v>
          </cell>
          <cell r="LB64">
            <v>0</v>
          </cell>
          <cell r="LC64">
            <v>0</v>
          </cell>
          <cell r="LD64">
            <v>0</v>
          </cell>
        </row>
        <row r="65">
          <cell r="A65" t="str">
            <v>Northern Visions Ltd.</v>
          </cell>
          <cell r="B65">
            <v>1</v>
          </cell>
          <cell r="C65">
            <v>33248</v>
          </cell>
          <cell r="D65" t="str">
            <v>Lottery</v>
          </cell>
          <cell r="E65" t="str">
            <v>ACNI/12294</v>
          </cell>
          <cell r="F65" t="str">
            <v>Lizzie Devlin</v>
          </cell>
          <cell r="G65" t="str">
            <v>AFP - Core</v>
          </cell>
          <cell r="H65" t="str">
            <v>Awarded</v>
          </cell>
          <cell r="I65" t="str">
            <v>Medium</v>
          </cell>
          <cell r="J65">
            <v>97146</v>
          </cell>
          <cell r="K65">
            <v>0</v>
          </cell>
          <cell r="L65">
            <v>102258</v>
          </cell>
          <cell r="M65">
            <v>519198.89</v>
          </cell>
          <cell r="N65" t="str">
            <v>Combined</v>
          </cell>
          <cell r="O65">
            <v>7</v>
          </cell>
          <cell r="P65">
            <v>2</v>
          </cell>
          <cell r="Q65">
            <v>0</v>
          </cell>
          <cell r="R65">
            <v>0</v>
          </cell>
          <cell r="S65">
            <v>0</v>
          </cell>
          <cell r="T65">
            <v>1</v>
          </cell>
          <cell r="U65">
            <v>0</v>
          </cell>
          <cell r="V65">
            <v>0</v>
          </cell>
          <cell r="W65">
            <v>0</v>
          </cell>
          <cell r="X65">
            <v>0</v>
          </cell>
          <cell r="Y65">
            <v>0</v>
          </cell>
          <cell r="Z65">
            <v>1</v>
          </cell>
          <cell r="AA65">
            <v>7</v>
          </cell>
          <cell r="AB65">
            <v>4</v>
          </cell>
          <cell r="AC65">
            <v>11</v>
          </cell>
          <cell r="AD65">
            <v>9</v>
          </cell>
          <cell r="AE65">
            <v>9</v>
          </cell>
          <cell r="AF65">
            <v>1</v>
          </cell>
          <cell r="AG65">
            <v>2</v>
          </cell>
          <cell r="AH65">
            <v>0</v>
          </cell>
          <cell r="AI65">
            <v>0</v>
          </cell>
          <cell r="AJ65">
            <v>10</v>
          </cell>
          <cell r="AK65">
            <v>11</v>
          </cell>
          <cell r="AL65">
            <v>21</v>
          </cell>
          <cell r="AM65">
            <v>20</v>
          </cell>
          <cell r="AN65">
            <v>15</v>
          </cell>
          <cell r="AO65">
            <v>35</v>
          </cell>
          <cell r="AP65">
            <v>2484</v>
          </cell>
          <cell r="AQ65">
            <v>4</v>
          </cell>
          <cell r="AR65">
            <v>2</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4</v>
          </cell>
          <cell r="BR65">
            <v>2</v>
          </cell>
          <cell r="BS65">
            <v>6</v>
          </cell>
          <cell r="BT65">
            <v>7</v>
          </cell>
          <cell r="BU65">
            <v>2</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7</v>
          </cell>
          <cell r="CU65">
            <v>2</v>
          </cell>
          <cell r="CV65">
            <v>9</v>
          </cell>
          <cell r="CW65">
            <v>0</v>
          </cell>
          <cell r="CX65">
            <v>1</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1</v>
          </cell>
          <cell r="DY65">
            <v>1</v>
          </cell>
          <cell r="DZ65">
            <v>0</v>
          </cell>
          <cell r="EA65">
            <v>1</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1</v>
          </cell>
          <cell r="FB65">
            <v>1</v>
          </cell>
          <cell r="FC65">
            <v>1</v>
          </cell>
          <cell r="FD65">
            <v>0</v>
          </cell>
          <cell r="FE65">
            <v>0</v>
          </cell>
          <cell r="FF65">
            <v>0</v>
          </cell>
          <cell r="FG65">
            <v>0</v>
          </cell>
          <cell r="FH65">
            <v>0</v>
          </cell>
          <cell r="FI65">
            <v>0</v>
          </cell>
          <cell r="FJ65">
            <v>0</v>
          </cell>
          <cell r="FK65">
            <v>0</v>
          </cell>
          <cell r="FL65">
            <v>2</v>
          </cell>
          <cell r="FM65">
            <v>1</v>
          </cell>
          <cell r="FN65">
            <v>2</v>
          </cell>
          <cell r="FO65">
            <v>3</v>
          </cell>
          <cell r="FP65">
            <v>0</v>
          </cell>
          <cell r="FQ65">
            <v>0</v>
          </cell>
          <cell r="FR65">
            <v>0</v>
          </cell>
          <cell r="FS65">
            <v>0</v>
          </cell>
          <cell r="FT65">
            <v>0</v>
          </cell>
          <cell r="FU65">
            <v>2</v>
          </cell>
          <cell r="FV65">
            <v>1</v>
          </cell>
          <cell r="FW65">
            <v>0</v>
          </cell>
          <cell r="FX65">
            <v>2</v>
          </cell>
          <cell r="FY65">
            <v>0</v>
          </cell>
          <cell r="FZ65">
            <v>1</v>
          </cell>
          <cell r="GA65">
            <v>0</v>
          </cell>
          <cell r="GB65">
            <v>4</v>
          </cell>
          <cell r="GC65">
            <v>2</v>
          </cell>
          <cell r="GD65">
            <v>6</v>
          </cell>
          <cell r="GE65">
            <v>1</v>
          </cell>
          <cell r="GF65">
            <v>1</v>
          </cell>
          <cell r="GG65">
            <v>5</v>
          </cell>
          <cell r="GH65">
            <v>0</v>
          </cell>
          <cell r="GI65">
            <v>0</v>
          </cell>
          <cell r="GJ65">
            <v>0</v>
          </cell>
          <cell r="GK65">
            <v>1</v>
          </cell>
          <cell r="GL65">
            <v>0</v>
          </cell>
          <cell r="GM65">
            <v>0</v>
          </cell>
          <cell r="GN65">
            <v>1</v>
          </cell>
          <cell r="GO65">
            <v>0</v>
          </cell>
          <cell r="GP65">
            <v>0</v>
          </cell>
          <cell r="GQ65">
            <v>7</v>
          </cell>
          <cell r="GR65">
            <v>2</v>
          </cell>
          <cell r="GS65">
            <v>9</v>
          </cell>
          <cell r="GT65">
            <v>0</v>
          </cell>
          <cell r="GU65">
            <v>0</v>
          </cell>
          <cell r="GV65">
            <v>0</v>
          </cell>
          <cell r="GW65">
            <v>1</v>
          </cell>
          <cell r="GX65">
            <v>0</v>
          </cell>
          <cell r="GY65">
            <v>0</v>
          </cell>
          <cell r="GZ65">
            <v>0</v>
          </cell>
          <cell r="HA65">
            <v>0</v>
          </cell>
          <cell r="HB65">
            <v>0</v>
          </cell>
          <cell r="HC65">
            <v>0</v>
          </cell>
          <cell r="HD65">
            <v>0</v>
          </cell>
          <cell r="HE65">
            <v>0</v>
          </cell>
          <cell r="HF65">
            <v>0</v>
          </cell>
          <cell r="HG65">
            <v>1</v>
          </cell>
          <cell r="HH65">
            <v>1</v>
          </cell>
          <cell r="HI65">
            <v>0</v>
          </cell>
          <cell r="HJ65">
            <v>0</v>
          </cell>
          <cell r="HK65">
            <v>0</v>
          </cell>
          <cell r="HL65">
            <v>0</v>
          </cell>
          <cell r="HM65">
            <v>0</v>
          </cell>
          <cell r="HN65">
            <v>1</v>
          </cell>
          <cell r="HO65">
            <v>0</v>
          </cell>
          <cell r="HP65">
            <v>0</v>
          </cell>
          <cell r="HQ65">
            <v>0</v>
          </cell>
          <cell r="HR65">
            <v>0</v>
          </cell>
          <cell r="HS65">
            <v>0</v>
          </cell>
          <cell r="HT65">
            <v>0</v>
          </cell>
          <cell r="HU65">
            <v>0</v>
          </cell>
          <cell r="HV65">
            <v>1</v>
          </cell>
          <cell r="HW65">
            <v>1</v>
          </cell>
          <cell r="HX65">
            <v>0</v>
          </cell>
          <cell r="HY65">
            <v>1</v>
          </cell>
          <cell r="HZ65">
            <v>5</v>
          </cell>
          <cell r="IA65">
            <v>3</v>
          </cell>
          <cell r="IB65">
            <v>10</v>
          </cell>
          <cell r="IC65">
            <v>4</v>
          </cell>
          <cell r="ID65">
            <v>5</v>
          </cell>
          <cell r="IE65">
            <v>3</v>
          </cell>
          <cell r="IF65">
            <v>0</v>
          </cell>
          <cell r="IG65">
            <v>1</v>
          </cell>
          <cell r="IH65">
            <v>0</v>
          </cell>
          <cell r="II65">
            <v>3</v>
          </cell>
          <cell r="IJ65">
            <v>20</v>
          </cell>
          <cell r="IK65">
            <v>15</v>
          </cell>
          <cell r="IL65">
            <v>35</v>
          </cell>
          <cell r="IM65">
            <v>0</v>
          </cell>
          <cell r="IN65">
            <v>0</v>
          </cell>
          <cell r="IO65">
            <v>0</v>
          </cell>
          <cell r="IP65">
            <v>0</v>
          </cell>
          <cell r="IQ65">
            <v>0</v>
          </cell>
          <cell r="IR65">
            <v>0</v>
          </cell>
          <cell r="IS65">
            <v>2</v>
          </cell>
          <cell r="IT65">
            <v>0</v>
          </cell>
          <cell r="IU65">
            <v>1</v>
          </cell>
          <cell r="IV65">
            <v>2</v>
          </cell>
          <cell r="IW65">
            <v>3</v>
          </cell>
          <cell r="IX65">
            <v>2</v>
          </cell>
          <cell r="IY65">
            <v>5</v>
          </cell>
          <cell r="IZ65">
            <v>3</v>
          </cell>
          <cell r="JA65">
            <v>0</v>
          </cell>
          <cell r="JB65">
            <v>4</v>
          </cell>
          <cell r="JC65">
            <v>1</v>
          </cell>
          <cell r="JD65">
            <v>1</v>
          </cell>
          <cell r="JE65">
            <v>0</v>
          </cell>
          <cell r="JF65">
            <v>2</v>
          </cell>
          <cell r="JG65">
            <v>4</v>
          </cell>
          <cell r="JH65">
            <v>6</v>
          </cell>
          <cell r="JI65">
            <v>6</v>
          </cell>
          <cell r="JJ65">
            <v>16</v>
          </cell>
          <cell r="JK65">
            <v>11</v>
          </cell>
          <cell r="JL65">
            <v>27</v>
          </cell>
          <cell r="JM65">
            <v>0</v>
          </cell>
          <cell r="JN65">
            <v>2</v>
          </cell>
          <cell r="JO65">
            <v>1</v>
          </cell>
          <cell r="JP65">
            <v>1</v>
          </cell>
          <cell r="JQ65">
            <v>0</v>
          </cell>
          <cell r="JR65">
            <v>0</v>
          </cell>
          <cell r="JS65">
            <v>0</v>
          </cell>
          <cell r="JT65">
            <v>0</v>
          </cell>
          <cell r="JU65">
            <v>0</v>
          </cell>
          <cell r="JV65">
            <v>0</v>
          </cell>
          <cell r="JW65">
            <v>1</v>
          </cell>
          <cell r="JX65">
            <v>3</v>
          </cell>
          <cell r="JY65">
            <v>4</v>
          </cell>
          <cell r="JZ65">
            <v>0</v>
          </cell>
          <cell r="KA65">
            <v>0</v>
          </cell>
          <cell r="KB65">
            <v>0</v>
          </cell>
          <cell r="KC65">
            <v>0</v>
          </cell>
          <cell r="KD65">
            <v>0</v>
          </cell>
          <cell r="KE65">
            <v>0</v>
          </cell>
          <cell r="KF65">
            <v>0</v>
          </cell>
          <cell r="KG65">
            <v>1</v>
          </cell>
          <cell r="KH65">
            <v>0</v>
          </cell>
          <cell r="KI65">
            <v>0</v>
          </cell>
          <cell r="KJ65">
            <v>0</v>
          </cell>
          <cell r="KK65">
            <v>1</v>
          </cell>
          <cell r="KL65">
            <v>1</v>
          </cell>
          <cell r="KM65">
            <v>0</v>
          </cell>
          <cell r="KN65">
            <v>0</v>
          </cell>
          <cell r="KO65">
            <v>1</v>
          </cell>
          <cell r="KP65">
            <v>0</v>
          </cell>
          <cell r="KQ65">
            <v>0</v>
          </cell>
          <cell r="KR65">
            <v>0</v>
          </cell>
          <cell r="KS65">
            <v>0</v>
          </cell>
          <cell r="KT65">
            <v>1</v>
          </cell>
          <cell r="KU65">
            <v>4</v>
          </cell>
          <cell r="KV65">
            <v>0</v>
          </cell>
          <cell r="KW65">
            <v>3</v>
          </cell>
          <cell r="KX65">
            <v>0</v>
          </cell>
          <cell r="KY65">
            <v>8</v>
          </cell>
          <cell r="KZ65">
            <v>0</v>
          </cell>
          <cell r="LA65">
            <v>6</v>
          </cell>
          <cell r="LB65">
            <v>0</v>
          </cell>
          <cell r="LC65">
            <v>0</v>
          </cell>
          <cell r="LD65">
            <v>6</v>
          </cell>
        </row>
        <row r="66">
          <cell r="A66" t="str">
            <v>Oh Yeah Music Centre</v>
          </cell>
          <cell r="B66">
            <v>1</v>
          </cell>
          <cell r="C66">
            <v>33205</v>
          </cell>
          <cell r="D66" t="str">
            <v>Lottery</v>
          </cell>
          <cell r="E66" t="str">
            <v>ACNI/12251</v>
          </cell>
          <cell r="F66" t="str">
            <v>Maria McAlister</v>
          </cell>
          <cell r="G66" t="str">
            <v>AFP - Core</v>
          </cell>
          <cell r="H66" t="str">
            <v>Awarded</v>
          </cell>
          <cell r="I66" t="str">
            <v>Small</v>
          </cell>
          <cell r="J66">
            <v>55000</v>
          </cell>
          <cell r="K66">
            <v>0</v>
          </cell>
          <cell r="L66">
            <v>55000</v>
          </cell>
          <cell r="M66">
            <v>442000</v>
          </cell>
          <cell r="N66" t="str">
            <v>Music</v>
          </cell>
          <cell r="O66">
            <v>0</v>
          </cell>
          <cell r="P66">
            <v>0</v>
          </cell>
          <cell r="Q66">
            <v>0</v>
          </cell>
          <cell r="R66">
            <v>0</v>
          </cell>
          <cell r="S66">
            <v>1</v>
          </cell>
          <cell r="T66">
            <v>1</v>
          </cell>
          <cell r="U66">
            <v>0</v>
          </cell>
          <cell r="V66">
            <v>0</v>
          </cell>
          <cell r="W66">
            <v>0</v>
          </cell>
          <cell r="X66">
            <v>0</v>
          </cell>
          <cell r="Y66">
            <v>3</v>
          </cell>
          <cell r="Z66">
            <v>0</v>
          </cell>
          <cell r="AA66">
            <v>4</v>
          </cell>
          <cell r="AB66">
            <v>1</v>
          </cell>
          <cell r="AC66">
            <v>5</v>
          </cell>
          <cell r="AD66">
            <v>543</v>
          </cell>
          <cell r="AE66">
            <v>334</v>
          </cell>
          <cell r="AF66">
            <v>0</v>
          </cell>
          <cell r="AG66">
            <v>1</v>
          </cell>
          <cell r="AH66">
            <v>172</v>
          </cell>
          <cell r="AI66">
            <v>65</v>
          </cell>
          <cell r="AJ66">
            <v>715</v>
          </cell>
          <cell r="AK66">
            <v>400</v>
          </cell>
          <cell r="AL66">
            <v>1115</v>
          </cell>
          <cell r="AM66">
            <v>25</v>
          </cell>
          <cell r="AN66">
            <v>18</v>
          </cell>
          <cell r="AO66">
            <v>43</v>
          </cell>
          <cell r="AP66">
            <v>4228</v>
          </cell>
          <cell r="AQ66">
            <v>5</v>
          </cell>
          <cell r="AR66">
            <v>4</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5</v>
          </cell>
          <cell r="BR66">
            <v>4</v>
          </cell>
          <cell r="BS66">
            <v>9</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3</v>
          </cell>
          <cell r="CK66">
            <v>0</v>
          </cell>
          <cell r="CL66">
            <v>0</v>
          </cell>
          <cell r="CM66">
            <v>0</v>
          </cell>
          <cell r="CN66">
            <v>0</v>
          </cell>
          <cell r="CO66">
            <v>0</v>
          </cell>
          <cell r="CP66">
            <v>0</v>
          </cell>
          <cell r="CQ66">
            <v>0</v>
          </cell>
          <cell r="CR66">
            <v>540</v>
          </cell>
          <cell r="CS66">
            <v>334</v>
          </cell>
          <cell r="CT66">
            <v>543</v>
          </cell>
          <cell r="CU66">
            <v>334</v>
          </cell>
          <cell r="CV66">
            <v>877</v>
          </cell>
          <cell r="CW66">
            <v>1</v>
          </cell>
          <cell r="CX66">
            <v>2</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1</v>
          </cell>
          <cell r="DX66">
            <v>2</v>
          </cell>
          <cell r="DY66">
            <v>3</v>
          </cell>
          <cell r="DZ66">
            <v>3</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172</v>
          </cell>
          <cell r="EY66">
            <v>65</v>
          </cell>
          <cell r="EZ66">
            <v>175</v>
          </cell>
          <cell r="FA66">
            <v>65</v>
          </cell>
          <cell r="FB66">
            <v>240</v>
          </cell>
          <cell r="FC66">
            <v>0</v>
          </cell>
          <cell r="FD66">
            <v>0</v>
          </cell>
          <cell r="FE66">
            <v>0</v>
          </cell>
          <cell r="FF66">
            <v>0</v>
          </cell>
          <cell r="FG66">
            <v>0</v>
          </cell>
          <cell r="FH66">
            <v>0</v>
          </cell>
          <cell r="FI66">
            <v>3</v>
          </cell>
          <cell r="FJ66">
            <v>0</v>
          </cell>
          <cell r="FK66">
            <v>2</v>
          </cell>
          <cell r="FL66">
            <v>1</v>
          </cell>
          <cell r="FM66">
            <v>5</v>
          </cell>
          <cell r="FN66">
            <v>1</v>
          </cell>
          <cell r="FO66">
            <v>6</v>
          </cell>
          <cell r="FP66">
            <v>0</v>
          </cell>
          <cell r="FQ66">
            <v>0</v>
          </cell>
          <cell r="FR66">
            <v>0</v>
          </cell>
          <cell r="FS66">
            <v>0</v>
          </cell>
          <cell r="FT66">
            <v>1</v>
          </cell>
          <cell r="FU66">
            <v>3</v>
          </cell>
          <cell r="FV66">
            <v>4</v>
          </cell>
          <cell r="FW66">
            <v>1</v>
          </cell>
          <cell r="FX66">
            <v>0</v>
          </cell>
          <cell r="FY66">
            <v>0</v>
          </cell>
          <cell r="FZ66">
            <v>0</v>
          </cell>
          <cell r="GA66">
            <v>0</v>
          </cell>
          <cell r="GB66">
            <v>5</v>
          </cell>
          <cell r="GC66">
            <v>4</v>
          </cell>
          <cell r="GD66">
            <v>9</v>
          </cell>
          <cell r="GE66">
            <v>169</v>
          </cell>
          <cell r="GF66">
            <v>113</v>
          </cell>
          <cell r="GG66">
            <v>184</v>
          </cell>
          <cell r="GH66">
            <v>167</v>
          </cell>
          <cell r="GI66">
            <v>133</v>
          </cell>
          <cell r="GJ66">
            <v>37</v>
          </cell>
          <cell r="GK66">
            <v>47</v>
          </cell>
          <cell r="GL66">
            <v>15</v>
          </cell>
          <cell r="GM66">
            <v>9</v>
          </cell>
          <cell r="GN66">
            <v>1</v>
          </cell>
          <cell r="GO66">
            <v>1</v>
          </cell>
          <cell r="GP66">
            <v>1</v>
          </cell>
          <cell r="GQ66">
            <v>543</v>
          </cell>
          <cell r="GR66">
            <v>334</v>
          </cell>
          <cell r="GS66">
            <v>877</v>
          </cell>
          <cell r="GT66">
            <v>0</v>
          </cell>
          <cell r="GU66">
            <v>1</v>
          </cell>
          <cell r="GV66">
            <v>0</v>
          </cell>
          <cell r="GW66">
            <v>0</v>
          </cell>
          <cell r="GX66">
            <v>0</v>
          </cell>
          <cell r="GY66">
            <v>1</v>
          </cell>
          <cell r="GZ66">
            <v>1</v>
          </cell>
          <cell r="HA66">
            <v>0</v>
          </cell>
          <cell r="HB66">
            <v>0</v>
          </cell>
          <cell r="HC66">
            <v>0</v>
          </cell>
          <cell r="HD66">
            <v>0</v>
          </cell>
          <cell r="HE66">
            <v>0</v>
          </cell>
          <cell r="HF66">
            <v>1</v>
          </cell>
          <cell r="HG66">
            <v>2</v>
          </cell>
          <cell r="HH66">
            <v>3</v>
          </cell>
          <cell r="HI66">
            <v>0</v>
          </cell>
          <cell r="HJ66">
            <v>0</v>
          </cell>
          <cell r="HK66">
            <v>74</v>
          </cell>
          <cell r="HL66">
            <v>35</v>
          </cell>
          <cell r="HM66">
            <v>70</v>
          </cell>
          <cell r="HN66">
            <v>23</v>
          </cell>
          <cell r="HO66">
            <v>18</v>
          </cell>
          <cell r="HP66">
            <v>6</v>
          </cell>
          <cell r="HQ66">
            <v>10</v>
          </cell>
          <cell r="HR66">
            <v>1</v>
          </cell>
          <cell r="HS66">
            <v>0</v>
          </cell>
          <cell r="HT66">
            <v>0</v>
          </cell>
          <cell r="HU66">
            <v>172</v>
          </cell>
          <cell r="HV66">
            <v>65</v>
          </cell>
          <cell r="HW66">
            <v>237</v>
          </cell>
          <cell r="HX66">
            <v>0</v>
          </cell>
          <cell r="HY66">
            <v>0</v>
          </cell>
          <cell r="HZ66">
            <v>0</v>
          </cell>
          <cell r="IA66">
            <v>0</v>
          </cell>
          <cell r="IB66">
            <v>0</v>
          </cell>
          <cell r="IC66">
            <v>0</v>
          </cell>
          <cell r="ID66">
            <v>0</v>
          </cell>
          <cell r="IE66">
            <v>0</v>
          </cell>
          <cell r="IF66">
            <v>0</v>
          </cell>
          <cell r="IG66">
            <v>0</v>
          </cell>
          <cell r="IH66">
            <v>0</v>
          </cell>
          <cell r="II66">
            <v>0</v>
          </cell>
          <cell r="IJ66">
            <v>0</v>
          </cell>
          <cell r="IK66">
            <v>0</v>
          </cell>
          <cell r="IL66">
            <v>0</v>
          </cell>
          <cell r="IM66">
            <v>0</v>
          </cell>
          <cell r="IN66">
            <v>0</v>
          </cell>
          <cell r="IO66">
            <v>0</v>
          </cell>
          <cell r="IP66">
            <v>0</v>
          </cell>
          <cell r="IQ66">
            <v>0</v>
          </cell>
          <cell r="IR66">
            <v>0</v>
          </cell>
          <cell r="IS66">
            <v>0</v>
          </cell>
          <cell r="IT66">
            <v>0</v>
          </cell>
          <cell r="IU66">
            <v>5</v>
          </cell>
          <cell r="IV66">
            <v>4</v>
          </cell>
          <cell r="IW66">
            <v>5</v>
          </cell>
          <cell r="IX66">
            <v>4</v>
          </cell>
          <cell r="IY66">
            <v>9</v>
          </cell>
          <cell r="IZ66">
            <v>0</v>
          </cell>
          <cell r="JA66">
            <v>0</v>
          </cell>
          <cell r="JB66">
            <v>0</v>
          </cell>
          <cell r="JC66">
            <v>0</v>
          </cell>
          <cell r="JD66">
            <v>0</v>
          </cell>
          <cell r="JE66">
            <v>0</v>
          </cell>
          <cell r="JF66">
            <v>0</v>
          </cell>
          <cell r="JG66">
            <v>0</v>
          </cell>
          <cell r="JH66">
            <v>543</v>
          </cell>
          <cell r="JI66">
            <v>334</v>
          </cell>
          <cell r="JJ66">
            <v>543</v>
          </cell>
          <cell r="JK66">
            <v>334</v>
          </cell>
          <cell r="JL66">
            <v>877</v>
          </cell>
          <cell r="JM66">
            <v>0</v>
          </cell>
          <cell r="JN66">
            <v>1</v>
          </cell>
          <cell r="JO66">
            <v>1</v>
          </cell>
          <cell r="JP66">
            <v>0</v>
          </cell>
          <cell r="JQ66">
            <v>0</v>
          </cell>
          <cell r="JR66">
            <v>0</v>
          </cell>
          <cell r="JS66">
            <v>0</v>
          </cell>
          <cell r="JT66">
            <v>0</v>
          </cell>
          <cell r="JU66">
            <v>0</v>
          </cell>
          <cell r="JV66">
            <v>0</v>
          </cell>
          <cell r="JW66">
            <v>1</v>
          </cell>
          <cell r="JX66">
            <v>1</v>
          </cell>
          <cell r="JY66">
            <v>2</v>
          </cell>
          <cell r="JZ66">
            <v>0</v>
          </cell>
          <cell r="KA66">
            <v>0</v>
          </cell>
          <cell r="KB66">
            <v>0</v>
          </cell>
          <cell r="KC66">
            <v>0</v>
          </cell>
          <cell r="KD66">
            <v>0</v>
          </cell>
          <cell r="KE66">
            <v>0</v>
          </cell>
          <cell r="KF66">
            <v>0</v>
          </cell>
          <cell r="KG66">
            <v>0</v>
          </cell>
          <cell r="KH66">
            <v>172</v>
          </cell>
          <cell r="KI66">
            <v>65</v>
          </cell>
          <cell r="KJ66">
            <v>172</v>
          </cell>
          <cell r="KK66">
            <v>65</v>
          </cell>
          <cell r="KL66">
            <v>237</v>
          </cell>
          <cell r="KM66">
            <v>0</v>
          </cell>
          <cell r="KN66">
            <v>0</v>
          </cell>
          <cell r="KO66">
            <v>1</v>
          </cell>
          <cell r="KP66">
            <v>0</v>
          </cell>
          <cell r="KQ66">
            <v>3</v>
          </cell>
          <cell r="KR66">
            <v>3</v>
          </cell>
          <cell r="KS66">
            <v>0</v>
          </cell>
          <cell r="KT66">
            <v>0</v>
          </cell>
          <cell r="KU66">
            <v>0</v>
          </cell>
          <cell r="KV66">
            <v>1</v>
          </cell>
          <cell r="KW66">
            <v>0</v>
          </cell>
          <cell r="KX66">
            <v>10</v>
          </cell>
          <cell r="KY66">
            <v>17</v>
          </cell>
          <cell r="KZ66">
            <v>1</v>
          </cell>
          <cell r="LA66">
            <v>0</v>
          </cell>
          <cell r="LB66">
            <v>0</v>
          </cell>
          <cell r="LC66">
            <v>4</v>
          </cell>
          <cell r="LD66">
            <v>4</v>
          </cell>
        </row>
        <row r="67">
          <cell r="A67" t="str">
            <v>Open Arts</v>
          </cell>
          <cell r="B67">
            <v>1</v>
          </cell>
          <cell r="C67">
            <v>33223</v>
          </cell>
          <cell r="D67" t="str">
            <v>Lottery</v>
          </cell>
          <cell r="E67" t="str">
            <v>ACNI/12269</v>
          </cell>
          <cell r="F67" t="str">
            <v>Fionnuala Walsh</v>
          </cell>
          <cell r="G67" t="str">
            <v>AFP - Core</v>
          </cell>
          <cell r="H67" t="str">
            <v>Awarded</v>
          </cell>
          <cell r="I67" t="str">
            <v>Medium</v>
          </cell>
          <cell r="J67">
            <v>98042</v>
          </cell>
          <cell r="K67">
            <v>0</v>
          </cell>
          <cell r="L67">
            <v>101074</v>
          </cell>
          <cell r="M67">
            <v>177539.6</v>
          </cell>
          <cell r="N67" t="str">
            <v>Combined</v>
          </cell>
          <cell r="O67">
            <v>0</v>
          </cell>
          <cell r="P67">
            <v>0</v>
          </cell>
          <cell r="Q67">
            <v>0</v>
          </cell>
          <cell r="R67">
            <v>1</v>
          </cell>
          <cell r="S67">
            <v>0</v>
          </cell>
          <cell r="T67">
            <v>1</v>
          </cell>
          <cell r="U67">
            <v>0</v>
          </cell>
          <cell r="V67">
            <v>0</v>
          </cell>
          <cell r="W67">
            <v>0</v>
          </cell>
          <cell r="X67">
            <v>0</v>
          </cell>
          <cell r="Y67">
            <v>0</v>
          </cell>
          <cell r="Z67">
            <v>1</v>
          </cell>
          <cell r="AA67">
            <v>0</v>
          </cell>
          <cell r="AB67">
            <v>3</v>
          </cell>
          <cell r="AC67">
            <v>3</v>
          </cell>
          <cell r="AD67">
            <v>12</v>
          </cell>
          <cell r="AE67">
            <v>19</v>
          </cell>
          <cell r="AF67">
            <v>0</v>
          </cell>
          <cell r="AG67">
            <v>0</v>
          </cell>
          <cell r="AH67">
            <v>1</v>
          </cell>
          <cell r="AI67">
            <v>5</v>
          </cell>
          <cell r="AJ67">
            <v>13</v>
          </cell>
          <cell r="AK67">
            <v>24</v>
          </cell>
          <cell r="AL67">
            <v>37</v>
          </cell>
          <cell r="AM67">
            <v>2</v>
          </cell>
          <cell r="AN67">
            <v>5</v>
          </cell>
          <cell r="AO67">
            <v>7</v>
          </cell>
          <cell r="AP67">
            <v>339</v>
          </cell>
          <cell r="AQ67">
            <v>3</v>
          </cell>
          <cell r="AR67">
            <v>5</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3</v>
          </cell>
          <cell r="BR67">
            <v>5</v>
          </cell>
          <cell r="BS67">
            <v>8</v>
          </cell>
          <cell r="BT67">
            <v>0</v>
          </cell>
          <cell r="BU67">
            <v>1</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1</v>
          </cell>
          <cell r="CV67">
            <v>1</v>
          </cell>
          <cell r="CW67">
            <v>0</v>
          </cell>
          <cell r="CX67">
            <v>1</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1</v>
          </cell>
          <cell r="DY67">
            <v>1</v>
          </cell>
          <cell r="DZ67">
            <v>0</v>
          </cell>
          <cell r="EA67">
            <v>1</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1</v>
          </cell>
          <cell r="FB67">
            <v>1</v>
          </cell>
          <cell r="FC67">
            <v>1</v>
          </cell>
          <cell r="FD67">
            <v>6</v>
          </cell>
          <cell r="FE67">
            <v>0</v>
          </cell>
          <cell r="FF67">
            <v>1</v>
          </cell>
          <cell r="FG67">
            <v>0</v>
          </cell>
          <cell r="FH67">
            <v>0</v>
          </cell>
          <cell r="FI67">
            <v>0</v>
          </cell>
          <cell r="FJ67">
            <v>1</v>
          </cell>
          <cell r="FK67">
            <v>2</v>
          </cell>
          <cell r="FL67">
            <v>5</v>
          </cell>
          <cell r="FM67">
            <v>3</v>
          </cell>
          <cell r="FN67">
            <v>13</v>
          </cell>
          <cell r="FO67">
            <v>16</v>
          </cell>
          <cell r="FP67">
            <v>0</v>
          </cell>
          <cell r="FQ67">
            <v>0</v>
          </cell>
          <cell r="FR67">
            <v>0</v>
          </cell>
          <cell r="FS67">
            <v>1</v>
          </cell>
          <cell r="FT67">
            <v>1</v>
          </cell>
          <cell r="FU67">
            <v>2</v>
          </cell>
          <cell r="FV67">
            <v>0</v>
          </cell>
          <cell r="FW67">
            <v>0</v>
          </cell>
          <cell r="FX67">
            <v>0</v>
          </cell>
          <cell r="FY67">
            <v>2</v>
          </cell>
          <cell r="FZ67">
            <v>2</v>
          </cell>
          <cell r="GA67">
            <v>0</v>
          </cell>
          <cell r="GB67">
            <v>3</v>
          </cell>
          <cell r="GC67">
            <v>5</v>
          </cell>
          <cell r="GD67">
            <v>8</v>
          </cell>
          <cell r="GE67">
            <v>0</v>
          </cell>
          <cell r="GF67">
            <v>0</v>
          </cell>
          <cell r="GG67">
            <v>0</v>
          </cell>
          <cell r="GH67">
            <v>0</v>
          </cell>
          <cell r="GI67">
            <v>0</v>
          </cell>
          <cell r="GJ67">
            <v>1</v>
          </cell>
          <cell r="GK67">
            <v>0</v>
          </cell>
          <cell r="GL67">
            <v>0</v>
          </cell>
          <cell r="GM67">
            <v>0</v>
          </cell>
          <cell r="GN67">
            <v>0</v>
          </cell>
          <cell r="GO67">
            <v>0</v>
          </cell>
          <cell r="GP67">
            <v>0</v>
          </cell>
          <cell r="GQ67">
            <v>0</v>
          </cell>
          <cell r="GR67">
            <v>1</v>
          </cell>
          <cell r="GS67">
            <v>1</v>
          </cell>
          <cell r="GT67">
            <v>0</v>
          </cell>
          <cell r="GU67">
            <v>0</v>
          </cell>
          <cell r="GV67">
            <v>0</v>
          </cell>
          <cell r="GW67">
            <v>0</v>
          </cell>
          <cell r="GX67">
            <v>0</v>
          </cell>
          <cell r="GY67">
            <v>1</v>
          </cell>
          <cell r="GZ67">
            <v>0</v>
          </cell>
          <cell r="HA67">
            <v>0</v>
          </cell>
          <cell r="HB67">
            <v>0</v>
          </cell>
          <cell r="HC67">
            <v>0</v>
          </cell>
          <cell r="HD67">
            <v>0</v>
          </cell>
          <cell r="HE67">
            <v>0</v>
          </cell>
          <cell r="HF67">
            <v>0</v>
          </cell>
          <cell r="HG67">
            <v>1</v>
          </cell>
          <cell r="HH67">
            <v>1</v>
          </cell>
          <cell r="HI67">
            <v>0</v>
          </cell>
          <cell r="HJ67">
            <v>0</v>
          </cell>
          <cell r="HK67">
            <v>0</v>
          </cell>
          <cell r="HL67">
            <v>1</v>
          </cell>
          <cell r="HM67">
            <v>0</v>
          </cell>
          <cell r="HN67">
            <v>0</v>
          </cell>
          <cell r="HO67">
            <v>0</v>
          </cell>
          <cell r="HP67">
            <v>0</v>
          </cell>
          <cell r="HQ67">
            <v>0</v>
          </cell>
          <cell r="HR67">
            <v>0</v>
          </cell>
          <cell r="HS67">
            <v>0</v>
          </cell>
          <cell r="HT67">
            <v>0</v>
          </cell>
          <cell r="HU67">
            <v>0</v>
          </cell>
          <cell r="HV67">
            <v>1</v>
          </cell>
          <cell r="HW67">
            <v>1</v>
          </cell>
          <cell r="HX67">
            <v>0</v>
          </cell>
          <cell r="HY67">
            <v>0</v>
          </cell>
          <cell r="HZ67">
            <v>0</v>
          </cell>
          <cell r="IA67">
            <v>0</v>
          </cell>
          <cell r="IB67">
            <v>2</v>
          </cell>
          <cell r="IC67">
            <v>5</v>
          </cell>
          <cell r="ID67">
            <v>0</v>
          </cell>
          <cell r="IE67">
            <v>0</v>
          </cell>
          <cell r="IF67">
            <v>0</v>
          </cell>
          <cell r="IG67">
            <v>0</v>
          </cell>
          <cell r="IH67">
            <v>0</v>
          </cell>
          <cell r="II67">
            <v>1</v>
          </cell>
          <cell r="IJ67">
            <v>2</v>
          </cell>
          <cell r="IK67">
            <v>6</v>
          </cell>
          <cell r="IL67">
            <v>8</v>
          </cell>
          <cell r="IM67">
            <v>2</v>
          </cell>
          <cell r="IN67">
            <v>2</v>
          </cell>
          <cell r="IO67">
            <v>1</v>
          </cell>
          <cell r="IP67">
            <v>2</v>
          </cell>
          <cell r="IQ67">
            <v>0</v>
          </cell>
          <cell r="IR67">
            <v>0</v>
          </cell>
          <cell r="IS67">
            <v>0</v>
          </cell>
          <cell r="IT67">
            <v>1</v>
          </cell>
          <cell r="IU67">
            <v>0</v>
          </cell>
          <cell r="IV67">
            <v>0</v>
          </cell>
          <cell r="IW67">
            <v>3</v>
          </cell>
          <cell r="IX67">
            <v>5</v>
          </cell>
          <cell r="IY67">
            <v>8</v>
          </cell>
          <cell r="IZ67">
            <v>0</v>
          </cell>
          <cell r="JA67">
            <v>0</v>
          </cell>
          <cell r="JB67">
            <v>0</v>
          </cell>
          <cell r="JC67">
            <v>1</v>
          </cell>
          <cell r="JD67">
            <v>0</v>
          </cell>
          <cell r="JE67">
            <v>0</v>
          </cell>
          <cell r="JF67">
            <v>0</v>
          </cell>
          <cell r="JG67">
            <v>0</v>
          </cell>
          <cell r="JH67">
            <v>0</v>
          </cell>
          <cell r="JI67">
            <v>0</v>
          </cell>
          <cell r="JJ67">
            <v>0</v>
          </cell>
          <cell r="JK67">
            <v>1</v>
          </cell>
          <cell r="JL67">
            <v>1</v>
          </cell>
          <cell r="JM67">
            <v>0</v>
          </cell>
          <cell r="JN67">
            <v>1</v>
          </cell>
          <cell r="JO67">
            <v>0</v>
          </cell>
          <cell r="JP67">
            <v>0</v>
          </cell>
          <cell r="JQ67">
            <v>0</v>
          </cell>
          <cell r="JR67">
            <v>0</v>
          </cell>
          <cell r="JS67">
            <v>0</v>
          </cell>
          <cell r="JT67">
            <v>0</v>
          </cell>
          <cell r="JU67">
            <v>0</v>
          </cell>
          <cell r="JV67">
            <v>0</v>
          </cell>
          <cell r="JW67">
            <v>0</v>
          </cell>
          <cell r="JX67">
            <v>1</v>
          </cell>
          <cell r="JY67">
            <v>1</v>
          </cell>
          <cell r="JZ67">
            <v>0</v>
          </cell>
          <cell r="KA67">
            <v>0</v>
          </cell>
          <cell r="KB67">
            <v>0</v>
          </cell>
          <cell r="KC67">
            <v>1</v>
          </cell>
          <cell r="KD67">
            <v>0</v>
          </cell>
          <cell r="KE67">
            <v>0</v>
          </cell>
          <cell r="KF67">
            <v>0</v>
          </cell>
          <cell r="KG67">
            <v>0</v>
          </cell>
          <cell r="KH67">
            <v>0</v>
          </cell>
          <cell r="KI67">
            <v>0</v>
          </cell>
          <cell r="KJ67">
            <v>0</v>
          </cell>
          <cell r="KK67">
            <v>1</v>
          </cell>
          <cell r="KL67">
            <v>1</v>
          </cell>
          <cell r="KM67">
            <v>0</v>
          </cell>
          <cell r="KN67">
            <v>0</v>
          </cell>
          <cell r="KO67">
            <v>1</v>
          </cell>
          <cell r="KP67">
            <v>0</v>
          </cell>
          <cell r="KQ67">
            <v>1</v>
          </cell>
          <cell r="KR67">
            <v>0</v>
          </cell>
          <cell r="KS67">
            <v>0</v>
          </cell>
          <cell r="KT67">
            <v>0</v>
          </cell>
          <cell r="KU67">
            <v>1</v>
          </cell>
          <cell r="KV67">
            <v>0</v>
          </cell>
          <cell r="KW67">
            <v>1</v>
          </cell>
          <cell r="KX67">
            <v>0</v>
          </cell>
          <cell r="KY67">
            <v>3</v>
          </cell>
          <cell r="KZ67">
            <v>0</v>
          </cell>
          <cell r="LA67">
            <v>0</v>
          </cell>
          <cell r="LB67">
            <v>0</v>
          </cell>
          <cell r="LC67">
            <v>1</v>
          </cell>
          <cell r="LD67">
            <v>1</v>
          </cell>
        </row>
        <row r="68">
          <cell r="A68" t="str">
            <v>Open House Traditional Arts Festival Ltd</v>
          </cell>
          <cell r="B68">
            <v>1</v>
          </cell>
          <cell r="C68">
            <v>33161</v>
          </cell>
          <cell r="D68" t="str">
            <v>Lottery</v>
          </cell>
          <cell r="E68" t="str">
            <v>ACNI/12207</v>
          </cell>
          <cell r="F68" t="str">
            <v>Maria McAlister</v>
          </cell>
          <cell r="G68" t="str">
            <v>AFP - Core</v>
          </cell>
          <cell r="H68" t="str">
            <v>Awarded</v>
          </cell>
          <cell r="I68" t="str">
            <v>Medium</v>
          </cell>
          <cell r="J68">
            <v>52000</v>
          </cell>
          <cell r="K68">
            <v>0</v>
          </cell>
          <cell r="L68">
            <v>70000</v>
          </cell>
          <cell r="M68">
            <v>326946</v>
          </cell>
          <cell r="N68" t="str">
            <v>Traditional Arts</v>
          </cell>
          <cell r="O68">
            <v>0</v>
          </cell>
          <cell r="P68">
            <v>0</v>
          </cell>
          <cell r="Q68">
            <v>0</v>
          </cell>
          <cell r="R68">
            <v>0</v>
          </cell>
          <cell r="S68">
            <v>1</v>
          </cell>
          <cell r="T68">
            <v>1</v>
          </cell>
          <cell r="U68">
            <v>0</v>
          </cell>
          <cell r="V68">
            <v>0</v>
          </cell>
          <cell r="W68">
            <v>0</v>
          </cell>
          <cell r="X68">
            <v>0</v>
          </cell>
          <cell r="Y68">
            <v>0</v>
          </cell>
          <cell r="Z68">
            <v>0</v>
          </cell>
          <cell r="AA68">
            <v>1</v>
          </cell>
          <cell r="AB68">
            <v>1</v>
          </cell>
          <cell r="AC68">
            <v>2</v>
          </cell>
          <cell r="AD68">
            <v>0</v>
          </cell>
          <cell r="AE68">
            <v>0</v>
          </cell>
          <cell r="AF68">
            <v>0</v>
          </cell>
          <cell r="AG68">
            <v>0</v>
          </cell>
          <cell r="AH68">
            <v>1</v>
          </cell>
          <cell r="AI68">
            <v>3</v>
          </cell>
          <cell r="AJ68">
            <v>1</v>
          </cell>
          <cell r="AK68">
            <v>3</v>
          </cell>
          <cell r="AL68">
            <v>4</v>
          </cell>
          <cell r="AM68">
            <v>17</v>
          </cell>
          <cell r="AN68">
            <v>31</v>
          </cell>
          <cell r="AO68">
            <v>48</v>
          </cell>
          <cell r="AP68">
            <v>1200</v>
          </cell>
          <cell r="AQ68">
            <v>5</v>
          </cell>
          <cell r="AR68">
            <v>5</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5</v>
          </cell>
          <cell r="BR68">
            <v>5</v>
          </cell>
          <cell r="BS68">
            <v>10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1</v>
          </cell>
          <cell r="CX68">
            <v>1</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1</v>
          </cell>
          <cell r="DX68">
            <v>1</v>
          </cell>
          <cell r="DY68">
            <v>2</v>
          </cell>
          <cell r="DZ68">
            <v>1</v>
          </cell>
          <cell r="EA68">
            <v>3</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1</v>
          </cell>
          <cell r="FA68">
            <v>3</v>
          </cell>
          <cell r="FB68">
            <v>4</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2</v>
          </cell>
          <cell r="FT68">
            <v>2</v>
          </cell>
          <cell r="FU68">
            <v>1</v>
          </cell>
          <cell r="FV68">
            <v>3</v>
          </cell>
          <cell r="FW68">
            <v>2</v>
          </cell>
          <cell r="FX68">
            <v>0</v>
          </cell>
          <cell r="FY68">
            <v>0</v>
          </cell>
          <cell r="FZ68">
            <v>0</v>
          </cell>
          <cell r="GA68">
            <v>0</v>
          </cell>
          <cell r="GB68">
            <v>5</v>
          </cell>
          <cell r="GC68">
            <v>5</v>
          </cell>
          <cell r="GD68">
            <v>10</v>
          </cell>
          <cell r="GE68">
            <v>0</v>
          </cell>
          <cell r="GF68">
            <v>0</v>
          </cell>
          <cell r="GG68">
            <v>0</v>
          </cell>
          <cell r="GH68">
            <v>0</v>
          </cell>
          <cell r="GI68">
            <v>0</v>
          </cell>
          <cell r="GJ68">
            <v>0</v>
          </cell>
          <cell r="GK68">
            <v>0</v>
          </cell>
          <cell r="GL68">
            <v>0</v>
          </cell>
          <cell r="GM68">
            <v>0</v>
          </cell>
          <cell r="GN68">
            <v>0</v>
          </cell>
          <cell r="GO68">
            <v>0</v>
          </cell>
          <cell r="GP68">
            <v>0</v>
          </cell>
          <cell r="GQ68">
            <v>0</v>
          </cell>
          <cell r="GR68">
            <v>0</v>
          </cell>
          <cell r="GS68">
            <v>0</v>
          </cell>
          <cell r="GT68">
            <v>0</v>
          </cell>
          <cell r="GU68">
            <v>0</v>
          </cell>
          <cell r="GV68">
            <v>0</v>
          </cell>
          <cell r="GW68">
            <v>0</v>
          </cell>
          <cell r="GX68">
            <v>0</v>
          </cell>
          <cell r="GY68">
            <v>0</v>
          </cell>
          <cell r="GZ68">
            <v>1</v>
          </cell>
          <cell r="HA68">
            <v>1</v>
          </cell>
          <cell r="HB68">
            <v>0</v>
          </cell>
          <cell r="HC68">
            <v>0</v>
          </cell>
          <cell r="HD68">
            <v>0</v>
          </cell>
          <cell r="HE68">
            <v>0</v>
          </cell>
          <cell r="HF68">
            <v>1</v>
          </cell>
          <cell r="HG68">
            <v>1</v>
          </cell>
          <cell r="HH68">
            <v>2</v>
          </cell>
          <cell r="HI68">
            <v>0</v>
          </cell>
          <cell r="HJ68">
            <v>0</v>
          </cell>
          <cell r="HK68">
            <v>1</v>
          </cell>
          <cell r="HL68">
            <v>1</v>
          </cell>
          <cell r="HM68">
            <v>0</v>
          </cell>
          <cell r="HN68">
            <v>1</v>
          </cell>
          <cell r="HO68">
            <v>0</v>
          </cell>
          <cell r="HP68">
            <v>1</v>
          </cell>
          <cell r="HQ68">
            <v>0</v>
          </cell>
          <cell r="HR68">
            <v>0</v>
          </cell>
          <cell r="HS68">
            <v>0</v>
          </cell>
          <cell r="HT68">
            <v>0</v>
          </cell>
          <cell r="HU68">
            <v>1</v>
          </cell>
          <cell r="HV68">
            <v>3</v>
          </cell>
          <cell r="HW68">
            <v>4</v>
          </cell>
          <cell r="HX68">
            <v>2</v>
          </cell>
          <cell r="HY68">
            <v>6</v>
          </cell>
          <cell r="HZ68">
            <v>4</v>
          </cell>
          <cell r="IA68">
            <v>8</v>
          </cell>
          <cell r="IB68">
            <v>4</v>
          </cell>
          <cell r="IC68">
            <v>6</v>
          </cell>
          <cell r="ID68">
            <v>5</v>
          </cell>
          <cell r="IE68">
            <v>6</v>
          </cell>
          <cell r="IF68">
            <v>1</v>
          </cell>
          <cell r="IG68">
            <v>5</v>
          </cell>
          <cell r="IH68">
            <v>1</v>
          </cell>
          <cell r="II68">
            <v>0</v>
          </cell>
          <cell r="IJ68">
            <v>17</v>
          </cell>
          <cell r="IK68">
            <v>31</v>
          </cell>
          <cell r="IL68">
            <v>48</v>
          </cell>
          <cell r="IM68">
            <v>0</v>
          </cell>
          <cell r="IN68">
            <v>0</v>
          </cell>
          <cell r="IO68">
            <v>0</v>
          </cell>
          <cell r="IP68">
            <v>0</v>
          </cell>
          <cell r="IQ68">
            <v>0</v>
          </cell>
          <cell r="IR68">
            <v>0</v>
          </cell>
          <cell r="IS68">
            <v>0</v>
          </cell>
          <cell r="IT68">
            <v>0</v>
          </cell>
          <cell r="IU68">
            <v>5</v>
          </cell>
          <cell r="IV68">
            <v>5</v>
          </cell>
          <cell r="IW68">
            <v>5</v>
          </cell>
          <cell r="IX68">
            <v>5</v>
          </cell>
          <cell r="IY68">
            <v>10</v>
          </cell>
          <cell r="IZ68">
            <v>0</v>
          </cell>
          <cell r="JA68">
            <v>0</v>
          </cell>
          <cell r="JB68">
            <v>0</v>
          </cell>
          <cell r="JC68">
            <v>0</v>
          </cell>
          <cell r="JD68">
            <v>0</v>
          </cell>
          <cell r="JE68">
            <v>0</v>
          </cell>
          <cell r="JF68">
            <v>0</v>
          </cell>
          <cell r="JG68">
            <v>0</v>
          </cell>
          <cell r="JH68">
            <v>0</v>
          </cell>
          <cell r="JI68">
            <v>0</v>
          </cell>
          <cell r="JJ68">
            <v>0</v>
          </cell>
          <cell r="JK68">
            <v>0</v>
          </cell>
          <cell r="JL68">
            <v>0</v>
          </cell>
          <cell r="JM68">
            <v>0</v>
          </cell>
          <cell r="JN68">
            <v>0</v>
          </cell>
          <cell r="JO68">
            <v>0</v>
          </cell>
          <cell r="JP68">
            <v>0</v>
          </cell>
          <cell r="JQ68">
            <v>0</v>
          </cell>
          <cell r="JR68">
            <v>0</v>
          </cell>
          <cell r="JS68">
            <v>1</v>
          </cell>
          <cell r="JT68">
            <v>1</v>
          </cell>
          <cell r="JU68">
            <v>0</v>
          </cell>
          <cell r="JV68">
            <v>0</v>
          </cell>
          <cell r="JW68">
            <v>1</v>
          </cell>
          <cell r="JX68">
            <v>1</v>
          </cell>
          <cell r="JY68">
            <v>2</v>
          </cell>
          <cell r="JZ68">
            <v>0</v>
          </cell>
          <cell r="KA68">
            <v>0</v>
          </cell>
          <cell r="KB68">
            <v>0</v>
          </cell>
          <cell r="KC68">
            <v>0</v>
          </cell>
          <cell r="KD68">
            <v>0</v>
          </cell>
          <cell r="KE68">
            <v>0</v>
          </cell>
          <cell r="KF68">
            <v>0</v>
          </cell>
          <cell r="KG68">
            <v>0</v>
          </cell>
          <cell r="KH68">
            <v>1</v>
          </cell>
          <cell r="KI68">
            <v>3</v>
          </cell>
          <cell r="KJ68">
            <v>1</v>
          </cell>
          <cell r="KK68">
            <v>3</v>
          </cell>
          <cell r="KL68">
            <v>4</v>
          </cell>
          <cell r="KM68">
            <v>0</v>
          </cell>
          <cell r="KN68">
            <v>0</v>
          </cell>
          <cell r="KO68">
            <v>1</v>
          </cell>
          <cell r="KP68">
            <v>0</v>
          </cell>
          <cell r="KQ68">
            <v>0</v>
          </cell>
          <cell r="KR68">
            <v>0</v>
          </cell>
          <cell r="KS68">
            <v>0</v>
          </cell>
          <cell r="KT68">
            <v>0</v>
          </cell>
          <cell r="KU68">
            <v>0</v>
          </cell>
          <cell r="KV68">
            <v>0</v>
          </cell>
          <cell r="KW68">
            <v>0</v>
          </cell>
          <cell r="KX68">
            <v>0</v>
          </cell>
          <cell r="KY68">
            <v>0</v>
          </cell>
          <cell r="KZ68">
            <v>0</v>
          </cell>
          <cell r="LA68">
            <v>0</v>
          </cell>
          <cell r="LB68">
            <v>0</v>
          </cell>
          <cell r="LC68">
            <v>0</v>
          </cell>
          <cell r="LD68">
            <v>0</v>
          </cell>
        </row>
        <row r="69">
          <cell r="A69" t="str">
            <v>Orchid Studios Association</v>
          </cell>
          <cell r="B69">
            <v>1</v>
          </cell>
          <cell r="C69">
            <v>33254</v>
          </cell>
          <cell r="D69" t="str">
            <v>Lottery</v>
          </cell>
          <cell r="E69" t="str">
            <v>ACNI/12300</v>
          </cell>
          <cell r="F69" t="str">
            <v>Suzanne Lyle</v>
          </cell>
          <cell r="G69" t="str">
            <v>AFP - Core</v>
          </cell>
          <cell r="H69" t="str">
            <v>Awarded</v>
          </cell>
          <cell r="I69" t="str">
            <v>Small</v>
          </cell>
          <cell r="J69">
            <v>14790</v>
          </cell>
          <cell r="K69">
            <v>0</v>
          </cell>
          <cell r="L69">
            <v>14790</v>
          </cell>
          <cell r="M69">
            <v>24267</v>
          </cell>
          <cell r="N69" t="str">
            <v>Visual Arts</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1</v>
          </cell>
          <cell r="AN69">
            <v>0</v>
          </cell>
          <cell r="AO69">
            <v>1</v>
          </cell>
          <cell r="AP69">
            <v>100</v>
          </cell>
          <cell r="AQ69">
            <v>5</v>
          </cell>
          <cell r="AR69">
            <v>1</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5</v>
          </cell>
          <cell r="BR69">
            <v>1</v>
          </cell>
          <cell r="BS69">
            <v>6</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0</v>
          </cell>
          <cell r="FC69">
            <v>5</v>
          </cell>
          <cell r="FD69">
            <v>1</v>
          </cell>
          <cell r="FE69">
            <v>0</v>
          </cell>
          <cell r="FF69">
            <v>0</v>
          </cell>
          <cell r="FG69">
            <v>0</v>
          </cell>
          <cell r="FH69">
            <v>0</v>
          </cell>
          <cell r="FI69">
            <v>0</v>
          </cell>
          <cell r="FJ69">
            <v>0</v>
          </cell>
          <cell r="FK69">
            <v>1</v>
          </cell>
          <cell r="FL69">
            <v>0</v>
          </cell>
          <cell r="FM69">
            <v>6</v>
          </cell>
          <cell r="FN69">
            <v>1</v>
          </cell>
          <cell r="FO69">
            <v>7</v>
          </cell>
          <cell r="FP69">
            <v>0</v>
          </cell>
          <cell r="FQ69">
            <v>0</v>
          </cell>
          <cell r="FR69">
            <v>0</v>
          </cell>
          <cell r="FS69">
            <v>0</v>
          </cell>
          <cell r="FT69">
            <v>2</v>
          </cell>
          <cell r="FU69">
            <v>0</v>
          </cell>
          <cell r="FV69">
            <v>3</v>
          </cell>
          <cell r="FW69">
            <v>1</v>
          </cell>
          <cell r="FX69">
            <v>0</v>
          </cell>
          <cell r="FY69">
            <v>0</v>
          </cell>
          <cell r="FZ69">
            <v>0</v>
          </cell>
          <cell r="GA69">
            <v>0</v>
          </cell>
          <cell r="GB69">
            <v>5</v>
          </cell>
          <cell r="GC69">
            <v>1</v>
          </cell>
          <cell r="GD69">
            <v>6</v>
          </cell>
          <cell r="GE69">
            <v>0</v>
          </cell>
          <cell r="GF69">
            <v>0</v>
          </cell>
          <cell r="GG69">
            <v>0</v>
          </cell>
          <cell r="GH69">
            <v>0</v>
          </cell>
          <cell r="GI69">
            <v>0</v>
          </cell>
          <cell r="GJ69">
            <v>0</v>
          </cell>
          <cell r="GK69">
            <v>0</v>
          </cell>
          <cell r="GL69">
            <v>0</v>
          </cell>
          <cell r="GM69">
            <v>0</v>
          </cell>
          <cell r="GN69">
            <v>0</v>
          </cell>
          <cell r="GO69">
            <v>0</v>
          </cell>
          <cell r="GP69">
            <v>0</v>
          </cell>
          <cell r="GQ69">
            <v>0</v>
          </cell>
          <cell r="GR69">
            <v>0</v>
          </cell>
          <cell r="GS69">
            <v>0</v>
          </cell>
          <cell r="GT69">
            <v>0</v>
          </cell>
          <cell r="GU69">
            <v>0</v>
          </cell>
          <cell r="GV69">
            <v>0</v>
          </cell>
          <cell r="GW69">
            <v>0</v>
          </cell>
          <cell r="GX69">
            <v>0</v>
          </cell>
          <cell r="GY69">
            <v>0</v>
          </cell>
          <cell r="GZ69">
            <v>0</v>
          </cell>
          <cell r="HA69">
            <v>0</v>
          </cell>
          <cell r="HB69">
            <v>0</v>
          </cell>
          <cell r="HC69">
            <v>0</v>
          </cell>
          <cell r="HD69">
            <v>0</v>
          </cell>
          <cell r="HE69">
            <v>0</v>
          </cell>
          <cell r="HF69">
            <v>0</v>
          </cell>
          <cell r="HG69">
            <v>0</v>
          </cell>
          <cell r="HH69">
            <v>0</v>
          </cell>
          <cell r="HI69">
            <v>0</v>
          </cell>
          <cell r="HJ69">
            <v>0</v>
          </cell>
          <cell r="HK69">
            <v>0</v>
          </cell>
          <cell r="HL69">
            <v>0</v>
          </cell>
          <cell r="HM69">
            <v>0</v>
          </cell>
          <cell r="HN69">
            <v>0</v>
          </cell>
          <cell r="HO69">
            <v>0</v>
          </cell>
          <cell r="HP69">
            <v>0</v>
          </cell>
          <cell r="HQ69">
            <v>0</v>
          </cell>
          <cell r="HR69">
            <v>0</v>
          </cell>
          <cell r="HS69">
            <v>0</v>
          </cell>
          <cell r="HT69">
            <v>0</v>
          </cell>
          <cell r="HU69">
            <v>0</v>
          </cell>
          <cell r="HV69">
            <v>0</v>
          </cell>
          <cell r="HW69">
            <v>0</v>
          </cell>
          <cell r="HX69">
            <v>0</v>
          </cell>
          <cell r="HY69">
            <v>0</v>
          </cell>
          <cell r="HZ69">
            <v>0</v>
          </cell>
          <cell r="IA69">
            <v>0</v>
          </cell>
          <cell r="IB69">
            <v>0</v>
          </cell>
          <cell r="IC69">
            <v>0</v>
          </cell>
          <cell r="ID69">
            <v>1</v>
          </cell>
          <cell r="IE69">
            <v>0</v>
          </cell>
          <cell r="IF69">
            <v>0</v>
          </cell>
          <cell r="IG69">
            <v>0</v>
          </cell>
          <cell r="IH69">
            <v>0</v>
          </cell>
          <cell r="II69">
            <v>0</v>
          </cell>
          <cell r="IJ69">
            <v>1</v>
          </cell>
          <cell r="IK69">
            <v>0</v>
          </cell>
          <cell r="IL69">
            <v>1</v>
          </cell>
          <cell r="IM69">
            <v>0</v>
          </cell>
          <cell r="IN69">
            <v>0</v>
          </cell>
          <cell r="IO69">
            <v>0</v>
          </cell>
          <cell r="IP69">
            <v>0</v>
          </cell>
          <cell r="IQ69">
            <v>0</v>
          </cell>
          <cell r="IR69">
            <v>0</v>
          </cell>
          <cell r="IS69">
            <v>0</v>
          </cell>
          <cell r="IT69">
            <v>0</v>
          </cell>
          <cell r="IU69">
            <v>5</v>
          </cell>
          <cell r="IV69">
            <v>1</v>
          </cell>
          <cell r="IW69">
            <v>5</v>
          </cell>
          <cell r="IX69">
            <v>1</v>
          </cell>
          <cell r="IY69">
            <v>6</v>
          </cell>
          <cell r="IZ69">
            <v>0</v>
          </cell>
          <cell r="JA69">
            <v>0</v>
          </cell>
          <cell r="JB69">
            <v>0</v>
          </cell>
          <cell r="JC69">
            <v>0</v>
          </cell>
          <cell r="JD69">
            <v>0</v>
          </cell>
          <cell r="JE69">
            <v>0</v>
          </cell>
          <cell r="JF69">
            <v>0</v>
          </cell>
          <cell r="JG69">
            <v>0</v>
          </cell>
          <cell r="JH69">
            <v>0</v>
          </cell>
          <cell r="JI69">
            <v>0</v>
          </cell>
          <cell r="JJ69">
            <v>0</v>
          </cell>
          <cell r="JK69">
            <v>0</v>
          </cell>
          <cell r="JL69">
            <v>0</v>
          </cell>
          <cell r="JM69">
            <v>0</v>
          </cell>
          <cell r="JN69">
            <v>0</v>
          </cell>
          <cell r="JO69">
            <v>0</v>
          </cell>
          <cell r="JP69">
            <v>0</v>
          </cell>
          <cell r="JQ69">
            <v>0</v>
          </cell>
          <cell r="JR69">
            <v>0</v>
          </cell>
          <cell r="JS69">
            <v>0</v>
          </cell>
          <cell r="JT69">
            <v>0</v>
          </cell>
          <cell r="JU69">
            <v>0</v>
          </cell>
          <cell r="JV69">
            <v>0</v>
          </cell>
          <cell r="JW69">
            <v>0</v>
          </cell>
          <cell r="JX69">
            <v>0</v>
          </cell>
          <cell r="JY69">
            <v>0</v>
          </cell>
          <cell r="JZ69">
            <v>0</v>
          </cell>
          <cell r="KA69">
            <v>0</v>
          </cell>
          <cell r="KB69">
            <v>0</v>
          </cell>
          <cell r="KC69">
            <v>0</v>
          </cell>
          <cell r="KD69">
            <v>0</v>
          </cell>
          <cell r="KE69">
            <v>0</v>
          </cell>
          <cell r="KF69">
            <v>0</v>
          </cell>
          <cell r="KG69">
            <v>0</v>
          </cell>
          <cell r="KH69">
            <v>0</v>
          </cell>
          <cell r="KI69">
            <v>0</v>
          </cell>
          <cell r="KJ69">
            <v>0</v>
          </cell>
          <cell r="KK69">
            <v>0</v>
          </cell>
          <cell r="KL69">
            <v>0</v>
          </cell>
          <cell r="KM69">
            <v>0</v>
          </cell>
          <cell r="KN69">
            <v>0</v>
          </cell>
          <cell r="KO69">
            <v>0</v>
          </cell>
          <cell r="KP69">
            <v>1</v>
          </cell>
          <cell r="KQ69">
            <v>0</v>
          </cell>
          <cell r="KR69">
            <v>0</v>
          </cell>
          <cell r="KS69">
            <v>0</v>
          </cell>
          <cell r="KT69">
            <v>0</v>
          </cell>
          <cell r="KU69">
            <v>0</v>
          </cell>
          <cell r="KV69">
            <v>0</v>
          </cell>
          <cell r="KW69">
            <v>0</v>
          </cell>
          <cell r="KX69">
            <v>0</v>
          </cell>
          <cell r="KY69">
            <v>0</v>
          </cell>
          <cell r="KZ69">
            <v>0</v>
          </cell>
          <cell r="LA69">
            <v>0</v>
          </cell>
          <cell r="LB69">
            <v>0</v>
          </cell>
          <cell r="LC69">
            <v>0</v>
          </cell>
          <cell r="LD69">
            <v>0</v>
          </cell>
        </row>
        <row r="70">
          <cell r="A70" t="str">
            <v>Panarts</v>
          </cell>
          <cell r="B70">
            <v>1</v>
          </cell>
          <cell r="C70">
            <v>33194</v>
          </cell>
          <cell r="D70" t="str">
            <v>Lottery</v>
          </cell>
          <cell r="E70" t="str">
            <v>ACNI/12240</v>
          </cell>
          <cell r="F70" t="str">
            <v>Maria McAlister</v>
          </cell>
          <cell r="G70" t="str">
            <v>AFP - Core</v>
          </cell>
          <cell r="H70" t="str">
            <v>Awarded</v>
          </cell>
          <cell r="I70" t="str">
            <v>Small</v>
          </cell>
          <cell r="J70">
            <v>33555</v>
          </cell>
          <cell r="K70">
            <v>0</v>
          </cell>
          <cell r="L70">
            <v>33555</v>
          </cell>
          <cell r="M70">
            <v>173215</v>
          </cell>
          <cell r="N70" t="str">
            <v>Music</v>
          </cell>
          <cell r="O70">
            <v>0</v>
          </cell>
          <cell r="P70">
            <v>0</v>
          </cell>
          <cell r="Q70">
            <v>0</v>
          </cell>
          <cell r="R70">
            <v>0</v>
          </cell>
          <cell r="S70">
            <v>1</v>
          </cell>
          <cell r="T70">
            <v>1</v>
          </cell>
          <cell r="U70">
            <v>0</v>
          </cell>
          <cell r="V70">
            <v>0</v>
          </cell>
          <cell r="W70">
            <v>0</v>
          </cell>
          <cell r="X70">
            <v>0</v>
          </cell>
          <cell r="Y70">
            <v>0</v>
          </cell>
          <cell r="Z70">
            <v>0</v>
          </cell>
          <cell r="AA70">
            <v>1</v>
          </cell>
          <cell r="AB70">
            <v>1</v>
          </cell>
          <cell r="AC70">
            <v>2</v>
          </cell>
          <cell r="AD70">
            <v>0</v>
          </cell>
          <cell r="AE70">
            <v>0</v>
          </cell>
          <cell r="AF70">
            <v>0</v>
          </cell>
          <cell r="AG70">
            <v>0</v>
          </cell>
          <cell r="AH70">
            <v>0</v>
          </cell>
          <cell r="AI70">
            <v>0</v>
          </cell>
          <cell r="AJ70">
            <v>0</v>
          </cell>
          <cell r="AK70">
            <v>0</v>
          </cell>
          <cell r="AL70">
            <v>0</v>
          </cell>
          <cell r="AM70">
            <v>27</v>
          </cell>
          <cell r="AN70">
            <v>28</v>
          </cell>
          <cell r="AO70">
            <v>55</v>
          </cell>
          <cell r="AP70">
            <v>1320</v>
          </cell>
          <cell r="AQ70">
            <v>3</v>
          </cell>
          <cell r="AR70">
            <v>2</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3</v>
          </cell>
          <cell r="BR70">
            <v>2</v>
          </cell>
          <cell r="BS70">
            <v>5</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1</v>
          </cell>
          <cell r="CX70">
            <v>1</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1</v>
          </cell>
          <cell r="DX70">
            <v>1</v>
          </cell>
          <cell r="DY70">
            <v>2</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1</v>
          </cell>
          <cell r="FE70">
            <v>0</v>
          </cell>
          <cell r="FF70">
            <v>0</v>
          </cell>
          <cell r="FG70">
            <v>0</v>
          </cell>
          <cell r="FH70">
            <v>0</v>
          </cell>
          <cell r="FI70">
            <v>0</v>
          </cell>
          <cell r="FJ70">
            <v>0</v>
          </cell>
          <cell r="FK70">
            <v>0</v>
          </cell>
          <cell r="FL70">
            <v>0</v>
          </cell>
          <cell r="FM70">
            <v>0</v>
          </cell>
          <cell r="FN70">
            <v>1</v>
          </cell>
          <cell r="FO70">
            <v>1</v>
          </cell>
          <cell r="FP70">
            <v>0</v>
          </cell>
          <cell r="FQ70">
            <v>0</v>
          </cell>
          <cell r="FR70">
            <v>0</v>
          </cell>
          <cell r="FS70">
            <v>0</v>
          </cell>
          <cell r="FT70">
            <v>0</v>
          </cell>
          <cell r="FU70">
            <v>0</v>
          </cell>
          <cell r="FV70">
            <v>1</v>
          </cell>
          <cell r="FW70">
            <v>0</v>
          </cell>
          <cell r="FX70">
            <v>2</v>
          </cell>
          <cell r="FY70">
            <v>2</v>
          </cell>
          <cell r="FZ70">
            <v>0</v>
          </cell>
          <cell r="GA70">
            <v>0</v>
          </cell>
          <cell r="GB70">
            <v>3</v>
          </cell>
          <cell r="GC70">
            <v>2</v>
          </cell>
          <cell r="GD70">
            <v>5</v>
          </cell>
          <cell r="GE70">
            <v>0</v>
          </cell>
          <cell r="GF70">
            <v>0</v>
          </cell>
          <cell r="GG70">
            <v>0</v>
          </cell>
          <cell r="GH70">
            <v>0</v>
          </cell>
          <cell r="GI70">
            <v>0</v>
          </cell>
          <cell r="GJ70">
            <v>0</v>
          </cell>
          <cell r="GK70">
            <v>0</v>
          </cell>
          <cell r="GL70">
            <v>0</v>
          </cell>
          <cell r="GM70">
            <v>0</v>
          </cell>
          <cell r="GN70">
            <v>0</v>
          </cell>
          <cell r="GO70">
            <v>0</v>
          </cell>
          <cell r="GP70">
            <v>0</v>
          </cell>
          <cell r="GQ70">
            <v>0</v>
          </cell>
          <cell r="GR70">
            <v>0</v>
          </cell>
          <cell r="GS70">
            <v>0</v>
          </cell>
          <cell r="GT70">
            <v>0</v>
          </cell>
          <cell r="GU70">
            <v>0</v>
          </cell>
          <cell r="GV70">
            <v>0</v>
          </cell>
          <cell r="GW70">
            <v>0</v>
          </cell>
          <cell r="GX70">
            <v>0</v>
          </cell>
          <cell r="GY70">
            <v>0</v>
          </cell>
          <cell r="GZ70">
            <v>0</v>
          </cell>
          <cell r="HA70">
            <v>0</v>
          </cell>
          <cell r="HB70">
            <v>1</v>
          </cell>
          <cell r="HC70">
            <v>1</v>
          </cell>
          <cell r="HD70">
            <v>0</v>
          </cell>
          <cell r="HE70">
            <v>0</v>
          </cell>
          <cell r="HF70">
            <v>1</v>
          </cell>
          <cell r="HG70">
            <v>1</v>
          </cell>
          <cell r="HH70">
            <v>2</v>
          </cell>
          <cell r="HI70">
            <v>0</v>
          </cell>
          <cell r="HJ70">
            <v>0</v>
          </cell>
          <cell r="HK70">
            <v>0</v>
          </cell>
          <cell r="HL70">
            <v>0</v>
          </cell>
          <cell r="HM70">
            <v>0</v>
          </cell>
          <cell r="HN70">
            <v>0</v>
          </cell>
          <cell r="HO70">
            <v>0</v>
          </cell>
          <cell r="HP70">
            <v>0</v>
          </cell>
          <cell r="HQ70">
            <v>0</v>
          </cell>
          <cell r="HR70">
            <v>0</v>
          </cell>
          <cell r="HS70">
            <v>0</v>
          </cell>
          <cell r="HT70">
            <v>0</v>
          </cell>
          <cell r="HU70">
            <v>0</v>
          </cell>
          <cell r="HV70">
            <v>0</v>
          </cell>
          <cell r="HW70">
            <v>0</v>
          </cell>
          <cell r="HX70">
            <v>0</v>
          </cell>
          <cell r="HY70">
            <v>0</v>
          </cell>
          <cell r="HZ70">
            <v>0</v>
          </cell>
          <cell r="IA70">
            <v>0</v>
          </cell>
          <cell r="IB70">
            <v>10</v>
          </cell>
          <cell r="IC70">
            <v>10</v>
          </cell>
          <cell r="ID70">
            <v>5</v>
          </cell>
          <cell r="IE70">
            <v>5</v>
          </cell>
          <cell r="IF70">
            <v>12</v>
          </cell>
          <cell r="IG70">
            <v>13</v>
          </cell>
          <cell r="IH70">
            <v>0</v>
          </cell>
          <cell r="II70">
            <v>0</v>
          </cell>
          <cell r="IJ70">
            <v>27</v>
          </cell>
          <cell r="IK70">
            <v>28</v>
          </cell>
          <cell r="IL70">
            <v>55</v>
          </cell>
          <cell r="IM70">
            <v>2</v>
          </cell>
          <cell r="IN70">
            <v>0</v>
          </cell>
          <cell r="IO70">
            <v>1</v>
          </cell>
          <cell r="IP70">
            <v>2</v>
          </cell>
          <cell r="IQ70">
            <v>0</v>
          </cell>
          <cell r="IR70">
            <v>0</v>
          </cell>
          <cell r="IS70">
            <v>0</v>
          </cell>
          <cell r="IT70">
            <v>0</v>
          </cell>
          <cell r="IU70">
            <v>0</v>
          </cell>
          <cell r="IV70">
            <v>0</v>
          </cell>
          <cell r="IW70">
            <v>3</v>
          </cell>
          <cell r="IX70">
            <v>2</v>
          </cell>
          <cell r="IY70">
            <v>5</v>
          </cell>
          <cell r="IZ70">
            <v>0</v>
          </cell>
          <cell r="JA70">
            <v>0</v>
          </cell>
          <cell r="JB70">
            <v>0</v>
          </cell>
          <cell r="JC70">
            <v>0</v>
          </cell>
          <cell r="JD70">
            <v>0</v>
          </cell>
          <cell r="JE70">
            <v>0</v>
          </cell>
          <cell r="JF70">
            <v>0</v>
          </cell>
          <cell r="JG70">
            <v>0</v>
          </cell>
          <cell r="JH70">
            <v>0</v>
          </cell>
          <cell r="JI70">
            <v>0</v>
          </cell>
          <cell r="JJ70">
            <v>0</v>
          </cell>
          <cell r="JK70">
            <v>0</v>
          </cell>
          <cell r="JL70">
            <v>0</v>
          </cell>
          <cell r="JM70">
            <v>0</v>
          </cell>
          <cell r="JN70">
            <v>1</v>
          </cell>
          <cell r="JO70">
            <v>1</v>
          </cell>
          <cell r="JP70">
            <v>0</v>
          </cell>
          <cell r="JQ70">
            <v>0</v>
          </cell>
          <cell r="JR70">
            <v>0</v>
          </cell>
          <cell r="JS70">
            <v>0</v>
          </cell>
          <cell r="JT70">
            <v>0</v>
          </cell>
          <cell r="JU70">
            <v>0</v>
          </cell>
          <cell r="JV70">
            <v>0</v>
          </cell>
          <cell r="JW70">
            <v>1</v>
          </cell>
          <cell r="JX70">
            <v>1</v>
          </cell>
          <cell r="JY70">
            <v>2</v>
          </cell>
          <cell r="JZ70">
            <v>0</v>
          </cell>
          <cell r="KA70">
            <v>0</v>
          </cell>
          <cell r="KB70">
            <v>0</v>
          </cell>
          <cell r="KC70">
            <v>0</v>
          </cell>
          <cell r="KD70">
            <v>0</v>
          </cell>
          <cell r="KE70">
            <v>0</v>
          </cell>
          <cell r="KF70">
            <v>0</v>
          </cell>
          <cell r="KG70">
            <v>0</v>
          </cell>
          <cell r="KH70">
            <v>0</v>
          </cell>
          <cell r="KI70">
            <v>0</v>
          </cell>
          <cell r="KJ70">
            <v>0</v>
          </cell>
          <cell r="KK70">
            <v>0</v>
          </cell>
          <cell r="KL70">
            <v>0</v>
          </cell>
          <cell r="KM70">
            <v>0</v>
          </cell>
          <cell r="KN70">
            <v>0</v>
          </cell>
          <cell r="KO70">
            <v>1</v>
          </cell>
          <cell r="KP70">
            <v>0</v>
          </cell>
          <cell r="KQ70">
            <v>7</v>
          </cell>
          <cell r="KR70">
            <v>0</v>
          </cell>
          <cell r="KS70">
            <v>0</v>
          </cell>
          <cell r="KT70">
            <v>0</v>
          </cell>
          <cell r="KU70">
            <v>0</v>
          </cell>
          <cell r="KV70">
            <v>0</v>
          </cell>
          <cell r="KW70">
            <v>0</v>
          </cell>
          <cell r="KX70">
            <v>0</v>
          </cell>
          <cell r="KY70">
            <v>7</v>
          </cell>
          <cell r="KZ70">
            <v>0</v>
          </cell>
          <cell r="LA70">
            <v>0</v>
          </cell>
          <cell r="LB70">
            <v>0</v>
          </cell>
          <cell r="LC70">
            <v>0</v>
          </cell>
          <cell r="LD70">
            <v>0</v>
          </cell>
        </row>
        <row r="71">
          <cell r="A71" t="str">
            <v>Paragon Studios</v>
          </cell>
          <cell r="B71">
            <v>1</v>
          </cell>
          <cell r="C71">
            <v>33197</v>
          </cell>
          <cell r="D71" t="str">
            <v>Lottery</v>
          </cell>
          <cell r="E71" t="str">
            <v>ACNI/12243</v>
          </cell>
          <cell r="F71" t="str">
            <v>Deirdre Robb</v>
          </cell>
          <cell r="G71" t="str">
            <v>AFP - Core</v>
          </cell>
          <cell r="H71" t="str">
            <v>Awarded</v>
          </cell>
          <cell r="I71" t="str">
            <v>Small</v>
          </cell>
          <cell r="J71">
            <v>20370</v>
          </cell>
          <cell r="K71">
            <v>0</v>
          </cell>
          <cell r="L71">
            <v>22520</v>
          </cell>
          <cell r="M71">
            <v>35830</v>
          </cell>
          <cell r="N71" t="str">
            <v>Visual Arts</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24</v>
          </cell>
          <cell r="AE71">
            <v>33</v>
          </cell>
          <cell r="AF71">
            <v>0</v>
          </cell>
          <cell r="AG71">
            <v>0</v>
          </cell>
          <cell r="AH71">
            <v>1</v>
          </cell>
          <cell r="AI71">
            <v>1</v>
          </cell>
          <cell r="AJ71">
            <v>25</v>
          </cell>
          <cell r="AK71">
            <v>34</v>
          </cell>
          <cell r="AL71">
            <v>59</v>
          </cell>
          <cell r="AM71">
            <v>5</v>
          </cell>
          <cell r="AN71">
            <v>4</v>
          </cell>
          <cell r="AO71">
            <v>9</v>
          </cell>
          <cell r="AP71">
            <v>1200</v>
          </cell>
          <cell r="AQ71">
            <v>5</v>
          </cell>
          <cell r="AR71">
            <v>2</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5</v>
          </cell>
          <cell r="BR71">
            <v>2</v>
          </cell>
          <cell r="BS71">
            <v>7</v>
          </cell>
          <cell r="BT71">
            <v>25</v>
          </cell>
          <cell r="BU71">
            <v>34</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25</v>
          </cell>
          <cell r="CU71">
            <v>34</v>
          </cell>
          <cell r="CV71">
            <v>59</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5</v>
          </cell>
          <cell r="EA71">
            <v>4</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5</v>
          </cell>
          <cell r="FA71">
            <v>4</v>
          </cell>
          <cell r="FB71">
            <v>9</v>
          </cell>
          <cell r="FC71">
            <v>0</v>
          </cell>
          <cell r="FD71">
            <v>0</v>
          </cell>
          <cell r="FE71">
            <v>3</v>
          </cell>
          <cell r="FF71">
            <v>5</v>
          </cell>
          <cell r="FG71">
            <v>0</v>
          </cell>
          <cell r="FH71">
            <v>0</v>
          </cell>
          <cell r="FI71">
            <v>0</v>
          </cell>
          <cell r="FJ71">
            <v>0</v>
          </cell>
          <cell r="FK71">
            <v>1</v>
          </cell>
          <cell r="FL71">
            <v>0</v>
          </cell>
          <cell r="FM71">
            <v>4</v>
          </cell>
          <cell r="FN71">
            <v>5</v>
          </cell>
          <cell r="FO71">
            <v>9</v>
          </cell>
          <cell r="FP71">
            <v>0</v>
          </cell>
          <cell r="FQ71">
            <v>0</v>
          </cell>
          <cell r="FR71">
            <v>0</v>
          </cell>
          <cell r="FS71">
            <v>0</v>
          </cell>
          <cell r="FT71">
            <v>0</v>
          </cell>
          <cell r="FU71">
            <v>0</v>
          </cell>
          <cell r="FV71">
            <v>1</v>
          </cell>
          <cell r="FW71">
            <v>2</v>
          </cell>
          <cell r="FX71">
            <v>1</v>
          </cell>
          <cell r="FY71">
            <v>0</v>
          </cell>
          <cell r="FZ71">
            <v>3</v>
          </cell>
          <cell r="GA71">
            <v>0</v>
          </cell>
          <cell r="GB71">
            <v>5</v>
          </cell>
          <cell r="GC71">
            <v>2</v>
          </cell>
          <cell r="GD71">
            <v>7</v>
          </cell>
          <cell r="GE71">
            <v>6</v>
          </cell>
          <cell r="GF71">
            <v>9</v>
          </cell>
          <cell r="GG71">
            <v>16</v>
          </cell>
          <cell r="GH71">
            <v>20</v>
          </cell>
          <cell r="GI71">
            <v>0</v>
          </cell>
          <cell r="GJ71">
            <v>0</v>
          </cell>
          <cell r="GK71">
            <v>0</v>
          </cell>
          <cell r="GL71">
            <v>0</v>
          </cell>
          <cell r="GM71">
            <v>0</v>
          </cell>
          <cell r="GN71">
            <v>0</v>
          </cell>
          <cell r="GO71">
            <v>2</v>
          </cell>
          <cell r="GP71">
            <v>4</v>
          </cell>
          <cell r="GQ71">
            <v>24</v>
          </cell>
          <cell r="GR71">
            <v>33</v>
          </cell>
          <cell r="GS71">
            <v>57</v>
          </cell>
          <cell r="GT71">
            <v>0</v>
          </cell>
          <cell r="GU71">
            <v>0</v>
          </cell>
          <cell r="GV71">
            <v>0</v>
          </cell>
          <cell r="GW71">
            <v>0</v>
          </cell>
          <cell r="GX71">
            <v>0</v>
          </cell>
          <cell r="GY71">
            <v>0</v>
          </cell>
          <cell r="GZ71">
            <v>0</v>
          </cell>
          <cell r="HA71">
            <v>0</v>
          </cell>
          <cell r="HB71">
            <v>0</v>
          </cell>
          <cell r="HC71">
            <v>0</v>
          </cell>
          <cell r="HD71">
            <v>0</v>
          </cell>
          <cell r="HE71">
            <v>0</v>
          </cell>
          <cell r="HF71">
            <v>0</v>
          </cell>
          <cell r="HG71">
            <v>0</v>
          </cell>
          <cell r="HH71">
            <v>0</v>
          </cell>
          <cell r="HI71">
            <v>0</v>
          </cell>
          <cell r="HJ71">
            <v>0</v>
          </cell>
          <cell r="HK71">
            <v>1</v>
          </cell>
          <cell r="HL71">
            <v>0</v>
          </cell>
          <cell r="HM71">
            <v>0</v>
          </cell>
          <cell r="HN71">
            <v>1</v>
          </cell>
          <cell r="HO71">
            <v>0</v>
          </cell>
          <cell r="HP71">
            <v>0</v>
          </cell>
          <cell r="HQ71">
            <v>0</v>
          </cell>
          <cell r="HR71">
            <v>0</v>
          </cell>
          <cell r="HS71">
            <v>0</v>
          </cell>
          <cell r="HT71">
            <v>0</v>
          </cell>
          <cell r="HU71">
            <v>1</v>
          </cell>
          <cell r="HV71">
            <v>1</v>
          </cell>
          <cell r="HW71">
            <v>2</v>
          </cell>
          <cell r="HX71">
            <v>0</v>
          </cell>
          <cell r="HY71">
            <v>0</v>
          </cell>
          <cell r="HZ71">
            <v>0</v>
          </cell>
          <cell r="IA71">
            <v>0</v>
          </cell>
          <cell r="IB71">
            <v>0</v>
          </cell>
          <cell r="IC71">
            <v>1</v>
          </cell>
          <cell r="ID71">
            <v>0</v>
          </cell>
          <cell r="IE71">
            <v>1</v>
          </cell>
          <cell r="IF71">
            <v>0</v>
          </cell>
          <cell r="IG71">
            <v>0</v>
          </cell>
          <cell r="IH71">
            <v>0</v>
          </cell>
          <cell r="II71">
            <v>0</v>
          </cell>
          <cell r="IJ71">
            <v>0</v>
          </cell>
          <cell r="IK71">
            <v>2</v>
          </cell>
          <cell r="IL71">
            <v>2</v>
          </cell>
          <cell r="IM71">
            <v>2</v>
          </cell>
          <cell r="IN71">
            <v>1</v>
          </cell>
          <cell r="IO71">
            <v>0</v>
          </cell>
          <cell r="IP71">
            <v>0</v>
          </cell>
          <cell r="IQ71">
            <v>0</v>
          </cell>
          <cell r="IR71">
            <v>0</v>
          </cell>
          <cell r="IS71">
            <v>0</v>
          </cell>
          <cell r="IT71">
            <v>0</v>
          </cell>
          <cell r="IU71">
            <v>3</v>
          </cell>
          <cell r="IV71">
            <v>1</v>
          </cell>
          <cell r="IW71">
            <v>5</v>
          </cell>
          <cell r="IX71">
            <v>2</v>
          </cell>
          <cell r="IY71">
            <v>7</v>
          </cell>
          <cell r="IZ71">
            <v>0</v>
          </cell>
          <cell r="JA71">
            <v>0</v>
          </cell>
          <cell r="JB71">
            <v>0</v>
          </cell>
          <cell r="JC71">
            <v>0</v>
          </cell>
          <cell r="JD71">
            <v>0</v>
          </cell>
          <cell r="JE71">
            <v>0</v>
          </cell>
          <cell r="JF71">
            <v>0</v>
          </cell>
          <cell r="JG71">
            <v>0</v>
          </cell>
          <cell r="JH71">
            <v>24</v>
          </cell>
          <cell r="JI71">
            <v>33</v>
          </cell>
          <cell r="JJ71">
            <v>24</v>
          </cell>
          <cell r="JK71">
            <v>33</v>
          </cell>
          <cell r="JL71">
            <v>57</v>
          </cell>
          <cell r="JM71">
            <v>0</v>
          </cell>
          <cell r="JN71">
            <v>0</v>
          </cell>
          <cell r="JO71">
            <v>0</v>
          </cell>
          <cell r="JP71">
            <v>0</v>
          </cell>
          <cell r="JQ71">
            <v>0</v>
          </cell>
          <cell r="JR71">
            <v>0</v>
          </cell>
          <cell r="JS71">
            <v>0</v>
          </cell>
          <cell r="JT71">
            <v>0</v>
          </cell>
          <cell r="JU71">
            <v>0</v>
          </cell>
          <cell r="JV71">
            <v>0</v>
          </cell>
          <cell r="JW71">
            <v>0</v>
          </cell>
          <cell r="JX71">
            <v>0</v>
          </cell>
          <cell r="JY71">
            <v>0</v>
          </cell>
          <cell r="JZ71">
            <v>0</v>
          </cell>
          <cell r="KA71">
            <v>0</v>
          </cell>
          <cell r="KB71">
            <v>0</v>
          </cell>
          <cell r="KC71">
            <v>0</v>
          </cell>
          <cell r="KD71">
            <v>0</v>
          </cell>
          <cell r="KE71">
            <v>0</v>
          </cell>
          <cell r="KF71">
            <v>0</v>
          </cell>
          <cell r="KG71">
            <v>0</v>
          </cell>
          <cell r="KH71">
            <v>1</v>
          </cell>
          <cell r="KI71">
            <v>1</v>
          </cell>
          <cell r="KJ71">
            <v>1</v>
          </cell>
          <cell r="KK71">
            <v>1</v>
          </cell>
          <cell r="KL71">
            <v>2</v>
          </cell>
          <cell r="KM71">
            <v>0</v>
          </cell>
          <cell r="KN71">
            <v>0</v>
          </cell>
          <cell r="KO71">
            <v>1</v>
          </cell>
          <cell r="KP71">
            <v>0</v>
          </cell>
          <cell r="KQ71">
            <v>2</v>
          </cell>
          <cell r="KR71">
            <v>0</v>
          </cell>
          <cell r="KS71">
            <v>0</v>
          </cell>
          <cell r="KT71">
            <v>0</v>
          </cell>
          <cell r="KU71">
            <v>0</v>
          </cell>
          <cell r="KV71">
            <v>1</v>
          </cell>
          <cell r="KW71">
            <v>1</v>
          </cell>
          <cell r="KX71">
            <v>0</v>
          </cell>
          <cell r="KY71">
            <v>4</v>
          </cell>
          <cell r="KZ71">
            <v>0</v>
          </cell>
          <cell r="LA71">
            <v>0</v>
          </cell>
          <cell r="LB71">
            <v>0</v>
          </cell>
          <cell r="LC71">
            <v>0</v>
          </cell>
          <cell r="LD71">
            <v>0</v>
          </cell>
        </row>
        <row r="72">
          <cell r="A72" t="str">
            <v>Partisan Productions</v>
          </cell>
          <cell r="B72">
            <v>1</v>
          </cell>
          <cell r="C72">
            <v>33239</v>
          </cell>
          <cell r="D72" t="str">
            <v>Lottery</v>
          </cell>
          <cell r="E72" t="str">
            <v>ACNI/12285</v>
          </cell>
          <cell r="F72" t="str">
            <v>Lizzie Devlin</v>
          </cell>
          <cell r="G72" t="str">
            <v>AFP - Core</v>
          </cell>
          <cell r="H72" t="str">
            <v>Awarded</v>
          </cell>
          <cell r="I72" t="str">
            <v>Medium</v>
          </cell>
          <cell r="J72">
            <v>37500</v>
          </cell>
          <cell r="K72">
            <v>0</v>
          </cell>
          <cell r="L72">
            <v>180361</v>
          </cell>
          <cell r="M72">
            <v>472531</v>
          </cell>
          <cell r="N72" t="str">
            <v>Drama</v>
          </cell>
          <cell r="O72">
            <v>1</v>
          </cell>
          <cell r="P72">
            <v>0</v>
          </cell>
          <cell r="Q72">
            <v>0</v>
          </cell>
          <cell r="R72">
            <v>0</v>
          </cell>
          <cell r="S72">
            <v>0</v>
          </cell>
          <cell r="T72">
            <v>1</v>
          </cell>
          <cell r="U72">
            <v>0</v>
          </cell>
          <cell r="V72">
            <v>0</v>
          </cell>
          <cell r="W72">
            <v>0</v>
          </cell>
          <cell r="X72">
            <v>0</v>
          </cell>
          <cell r="Y72">
            <v>0</v>
          </cell>
          <cell r="Z72">
            <v>0</v>
          </cell>
          <cell r="AA72">
            <v>1</v>
          </cell>
          <cell r="AB72">
            <v>1</v>
          </cell>
          <cell r="AC72">
            <v>2</v>
          </cell>
          <cell r="AD72">
            <v>14</v>
          </cell>
          <cell r="AE72">
            <v>9</v>
          </cell>
          <cell r="AF72">
            <v>0</v>
          </cell>
          <cell r="AG72">
            <v>0</v>
          </cell>
          <cell r="AH72">
            <v>8</v>
          </cell>
          <cell r="AI72">
            <v>5</v>
          </cell>
          <cell r="AJ72">
            <v>22</v>
          </cell>
          <cell r="AK72">
            <v>14</v>
          </cell>
          <cell r="AL72">
            <v>36</v>
          </cell>
          <cell r="AM72">
            <v>35</v>
          </cell>
          <cell r="AN72">
            <v>33</v>
          </cell>
          <cell r="AO72">
            <v>68</v>
          </cell>
          <cell r="AP72">
            <v>807</v>
          </cell>
          <cell r="AQ72">
            <v>1</v>
          </cell>
          <cell r="AR72">
            <v>3</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1</v>
          </cell>
          <cell r="BR72">
            <v>3</v>
          </cell>
          <cell r="BS72">
            <v>4</v>
          </cell>
          <cell r="BT72">
            <v>15</v>
          </cell>
          <cell r="BU72">
            <v>9</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15</v>
          </cell>
          <cell r="CU72">
            <v>9</v>
          </cell>
          <cell r="CV72">
            <v>24</v>
          </cell>
          <cell r="CW72">
            <v>0</v>
          </cell>
          <cell r="CX72">
            <v>1</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1</v>
          </cell>
          <cell r="DY72">
            <v>1</v>
          </cell>
          <cell r="DZ72">
            <v>8</v>
          </cell>
          <cell r="EA72">
            <v>5</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1</v>
          </cell>
          <cell r="EX72">
            <v>0</v>
          </cell>
          <cell r="EY72">
            <v>0</v>
          </cell>
          <cell r="EZ72">
            <v>8</v>
          </cell>
          <cell r="FA72">
            <v>6</v>
          </cell>
          <cell r="FB72">
            <v>14</v>
          </cell>
          <cell r="FC72">
            <v>0</v>
          </cell>
          <cell r="FD72">
            <v>1</v>
          </cell>
          <cell r="FE72">
            <v>0</v>
          </cell>
          <cell r="FF72">
            <v>0</v>
          </cell>
          <cell r="FG72">
            <v>0</v>
          </cell>
          <cell r="FH72">
            <v>0</v>
          </cell>
          <cell r="FI72">
            <v>1</v>
          </cell>
          <cell r="FJ72">
            <v>0</v>
          </cell>
          <cell r="FK72">
            <v>7</v>
          </cell>
          <cell r="FL72">
            <v>5</v>
          </cell>
          <cell r="FM72">
            <v>8</v>
          </cell>
          <cell r="FN72">
            <v>6</v>
          </cell>
          <cell r="FO72">
            <v>14</v>
          </cell>
          <cell r="FP72">
            <v>0</v>
          </cell>
          <cell r="FQ72">
            <v>0</v>
          </cell>
          <cell r="FR72">
            <v>0</v>
          </cell>
          <cell r="FS72">
            <v>1</v>
          </cell>
          <cell r="FT72">
            <v>0</v>
          </cell>
          <cell r="FU72">
            <v>1</v>
          </cell>
          <cell r="FV72">
            <v>1</v>
          </cell>
          <cell r="FW72">
            <v>0</v>
          </cell>
          <cell r="FX72">
            <v>0</v>
          </cell>
          <cell r="FY72">
            <v>1</v>
          </cell>
          <cell r="FZ72">
            <v>0</v>
          </cell>
          <cell r="GA72">
            <v>0</v>
          </cell>
          <cell r="GB72">
            <v>1</v>
          </cell>
          <cell r="GC72">
            <v>3</v>
          </cell>
          <cell r="GD72">
            <v>4</v>
          </cell>
          <cell r="GE72">
            <v>1</v>
          </cell>
          <cell r="GF72">
            <v>1</v>
          </cell>
          <cell r="GG72">
            <v>7</v>
          </cell>
          <cell r="GH72">
            <v>6</v>
          </cell>
          <cell r="GI72">
            <v>1</v>
          </cell>
          <cell r="GJ72">
            <v>2</v>
          </cell>
          <cell r="GK72">
            <v>4</v>
          </cell>
          <cell r="GL72">
            <v>1</v>
          </cell>
          <cell r="GM72">
            <v>1</v>
          </cell>
          <cell r="GN72">
            <v>0</v>
          </cell>
          <cell r="GO72">
            <v>0</v>
          </cell>
          <cell r="GP72">
            <v>0</v>
          </cell>
          <cell r="GQ72">
            <v>14</v>
          </cell>
          <cell r="GR72">
            <v>10</v>
          </cell>
          <cell r="GS72">
            <v>24</v>
          </cell>
          <cell r="GT72">
            <v>0</v>
          </cell>
          <cell r="GU72">
            <v>0</v>
          </cell>
          <cell r="GV72">
            <v>0</v>
          </cell>
          <cell r="GW72">
            <v>0</v>
          </cell>
          <cell r="GX72">
            <v>0</v>
          </cell>
          <cell r="GY72">
            <v>0</v>
          </cell>
          <cell r="GZ72">
            <v>0</v>
          </cell>
          <cell r="HA72">
            <v>1</v>
          </cell>
          <cell r="HB72">
            <v>0</v>
          </cell>
          <cell r="HC72">
            <v>0</v>
          </cell>
          <cell r="HD72">
            <v>0</v>
          </cell>
          <cell r="HE72">
            <v>0</v>
          </cell>
          <cell r="HF72">
            <v>0</v>
          </cell>
          <cell r="HG72">
            <v>1</v>
          </cell>
          <cell r="HH72">
            <v>1</v>
          </cell>
          <cell r="HI72">
            <v>0</v>
          </cell>
          <cell r="HJ72">
            <v>0</v>
          </cell>
          <cell r="HK72">
            <v>2</v>
          </cell>
          <cell r="HL72">
            <v>1</v>
          </cell>
          <cell r="HM72">
            <v>2</v>
          </cell>
          <cell r="HN72">
            <v>3</v>
          </cell>
          <cell r="HO72">
            <v>3</v>
          </cell>
          <cell r="HP72">
            <v>3</v>
          </cell>
          <cell r="HQ72">
            <v>0</v>
          </cell>
          <cell r="HR72">
            <v>0</v>
          </cell>
          <cell r="HS72">
            <v>0</v>
          </cell>
          <cell r="HT72">
            <v>0</v>
          </cell>
          <cell r="HU72">
            <v>7</v>
          </cell>
          <cell r="HV72">
            <v>7</v>
          </cell>
          <cell r="HW72">
            <v>14</v>
          </cell>
          <cell r="HX72">
            <v>17</v>
          </cell>
          <cell r="HY72">
            <v>8</v>
          </cell>
          <cell r="HZ72">
            <v>3</v>
          </cell>
          <cell r="IA72">
            <v>5</v>
          </cell>
          <cell r="IB72">
            <v>0</v>
          </cell>
          <cell r="IC72">
            <v>2</v>
          </cell>
          <cell r="ID72">
            <v>4</v>
          </cell>
          <cell r="IE72">
            <v>3</v>
          </cell>
          <cell r="IF72">
            <v>15</v>
          </cell>
          <cell r="IG72">
            <v>12</v>
          </cell>
          <cell r="IH72">
            <v>12</v>
          </cell>
          <cell r="II72">
            <v>7</v>
          </cell>
          <cell r="IJ72">
            <v>51</v>
          </cell>
          <cell r="IK72">
            <v>37</v>
          </cell>
          <cell r="IL72">
            <v>88</v>
          </cell>
          <cell r="IM72">
            <v>0</v>
          </cell>
          <cell r="IN72">
            <v>0</v>
          </cell>
          <cell r="IO72">
            <v>0</v>
          </cell>
          <cell r="IP72">
            <v>0</v>
          </cell>
          <cell r="IQ72">
            <v>0</v>
          </cell>
          <cell r="IR72">
            <v>0</v>
          </cell>
          <cell r="IS72">
            <v>0</v>
          </cell>
          <cell r="IT72">
            <v>0</v>
          </cell>
          <cell r="IU72">
            <v>1</v>
          </cell>
          <cell r="IV72">
            <v>3</v>
          </cell>
          <cell r="IW72">
            <v>1</v>
          </cell>
          <cell r="IX72">
            <v>3</v>
          </cell>
          <cell r="IY72">
            <v>4</v>
          </cell>
          <cell r="IZ72">
            <v>0</v>
          </cell>
          <cell r="JA72">
            <v>0</v>
          </cell>
          <cell r="JB72">
            <v>0</v>
          </cell>
          <cell r="JC72">
            <v>0</v>
          </cell>
          <cell r="JD72">
            <v>0</v>
          </cell>
          <cell r="JE72">
            <v>0</v>
          </cell>
          <cell r="JF72">
            <v>0</v>
          </cell>
          <cell r="JG72">
            <v>0</v>
          </cell>
          <cell r="JH72">
            <v>15</v>
          </cell>
          <cell r="JI72">
            <v>9</v>
          </cell>
          <cell r="JJ72">
            <v>15</v>
          </cell>
          <cell r="JK72">
            <v>9</v>
          </cell>
          <cell r="JL72">
            <v>24</v>
          </cell>
          <cell r="JM72">
            <v>0</v>
          </cell>
          <cell r="JN72">
            <v>0</v>
          </cell>
          <cell r="JO72">
            <v>0</v>
          </cell>
          <cell r="JP72">
            <v>0</v>
          </cell>
          <cell r="JQ72">
            <v>0</v>
          </cell>
          <cell r="JR72">
            <v>0</v>
          </cell>
          <cell r="JS72">
            <v>0</v>
          </cell>
          <cell r="JT72">
            <v>0</v>
          </cell>
          <cell r="JU72">
            <v>0</v>
          </cell>
          <cell r="JV72">
            <v>1</v>
          </cell>
          <cell r="JW72">
            <v>0</v>
          </cell>
          <cell r="JX72">
            <v>1</v>
          </cell>
          <cell r="JY72">
            <v>1</v>
          </cell>
          <cell r="JZ72">
            <v>0</v>
          </cell>
          <cell r="KA72">
            <v>0</v>
          </cell>
          <cell r="KB72">
            <v>0</v>
          </cell>
          <cell r="KC72">
            <v>0</v>
          </cell>
          <cell r="KD72">
            <v>0</v>
          </cell>
          <cell r="KE72">
            <v>0</v>
          </cell>
          <cell r="KF72">
            <v>0</v>
          </cell>
          <cell r="KG72">
            <v>0</v>
          </cell>
          <cell r="KH72">
            <v>8</v>
          </cell>
          <cell r="KI72">
            <v>5</v>
          </cell>
          <cell r="KJ72">
            <v>8</v>
          </cell>
          <cell r="KK72">
            <v>5</v>
          </cell>
          <cell r="KL72">
            <v>13</v>
          </cell>
          <cell r="KM72">
            <v>0</v>
          </cell>
          <cell r="KN72">
            <v>0</v>
          </cell>
          <cell r="KO72">
            <v>1</v>
          </cell>
          <cell r="KP72">
            <v>0</v>
          </cell>
          <cell r="KQ72">
            <v>0</v>
          </cell>
          <cell r="KR72">
            <v>0</v>
          </cell>
          <cell r="KS72">
            <v>0</v>
          </cell>
          <cell r="KT72">
            <v>0</v>
          </cell>
          <cell r="KU72">
            <v>1</v>
          </cell>
          <cell r="KV72">
            <v>0</v>
          </cell>
          <cell r="KW72">
            <v>1</v>
          </cell>
          <cell r="KX72">
            <v>0</v>
          </cell>
          <cell r="KY72">
            <v>2</v>
          </cell>
          <cell r="KZ72">
            <v>0</v>
          </cell>
          <cell r="LA72">
            <v>0</v>
          </cell>
          <cell r="LB72">
            <v>0</v>
          </cell>
          <cell r="LC72">
            <v>2</v>
          </cell>
          <cell r="LD72">
            <v>2</v>
          </cell>
        </row>
        <row r="73">
          <cell r="A73" t="str">
            <v>Photo Works North / Source Magazine</v>
          </cell>
          <cell r="B73">
            <v>1</v>
          </cell>
          <cell r="C73">
            <v>33269</v>
          </cell>
          <cell r="D73" t="str">
            <v>Lottery</v>
          </cell>
          <cell r="E73" t="str">
            <v>ACNI/12315</v>
          </cell>
          <cell r="F73" t="str">
            <v>Suzanne Lyle</v>
          </cell>
          <cell r="G73" t="str">
            <v>AFP - Core</v>
          </cell>
          <cell r="H73" t="str">
            <v>Awarded</v>
          </cell>
          <cell r="I73" t="str">
            <v>Small</v>
          </cell>
          <cell r="J73">
            <v>48352</v>
          </cell>
          <cell r="K73">
            <v>0</v>
          </cell>
          <cell r="L73">
            <v>48352</v>
          </cell>
          <cell r="M73">
            <v>115818</v>
          </cell>
          <cell r="N73" t="str">
            <v>Visual Arts</v>
          </cell>
          <cell r="O73">
            <v>1</v>
          </cell>
          <cell r="P73">
            <v>0</v>
          </cell>
          <cell r="Q73">
            <v>0</v>
          </cell>
          <cell r="R73">
            <v>0</v>
          </cell>
          <cell r="S73">
            <v>1</v>
          </cell>
          <cell r="T73">
            <v>0</v>
          </cell>
          <cell r="U73">
            <v>0</v>
          </cell>
          <cell r="V73">
            <v>0</v>
          </cell>
          <cell r="W73">
            <v>0</v>
          </cell>
          <cell r="X73">
            <v>0</v>
          </cell>
          <cell r="Y73">
            <v>1</v>
          </cell>
          <cell r="Z73">
            <v>2</v>
          </cell>
          <cell r="AA73">
            <v>3</v>
          </cell>
          <cell r="AB73">
            <v>2</v>
          </cell>
          <cell r="AC73">
            <v>5</v>
          </cell>
          <cell r="AD73">
            <v>2</v>
          </cell>
          <cell r="AE73">
            <v>0</v>
          </cell>
          <cell r="AF73">
            <v>1</v>
          </cell>
          <cell r="AG73">
            <v>0</v>
          </cell>
          <cell r="AH73">
            <v>53</v>
          </cell>
          <cell r="AI73">
            <v>41</v>
          </cell>
          <cell r="AJ73">
            <v>56</v>
          </cell>
          <cell r="AK73">
            <v>41</v>
          </cell>
          <cell r="AL73">
            <v>97</v>
          </cell>
          <cell r="AM73">
            <v>0</v>
          </cell>
          <cell r="AN73">
            <v>0</v>
          </cell>
          <cell r="AO73">
            <v>0</v>
          </cell>
          <cell r="AP73">
            <v>0</v>
          </cell>
          <cell r="AQ73">
            <v>6</v>
          </cell>
          <cell r="AR73">
            <v>2</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6</v>
          </cell>
          <cell r="BR73">
            <v>2</v>
          </cell>
          <cell r="BS73">
            <v>8</v>
          </cell>
          <cell r="BT73">
            <v>2</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2</v>
          </cell>
          <cell r="CU73">
            <v>0</v>
          </cell>
          <cell r="CV73">
            <v>2</v>
          </cell>
          <cell r="CW73">
            <v>1</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1</v>
          </cell>
          <cell r="DX73">
            <v>0</v>
          </cell>
          <cell r="DY73">
            <v>1</v>
          </cell>
          <cell r="DZ73">
            <v>53</v>
          </cell>
          <cell r="EA73">
            <v>41</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53</v>
          </cell>
          <cell r="FA73">
            <v>41</v>
          </cell>
          <cell r="FB73">
            <v>94</v>
          </cell>
          <cell r="FC73">
            <v>6</v>
          </cell>
          <cell r="FD73">
            <v>2</v>
          </cell>
          <cell r="FE73">
            <v>2</v>
          </cell>
          <cell r="FF73">
            <v>0</v>
          </cell>
          <cell r="FG73">
            <v>1</v>
          </cell>
          <cell r="FH73">
            <v>0</v>
          </cell>
          <cell r="FI73">
            <v>53</v>
          </cell>
          <cell r="FJ73">
            <v>41</v>
          </cell>
          <cell r="FK73">
            <v>0</v>
          </cell>
          <cell r="FL73">
            <v>0</v>
          </cell>
          <cell r="FM73">
            <v>62</v>
          </cell>
          <cell r="FN73">
            <v>43</v>
          </cell>
          <cell r="FO73">
            <v>105</v>
          </cell>
          <cell r="FP73">
            <v>0</v>
          </cell>
          <cell r="FQ73">
            <v>0</v>
          </cell>
          <cell r="FR73">
            <v>0</v>
          </cell>
          <cell r="FS73">
            <v>0</v>
          </cell>
          <cell r="FT73">
            <v>0</v>
          </cell>
          <cell r="FU73">
            <v>0</v>
          </cell>
          <cell r="FV73">
            <v>0</v>
          </cell>
          <cell r="FW73">
            <v>0</v>
          </cell>
          <cell r="FX73">
            <v>0</v>
          </cell>
          <cell r="FY73">
            <v>0</v>
          </cell>
          <cell r="FZ73">
            <v>0</v>
          </cell>
          <cell r="GA73">
            <v>0</v>
          </cell>
          <cell r="GB73">
            <v>0</v>
          </cell>
          <cell r="GC73">
            <v>0</v>
          </cell>
          <cell r="GD73">
            <v>0</v>
          </cell>
          <cell r="GE73">
            <v>0</v>
          </cell>
          <cell r="GF73">
            <v>0</v>
          </cell>
          <cell r="GG73">
            <v>0</v>
          </cell>
          <cell r="GH73">
            <v>0</v>
          </cell>
          <cell r="GI73">
            <v>0</v>
          </cell>
          <cell r="GJ73">
            <v>2</v>
          </cell>
          <cell r="GK73">
            <v>0</v>
          </cell>
          <cell r="GL73">
            <v>0</v>
          </cell>
          <cell r="GM73">
            <v>0</v>
          </cell>
          <cell r="GN73">
            <v>0</v>
          </cell>
          <cell r="GO73">
            <v>0</v>
          </cell>
          <cell r="GP73">
            <v>0</v>
          </cell>
          <cell r="GQ73">
            <v>0</v>
          </cell>
          <cell r="GR73">
            <v>2</v>
          </cell>
          <cell r="GS73">
            <v>2</v>
          </cell>
          <cell r="GT73">
            <v>0</v>
          </cell>
          <cell r="GU73">
            <v>0</v>
          </cell>
          <cell r="GV73">
            <v>0</v>
          </cell>
          <cell r="GW73">
            <v>0</v>
          </cell>
          <cell r="GX73">
            <v>0</v>
          </cell>
          <cell r="GY73">
            <v>0</v>
          </cell>
          <cell r="GZ73">
            <v>1</v>
          </cell>
          <cell r="HA73">
            <v>0</v>
          </cell>
          <cell r="HB73">
            <v>0</v>
          </cell>
          <cell r="HC73">
            <v>0</v>
          </cell>
          <cell r="HD73">
            <v>0</v>
          </cell>
          <cell r="HE73">
            <v>0</v>
          </cell>
          <cell r="HF73">
            <v>1</v>
          </cell>
          <cell r="HG73">
            <v>0</v>
          </cell>
          <cell r="HH73">
            <v>1</v>
          </cell>
          <cell r="HI73">
            <v>0</v>
          </cell>
          <cell r="HJ73">
            <v>0</v>
          </cell>
          <cell r="HK73">
            <v>0</v>
          </cell>
          <cell r="HL73">
            <v>1</v>
          </cell>
          <cell r="HM73">
            <v>0</v>
          </cell>
          <cell r="HN73">
            <v>0</v>
          </cell>
          <cell r="HO73">
            <v>0</v>
          </cell>
          <cell r="HP73">
            <v>1</v>
          </cell>
          <cell r="HQ73">
            <v>0</v>
          </cell>
          <cell r="HR73">
            <v>0</v>
          </cell>
          <cell r="HS73">
            <v>0</v>
          </cell>
          <cell r="HT73">
            <v>0</v>
          </cell>
          <cell r="HU73">
            <v>0</v>
          </cell>
          <cell r="HV73">
            <v>2</v>
          </cell>
          <cell r="HW73">
            <v>2</v>
          </cell>
          <cell r="HX73">
            <v>0</v>
          </cell>
          <cell r="HY73">
            <v>0</v>
          </cell>
          <cell r="HZ73">
            <v>0</v>
          </cell>
          <cell r="IA73">
            <v>0</v>
          </cell>
          <cell r="IB73">
            <v>0</v>
          </cell>
          <cell r="IC73">
            <v>0</v>
          </cell>
          <cell r="ID73">
            <v>0</v>
          </cell>
          <cell r="IE73">
            <v>0</v>
          </cell>
          <cell r="IF73">
            <v>0</v>
          </cell>
          <cell r="IG73">
            <v>0</v>
          </cell>
          <cell r="IH73">
            <v>0</v>
          </cell>
          <cell r="II73">
            <v>0</v>
          </cell>
          <cell r="IJ73">
            <v>0</v>
          </cell>
          <cell r="IK73">
            <v>0</v>
          </cell>
          <cell r="IL73">
            <v>0</v>
          </cell>
          <cell r="IM73">
            <v>0</v>
          </cell>
          <cell r="IN73">
            <v>0</v>
          </cell>
          <cell r="IO73">
            <v>0</v>
          </cell>
          <cell r="IP73">
            <v>0</v>
          </cell>
          <cell r="IQ73">
            <v>0</v>
          </cell>
          <cell r="IR73">
            <v>0</v>
          </cell>
          <cell r="IS73">
            <v>0</v>
          </cell>
          <cell r="IT73">
            <v>0</v>
          </cell>
          <cell r="IU73">
            <v>0</v>
          </cell>
          <cell r="IV73">
            <v>0</v>
          </cell>
          <cell r="IW73">
            <v>0</v>
          </cell>
          <cell r="IX73">
            <v>0</v>
          </cell>
          <cell r="IY73">
            <v>0</v>
          </cell>
          <cell r="IZ73">
            <v>1</v>
          </cell>
          <cell r="JA73">
            <v>0</v>
          </cell>
          <cell r="JB73">
            <v>1</v>
          </cell>
          <cell r="JC73">
            <v>0</v>
          </cell>
          <cell r="JD73">
            <v>0</v>
          </cell>
          <cell r="JE73">
            <v>0</v>
          </cell>
          <cell r="JF73">
            <v>0</v>
          </cell>
          <cell r="JG73">
            <v>0</v>
          </cell>
          <cell r="JH73">
            <v>0</v>
          </cell>
          <cell r="JI73">
            <v>0</v>
          </cell>
          <cell r="JJ73">
            <v>2</v>
          </cell>
          <cell r="JK73">
            <v>0</v>
          </cell>
          <cell r="JL73">
            <v>2</v>
          </cell>
          <cell r="JM73">
            <v>0</v>
          </cell>
          <cell r="JN73">
            <v>0</v>
          </cell>
          <cell r="JO73">
            <v>1</v>
          </cell>
          <cell r="JP73">
            <v>1</v>
          </cell>
          <cell r="JQ73">
            <v>0</v>
          </cell>
          <cell r="JR73">
            <v>0</v>
          </cell>
          <cell r="JS73">
            <v>0</v>
          </cell>
          <cell r="JT73">
            <v>0</v>
          </cell>
          <cell r="JU73">
            <v>0</v>
          </cell>
          <cell r="JV73">
            <v>0</v>
          </cell>
          <cell r="JW73">
            <v>1</v>
          </cell>
          <cell r="JX73">
            <v>1</v>
          </cell>
          <cell r="JY73">
            <v>2</v>
          </cell>
          <cell r="JZ73">
            <v>3</v>
          </cell>
          <cell r="KA73">
            <v>3</v>
          </cell>
          <cell r="KB73">
            <v>2</v>
          </cell>
          <cell r="KC73">
            <v>0</v>
          </cell>
          <cell r="KD73">
            <v>0</v>
          </cell>
          <cell r="KE73">
            <v>0</v>
          </cell>
          <cell r="KF73">
            <v>0</v>
          </cell>
          <cell r="KG73">
            <v>0</v>
          </cell>
          <cell r="KH73">
            <v>0</v>
          </cell>
          <cell r="KI73">
            <v>0</v>
          </cell>
          <cell r="KJ73">
            <v>5</v>
          </cell>
          <cell r="KK73">
            <v>3</v>
          </cell>
          <cell r="KL73">
            <v>8</v>
          </cell>
          <cell r="KM73">
            <v>0</v>
          </cell>
          <cell r="KN73">
            <v>0</v>
          </cell>
          <cell r="KO73">
            <v>1</v>
          </cell>
          <cell r="KP73">
            <v>0</v>
          </cell>
          <cell r="KQ73">
            <v>2</v>
          </cell>
          <cell r="KR73">
            <v>0</v>
          </cell>
          <cell r="KS73">
            <v>0</v>
          </cell>
          <cell r="KT73">
            <v>0</v>
          </cell>
          <cell r="KU73">
            <v>0</v>
          </cell>
          <cell r="KV73">
            <v>2</v>
          </cell>
          <cell r="KW73">
            <v>0</v>
          </cell>
          <cell r="KX73">
            <v>0</v>
          </cell>
          <cell r="KY73">
            <v>4</v>
          </cell>
          <cell r="KZ73">
            <v>0</v>
          </cell>
          <cell r="LA73">
            <v>0</v>
          </cell>
          <cell r="LB73">
            <v>0</v>
          </cell>
          <cell r="LC73">
            <v>0</v>
          </cell>
          <cell r="LD73">
            <v>0</v>
          </cell>
        </row>
        <row r="74">
          <cell r="A74" t="str">
            <v>PLACE</v>
          </cell>
          <cell r="B74">
            <v>1</v>
          </cell>
          <cell r="C74">
            <v>33186</v>
          </cell>
          <cell r="D74" t="str">
            <v>Lottery</v>
          </cell>
          <cell r="E74" t="str">
            <v>ACNI/12232</v>
          </cell>
          <cell r="F74" t="str">
            <v>Deirdre Robb</v>
          </cell>
          <cell r="G74" t="str">
            <v>AFP - Core</v>
          </cell>
          <cell r="H74" t="str">
            <v>Awarded</v>
          </cell>
          <cell r="I74" t="str">
            <v>Medium</v>
          </cell>
          <cell r="J74">
            <v>90157</v>
          </cell>
          <cell r="K74">
            <v>0</v>
          </cell>
          <cell r="L74">
            <v>103684</v>
          </cell>
          <cell r="M74">
            <v>270156</v>
          </cell>
          <cell r="N74" t="str">
            <v>Visual Arts</v>
          </cell>
          <cell r="O74">
            <v>0</v>
          </cell>
          <cell r="P74">
            <v>0</v>
          </cell>
          <cell r="Q74">
            <v>0</v>
          </cell>
          <cell r="R74">
            <v>0</v>
          </cell>
          <cell r="S74">
            <v>0</v>
          </cell>
          <cell r="T74">
            <v>0</v>
          </cell>
          <cell r="U74">
            <v>1</v>
          </cell>
          <cell r="V74">
            <v>1</v>
          </cell>
          <cell r="W74">
            <v>0</v>
          </cell>
          <cell r="X74">
            <v>1</v>
          </cell>
          <cell r="Y74">
            <v>0</v>
          </cell>
          <cell r="Z74">
            <v>2</v>
          </cell>
          <cell r="AA74">
            <v>1</v>
          </cell>
          <cell r="AB74">
            <v>4</v>
          </cell>
          <cell r="AC74">
            <v>5</v>
          </cell>
          <cell r="AD74">
            <v>7</v>
          </cell>
          <cell r="AE74">
            <v>5</v>
          </cell>
          <cell r="AF74">
            <v>1</v>
          </cell>
          <cell r="AG74">
            <v>3</v>
          </cell>
          <cell r="AH74">
            <v>29</v>
          </cell>
          <cell r="AI74">
            <v>27</v>
          </cell>
          <cell r="AJ74">
            <v>37</v>
          </cell>
          <cell r="AK74">
            <v>35</v>
          </cell>
          <cell r="AL74">
            <v>72</v>
          </cell>
          <cell r="AM74">
            <v>45</v>
          </cell>
          <cell r="AN74">
            <v>40</v>
          </cell>
          <cell r="AO74">
            <v>85</v>
          </cell>
          <cell r="AP74">
            <v>1190</v>
          </cell>
          <cell r="AQ74">
            <v>5</v>
          </cell>
          <cell r="AR74">
            <v>3</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5</v>
          </cell>
          <cell r="BR74">
            <v>3</v>
          </cell>
          <cell r="BS74">
            <v>8</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1</v>
          </cell>
          <cell r="CX74">
            <v>1</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1</v>
          </cell>
          <cell r="DX74">
            <v>1</v>
          </cell>
          <cell r="DY74">
            <v>2</v>
          </cell>
          <cell r="DZ74">
            <v>0</v>
          </cell>
          <cell r="EA74">
            <v>3</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3</v>
          </cell>
          <cell r="FB74">
            <v>3</v>
          </cell>
          <cell r="FC74">
            <v>0</v>
          </cell>
          <cell r="FD74">
            <v>0</v>
          </cell>
          <cell r="FE74">
            <v>0</v>
          </cell>
          <cell r="FF74">
            <v>0</v>
          </cell>
          <cell r="FG74">
            <v>0</v>
          </cell>
          <cell r="FH74">
            <v>0</v>
          </cell>
          <cell r="FI74">
            <v>0</v>
          </cell>
          <cell r="FJ74">
            <v>1</v>
          </cell>
          <cell r="FK74">
            <v>0</v>
          </cell>
          <cell r="FL74">
            <v>0</v>
          </cell>
          <cell r="FM74">
            <v>0</v>
          </cell>
          <cell r="FN74">
            <v>1</v>
          </cell>
          <cell r="FO74">
            <v>1</v>
          </cell>
          <cell r="FP74">
            <v>0</v>
          </cell>
          <cell r="FQ74">
            <v>0</v>
          </cell>
          <cell r="FR74">
            <v>0</v>
          </cell>
          <cell r="FS74">
            <v>1</v>
          </cell>
          <cell r="FT74">
            <v>0</v>
          </cell>
          <cell r="FU74">
            <v>0</v>
          </cell>
          <cell r="FV74">
            <v>4</v>
          </cell>
          <cell r="FW74">
            <v>2</v>
          </cell>
          <cell r="FX74">
            <v>1</v>
          </cell>
          <cell r="FY74">
            <v>0</v>
          </cell>
          <cell r="FZ74">
            <v>0</v>
          </cell>
          <cell r="GA74">
            <v>0</v>
          </cell>
          <cell r="GB74">
            <v>5</v>
          </cell>
          <cell r="GC74">
            <v>3</v>
          </cell>
          <cell r="GD74">
            <v>8</v>
          </cell>
          <cell r="GE74">
            <v>0</v>
          </cell>
          <cell r="GF74">
            <v>0</v>
          </cell>
          <cell r="GG74">
            <v>0</v>
          </cell>
          <cell r="GH74">
            <v>0</v>
          </cell>
          <cell r="GI74">
            <v>0</v>
          </cell>
          <cell r="GJ74">
            <v>0</v>
          </cell>
          <cell r="GK74">
            <v>0</v>
          </cell>
          <cell r="GL74">
            <v>0</v>
          </cell>
          <cell r="GM74">
            <v>0</v>
          </cell>
          <cell r="GN74">
            <v>0</v>
          </cell>
          <cell r="GO74">
            <v>0</v>
          </cell>
          <cell r="GP74">
            <v>0</v>
          </cell>
          <cell r="GQ74">
            <v>0</v>
          </cell>
          <cell r="GR74">
            <v>0</v>
          </cell>
          <cell r="GS74">
            <v>0</v>
          </cell>
          <cell r="GT74">
            <v>0</v>
          </cell>
          <cell r="GU74">
            <v>0</v>
          </cell>
          <cell r="GV74">
            <v>0</v>
          </cell>
          <cell r="GW74">
            <v>0</v>
          </cell>
          <cell r="GX74">
            <v>1</v>
          </cell>
          <cell r="GY74">
            <v>1</v>
          </cell>
          <cell r="GZ74">
            <v>0</v>
          </cell>
          <cell r="HA74">
            <v>0</v>
          </cell>
          <cell r="HB74">
            <v>0</v>
          </cell>
          <cell r="HC74">
            <v>0</v>
          </cell>
          <cell r="HD74">
            <v>0</v>
          </cell>
          <cell r="HE74">
            <v>0</v>
          </cell>
          <cell r="HF74">
            <v>1</v>
          </cell>
          <cell r="HG74">
            <v>1</v>
          </cell>
          <cell r="HH74">
            <v>2</v>
          </cell>
          <cell r="HI74">
            <v>0</v>
          </cell>
          <cell r="HJ74">
            <v>0</v>
          </cell>
          <cell r="HK74">
            <v>5</v>
          </cell>
          <cell r="HL74">
            <v>6</v>
          </cell>
          <cell r="HM74">
            <v>0</v>
          </cell>
          <cell r="HN74">
            <v>1</v>
          </cell>
          <cell r="HO74">
            <v>0</v>
          </cell>
          <cell r="HP74">
            <v>0</v>
          </cell>
          <cell r="HQ74">
            <v>0</v>
          </cell>
          <cell r="HR74">
            <v>0</v>
          </cell>
          <cell r="HS74">
            <v>0</v>
          </cell>
          <cell r="HT74">
            <v>0</v>
          </cell>
          <cell r="HU74">
            <v>5</v>
          </cell>
          <cell r="HV74">
            <v>7</v>
          </cell>
          <cell r="HW74">
            <v>12</v>
          </cell>
          <cell r="HX74">
            <v>0</v>
          </cell>
          <cell r="HY74">
            <v>0</v>
          </cell>
          <cell r="HZ74">
            <v>2</v>
          </cell>
          <cell r="IA74">
            <v>3</v>
          </cell>
          <cell r="IB74">
            <v>0</v>
          </cell>
          <cell r="IC74">
            <v>0</v>
          </cell>
          <cell r="ID74">
            <v>0</v>
          </cell>
          <cell r="IE74">
            <v>0</v>
          </cell>
          <cell r="IF74">
            <v>0</v>
          </cell>
          <cell r="IG74">
            <v>0</v>
          </cell>
          <cell r="IH74">
            <v>0</v>
          </cell>
          <cell r="II74">
            <v>0</v>
          </cell>
          <cell r="IJ74">
            <v>2</v>
          </cell>
          <cell r="IK74">
            <v>3</v>
          </cell>
          <cell r="IL74">
            <v>5</v>
          </cell>
          <cell r="IM74">
            <v>0</v>
          </cell>
          <cell r="IN74">
            <v>0</v>
          </cell>
          <cell r="IO74">
            <v>0</v>
          </cell>
          <cell r="IP74">
            <v>0</v>
          </cell>
          <cell r="IQ74">
            <v>0</v>
          </cell>
          <cell r="IR74">
            <v>0</v>
          </cell>
          <cell r="IS74">
            <v>0</v>
          </cell>
          <cell r="IT74">
            <v>0</v>
          </cell>
          <cell r="IU74">
            <v>5</v>
          </cell>
          <cell r="IV74">
            <v>3</v>
          </cell>
          <cell r="IW74">
            <v>5</v>
          </cell>
          <cell r="IX74">
            <v>3</v>
          </cell>
          <cell r="IY74">
            <v>8</v>
          </cell>
          <cell r="IZ74">
            <v>0</v>
          </cell>
          <cell r="JA74">
            <v>0</v>
          </cell>
          <cell r="JB74">
            <v>0</v>
          </cell>
          <cell r="JC74">
            <v>0</v>
          </cell>
          <cell r="JD74">
            <v>0</v>
          </cell>
          <cell r="JE74">
            <v>0</v>
          </cell>
          <cell r="JF74">
            <v>0</v>
          </cell>
          <cell r="JG74">
            <v>0</v>
          </cell>
          <cell r="JH74">
            <v>0</v>
          </cell>
          <cell r="JI74">
            <v>0</v>
          </cell>
          <cell r="JJ74">
            <v>0</v>
          </cell>
          <cell r="JK74">
            <v>0</v>
          </cell>
          <cell r="JL74">
            <v>0</v>
          </cell>
          <cell r="JM74">
            <v>0</v>
          </cell>
          <cell r="JN74">
            <v>0</v>
          </cell>
          <cell r="JO74">
            <v>0</v>
          </cell>
          <cell r="JP74">
            <v>0</v>
          </cell>
          <cell r="JQ74">
            <v>0</v>
          </cell>
          <cell r="JR74">
            <v>0</v>
          </cell>
          <cell r="JS74">
            <v>0</v>
          </cell>
          <cell r="JT74">
            <v>0</v>
          </cell>
          <cell r="JU74">
            <v>1</v>
          </cell>
          <cell r="JV74">
            <v>1</v>
          </cell>
          <cell r="JW74">
            <v>1</v>
          </cell>
          <cell r="JX74">
            <v>1</v>
          </cell>
          <cell r="JY74">
            <v>2</v>
          </cell>
          <cell r="JZ74">
            <v>0</v>
          </cell>
          <cell r="KA74">
            <v>0</v>
          </cell>
          <cell r="KB74">
            <v>0</v>
          </cell>
          <cell r="KC74">
            <v>0</v>
          </cell>
          <cell r="KD74">
            <v>0</v>
          </cell>
          <cell r="KE74">
            <v>0</v>
          </cell>
          <cell r="KF74">
            <v>0</v>
          </cell>
          <cell r="KG74">
            <v>0</v>
          </cell>
          <cell r="KH74">
            <v>0</v>
          </cell>
          <cell r="KI74">
            <v>3</v>
          </cell>
          <cell r="KJ74">
            <v>0</v>
          </cell>
          <cell r="KK74">
            <v>3</v>
          </cell>
          <cell r="KL74">
            <v>3</v>
          </cell>
          <cell r="KM74">
            <v>0</v>
          </cell>
          <cell r="KN74">
            <v>0</v>
          </cell>
          <cell r="KO74">
            <v>1</v>
          </cell>
          <cell r="KP74">
            <v>0</v>
          </cell>
          <cell r="KQ74">
            <v>0</v>
          </cell>
          <cell r="KR74">
            <v>0</v>
          </cell>
          <cell r="KS74">
            <v>0</v>
          </cell>
          <cell r="KT74">
            <v>0</v>
          </cell>
          <cell r="KU74">
            <v>2</v>
          </cell>
          <cell r="KV74">
            <v>3</v>
          </cell>
          <cell r="KW74">
            <v>0</v>
          </cell>
          <cell r="KX74">
            <v>1</v>
          </cell>
          <cell r="KY74">
            <v>6</v>
          </cell>
          <cell r="KZ74">
            <v>0</v>
          </cell>
          <cell r="LA74">
            <v>0</v>
          </cell>
          <cell r="LB74">
            <v>0</v>
          </cell>
          <cell r="LC74">
            <v>0</v>
          </cell>
          <cell r="LD74">
            <v>0</v>
          </cell>
        </row>
        <row r="75">
          <cell r="A75" t="str">
            <v>Play Resource Warehouse</v>
          </cell>
          <cell r="B75">
            <v>1</v>
          </cell>
          <cell r="C75">
            <v>33242</v>
          </cell>
          <cell r="D75" t="str">
            <v>Lottery</v>
          </cell>
          <cell r="E75" t="str">
            <v>ACNI/12288</v>
          </cell>
          <cell r="F75" t="str">
            <v>Gavin O'Connor</v>
          </cell>
          <cell r="G75" t="str">
            <v>AFP - Core</v>
          </cell>
          <cell r="H75" t="str">
            <v>Awarded</v>
          </cell>
          <cell r="I75" t="str">
            <v>Medium</v>
          </cell>
          <cell r="J75">
            <v>99000</v>
          </cell>
          <cell r="K75">
            <v>0</v>
          </cell>
          <cell r="L75">
            <v>362392.61</v>
          </cell>
          <cell r="M75">
            <v>362392.61</v>
          </cell>
          <cell r="N75" t="str">
            <v>Visual Arts</v>
          </cell>
          <cell r="O75">
            <v>0</v>
          </cell>
          <cell r="P75">
            <v>0</v>
          </cell>
          <cell r="Q75">
            <v>0</v>
          </cell>
          <cell r="R75">
            <v>0</v>
          </cell>
          <cell r="S75">
            <v>1</v>
          </cell>
          <cell r="T75">
            <v>3</v>
          </cell>
          <cell r="U75">
            <v>1</v>
          </cell>
          <cell r="V75">
            <v>0</v>
          </cell>
          <cell r="W75">
            <v>2</v>
          </cell>
          <cell r="X75">
            <v>0</v>
          </cell>
          <cell r="Y75">
            <v>5</v>
          </cell>
          <cell r="Z75">
            <v>0</v>
          </cell>
          <cell r="AA75">
            <v>9</v>
          </cell>
          <cell r="AB75">
            <v>3</v>
          </cell>
          <cell r="AC75">
            <v>12</v>
          </cell>
          <cell r="AD75">
            <v>2</v>
          </cell>
          <cell r="AE75">
            <v>18</v>
          </cell>
          <cell r="AF75">
            <v>0</v>
          </cell>
          <cell r="AG75">
            <v>0</v>
          </cell>
          <cell r="AH75">
            <v>0</v>
          </cell>
          <cell r="AI75">
            <v>0</v>
          </cell>
          <cell r="AJ75">
            <v>2</v>
          </cell>
          <cell r="AK75">
            <v>18</v>
          </cell>
          <cell r="AL75">
            <v>20</v>
          </cell>
          <cell r="AM75">
            <v>1</v>
          </cell>
          <cell r="AN75">
            <v>0</v>
          </cell>
          <cell r="AO75">
            <v>1</v>
          </cell>
          <cell r="AP75">
            <v>52</v>
          </cell>
          <cell r="AQ75">
            <v>5</v>
          </cell>
          <cell r="AR75">
            <v>2</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5</v>
          </cell>
          <cell r="BR75">
            <v>2</v>
          </cell>
          <cell r="BS75">
            <v>7</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1</v>
          </cell>
          <cell r="CX75">
            <v>4</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1</v>
          </cell>
          <cell r="DX75">
            <v>4</v>
          </cell>
          <cell r="DY75">
            <v>5</v>
          </cell>
          <cell r="DZ75">
            <v>3</v>
          </cell>
          <cell r="EA75">
            <v>3</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1</v>
          </cell>
          <cell r="EV75">
            <v>0</v>
          </cell>
          <cell r="EW75">
            <v>0</v>
          </cell>
          <cell r="EX75">
            <v>0</v>
          </cell>
          <cell r="EY75">
            <v>0</v>
          </cell>
          <cell r="EZ75">
            <v>3</v>
          </cell>
          <cell r="FA75">
            <v>4</v>
          </cell>
          <cell r="FB75">
            <v>7</v>
          </cell>
          <cell r="FC75">
            <v>0</v>
          </cell>
          <cell r="FD75">
            <v>0</v>
          </cell>
          <cell r="FE75">
            <v>0</v>
          </cell>
          <cell r="FF75">
            <v>0</v>
          </cell>
          <cell r="FG75">
            <v>0</v>
          </cell>
          <cell r="FH75">
            <v>0</v>
          </cell>
          <cell r="FI75">
            <v>0</v>
          </cell>
          <cell r="FJ75">
            <v>0</v>
          </cell>
          <cell r="FK75">
            <v>1</v>
          </cell>
          <cell r="FL75">
            <v>0</v>
          </cell>
          <cell r="FM75">
            <v>1</v>
          </cell>
          <cell r="FN75">
            <v>0</v>
          </cell>
          <cell r="FO75">
            <v>1</v>
          </cell>
          <cell r="FP75">
            <v>0</v>
          </cell>
          <cell r="FQ75">
            <v>0</v>
          </cell>
          <cell r="FR75">
            <v>0</v>
          </cell>
          <cell r="FS75">
            <v>0</v>
          </cell>
          <cell r="FT75">
            <v>2</v>
          </cell>
          <cell r="FU75">
            <v>0</v>
          </cell>
          <cell r="FV75">
            <v>3</v>
          </cell>
          <cell r="FW75">
            <v>2</v>
          </cell>
          <cell r="FX75">
            <v>0</v>
          </cell>
          <cell r="FY75">
            <v>0</v>
          </cell>
          <cell r="FZ75">
            <v>0</v>
          </cell>
          <cell r="GA75">
            <v>0</v>
          </cell>
          <cell r="GB75">
            <v>5</v>
          </cell>
          <cell r="GC75">
            <v>2</v>
          </cell>
          <cell r="GD75">
            <v>7</v>
          </cell>
          <cell r="GE75">
            <v>0</v>
          </cell>
          <cell r="GF75">
            <v>0</v>
          </cell>
          <cell r="GG75">
            <v>0</v>
          </cell>
          <cell r="GH75">
            <v>0</v>
          </cell>
          <cell r="GI75">
            <v>0</v>
          </cell>
          <cell r="GJ75">
            <v>0</v>
          </cell>
          <cell r="GK75">
            <v>0</v>
          </cell>
          <cell r="GL75">
            <v>0</v>
          </cell>
          <cell r="GM75">
            <v>0</v>
          </cell>
          <cell r="GN75">
            <v>0</v>
          </cell>
          <cell r="GO75">
            <v>0</v>
          </cell>
          <cell r="GP75">
            <v>0</v>
          </cell>
          <cell r="GQ75">
            <v>0</v>
          </cell>
          <cell r="GR75">
            <v>0</v>
          </cell>
          <cell r="GS75">
            <v>0</v>
          </cell>
          <cell r="GT75">
            <v>0</v>
          </cell>
          <cell r="GU75">
            <v>0</v>
          </cell>
          <cell r="GV75">
            <v>0</v>
          </cell>
          <cell r="GW75">
            <v>1</v>
          </cell>
          <cell r="GX75">
            <v>0</v>
          </cell>
          <cell r="GY75">
            <v>2</v>
          </cell>
          <cell r="GZ75">
            <v>0</v>
          </cell>
          <cell r="HA75">
            <v>0</v>
          </cell>
          <cell r="HB75">
            <v>1</v>
          </cell>
          <cell r="HC75">
            <v>1</v>
          </cell>
          <cell r="HD75">
            <v>0</v>
          </cell>
          <cell r="HE75">
            <v>0</v>
          </cell>
          <cell r="HF75">
            <v>1</v>
          </cell>
          <cell r="HG75">
            <v>4</v>
          </cell>
          <cell r="HH75">
            <v>5</v>
          </cell>
          <cell r="HI75">
            <v>0</v>
          </cell>
          <cell r="HJ75">
            <v>0</v>
          </cell>
          <cell r="HK75">
            <v>1</v>
          </cell>
          <cell r="HL75">
            <v>1</v>
          </cell>
          <cell r="HM75">
            <v>1</v>
          </cell>
          <cell r="HN75">
            <v>3</v>
          </cell>
          <cell r="HO75">
            <v>1</v>
          </cell>
          <cell r="HP75">
            <v>0</v>
          </cell>
          <cell r="HQ75">
            <v>0</v>
          </cell>
          <cell r="HR75">
            <v>0</v>
          </cell>
          <cell r="HS75">
            <v>0</v>
          </cell>
          <cell r="HT75">
            <v>0</v>
          </cell>
          <cell r="HU75">
            <v>3</v>
          </cell>
          <cell r="HV75">
            <v>4</v>
          </cell>
          <cell r="HW75">
            <v>7</v>
          </cell>
          <cell r="HX75">
            <v>0</v>
          </cell>
          <cell r="HY75">
            <v>0</v>
          </cell>
          <cell r="HZ75">
            <v>0</v>
          </cell>
          <cell r="IA75">
            <v>0</v>
          </cell>
          <cell r="IB75">
            <v>0</v>
          </cell>
          <cell r="IC75">
            <v>0</v>
          </cell>
          <cell r="ID75">
            <v>0</v>
          </cell>
          <cell r="IE75">
            <v>0</v>
          </cell>
          <cell r="IF75">
            <v>0</v>
          </cell>
          <cell r="IG75">
            <v>0</v>
          </cell>
          <cell r="IH75">
            <v>0</v>
          </cell>
          <cell r="II75">
            <v>0</v>
          </cell>
          <cell r="IJ75">
            <v>0</v>
          </cell>
          <cell r="IK75">
            <v>0</v>
          </cell>
          <cell r="IL75">
            <v>0</v>
          </cell>
          <cell r="IM75">
            <v>2</v>
          </cell>
          <cell r="IN75">
            <v>2</v>
          </cell>
          <cell r="IO75">
            <v>3</v>
          </cell>
          <cell r="IP75">
            <v>0</v>
          </cell>
          <cell r="IQ75">
            <v>0</v>
          </cell>
          <cell r="IR75">
            <v>0</v>
          </cell>
          <cell r="IS75">
            <v>0</v>
          </cell>
          <cell r="IT75">
            <v>0</v>
          </cell>
          <cell r="IU75">
            <v>0</v>
          </cell>
          <cell r="IV75">
            <v>0</v>
          </cell>
          <cell r="IW75">
            <v>5</v>
          </cell>
          <cell r="IX75">
            <v>2</v>
          </cell>
          <cell r="IY75">
            <v>7</v>
          </cell>
          <cell r="IZ75">
            <v>0</v>
          </cell>
          <cell r="JA75">
            <v>0</v>
          </cell>
          <cell r="JB75">
            <v>0</v>
          </cell>
          <cell r="JC75">
            <v>0</v>
          </cell>
          <cell r="JD75">
            <v>0</v>
          </cell>
          <cell r="JE75">
            <v>0</v>
          </cell>
          <cell r="JF75">
            <v>0</v>
          </cell>
          <cell r="JG75">
            <v>0</v>
          </cell>
          <cell r="JH75">
            <v>0</v>
          </cell>
          <cell r="JI75">
            <v>0</v>
          </cell>
          <cell r="JJ75">
            <v>0</v>
          </cell>
          <cell r="JK75">
            <v>0</v>
          </cell>
          <cell r="JL75">
            <v>0</v>
          </cell>
          <cell r="JM75">
            <v>1</v>
          </cell>
          <cell r="JN75">
            <v>3</v>
          </cell>
          <cell r="JO75">
            <v>0</v>
          </cell>
          <cell r="JP75">
            <v>1</v>
          </cell>
          <cell r="JQ75">
            <v>0</v>
          </cell>
          <cell r="JR75">
            <v>0</v>
          </cell>
          <cell r="JS75">
            <v>0</v>
          </cell>
          <cell r="JT75">
            <v>0</v>
          </cell>
          <cell r="JU75">
            <v>0</v>
          </cell>
          <cell r="JV75">
            <v>0</v>
          </cell>
          <cell r="JW75">
            <v>1</v>
          </cell>
          <cell r="JX75">
            <v>4</v>
          </cell>
          <cell r="JY75">
            <v>5</v>
          </cell>
          <cell r="JZ75">
            <v>2</v>
          </cell>
          <cell r="KA75">
            <v>1</v>
          </cell>
          <cell r="KB75">
            <v>1</v>
          </cell>
          <cell r="KC75">
            <v>3</v>
          </cell>
          <cell r="KD75">
            <v>0</v>
          </cell>
          <cell r="KE75">
            <v>0</v>
          </cell>
          <cell r="KF75">
            <v>0</v>
          </cell>
          <cell r="KG75">
            <v>0</v>
          </cell>
          <cell r="KH75">
            <v>0</v>
          </cell>
          <cell r="KI75">
            <v>0</v>
          </cell>
          <cell r="KJ75">
            <v>3</v>
          </cell>
          <cell r="KK75">
            <v>4</v>
          </cell>
          <cell r="KL75">
            <v>7</v>
          </cell>
          <cell r="KM75">
            <v>0</v>
          </cell>
          <cell r="KN75">
            <v>0</v>
          </cell>
          <cell r="KO75">
            <v>1</v>
          </cell>
          <cell r="KP75">
            <v>0</v>
          </cell>
          <cell r="KQ75">
            <v>6</v>
          </cell>
          <cell r="KR75">
            <v>0</v>
          </cell>
          <cell r="KS75">
            <v>0</v>
          </cell>
          <cell r="KT75">
            <v>0</v>
          </cell>
          <cell r="KU75">
            <v>0</v>
          </cell>
          <cell r="KV75">
            <v>0</v>
          </cell>
          <cell r="KW75">
            <v>0</v>
          </cell>
          <cell r="KX75">
            <v>0</v>
          </cell>
          <cell r="KY75">
            <v>6</v>
          </cell>
          <cell r="KZ75">
            <v>0</v>
          </cell>
          <cell r="LA75">
            <v>0</v>
          </cell>
          <cell r="LB75">
            <v>0</v>
          </cell>
          <cell r="LC75">
            <v>0</v>
          </cell>
          <cell r="LD75">
            <v>0</v>
          </cell>
        </row>
        <row r="76">
          <cell r="A76" t="str">
            <v>Poetry Ireland</v>
          </cell>
          <cell r="B76">
            <v>1</v>
          </cell>
          <cell r="C76">
            <v>33170</v>
          </cell>
          <cell r="D76" t="str">
            <v>Lottery</v>
          </cell>
          <cell r="E76" t="str">
            <v>ACNI/12216</v>
          </cell>
          <cell r="F76" t="str">
            <v>Damian Smyth</v>
          </cell>
          <cell r="G76" t="str">
            <v>AFP - Core</v>
          </cell>
          <cell r="H76" t="str">
            <v>Awarded</v>
          </cell>
          <cell r="I76" t="str">
            <v>Medium</v>
          </cell>
          <cell r="J76">
            <v>41499</v>
          </cell>
          <cell r="K76">
            <v>0</v>
          </cell>
          <cell r="L76">
            <v>49244.04</v>
          </cell>
          <cell r="M76">
            <v>462262.44</v>
          </cell>
          <cell r="N76" t="str">
            <v>Literature</v>
          </cell>
          <cell r="O76">
            <v>0</v>
          </cell>
          <cell r="P76">
            <v>0</v>
          </cell>
          <cell r="Q76">
            <v>0</v>
          </cell>
          <cell r="R76">
            <v>0</v>
          </cell>
          <cell r="S76">
            <v>1</v>
          </cell>
          <cell r="T76">
            <v>3</v>
          </cell>
          <cell r="U76">
            <v>0</v>
          </cell>
          <cell r="V76">
            <v>2</v>
          </cell>
          <cell r="W76">
            <v>0</v>
          </cell>
          <cell r="X76">
            <v>0</v>
          </cell>
          <cell r="Y76">
            <v>0</v>
          </cell>
          <cell r="Z76">
            <v>0</v>
          </cell>
          <cell r="AA76">
            <v>1</v>
          </cell>
          <cell r="AB76">
            <v>5</v>
          </cell>
          <cell r="AC76">
            <v>6</v>
          </cell>
          <cell r="AD76">
            <v>0</v>
          </cell>
          <cell r="AE76">
            <v>1</v>
          </cell>
          <cell r="AF76">
            <v>0</v>
          </cell>
          <cell r="AG76">
            <v>1</v>
          </cell>
          <cell r="AH76">
            <v>0</v>
          </cell>
          <cell r="AI76">
            <v>0</v>
          </cell>
          <cell r="AJ76">
            <v>0</v>
          </cell>
          <cell r="AK76">
            <v>2</v>
          </cell>
          <cell r="AL76">
            <v>2</v>
          </cell>
          <cell r="AM76">
            <v>0</v>
          </cell>
          <cell r="AN76">
            <v>3</v>
          </cell>
          <cell r="AO76">
            <v>3</v>
          </cell>
          <cell r="AP76">
            <v>100</v>
          </cell>
          <cell r="AQ76">
            <v>7</v>
          </cell>
          <cell r="AR76">
            <v>4</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7</v>
          </cell>
          <cell r="BR76">
            <v>4</v>
          </cell>
          <cell r="BS76">
            <v>11</v>
          </cell>
          <cell r="BT76">
            <v>0</v>
          </cell>
          <cell r="BU76">
            <v>1</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1</v>
          </cell>
          <cell r="CV76">
            <v>1</v>
          </cell>
          <cell r="CW76">
            <v>1</v>
          </cell>
          <cell r="CX76">
            <v>5</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1</v>
          </cell>
          <cell r="DX76">
            <v>5</v>
          </cell>
          <cell r="DY76">
            <v>6</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1</v>
          </cell>
          <cell r="FD76">
            <v>0</v>
          </cell>
          <cell r="FE76">
            <v>0</v>
          </cell>
          <cell r="FF76">
            <v>0</v>
          </cell>
          <cell r="FG76">
            <v>0</v>
          </cell>
          <cell r="FH76">
            <v>0</v>
          </cell>
          <cell r="FI76">
            <v>0</v>
          </cell>
          <cell r="FJ76">
            <v>0</v>
          </cell>
          <cell r="FK76">
            <v>0</v>
          </cell>
          <cell r="FL76">
            <v>0</v>
          </cell>
          <cell r="FM76">
            <v>1</v>
          </cell>
          <cell r="FN76">
            <v>0</v>
          </cell>
          <cell r="FO76">
            <v>1</v>
          </cell>
          <cell r="FP76">
            <v>0</v>
          </cell>
          <cell r="FQ76">
            <v>0</v>
          </cell>
          <cell r="FR76">
            <v>1</v>
          </cell>
          <cell r="FS76">
            <v>0</v>
          </cell>
          <cell r="FT76">
            <v>0</v>
          </cell>
          <cell r="FU76">
            <v>1</v>
          </cell>
          <cell r="FV76">
            <v>2</v>
          </cell>
          <cell r="FW76">
            <v>1</v>
          </cell>
          <cell r="FX76">
            <v>4</v>
          </cell>
          <cell r="FY76">
            <v>1</v>
          </cell>
          <cell r="FZ76">
            <v>0</v>
          </cell>
          <cell r="GA76">
            <v>0</v>
          </cell>
          <cell r="GB76">
            <v>7</v>
          </cell>
          <cell r="GC76">
            <v>3</v>
          </cell>
          <cell r="GD76">
            <v>10</v>
          </cell>
          <cell r="GE76">
            <v>0</v>
          </cell>
          <cell r="GF76">
            <v>0</v>
          </cell>
          <cell r="GG76">
            <v>0</v>
          </cell>
          <cell r="GH76">
            <v>0</v>
          </cell>
          <cell r="GI76">
            <v>0</v>
          </cell>
          <cell r="GJ76">
            <v>0</v>
          </cell>
          <cell r="GK76">
            <v>0</v>
          </cell>
          <cell r="GL76">
            <v>0</v>
          </cell>
          <cell r="GM76">
            <v>0</v>
          </cell>
          <cell r="GN76">
            <v>0</v>
          </cell>
          <cell r="GO76">
            <v>0</v>
          </cell>
          <cell r="GP76">
            <v>0</v>
          </cell>
          <cell r="GQ76">
            <v>0</v>
          </cell>
          <cell r="GR76">
            <v>0</v>
          </cell>
          <cell r="GS76">
            <v>0</v>
          </cell>
          <cell r="GT76">
            <v>0</v>
          </cell>
          <cell r="GU76">
            <v>1</v>
          </cell>
          <cell r="GV76">
            <v>0</v>
          </cell>
          <cell r="GW76">
            <v>0</v>
          </cell>
          <cell r="GX76">
            <v>0</v>
          </cell>
          <cell r="GY76">
            <v>2</v>
          </cell>
          <cell r="GZ76">
            <v>1</v>
          </cell>
          <cell r="HA76">
            <v>2</v>
          </cell>
          <cell r="HB76">
            <v>0</v>
          </cell>
          <cell r="HC76">
            <v>0</v>
          </cell>
          <cell r="HD76">
            <v>0</v>
          </cell>
          <cell r="HE76">
            <v>0</v>
          </cell>
          <cell r="HF76">
            <v>1</v>
          </cell>
          <cell r="HG76">
            <v>5</v>
          </cell>
          <cell r="HH76">
            <v>6</v>
          </cell>
          <cell r="HI76">
            <v>0</v>
          </cell>
          <cell r="HJ76">
            <v>0</v>
          </cell>
          <cell r="HK76">
            <v>0</v>
          </cell>
          <cell r="HL76">
            <v>0</v>
          </cell>
          <cell r="HM76">
            <v>0</v>
          </cell>
          <cell r="HN76">
            <v>0</v>
          </cell>
          <cell r="HO76">
            <v>0</v>
          </cell>
          <cell r="HP76">
            <v>0</v>
          </cell>
          <cell r="HQ76">
            <v>0</v>
          </cell>
          <cell r="HR76">
            <v>0</v>
          </cell>
          <cell r="HS76">
            <v>0</v>
          </cell>
          <cell r="HT76">
            <v>0</v>
          </cell>
          <cell r="HU76">
            <v>0</v>
          </cell>
          <cell r="HV76">
            <v>0</v>
          </cell>
          <cell r="HW76">
            <v>0</v>
          </cell>
          <cell r="HX76">
            <v>0</v>
          </cell>
          <cell r="HY76">
            <v>0</v>
          </cell>
          <cell r="HZ76">
            <v>0</v>
          </cell>
          <cell r="IA76">
            <v>0</v>
          </cell>
          <cell r="IB76">
            <v>0</v>
          </cell>
          <cell r="IC76">
            <v>0</v>
          </cell>
          <cell r="ID76">
            <v>0</v>
          </cell>
          <cell r="IE76">
            <v>0</v>
          </cell>
          <cell r="IF76">
            <v>0</v>
          </cell>
          <cell r="IG76">
            <v>0</v>
          </cell>
          <cell r="IH76">
            <v>0</v>
          </cell>
          <cell r="II76">
            <v>0</v>
          </cell>
          <cell r="IJ76">
            <v>0</v>
          </cell>
          <cell r="IK76">
            <v>0</v>
          </cell>
          <cell r="IL76">
            <v>0</v>
          </cell>
          <cell r="IM76">
            <v>0</v>
          </cell>
          <cell r="IN76">
            <v>0</v>
          </cell>
          <cell r="IO76">
            <v>0</v>
          </cell>
          <cell r="IP76">
            <v>0</v>
          </cell>
          <cell r="IQ76">
            <v>0</v>
          </cell>
          <cell r="IR76">
            <v>0</v>
          </cell>
          <cell r="IS76">
            <v>0</v>
          </cell>
          <cell r="IT76">
            <v>0</v>
          </cell>
          <cell r="IU76">
            <v>7</v>
          </cell>
          <cell r="IV76">
            <v>4</v>
          </cell>
          <cell r="IW76">
            <v>7</v>
          </cell>
          <cell r="IX76">
            <v>4</v>
          </cell>
          <cell r="IY76">
            <v>11</v>
          </cell>
          <cell r="IZ76">
            <v>0</v>
          </cell>
          <cell r="JA76">
            <v>0</v>
          </cell>
          <cell r="JB76">
            <v>0</v>
          </cell>
          <cell r="JC76">
            <v>0</v>
          </cell>
          <cell r="JD76">
            <v>0</v>
          </cell>
          <cell r="JE76">
            <v>0</v>
          </cell>
          <cell r="JF76">
            <v>0</v>
          </cell>
          <cell r="JG76">
            <v>0</v>
          </cell>
          <cell r="JH76">
            <v>0</v>
          </cell>
          <cell r="JI76">
            <v>0</v>
          </cell>
          <cell r="JJ76">
            <v>0</v>
          </cell>
          <cell r="JK76">
            <v>0</v>
          </cell>
          <cell r="JL76">
            <v>0</v>
          </cell>
          <cell r="JM76">
            <v>0</v>
          </cell>
          <cell r="JN76">
            <v>0</v>
          </cell>
          <cell r="JO76">
            <v>0</v>
          </cell>
          <cell r="JP76">
            <v>0</v>
          </cell>
          <cell r="JQ76">
            <v>0</v>
          </cell>
          <cell r="JR76">
            <v>0</v>
          </cell>
          <cell r="JS76">
            <v>0</v>
          </cell>
          <cell r="JT76">
            <v>0</v>
          </cell>
          <cell r="JU76">
            <v>1</v>
          </cell>
          <cell r="JV76">
            <v>5</v>
          </cell>
          <cell r="JW76">
            <v>1</v>
          </cell>
          <cell r="JX76">
            <v>5</v>
          </cell>
          <cell r="JY76">
            <v>6</v>
          </cell>
          <cell r="JZ76">
            <v>0</v>
          </cell>
          <cell r="KA76">
            <v>0</v>
          </cell>
          <cell r="KB76">
            <v>0</v>
          </cell>
          <cell r="KC76">
            <v>0</v>
          </cell>
          <cell r="KD76">
            <v>0</v>
          </cell>
          <cell r="KE76">
            <v>0</v>
          </cell>
          <cell r="KF76">
            <v>0</v>
          </cell>
          <cell r="KG76">
            <v>0</v>
          </cell>
          <cell r="KH76">
            <v>0</v>
          </cell>
          <cell r="KI76">
            <v>0</v>
          </cell>
          <cell r="KJ76">
            <v>0</v>
          </cell>
          <cell r="KK76">
            <v>0</v>
          </cell>
          <cell r="KL76">
            <v>0</v>
          </cell>
          <cell r="KM76">
            <v>0</v>
          </cell>
          <cell r="KN76">
            <v>0</v>
          </cell>
          <cell r="KO76">
            <v>1</v>
          </cell>
          <cell r="KP76">
            <v>0</v>
          </cell>
          <cell r="KQ76">
            <v>1</v>
          </cell>
          <cell r="KR76">
            <v>1</v>
          </cell>
          <cell r="KS76">
            <v>0</v>
          </cell>
          <cell r="KT76">
            <v>0</v>
          </cell>
          <cell r="KU76">
            <v>1</v>
          </cell>
          <cell r="KV76">
            <v>0</v>
          </cell>
          <cell r="KW76">
            <v>0</v>
          </cell>
          <cell r="KX76">
            <v>0</v>
          </cell>
          <cell r="KY76">
            <v>3</v>
          </cell>
          <cell r="KZ76">
            <v>0</v>
          </cell>
          <cell r="LA76">
            <v>0</v>
          </cell>
          <cell r="LB76">
            <v>4</v>
          </cell>
          <cell r="LC76">
            <v>3</v>
          </cell>
          <cell r="LD76">
            <v>7</v>
          </cell>
        </row>
        <row r="77">
          <cell r="A77" t="str">
            <v>Prime Cut Productions Ltd</v>
          </cell>
          <cell r="B77">
            <v>1</v>
          </cell>
          <cell r="C77">
            <v>33264</v>
          </cell>
          <cell r="D77" t="str">
            <v>Exchequer</v>
          </cell>
          <cell r="E77" t="str">
            <v>ACNI/12310</v>
          </cell>
          <cell r="F77" t="str">
            <v>Gilly Campbell</v>
          </cell>
          <cell r="G77" t="str">
            <v>AFP - Core</v>
          </cell>
          <cell r="H77" t="str">
            <v>Awarded</v>
          </cell>
          <cell r="I77" t="str">
            <v>Medium</v>
          </cell>
          <cell r="J77">
            <v>155249</v>
          </cell>
          <cell r="K77">
            <v>0</v>
          </cell>
          <cell r="L77">
            <v>168900</v>
          </cell>
          <cell r="M77">
            <v>639825</v>
          </cell>
          <cell r="N77" t="str">
            <v>Drama</v>
          </cell>
          <cell r="O77">
            <v>0</v>
          </cell>
          <cell r="P77">
            <v>1</v>
          </cell>
          <cell r="Q77">
            <v>0</v>
          </cell>
          <cell r="R77">
            <v>0</v>
          </cell>
          <cell r="S77">
            <v>1</v>
          </cell>
          <cell r="T77">
            <v>1</v>
          </cell>
          <cell r="U77">
            <v>0</v>
          </cell>
          <cell r="V77">
            <v>0</v>
          </cell>
          <cell r="W77">
            <v>0</v>
          </cell>
          <cell r="X77">
            <v>0</v>
          </cell>
          <cell r="Y77">
            <v>1</v>
          </cell>
          <cell r="Z77">
            <v>1</v>
          </cell>
          <cell r="AA77">
            <v>2</v>
          </cell>
          <cell r="AB77">
            <v>3</v>
          </cell>
          <cell r="AC77">
            <v>5</v>
          </cell>
          <cell r="AD77">
            <v>41</v>
          </cell>
          <cell r="AE77">
            <v>45</v>
          </cell>
          <cell r="AF77">
            <v>0</v>
          </cell>
          <cell r="AG77">
            <v>1</v>
          </cell>
          <cell r="AH77">
            <v>0</v>
          </cell>
          <cell r="AI77">
            <v>0</v>
          </cell>
          <cell r="AJ77">
            <v>41</v>
          </cell>
          <cell r="AK77">
            <v>46</v>
          </cell>
          <cell r="AL77">
            <v>87</v>
          </cell>
          <cell r="AM77">
            <v>20</v>
          </cell>
          <cell r="AN77">
            <v>35</v>
          </cell>
          <cell r="AO77">
            <v>55</v>
          </cell>
          <cell r="AP77">
            <v>532</v>
          </cell>
          <cell r="AQ77">
            <v>3</v>
          </cell>
          <cell r="AR77">
            <v>4</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3</v>
          </cell>
          <cell r="BR77">
            <v>4</v>
          </cell>
          <cell r="BS77">
            <v>7</v>
          </cell>
          <cell r="BT77">
            <v>41</v>
          </cell>
          <cell r="BU77">
            <v>45</v>
          </cell>
          <cell r="BV77">
            <v>0</v>
          </cell>
          <cell r="BW77">
            <v>0</v>
          </cell>
          <cell r="BX77">
            <v>0</v>
          </cell>
          <cell r="BY77">
            <v>0</v>
          </cell>
          <cell r="BZ77">
            <v>1</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42</v>
          </cell>
          <cell r="CU77">
            <v>45</v>
          </cell>
          <cell r="CV77">
            <v>87</v>
          </cell>
          <cell r="CW77">
            <v>1</v>
          </cell>
          <cell r="CX77">
            <v>1</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1</v>
          </cell>
          <cell r="DX77">
            <v>1</v>
          </cell>
          <cell r="DY77">
            <v>2</v>
          </cell>
          <cell r="DZ77">
            <v>1</v>
          </cell>
          <cell r="EA77">
            <v>2</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1</v>
          </cell>
          <cell r="FA77">
            <v>2</v>
          </cell>
          <cell r="FB77">
            <v>3</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1</v>
          </cell>
          <cell r="FS77">
            <v>1</v>
          </cell>
          <cell r="FT77">
            <v>0</v>
          </cell>
          <cell r="FU77">
            <v>1</v>
          </cell>
          <cell r="FV77">
            <v>2</v>
          </cell>
          <cell r="FW77">
            <v>0</v>
          </cell>
          <cell r="FX77">
            <v>0</v>
          </cell>
          <cell r="FY77">
            <v>1</v>
          </cell>
          <cell r="FZ77">
            <v>0</v>
          </cell>
          <cell r="GA77">
            <v>0</v>
          </cell>
          <cell r="GB77">
            <v>3</v>
          </cell>
          <cell r="GC77">
            <v>3</v>
          </cell>
          <cell r="GD77">
            <v>6</v>
          </cell>
          <cell r="GE77">
            <v>0</v>
          </cell>
          <cell r="GF77">
            <v>0</v>
          </cell>
          <cell r="GG77">
            <v>13</v>
          </cell>
          <cell r="GH77">
            <v>13</v>
          </cell>
          <cell r="GI77">
            <v>21</v>
          </cell>
          <cell r="GJ77">
            <v>27</v>
          </cell>
          <cell r="GK77">
            <v>7</v>
          </cell>
          <cell r="GL77">
            <v>6</v>
          </cell>
          <cell r="GM77">
            <v>0</v>
          </cell>
          <cell r="GN77">
            <v>0</v>
          </cell>
          <cell r="GO77">
            <v>0</v>
          </cell>
          <cell r="GP77">
            <v>0</v>
          </cell>
          <cell r="GQ77">
            <v>41</v>
          </cell>
          <cell r="GR77">
            <v>46</v>
          </cell>
          <cell r="GS77">
            <v>87</v>
          </cell>
          <cell r="GT77">
            <v>0</v>
          </cell>
          <cell r="GU77">
            <v>0</v>
          </cell>
          <cell r="GV77">
            <v>0</v>
          </cell>
          <cell r="GW77">
            <v>0</v>
          </cell>
          <cell r="GX77">
            <v>1</v>
          </cell>
          <cell r="GY77">
            <v>1</v>
          </cell>
          <cell r="GZ77">
            <v>0</v>
          </cell>
          <cell r="HA77">
            <v>0</v>
          </cell>
          <cell r="HB77">
            <v>0</v>
          </cell>
          <cell r="HC77">
            <v>0</v>
          </cell>
          <cell r="HD77">
            <v>0</v>
          </cell>
          <cell r="HE77">
            <v>0</v>
          </cell>
          <cell r="HF77">
            <v>1</v>
          </cell>
          <cell r="HG77">
            <v>1</v>
          </cell>
          <cell r="HH77">
            <v>2</v>
          </cell>
          <cell r="HI77">
            <v>0</v>
          </cell>
          <cell r="HJ77">
            <v>0</v>
          </cell>
          <cell r="HK77">
            <v>1</v>
          </cell>
          <cell r="HL77">
            <v>0</v>
          </cell>
          <cell r="HM77">
            <v>0</v>
          </cell>
          <cell r="HN77">
            <v>0</v>
          </cell>
          <cell r="HO77">
            <v>1</v>
          </cell>
          <cell r="HP77">
            <v>0</v>
          </cell>
          <cell r="HQ77">
            <v>0</v>
          </cell>
          <cell r="HR77">
            <v>0</v>
          </cell>
          <cell r="HS77">
            <v>0</v>
          </cell>
          <cell r="HT77">
            <v>0</v>
          </cell>
          <cell r="HU77">
            <v>2</v>
          </cell>
          <cell r="HV77">
            <v>0</v>
          </cell>
          <cell r="HW77">
            <v>2</v>
          </cell>
          <cell r="HX77">
            <v>1</v>
          </cell>
          <cell r="HY77">
            <v>2</v>
          </cell>
          <cell r="HZ77">
            <v>9</v>
          </cell>
          <cell r="IA77">
            <v>13</v>
          </cell>
          <cell r="IB77">
            <v>7</v>
          </cell>
          <cell r="IC77">
            <v>8</v>
          </cell>
          <cell r="ID77">
            <v>4</v>
          </cell>
          <cell r="IE77">
            <v>6</v>
          </cell>
          <cell r="IF77">
            <v>2</v>
          </cell>
          <cell r="IG77">
            <v>3</v>
          </cell>
          <cell r="IH77">
            <v>0</v>
          </cell>
          <cell r="II77">
            <v>0</v>
          </cell>
          <cell r="IJ77">
            <v>23</v>
          </cell>
          <cell r="IK77">
            <v>32</v>
          </cell>
          <cell r="IL77">
            <v>55</v>
          </cell>
          <cell r="IM77">
            <v>0</v>
          </cell>
          <cell r="IN77">
            <v>0</v>
          </cell>
          <cell r="IO77">
            <v>0</v>
          </cell>
          <cell r="IP77">
            <v>0</v>
          </cell>
          <cell r="IQ77">
            <v>0</v>
          </cell>
          <cell r="IR77">
            <v>0</v>
          </cell>
          <cell r="IS77">
            <v>0</v>
          </cell>
          <cell r="IT77">
            <v>0</v>
          </cell>
          <cell r="IU77">
            <v>3</v>
          </cell>
          <cell r="IV77">
            <v>4</v>
          </cell>
          <cell r="IW77">
            <v>3</v>
          </cell>
          <cell r="IX77">
            <v>4</v>
          </cell>
          <cell r="IY77">
            <v>7</v>
          </cell>
          <cell r="IZ77">
            <v>0</v>
          </cell>
          <cell r="JA77">
            <v>0</v>
          </cell>
          <cell r="JB77">
            <v>0</v>
          </cell>
          <cell r="JC77">
            <v>0</v>
          </cell>
          <cell r="JD77">
            <v>0</v>
          </cell>
          <cell r="JE77">
            <v>0</v>
          </cell>
          <cell r="JF77">
            <v>0</v>
          </cell>
          <cell r="JG77">
            <v>0</v>
          </cell>
          <cell r="JH77">
            <v>42</v>
          </cell>
          <cell r="JI77">
            <v>45</v>
          </cell>
          <cell r="JJ77">
            <v>42</v>
          </cell>
          <cell r="JK77">
            <v>45</v>
          </cell>
          <cell r="JL77">
            <v>87</v>
          </cell>
          <cell r="JM77">
            <v>0</v>
          </cell>
          <cell r="JN77">
            <v>0</v>
          </cell>
          <cell r="JO77">
            <v>0</v>
          </cell>
          <cell r="JP77">
            <v>0</v>
          </cell>
          <cell r="JQ77">
            <v>0</v>
          </cell>
          <cell r="JR77">
            <v>0</v>
          </cell>
          <cell r="JS77">
            <v>0</v>
          </cell>
          <cell r="JT77">
            <v>0</v>
          </cell>
          <cell r="JU77">
            <v>1</v>
          </cell>
          <cell r="JV77">
            <v>2</v>
          </cell>
          <cell r="JW77">
            <v>1</v>
          </cell>
          <cell r="JX77">
            <v>2</v>
          </cell>
          <cell r="JY77">
            <v>3</v>
          </cell>
          <cell r="JZ77">
            <v>0</v>
          </cell>
          <cell r="KA77">
            <v>0</v>
          </cell>
          <cell r="KB77">
            <v>0</v>
          </cell>
          <cell r="KC77">
            <v>0</v>
          </cell>
          <cell r="KD77">
            <v>0</v>
          </cell>
          <cell r="KE77">
            <v>0</v>
          </cell>
          <cell r="KF77">
            <v>0</v>
          </cell>
          <cell r="KG77">
            <v>0</v>
          </cell>
          <cell r="KH77">
            <v>1</v>
          </cell>
          <cell r="KI77">
            <v>1</v>
          </cell>
          <cell r="KJ77">
            <v>1</v>
          </cell>
          <cell r="KK77">
            <v>1</v>
          </cell>
          <cell r="KL77">
            <v>2</v>
          </cell>
          <cell r="KM77">
            <v>0</v>
          </cell>
          <cell r="KN77">
            <v>0</v>
          </cell>
          <cell r="KO77">
            <v>1</v>
          </cell>
          <cell r="KP77">
            <v>0</v>
          </cell>
          <cell r="KQ77">
            <v>3</v>
          </cell>
          <cell r="KR77">
            <v>2</v>
          </cell>
          <cell r="KS77">
            <v>0</v>
          </cell>
          <cell r="KT77">
            <v>0</v>
          </cell>
          <cell r="KU77">
            <v>8</v>
          </cell>
          <cell r="KV77">
            <v>2</v>
          </cell>
          <cell r="KW77">
            <v>37</v>
          </cell>
          <cell r="KX77">
            <v>10</v>
          </cell>
          <cell r="KY77">
            <v>62</v>
          </cell>
          <cell r="KZ77">
            <v>3</v>
          </cell>
          <cell r="LA77">
            <v>0</v>
          </cell>
          <cell r="LB77">
            <v>0</v>
          </cell>
          <cell r="LC77">
            <v>2</v>
          </cell>
          <cell r="LD77">
            <v>2</v>
          </cell>
        </row>
        <row r="78">
          <cell r="A78" t="str">
            <v>Prison Arts Foundation</v>
          </cell>
          <cell r="B78">
            <v>1</v>
          </cell>
          <cell r="C78">
            <v>33162</v>
          </cell>
          <cell r="D78" t="str">
            <v>Lottery</v>
          </cell>
          <cell r="E78" t="str">
            <v>ACNI/12208</v>
          </cell>
          <cell r="F78" t="str">
            <v>Joan Dempster</v>
          </cell>
          <cell r="G78" t="str">
            <v>AFP - Core</v>
          </cell>
          <cell r="H78" t="str">
            <v>Awarded</v>
          </cell>
          <cell r="I78" t="str">
            <v>Medium</v>
          </cell>
          <cell r="J78">
            <v>48500</v>
          </cell>
          <cell r="K78">
            <v>0</v>
          </cell>
          <cell r="L78">
            <v>79100</v>
          </cell>
          <cell r="M78">
            <v>374026</v>
          </cell>
          <cell r="N78" t="str">
            <v>Combined</v>
          </cell>
          <cell r="O78">
            <v>0</v>
          </cell>
          <cell r="P78">
            <v>0</v>
          </cell>
          <cell r="Q78">
            <v>0</v>
          </cell>
          <cell r="R78">
            <v>0</v>
          </cell>
          <cell r="S78">
            <v>1</v>
          </cell>
          <cell r="T78">
            <v>1</v>
          </cell>
          <cell r="U78">
            <v>0</v>
          </cell>
          <cell r="V78">
            <v>0</v>
          </cell>
          <cell r="W78">
            <v>1</v>
          </cell>
          <cell r="X78">
            <v>0</v>
          </cell>
          <cell r="Y78">
            <v>1</v>
          </cell>
          <cell r="Z78">
            <v>0</v>
          </cell>
          <cell r="AA78">
            <v>3</v>
          </cell>
          <cell r="AB78">
            <v>1</v>
          </cell>
          <cell r="AC78">
            <v>4</v>
          </cell>
          <cell r="AD78">
            <v>5</v>
          </cell>
          <cell r="AE78">
            <v>7</v>
          </cell>
          <cell r="AF78">
            <v>0</v>
          </cell>
          <cell r="AG78">
            <v>0</v>
          </cell>
          <cell r="AH78">
            <v>1</v>
          </cell>
          <cell r="AI78">
            <v>1</v>
          </cell>
          <cell r="AJ78">
            <v>6</v>
          </cell>
          <cell r="AK78">
            <v>8</v>
          </cell>
          <cell r="AL78">
            <v>14</v>
          </cell>
          <cell r="AM78">
            <v>5</v>
          </cell>
          <cell r="AN78">
            <v>6</v>
          </cell>
          <cell r="AO78">
            <v>11</v>
          </cell>
          <cell r="AP78">
            <v>220</v>
          </cell>
          <cell r="AQ78">
            <v>5</v>
          </cell>
          <cell r="AR78">
            <v>1</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5</v>
          </cell>
          <cell r="BR78">
            <v>1</v>
          </cell>
          <cell r="BS78">
            <v>6</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1</v>
          </cell>
          <cell r="CX78">
            <v>1</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1</v>
          </cell>
          <cell r="DX78">
            <v>1</v>
          </cell>
          <cell r="DY78">
            <v>2</v>
          </cell>
          <cell r="DZ78">
            <v>2</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2</v>
          </cell>
          <cell r="FA78">
            <v>0</v>
          </cell>
          <cell r="FB78">
            <v>2</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1</v>
          </cell>
          <cell r="FV78">
            <v>1</v>
          </cell>
          <cell r="FW78">
            <v>0</v>
          </cell>
          <cell r="FX78">
            <v>2</v>
          </cell>
          <cell r="FY78">
            <v>0</v>
          </cell>
          <cell r="FZ78">
            <v>2</v>
          </cell>
          <cell r="GA78">
            <v>0</v>
          </cell>
          <cell r="GB78">
            <v>5</v>
          </cell>
          <cell r="GC78">
            <v>1</v>
          </cell>
          <cell r="GD78">
            <v>6</v>
          </cell>
          <cell r="GE78">
            <v>0</v>
          </cell>
          <cell r="GF78">
            <v>0</v>
          </cell>
          <cell r="GG78">
            <v>0</v>
          </cell>
          <cell r="GH78">
            <v>1</v>
          </cell>
          <cell r="GI78">
            <v>0</v>
          </cell>
          <cell r="GJ78">
            <v>4</v>
          </cell>
          <cell r="GK78">
            <v>5</v>
          </cell>
          <cell r="GL78">
            <v>2</v>
          </cell>
          <cell r="GM78">
            <v>0</v>
          </cell>
          <cell r="GN78">
            <v>0</v>
          </cell>
          <cell r="GO78">
            <v>0</v>
          </cell>
          <cell r="GP78">
            <v>0</v>
          </cell>
          <cell r="GQ78">
            <v>5</v>
          </cell>
          <cell r="GR78">
            <v>7</v>
          </cell>
          <cell r="GS78">
            <v>12</v>
          </cell>
          <cell r="GT78">
            <v>0</v>
          </cell>
          <cell r="GU78">
            <v>0</v>
          </cell>
          <cell r="GV78">
            <v>0</v>
          </cell>
          <cell r="GW78">
            <v>1</v>
          </cell>
          <cell r="GX78">
            <v>0</v>
          </cell>
          <cell r="GY78">
            <v>0</v>
          </cell>
          <cell r="GZ78">
            <v>0</v>
          </cell>
          <cell r="HA78">
            <v>0</v>
          </cell>
          <cell r="HB78">
            <v>1</v>
          </cell>
          <cell r="HC78">
            <v>0</v>
          </cell>
          <cell r="HD78">
            <v>0</v>
          </cell>
          <cell r="HE78">
            <v>0</v>
          </cell>
          <cell r="HF78">
            <v>1</v>
          </cell>
          <cell r="HG78">
            <v>1</v>
          </cell>
          <cell r="HH78">
            <v>2</v>
          </cell>
          <cell r="HI78">
            <v>0</v>
          </cell>
          <cell r="HJ78">
            <v>0</v>
          </cell>
          <cell r="HK78">
            <v>0</v>
          </cell>
          <cell r="HL78">
            <v>0</v>
          </cell>
          <cell r="HM78">
            <v>2</v>
          </cell>
          <cell r="HN78">
            <v>0</v>
          </cell>
          <cell r="HO78">
            <v>0</v>
          </cell>
          <cell r="HP78">
            <v>0</v>
          </cell>
          <cell r="HQ78">
            <v>0</v>
          </cell>
          <cell r="HR78">
            <v>0</v>
          </cell>
          <cell r="HS78">
            <v>0</v>
          </cell>
          <cell r="HT78">
            <v>0</v>
          </cell>
          <cell r="HU78">
            <v>2</v>
          </cell>
          <cell r="HV78">
            <v>0</v>
          </cell>
          <cell r="HW78">
            <v>2</v>
          </cell>
          <cell r="HX78">
            <v>0</v>
          </cell>
          <cell r="HY78">
            <v>2</v>
          </cell>
          <cell r="HZ78">
            <v>1</v>
          </cell>
          <cell r="IA78">
            <v>1</v>
          </cell>
          <cell r="IB78">
            <v>2</v>
          </cell>
          <cell r="IC78">
            <v>1</v>
          </cell>
          <cell r="ID78">
            <v>2</v>
          </cell>
          <cell r="IE78">
            <v>2</v>
          </cell>
          <cell r="IF78">
            <v>0</v>
          </cell>
          <cell r="IG78">
            <v>0</v>
          </cell>
          <cell r="IH78">
            <v>0</v>
          </cell>
          <cell r="II78">
            <v>0</v>
          </cell>
          <cell r="IJ78">
            <v>5</v>
          </cell>
          <cell r="IK78">
            <v>6</v>
          </cell>
          <cell r="IL78">
            <v>11</v>
          </cell>
          <cell r="IM78">
            <v>0</v>
          </cell>
          <cell r="IN78">
            <v>0</v>
          </cell>
          <cell r="IO78">
            <v>0</v>
          </cell>
          <cell r="IP78">
            <v>0</v>
          </cell>
          <cell r="IQ78">
            <v>0</v>
          </cell>
          <cell r="IR78">
            <v>0</v>
          </cell>
          <cell r="IS78">
            <v>0</v>
          </cell>
          <cell r="IT78">
            <v>0</v>
          </cell>
          <cell r="IU78">
            <v>5</v>
          </cell>
          <cell r="IV78">
            <v>1</v>
          </cell>
          <cell r="IW78">
            <v>5</v>
          </cell>
          <cell r="IX78">
            <v>1</v>
          </cell>
          <cell r="IY78">
            <v>6</v>
          </cell>
          <cell r="IZ78">
            <v>0</v>
          </cell>
          <cell r="JA78">
            <v>0</v>
          </cell>
          <cell r="JB78">
            <v>0</v>
          </cell>
          <cell r="JC78">
            <v>0</v>
          </cell>
          <cell r="JD78">
            <v>0</v>
          </cell>
          <cell r="JE78">
            <v>0</v>
          </cell>
          <cell r="JF78">
            <v>0</v>
          </cell>
          <cell r="JG78">
            <v>0</v>
          </cell>
          <cell r="JH78">
            <v>6</v>
          </cell>
          <cell r="JI78">
            <v>8</v>
          </cell>
          <cell r="JJ78">
            <v>6</v>
          </cell>
          <cell r="JK78">
            <v>8</v>
          </cell>
          <cell r="JL78">
            <v>14</v>
          </cell>
          <cell r="JM78">
            <v>0</v>
          </cell>
          <cell r="JN78">
            <v>0</v>
          </cell>
          <cell r="JO78">
            <v>0</v>
          </cell>
          <cell r="JP78">
            <v>0</v>
          </cell>
          <cell r="JQ78">
            <v>0</v>
          </cell>
          <cell r="JR78">
            <v>0</v>
          </cell>
          <cell r="JS78">
            <v>0</v>
          </cell>
          <cell r="JT78">
            <v>0</v>
          </cell>
          <cell r="JU78">
            <v>1</v>
          </cell>
          <cell r="JV78">
            <v>1</v>
          </cell>
          <cell r="JW78">
            <v>1</v>
          </cell>
          <cell r="JX78">
            <v>1</v>
          </cell>
          <cell r="JY78">
            <v>2</v>
          </cell>
          <cell r="JZ78">
            <v>0</v>
          </cell>
          <cell r="KA78">
            <v>0</v>
          </cell>
          <cell r="KB78">
            <v>0</v>
          </cell>
          <cell r="KC78">
            <v>0</v>
          </cell>
          <cell r="KD78">
            <v>0</v>
          </cell>
          <cell r="KE78">
            <v>0</v>
          </cell>
          <cell r="KF78">
            <v>0</v>
          </cell>
          <cell r="KG78">
            <v>0</v>
          </cell>
          <cell r="KH78">
            <v>2</v>
          </cell>
          <cell r="KI78">
            <v>0</v>
          </cell>
          <cell r="KJ78">
            <v>2</v>
          </cell>
          <cell r="KK78">
            <v>0</v>
          </cell>
          <cell r="KL78">
            <v>2</v>
          </cell>
          <cell r="KM78">
            <v>0</v>
          </cell>
          <cell r="KN78">
            <v>0</v>
          </cell>
          <cell r="KO78">
            <v>1</v>
          </cell>
          <cell r="KP78">
            <v>0</v>
          </cell>
          <cell r="KQ78">
            <v>1</v>
          </cell>
          <cell r="KR78">
            <v>0</v>
          </cell>
          <cell r="KS78">
            <v>0</v>
          </cell>
          <cell r="KT78">
            <v>0</v>
          </cell>
          <cell r="KU78">
            <v>0</v>
          </cell>
          <cell r="KV78">
            <v>7</v>
          </cell>
          <cell r="KW78">
            <v>8</v>
          </cell>
          <cell r="KX78">
            <v>8</v>
          </cell>
          <cell r="KY78">
            <v>24</v>
          </cell>
          <cell r="KZ78">
            <v>0</v>
          </cell>
          <cell r="LA78">
            <v>0</v>
          </cell>
          <cell r="LB78">
            <v>0</v>
          </cell>
          <cell r="LC78">
            <v>0</v>
          </cell>
          <cell r="LD78">
            <v>0</v>
          </cell>
        </row>
        <row r="79">
          <cell r="A79" t="str">
            <v>QSS @ Bedford Street</v>
          </cell>
          <cell r="B79">
            <v>1</v>
          </cell>
          <cell r="C79">
            <v>33171</v>
          </cell>
          <cell r="D79" t="str">
            <v>Lottery</v>
          </cell>
          <cell r="E79" t="str">
            <v>ACNI/12217</v>
          </cell>
          <cell r="F79" t="str">
            <v>Deirdre Robb</v>
          </cell>
          <cell r="G79" t="str">
            <v>AFP - Core</v>
          </cell>
          <cell r="H79" t="str">
            <v>Awarded</v>
          </cell>
          <cell r="I79" t="str">
            <v>Small</v>
          </cell>
          <cell r="J79">
            <v>31606</v>
          </cell>
          <cell r="K79">
            <v>0</v>
          </cell>
          <cell r="L79">
            <v>31606</v>
          </cell>
          <cell r="M79">
            <v>64394</v>
          </cell>
          <cell r="N79" t="str">
            <v>Visual Arts</v>
          </cell>
          <cell r="O79">
            <v>0</v>
          </cell>
          <cell r="P79">
            <v>0</v>
          </cell>
          <cell r="Q79">
            <v>1</v>
          </cell>
          <cell r="R79">
            <v>0</v>
          </cell>
          <cell r="S79">
            <v>0</v>
          </cell>
          <cell r="T79">
            <v>0</v>
          </cell>
          <cell r="U79">
            <v>0</v>
          </cell>
          <cell r="V79">
            <v>0</v>
          </cell>
          <cell r="W79">
            <v>0</v>
          </cell>
          <cell r="X79">
            <v>0</v>
          </cell>
          <cell r="Y79">
            <v>0</v>
          </cell>
          <cell r="Z79">
            <v>0</v>
          </cell>
          <cell r="AA79">
            <v>1</v>
          </cell>
          <cell r="AB79">
            <v>0</v>
          </cell>
          <cell r="AC79">
            <v>1</v>
          </cell>
          <cell r="AD79">
            <v>0</v>
          </cell>
          <cell r="AE79">
            <v>0</v>
          </cell>
          <cell r="AF79">
            <v>0</v>
          </cell>
          <cell r="AG79">
            <v>0</v>
          </cell>
          <cell r="AH79">
            <v>0</v>
          </cell>
          <cell r="AI79">
            <v>0</v>
          </cell>
          <cell r="AJ79">
            <v>0</v>
          </cell>
          <cell r="AK79">
            <v>0</v>
          </cell>
          <cell r="AL79">
            <v>0</v>
          </cell>
          <cell r="AM79">
            <v>1</v>
          </cell>
          <cell r="AN79">
            <v>3</v>
          </cell>
          <cell r="AO79">
            <v>4</v>
          </cell>
          <cell r="AP79">
            <v>25</v>
          </cell>
          <cell r="AQ79">
            <v>4</v>
          </cell>
          <cell r="AR79">
            <v>6</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4</v>
          </cell>
          <cell r="BR79">
            <v>6</v>
          </cell>
          <cell r="BS79">
            <v>10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1</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1</v>
          </cell>
          <cell r="DY79">
            <v>1</v>
          </cell>
          <cell r="DZ79">
            <v>1</v>
          </cell>
          <cell r="EA79">
            <v>1</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1</v>
          </cell>
          <cell r="FA79">
            <v>1</v>
          </cell>
          <cell r="FB79">
            <v>2</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1</v>
          </cell>
          <cell r="FU79">
            <v>1</v>
          </cell>
          <cell r="FV79">
            <v>2</v>
          </cell>
          <cell r="FW79">
            <v>5</v>
          </cell>
          <cell r="FX79">
            <v>1</v>
          </cell>
          <cell r="FY79">
            <v>0</v>
          </cell>
          <cell r="FZ79">
            <v>0</v>
          </cell>
          <cell r="GA79">
            <v>0</v>
          </cell>
          <cell r="GB79">
            <v>4</v>
          </cell>
          <cell r="GC79">
            <v>6</v>
          </cell>
          <cell r="GD79">
            <v>10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1</v>
          </cell>
          <cell r="HB79">
            <v>0</v>
          </cell>
          <cell r="HC79">
            <v>0</v>
          </cell>
          <cell r="HD79">
            <v>0</v>
          </cell>
          <cell r="HE79">
            <v>0</v>
          </cell>
          <cell r="HF79">
            <v>0</v>
          </cell>
          <cell r="HG79">
            <v>1</v>
          </cell>
          <cell r="HH79">
            <v>1</v>
          </cell>
          <cell r="HI79">
            <v>0</v>
          </cell>
          <cell r="HJ79">
            <v>1</v>
          </cell>
          <cell r="HK79">
            <v>0</v>
          </cell>
          <cell r="HL79">
            <v>0</v>
          </cell>
          <cell r="HM79">
            <v>1</v>
          </cell>
          <cell r="HN79">
            <v>0</v>
          </cell>
          <cell r="HO79">
            <v>0</v>
          </cell>
          <cell r="HP79">
            <v>0</v>
          </cell>
          <cell r="HQ79">
            <v>0</v>
          </cell>
          <cell r="HR79">
            <v>0</v>
          </cell>
          <cell r="HS79">
            <v>0</v>
          </cell>
          <cell r="HT79">
            <v>0</v>
          </cell>
          <cell r="HU79">
            <v>1</v>
          </cell>
          <cell r="HV79">
            <v>1</v>
          </cell>
          <cell r="HW79">
            <v>2</v>
          </cell>
          <cell r="HX79">
            <v>0</v>
          </cell>
          <cell r="HY79">
            <v>0</v>
          </cell>
          <cell r="HZ79">
            <v>0</v>
          </cell>
          <cell r="IA79">
            <v>0</v>
          </cell>
          <cell r="IB79">
            <v>0</v>
          </cell>
          <cell r="IC79">
            <v>0</v>
          </cell>
          <cell r="ID79">
            <v>0</v>
          </cell>
          <cell r="IE79">
            <v>0</v>
          </cell>
          <cell r="IF79">
            <v>0</v>
          </cell>
          <cell r="IG79">
            <v>0</v>
          </cell>
          <cell r="IH79">
            <v>0</v>
          </cell>
          <cell r="II79">
            <v>0</v>
          </cell>
          <cell r="IJ79">
            <v>0</v>
          </cell>
          <cell r="IK79">
            <v>0</v>
          </cell>
          <cell r="IL79">
            <v>0</v>
          </cell>
          <cell r="IM79">
            <v>0</v>
          </cell>
          <cell r="IN79">
            <v>0</v>
          </cell>
          <cell r="IO79">
            <v>0</v>
          </cell>
          <cell r="IP79">
            <v>0</v>
          </cell>
          <cell r="IQ79">
            <v>0</v>
          </cell>
          <cell r="IR79">
            <v>0</v>
          </cell>
          <cell r="IS79">
            <v>0</v>
          </cell>
          <cell r="IT79">
            <v>0</v>
          </cell>
          <cell r="IU79">
            <v>4</v>
          </cell>
          <cell r="IV79">
            <v>6</v>
          </cell>
          <cell r="IW79">
            <v>4</v>
          </cell>
          <cell r="IX79">
            <v>6</v>
          </cell>
          <cell r="IY79">
            <v>10</v>
          </cell>
          <cell r="IZ79">
            <v>0</v>
          </cell>
          <cell r="JA79">
            <v>0</v>
          </cell>
          <cell r="JB79">
            <v>0</v>
          </cell>
          <cell r="JC79">
            <v>0</v>
          </cell>
          <cell r="JD79">
            <v>0</v>
          </cell>
          <cell r="JE79">
            <v>0</v>
          </cell>
          <cell r="JF79">
            <v>0</v>
          </cell>
          <cell r="JG79">
            <v>0</v>
          </cell>
          <cell r="JH79">
            <v>0</v>
          </cell>
          <cell r="JI79">
            <v>0</v>
          </cell>
          <cell r="JJ79">
            <v>0</v>
          </cell>
          <cell r="JK79">
            <v>0</v>
          </cell>
          <cell r="JL79">
            <v>0</v>
          </cell>
          <cell r="JM79">
            <v>0</v>
          </cell>
          <cell r="JN79">
            <v>0</v>
          </cell>
          <cell r="JO79">
            <v>0</v>
          </cell>
          <cell r="JP79">
            <v>0</v>
          </cell>
          <cell r="JQ79">
            <v>0</v>
          </cell>
          <cell r="JR79">
            <v>0</v>
          </cell>
          <cell r="JS79">
            <v>0</v>
          </cell>
          <cell r="JT79">
            <v>0</v>
          </cell>
          <cell r="JU79">
            <v>0</v>
          </cell>
          <cell r="JV79">
            <v>1</v>
          </cell>
          <cell r="JW79">
            <v>0</v>
          </cell>
          <cell r="JX79">
            <v>1</v>
          </cell>
          <cell r="JY79">
            <v>1</v>
          </cell>
          <cell r="JZ79">
            <v>0</v>
          </cell>
          <cell r="KA79">
            <v>0</v>
          </cell>
          <cell r="KB79">
            <v>0</v>
          </cell>
          <cell r="KC79">
            <v>0</v>
          </cell>
          <cell r="KD79">
            <v>0</v>
          </cell>
          <cell r="KE79">
            <v>0</v>
          </cell>
          <cell r="KF79">
            <v>0</v>
          </cell>
          <cell r="KG79">
            <v>0</v>
          </cell>
          <cell r="KH79">
            <v>1</v>
          </cell>
          <cell r="KI79">
            <v>1</v>
          </cell>
          <cell r="KJ79">
            <v>1</v>
          </cell>
          <cell r="KK79">
            <v>1</v>
          </cell>
          <cell r="KL79">
            <v>2</v>
          </cell>
          <cell r="KM79">
            <v>0</v>
          </cell>
          <cell r="KN79">
            <v>0</v>
          </cell>
          <cell r="KO79">
            <v>1</v>
          </cell>
          <cell r="KP79">
            <v>0</v>
          </cell>
          <cell r="KQ79">
            <v>0</v>
          </cell>
          <cell r="KR79">
            <v>0</v>
          </cell>
          <cell r="KS79">
            <v>0</v>
          </cell>
          <cell r="KT79">
            <v>0</v>
          </cell>
          <cell r="KU79">
            <v>0</v>
          </cell>
          <cell r="KV79">
            <v>5</v>
          </cell>
          <cell r="KW79">
            <v>0</v>
          </cell>
          <cell r="KX79">
            <v>0</v>
          </cell>
          <cell r="KY79">
            <v>5</v>
          </cell>
          <cell r="KZ79">
            <v>1</v>
          </cell>
          <cell r="LA79">
            <v>0</v>
          </cell>
          <cell r="LB79">
            <v>0</v>
          </cell>
          <cell r="LC79">
            <v>0</v>
          </cell>
          <cell r="LD79">
            <v>0</v>
          </cell>
        </row>
        <row r="80">
          <cell r="A80" t="str">
            <v>Replay Productions Limited</v>
          </cell>
          <cell r="B80">
            <v>1</v>
          </cell>
          <cell r="C80">
            <v>33245</v>
          </cell>
          <cell r="D80" t="str">
            <v>Exchequer</v>
          </cell>
          <cell r="E80" t="str">
            <v>ACNI/12291</v>
          </cell>
          <cell r="F80" t="str">
            <v>Gilly Campbell</v>
          </cell>
          <cell r="G80" t="str">
            <v>AFP - Core</v>
          </cell>
          <cell r="H80" t="str">
            <v>Awarded</v>
          </cell>
          <cell r="I80" t="str">
            <v>Medium</v>
          </cell>
          <cell r="J80">
            <v>148791</v>
          </cell>
          <cell r="K80">
            <v>0</v>
          </cell>
          <cell r="L80">
            <v>148791</v>
          </cell>
          <cell r="M80">
            <v>299539</v>
          </cell>
          <cell r="N80" t="str">
            <v>Drama</v>
          </cell>
          <cell r="O80">
            <v>0</v>
          </cell>
          <cell r="P80">
            <v>2</v>
          </cell>
          <cell r="Q80">
            <v>0</v>
          </cell>
          <cell r="R80">
            <v>0</v>
          </cell>
          <cell r="S80">
            <v>0</v>
          </cell>
          <cell r="T80">
            <v>0</v>
          </cell>
          <cell r="U80">
            <v>0</v>
          </cell>
          <cell r="V80">
            <v>2</v>
          </cell>
          <cell r="W80">
            <v>0</v>
          </cell>
          <cell r="X80">
            <v>0</v>
          </cell>
          <cell r="Y80">
            <v>0</v>
          </cell>
          <cell r="Z80">
            <v>0</v>
          </cell>
          <cell r="AA80">
            <v>0</v>
          </cell>
          <cell r="AB80">
            <v>4</v>
          </cell>
          <cell r="AC80">
            <v>4</v>
          </cell>
          <cell r="AD80">
            <v>14</v>
          </cell>
          <cell r="AE80">
            <v>10</v>
          </cell>
          <cell r="AF80">
            <v>0</v>
          </cell>
          <cell r="AG80">
            <v>0</v>
          </cell>
          <cell r="AH80">
            <v>0</v>
          </cell>
          <cell r="AI80">
            <v>0</v>
          </cell>
          <cell r="AJ80">
            <v>14</v>
          </cell>
          <cell r="AK80">
            <v>10</v>
          </cell>
          <cell r="AL80">
            <v>24</v>
          </cell>
          <cell r="AM80">
            <v>36</v>
          </cell>
          <cell r="AN80">
            <v>36</v>
          </cell>
          <cell r="AO80">
            <v>72</v>
          </cell>
          <cell r="AP80">
            <v>522</v>
          </cell>
          <cell r="AQ80">
            <v>2</v>
          </cell>
          <cell r="AR80">
            <v>7</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2</v>
          </cell>
          <cell r="BR80">
            <v>7</v>
          </cell>
          <cell r="BS80">
            <v>9</v>
          </cell>
          <cell r="BT80">
            <v>14</v>
          </cell>
          <cell r="BU80">
            <v>11</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1</v>
          </cell>
          <cell r="CP80">
            <v>0</v>
          </cell>
          <cell r="CQ80">
            <v>0</v>
          </cell>
          <cell r="CR80">
            <v>0</v>
          </cell>
          <cell r="CS80">
            <v>0</v>
          </cell>
          <cell r="CT80">
            <v>14</v>
          </cell>
          <cell r="CU80">
            <v>12</v>
          </cell>
          <cell r="CV80">
            <v>26</v>
          </cell>
          <cell r="CW80">
            <v>0</v>
          </cell>
          <cell r="CX80">
            <v>2</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2</v>
          </cell>
          <cell r="DY80">
            <v>2</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2</v>
          </cell>
          <cell r="FU80">
            <v>5</v>
          </cell>
          <cell r="FV80">
            <v>0</v>
          </cell>
          <cell r="FW80">
            <v>2</v>
          </cell>
          <cell r="FX80">
            <v>0</v>
          </cell>
          <cell r="FY80">
            <v>0</v>
          </cell>
          <cell r="FZ80">
            <v>0</v>
          </cell>
          <cell r="GA80">
            <v>0</v>
          </cell>
          <cell r="GB80">
            <v>2</v>
          </cell>
          <cell r="GC80">
            <v>7</v>
          </cell>
          <cell r="GD80">
            <v>9</v>
          </cell>
          <cell r="GE80">
            <v>2</v>
          </cell>
          <cell r="GF80">
            <v>1</v>
          </cell>
          <cell r="GG80">
            <v>7</v>
          </cell>
          <cell r="GH80">
            <v>7</v>
          </cell>
          <cell r="GI80">
            <v>4</v>
          </cell>
          <cell r="GJ80">
            <v>2</v>
          </cell>
          <cell r="GK80">
            <v>1</v>
          </cell>
          <cell r="GL80">
            <v>2</v>
          </cell>
          <cell r="GM80">
            <v>0</v>
          </cell>
          <cell r="GN80">
            <v>0</v>
          </cell>
          <cell r="GO80">
            <v>0</v>
          </cell>
          <cell r="GP80">
            <v>0</v>
          </cell>
          <cell r="GQ80">
            <v>14</v>
          </cell>
          <cell r="GR80">
            <v>12</v>
          </cell>
          <cell r="GS80">
            <v>26</v>
          </cell>
          <cell r="GT80">
            <v>0</v>
          </cell>
          <cell r="GU80">
            <v>1</v>
          </cell>
          <cell r="GV80">
            <v>0</v>
          </cell>
          <cell r="GW80">
            <v>0</v>
          </cell>
          <cell r="GX80">
            <v>0</v>
          </cell>
          <cell r="GY80">
            <v>0</v>
          </cell>
          <cell r="GZ80">
            <v>0</v>
          </cell>
          <cell r="HA80">
            <v>1</v>
          </cell>
          <cell r="HB80">
            <v>0</v>
          </cell>
          <cell r="HC80">
            <v>0</v>
          </cell>
          <cell r="HD80">
            <v>0</v>
          </cell>
          <cell r="HE80">
            <v>0</v>
          </cell>
          <cell r="HF80">
            <v>0</v>
          </cell>
          <cell r="HG80">
            <v>2</v>
          </cell>
          <cell r="HH80">
            <v>2</v>
          </cell>
          <cell r="HI80">
            <v>0</v>
          </cell>
          <cell r="HJ80">
            <v>0</v>
          </cell>
          <cell r="HK80">
            <v>0</v>
          </cell>
          <cell r="HL80">
            <v>0</v>
          </cell>
          <cell r="HM80">
            <v>0</v>
          </cell>
          <cell r="HN80">
            <v>0</v>
          </cell>
          <cell r="HO80">
            <v>0</v>
          </cell>
          <cell r="HP80">
            <v>0</v>
          </cell>
          <cell r="HQ80">
            <v>0</v>
          </cell>
          <cell r="HR80">
            <v>0</v>
          </cell>
          <cell r="HS80">
            <v>0</v>
          </cell>
          <cell r="HT80">
            <v>0</v>
          </cell>
          <cell r="HU80">
            <v>0</v>
          </cell>
          <cell r="HV80">
            <v>0</v>
          </cell>
          <cell r="HW80">
            <v>0</v>
          </cell>
          <cell r="HX80">
            <v>0</v>
          </cell>
          <cell r="HY80">
            <v>0</v>
          </cell>
          <cell r="HZ80">
            <v>0</v>
          </cell>
          <cell r="IA80">
            <v>0</v>
          </cell>
          <cell r="IB80">
            <v>0</v>
          </cell>
          <cell r="IC80">
            <v>0</v>
          </cell>
          <cell r="ID80">
            <v>0</v>
          </cell>
          <cell r="IE80">
            <v>0</v>
          </cell>
          <cell r="IF80">
            <v>0</v>
          </cell>
          <cell r="IG80">
            <v>0</v>
          </cell>
          <cell r="IH80">
            <v>0</v>
          </cell>
          <cell r="II80">
            <v>0</v>
          </cell>
          <cell r="IJ80">
            <v>0</v>
          </cell>
          <cell r="IK80">
            <v>0</v>
          </cell>
          <cell r="IL80">
            <v>0</v>
          </cell>
          <cell r="IM80">
            <v>0</v>
          </cell>
          <cell r="IN80">
            <v>0</v>
          </cell>
          <cell r="IO80">
            <v>0</v>
          </cell>
          <cell r="IP80">
            <v>0</v>
          </cell>
          <cell r="IQ80">
            <v>0</v>
          </cell>
          <cell r="IR80">
            <v>0</v>
          </cell>
          <cell r="IS80">
            <v>0</v>
          </cell>
          <cell r="IT80">
            <v>0</v>
          </cell>
          <cell r="IU80">
            <v>2</v>
          </cell>
          <cell r="IV80">
            <v>7</v>
          </cell>
          <cell r="IW80">
            <v>2</v>
          </cell>
          <cell r="IX80">
            <v>7</v>
          </cell>
          <cell r="IY80">
            <v>9</v>
          </cell>
          <cell r="IZ80">
            <v>3</v>
          </cell>
          <cell r="JA80">
            <v>3</v>
          </cell>
          <cell r="JB80">
            <v>1</v>
          </cell>
          <cell r="JC80">
            <v>1</v>
          </cell>
          <cell r="JD80">
            <v>0</v>
          </cell>
          <cell r="JE80">
            <v>0</v>
          </cell>
          <cell r="JF80">
            <v>2</v>
          </cell>
          <cell r="JG80">
            <v>5</v>
          </cell>
          <cell r="JH80">
            <v>8</v>
          </cell>
          <cell r="JI80">
            <v>3</v>
          </cell>
          <cell r="JJ80">
            <v>14</v>
          </cell>
          <cell r="JK80">
            <v>12</v>
          </cell>
          <cell r="JL80">
            <v>26</v>
          </cell>
          <cell r="JM80">
            <v>0</v>
          </cell>
          <cell r="JN80">
            <v>1</v>
          </cell>
          <cell r="JO80">
            <v>0</v>
          </cell>
          <cell r="JP80">
            <v>1</v>
          </cell>
          <cell r="JQ80">
            <v>0</v>
          </cell>
          <cell r="JR80">
            <v>0</v>
          </cell>
          <cell r="JS80">
            <v>0</v>
          </cell>
          <cell r="JT80">
            <v>0</v>
          </cell>
          <cell r="JU80">
            <v>0</v>
          </cell>
          <cell r="JV80">
            <v>0</v>
          </cell>
          <cell r="JW80">
            <v>0</v>
          </cell>
          <cell r="JX80">
            <v>2</v>
          </cell>
          <cell r="JY80">
            <v>2</v>
          </cell>
          <cell r="JZ80">
            <v>0</v>
          </cell>
          <cell r="KA80">
            <v>0</v>
          </cell>
          <cell r="KB80">
            <v>0</v>
          </cell>
          <cell r="KC80">
            <v>0</v>
          </cell>
          <cell r="KD80">
            <v>0</v>
          </cell>
          <cell r="KE80">
            <v>0</v>
          </cell>
          <cell r="KF80">
            <v>0</v>
          </cell>
          <cell r="KG80">
            <v>0</v>
          </cell>
          <cell r="KH80">
            <v>0</v>
          </cell>
          <cell r="KI80">
            <v>0</v>
          </cell>
          <cell r="KJ80">
            <v>0</v>
          </cell>
          <cell r="KK80">
            <v>0</v>
          </cell>
          <cell r="KL80">
            <v>0</v>
          </cell>
          <cell r="KM80">
            <v>0</v>
          </cell>
          <cell r="KN80">
            <v>0</v>
          </cell>
          <cell r="KO80">
            <v>1</v>
          </cell>
          <cell r="KP80">
            <v>0</v>
          </cell>
          <cell r="KQ80">
            <v>2</v>
          </cell>
          <cell r="KR80">
            <v>0</v>
          </cell>
          <cell r="KS80">
            <v>0</v>
          </cell>
          <cell r="KT80">
            <v>0</v>
          </cell>
          <cell r="KU80">
            <v>2</v>
          </cell>
          <cell r="KV80">
            <v>2</v>
          </cell>
          <cell r="KW80">
            <v>1</v>
          </cell>
          <cell r="KX80">
            <v>0</v>
          </cell>
          <cell r="KY80">
            <v>7</v>
          </cell>
          <cell r="KZ80">
            <v>0</v>
          </cell>
          <cell r="LA80">
            <v>0</v>
          </cell>
          <cell r="LB80">
            <v>0</v>
          </cell>
          <cell r="LC80">
            <v>4</v>
          </cell>
          <cell r="LD80">
            <v>4</v>
          </cell>
        </row>
        <row r="81">
          <cell r="A81" t="str">
            <v>Seacourt Print Workshop Limited</v>
          </cell>
          <cell r="B81">
            <v>1</v>
          </cell>
          <cell r="C81">
            <v>33213</v>
          </cell>
          <cell r="D81" t="str">
            <v>Lottery</v>
          </cell>
          <cell r="E81" t="str">
            <v>ACNI/12259</v>
          </cell>
          <cell r="F81" t="str">
            <v>Suzanne Lyle</v>
          </cell>
          <cell r="G81" t="str">
            <v>AFP - Core</v>
          </cell>
          <cell r="H81" t="str">
            <v>Awarded</v>
          </cell>
          <cell r="I81" t="str">
            <v>Small</v>
          </cell>
          <cell r="J81">
            <v>63438</v>
          </cell>
          <cell r="K81">
            <v>0</v>
          </cell>
          <cell r="L81">
            <v>88955.199999999997</v>
          </cell>
          <cell r="M81">
            <v>190768.84</v>
          </cell>
          <cell r="N81" t="str">
            <v>Visual Arts</v>
          </cell>
          <cell r="O81">
            <v>0</v>
          </cell>
          <cell r="P81">
            <v>0</v>
          </cell>
          <cell r="Q81">
            <v>0</v>
          </cell>
          <cell r="R81">
            <v>0</v>
          </cell>
          <cell r="S81">
            <v>1</v>
          </cell>
          <cell r="T81">
            <v>0</v>
          </cell>
          <cell r="U81">
            <v>0</v>
          </cell>
          <cell r="V81">
            <v>0</v>
          </cell>
          <cell r="W81">
            <v>0</v>
          </cell>
          <cell r="X81">
            <v>0</v>
          </cell>
          <cell r="Y81">
            <v>0</v>
          </cell>
          <cell r="Z81">
            <v>1</v>
          </cell>
          <cell r="AA81">
            <v>1</v>
          </cell>
          <cell r="AB81">
            <v>1</v>
          </cell>
          <cell r="AC81">
            <v>2</v>
          </cell>
          <cell r="AD81">
            <v>4</v>
          </cell>
          <cell r="AE81">
            <v>10</v>
          </cell>
          <cell r="AF81">
            <v>0</v>
          </cell>
          <cell r="AG81">
            <v>0</v>
          </cell>
          <cell r="AH81">
            <v>0</v>
          </cell>
          <cell r="AI81">
            <v>1</v>
          </cell>
          <cell r="AJ81">
            <v>4</v>
          </cell>
          <cell r="AK81">
            <v>11</v>
          </cell>
          <cell r="AL81">
            <v>15</v>
          </cell>
          <cell r="AM81">
            <v>5</v>
          </cell>
          <cell r="AN81">
            <v>6</v>
          </cell>
          <cell r="AO81">
            <v>11</v>
          </cell>
          <cell r="AP81">
            <v>64</v>
          </cell>
          <cell r="AQ81">
            <v>5</v>
          </cell>
          <cell r="AR81">
            <v>4</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5</v>
          </cell>
          <cell r="BR81">
            <v>4</v>
          </cell>
          <cell r="BS81">
            <v>9</v>
          </cell>
          <cell r="BT81">
            <v>4</v>
          </cell>
          <cell r="BU81">
            <v>10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4</v>
          </cell>
          <cell r="CU81">
            <v>10</v>
          </cell>
          <cell r="CV81">
            <v>14</v>
          </cell>
          <cell r="CW81">
            <v>1</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1</v>
          </cell>
          <cell r="DX81">
            <v>0</v>
          </cell>
          <cell r="DY81">
            <v>1</v>
          </cell>
          <cell r="DZ81">
            <v>0</v>
          </cell>
          <cell r="EA81">
            <v>1</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1</v>
          </cell>
          <cell r="FB81">
            <v>1</v>
          </cell>
          <cell r="FC81">
            <v>0</v>
          </cell>
          <cell r="FD81">
            <v>1</v>
          </cell>
          <cell r="FE81">
            <v>0</v>
          </cell>
          <cell r="FF81">
            <v>1</v>
          </cell>
          <cell r="FG81">
            <v>0</v>
          </cell>
          <cell r="FH81">
            <v>0</v>
          </cell>
          <cell r="FI81">
            <v>0</v>
          </cell>
          <cell r="FJ81">
            <v>0</v>
          </cell>
          <cell r="FK81">
            <v>0</v>
          </cell>
          <cell r="FL81">
            <v>1</v>
          </cell>
          <cell r="FM81">
            <v>0</v>
          </cell>
          <cell r="FN81">
            <v>3</v>
          </cell>
          <cell r="FO81">
            <v>3</v>
          </cell>
          <cell r="FP81">
            <v>0</v>
          </cell>
          <cell r="FQ81">
            <v>0</v>
          </cell>
          <cell r="FR81">
            <v>0</v>
          </cell>
          <cell r="FS81">
            <v>0</v>
          </cell>
          <cell r="FT81">
            <v>1</v>
          </cell>
          <cell r="FU81">
            <v>0</v>
          </cell>
          <cell r="FV81">
            <v>0</v>
          </cell>
          <cell r="FW81">
            <v>2</v>
          </cell>
          <cell r="FX81">
            <v>1</v>
          </cell>
          <cell r="FY81">
            <v>0</v>
          </cell>
          <cell r="FZ81">
            <v>4</v>
          </cell>
          <cell r="GA81">
            <v>1</v>
          </cell>
          <cell r="GB81">
            <v>6</v>
          </cell>
          <cell r="GC81">
            <v>3</v>
          </cell>
          <cell r="GD81">
            <v>9</v>
          </cell>
          <cell r="GE81">
            <v>0</v>
          </cell>
          <cell r="GF81">
            <v>0</v>
          </cell>
          <cell r="GG81">
            <v>0</v>
          </cell>
          <cell r="GH81">
            <v>0</v>
          </cell>
          <cell r="GI81">
            <v>0</v>
          </cell>
          <cell r="GJ81">
            <v>0</v>
          </cell>
          <cell r="GK81">
            <v>0</v>
          </cell>
          <cell r="GL81">
            <v>0</v>
          </cell>
          <cell r="GM81">
            <v>0</v>
          </cell>
          <cell r="GN81">
            <v>0</v>
          </cell>
          <cell r="GO81">
            <v>0</v>
          </cell>
          <cell r="GP81">
            <v>0</v>
          </cell>
          <cell r="GQ81">
            <v>0</v>
          </cell>
          <cell r="GR81">
            <v>0</v>
          </cell>
          <cell r="GS81">
            <v>0</v>
          </cell>
          <cell r="GT81">
            <v>0</v>
          </cell>
          <cell r="GU81">
            <v>0</v>
          </cell>
          <cell r="GV81">
            <v>0</v>
          </cell>
          <cell r="GW81">
            <v>0</v>
          </cell>
          <cell r="GX81">
            <v>0</v>
          </cell>
          <cell r="GY81">
            <v>0</v>
          </cell>
          <cell r="GZ81">
            <v>0</v>
          </cell>
          <cell r="HA81">
            <v>0</v>
          </cell>
          <cell r="HB81">
            <v>0</v>
          </cell>
          <cell r="HC81">
            <v>0</v>
          </cell>
          <cell r="HD81">
            <v>0</v>
          </cell>
          <cell r="HE81">
            <v>0</v>
          </cell>
          <cell r="HF81">
            <v>0</v>
          </cell>
          <cell r="HG81">
            <v>0</v>
          </cell>
          <cell r="HH81">
            <v>0</v>
          </cell>
          <cell r="HI81">
            <v>0</v>
          </cell>
          <cell r="HJ81">
            <v>0</v>
          </cell>
          <cell r="HK81">
            <v>0</v>
          </cell>
          <cell r="HL81">
            <v>0</v>
          </cell>
          <cell r="HM81">
            <v>0</v>
          </cell>
          <cell r="HN81">
            <v>0</v>
          </cell>
          <cell r="HO81">
            <v>0</v>
          </cell>
          <cell r="HP81">
            <v>0</v>
          </cell>
          <cell r="HQ81">
            <v>0</v>
          </cell>
          <cell r="HR81">
            <v>0</v>
          </cell>
          <cell r="HS81">
            <v>0</v>
          </cell>
          <cell r="HT81">
            <v>0</v>
          </cell>
          <cell r="HU81">
            <v>0</v>
          </cell>
          <cell r="HV81">
            <v>0</v>
          </cell>
          <cell r="HW81">
            <v>0</v>
          </cell>
          <cell r="HX81">
            <v>0</v>
          </cell>
          <cell r="HY81">
            <v>0</v>
          </cell>
          <cell r="HZ81">
            <v>0</v>
          </cell>
          <cell r="IA81">
            <v>0</v>
          </cell>
          <cell r="IB81">
            <v>0</v>
          </cell>
          <cell r="IC81">
            <v>0</v>
          </cell>
          <cell r="ID81">
            <v>0</v>
          </cell>
          <cell r="IE81">
            <v>0</v>
          </cell>
          <cell r="IF81">
            <v>0</v>
          </cell>
          <cell r="IG81">
            <v>0</v>
          </cell>
          <cell r="IH81">
            <v>0</v>
          </cell>
          <cell r="II81">
            <v>0</v>
          </cell>
          <cell r="IJ81">
            <v>0</v>
          </cell>
          <cell r="IK81">
            <v>0</v>
          </cell>
          <cell r="IL81">
            <v>0</v>
          </cell>
          <cell r="IM81">
            <v>0</v>
          </cell>
          <cell r="IN81">
            <v>0</v>
          </cell>
          <cell r="IO81">
            <v>0</v>
          </cell>
          <cell r="IP81">
            <v>0</v>
          </cell>
          <cell r="IQ81">
            <v>0</v>
          </cell>
          <cell r="IR81">
            <v>0</v>
          </cell>
          <cell r="IS81">
            <v>0</v>
          </cell>
          <cell r="IT81">
            <v>0</v>
          </cell>
          <cell r="IU81">
            <v>5</v>
          </cell>
          <cell r="IV81">
            <v>4</v>
          </cell>
          <cell r="IW81">
            <v>5</v>
          </cell>
          <cell r="IX81">
            <v>4</v>
          </cell>
          <cell r="IY81">
            <v>9</v>
          </cell>
          <cell r="IZ81">
            <v>0</v>
          </cell>
          <cell r="JA81">
            <v>0</v>
          </cell>
          <cell r="JB81">
            <v>0</v>
          </cell>
          <cell r="JC81">
            <v>0</v>
          </cell>
          <cell r="JD81">
            <v>0</v>
          </cell>
          <cell r="JE81">
            <v>0</v>
          </cell>
          <cell r="JF81">
            <v>0</v>
          </cell>
          <cell r="JG81">
            <v>0</v>
          </cell>
          <cell r="JH81">
            <v>4</v>
          </cell>
          <cell r="JI81">
            <v>10</v>
          </cell>
          <cell r="JJ81">
            <v>4</v>
          </cell>
          <cell r="JK81">
            <v>10</v>
          </cell>
          <cell r="JL81">
            <v>14</v>
          </cell>
          <cell r="JM81">
            <v>0</v>
          </cell>
          <cell r="JN81">
            <v>0</v>
          </cell>
          <cell r="JO81">
            <v>0</v>
          </cell>
          <cell r="JP81">
            <v>0</v>
          </cell>
          <cell r="JQ81">
            <v>0</v>
          </cell>
          <cell r="JR81">
            <v>0</v>
          </cell>
          <cell r="JS81">
            <v>0</v>
          </cell>
          <cell r="JT81">
            <v>0</v>
          </cell>
          <cell r="JU81">
            <v>1</v>
          </cell>
          <cell r="JV81">
            <v>0</v>
          </cell>
          <cell r="JW81">
            <v>1</v>
          </cell>
          <cell r="JX81">
            <v>0</v>
          </cell>
          <cell r="JY81">
            <v>1</v>
          </cell>
          <cell r="JZ81">
            <v>0</v>
          </cell>
          <cell r="KA81">
            <v>0</v>
          </cell>
          <cell r="KB81">
            <v>0</v>
          </cell>
          <cell r="KC81">
            <v>0</v>
          </cell>
          <cell r="KD81">
            <v>0</v>
          </cell>
          <cell r="KE81">
            <v>0</v>
          </cell>
          <cell r="KF81">
            <v>0</v>
          </cell>
          <cell r="KG81">
            <v>0</v>
          </cell>
          <cell r="KH81">
            <v>0</v>
          </cell>
          <cell r="KI81">
            <v>1</v>
          </cell>
          <cell r="KJ81">
            <v>0</v>
          </cell>
          <cell r="KK81">
            <v>1</v>
          </cell>
          <cell r="KL81">
            <v>1</v>
          </cell>
          <cell r="KM81">
            <v>0</v>
          </cell>
          <cell r="KN81">
            <v>0</v>
          </cell>
          <cell r="KO81">
            <v>1</v>
          </cell>
          <cell r="KP81">
            <v>0</v>
          </cell>
          <cell r="KQ81">
            <v>1</v>
          </cell>
          <cell r="KR81">
            <v>0</v>
          </cell>
          <cell r="KS81">
            <v>0</v>
          </cell>
          <cell r="KT81">
            <v>0</v>
          </cell>
          <cell r="KU81">
            <v>0</v>
          </cell>
          <cell r="KV81">
            <v>0</v>
          </cell>
          <cell r="KW81">
            <v>0</v>
          </cell>
          <cell r="KX81">
            <v>0</v>
          </cell>
          <cell r="KY81">
            <v>1</v>
          </cell>
          <cell r="KZ81">
            <v>0</v>
          </cell>
          <cell r="LA81">
            <v>0</v>
          </cell>
          <cell r="LB81">
            <v>0</v>
          </cell>
          <cell r="LC81">
            <v>14</v>
          </cell>
          <cell r="LD81">
            <v>14</v>
          </cell>
        </row>
        <row r="82">
          <cell r="A82" t="str">
            <v>Sole Purpose Productions</v>
          </cell>
          <cell r="B82">
            <v>1</v>
          </cell>
          <cell r="C82">
            <v>33247</v>
          </cell>
          <cell r="D82" t="str">
            <v>Lottery</v>
          </cell>
          <cell r="E82" t="str">
            <v>ACNI/12293</v>
          </cell>
          <cell r="F82" t="str">
            <v>Lizzie Devlin</v>
          </cell>
          <cell r="G82" t="str">
            <v>AFP - Core</v>
          </cell>
          <cell r="H82" t="str">
            <v>Awarded</v>
          </cell>
          <cell r="I82" t="str">
            <v>Small</v>
          </cell>
          <cell r="J82">
            <v>34498</v>
          </cell>
          <cell r="K82">
            <v>0</v>
          </cell>
          <cell r="L82">
            <v>39738</v>
          </cell>
          <cell r="M82">
            <v>110008</v>
          </cell>
          <cell r="N82" t="str">
            <v>Drama</v>
          </cell>
          <cell r="O82">
            <v>0</v>
          </cell>
          <cell r="P82">
            <v>1</v>
          </cell>
          <cell r="Q82">
            <v>0</v>
          </cell>
          <cell r="R82">
            <v>0</v>
          </cell>
          <cell r="S82">
            <v>0</v>
          </cell>
          <cell r="T82">
            <v>0</v>
          </cell>
          <cell r="U82">
            <v>0</v>
          </cell>
          <cell r="V82">
            <v>0</v>
          </cell>
          <cell r="W82">
            <v>0</v>
          </cell>
          <cell r="X82">
            <v>0</v>
          </cell>
          <cell r="Y82">
            <v>0</v>
          </cell>
          <cell r="Z82">
            <v>1</v>
          </cell>
          <cell r="AA82">
            <v>0</v>
          </cell>
          <cell r="AB82">
            <v>2</v>
          </cell>
          <cell r="AC82">
            <v>2</v>
          </cell>
          <cell r="AD82">
            <v>12</v>
          </cell>
          <cell r="AE82">
            <v>14</v>
          </cell>
          <cell r="AF82">
            <v>0</v>
          </cell>
          <cell r="AG82">
            <v>0</v>
          </cell>
          <cell r="AH82">
            <v>0</v>
          </cell>
          <cell r="AI82">
            <v>0</v>
          </cell>
          <cell r="AJ82">
            <v>12</v>
          </cell>
          <cell r="AK82">
            <v>14</v>
          </cell>
          <cell r="AL82">
            <v>26</v>
          </cell>
          <cell r="AM82">
            <v>0</v>
          </cell>
          <cell r="AN82">
            <v>2</v>
          </cell>
          <cell r="AO82">
            <v>2</v>
          </cell>
          <cell r="AP82">
            <v>100</v>
          </cell>
          <cell r="AQ82">
            <v>1</v>
          </cell>
          <cell r="AR82">
            <v>2</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1</v>
          </cell>
          <cell r="BR82">
            <v>2</v>
          </cell>
          <cell r="BS82">
            <v>3</v>
          </cell>
          <cell r="BT82">
            <v>12</v>
          </cell>
          <cell r="BU82">
            <v>15</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1</v>
          </cell>
          <cell r="CP82">
            <v>0</v>
          </cell>
          <cell r="CQ82">
            <v>1</v>
          </cell>
          <cell r="CR82">
            <v>0</v>
          </cell>
          <cell r="CS82">
            <v>0</v>
          </cell>
          <cell r="CT82">
            <v>12</v>
          </cell>
          <cell r="CU82">
            <v>17</v>
          </cell>
          <cell r="CV82">
            <v>29</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1</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1</v>
          </cell>
          <cell r="FB82">
            <v>1</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1</v>
          </cell>
          <cell r="FW82">
            <v>1</v>
          </cell>
          <cell r="FX82">
            <v>0</v>
          </cell>
          <cell r="FY82">
            <v>1</v>
          </cell>
          <cell r="FZ82">
            <v>0</v>
          </cell>
          <cell r="GA82">
            <v>0</v>
          </cell>
          <cell r="GB82">
            <v>1</v>
          </cell>
          <cell r="GC82">
            <v>2</v>
          </cell>
          <cell r="GD82">
            <v>3</v>
          </cell>
          <cell r="GE82">
            <v>0</v>
          </cell>
          <cell r="GF82">
            <v>1</v>
          </cell>
          <cell r="GG82">
            <v>4</v>
          </cell>
          <cell r="GH82">
            <v>6</v>
          </cell>
          <cell r="GI82">
            <v>3</v>
          </cell>
          <cell r="GJ82">
            <v>4</v>
          </cell>
          <cell r="GK82">
            <v>4</v>
          </cell>
          <cell r="GL82">
            <v>2</v>
          </cell>
          <cell r="GM82">
            <v>1</v>
          </cell>
          <cell r="GN82">
            <v>2</v>
          </cell>
          <cell r="GO82">
            <v>0</v>
          </cell>
          <cell r="GP82">
            <v>0</v>
          </cell>
          <cell r="GQ82">
            <v>12</v>
          </cell>
          <cell r="GR82">
            <v>15</v>
          </cell>
          <cell r="GS82">
            <v>27</v>
          </cell>
          <cell r="GT82">
            <v>0</v>
          </cell>
          <cell r="GU82">
            <v>0</v>
          </cell>
          <cell r="GV82">
            <v>0</v>
          </cell>
          <cell r="GW82">
            <v>0</v>
          </cell>
          <cell r="GX82">
            <v>0</v>
          </cell>
          <cell r="GY82">
            <v>0</v>
          </cell>
          <cell r="GZ82">
            <v>0</v>
          </cell>
          <cell r="HA82">
            <v>0</v>
          </cell>
          <cell r="HB82">
            <v>0</v>
          </cell>
          <cell r="HC82">
            <v>0</v>
          </cell>
          <cell r="HD82">
            <v>0</v>
          </cell>
          <cell r="HE82">
            <v>0</v>
          </cell>
          <cell r="HF82">
            <v>0</v>
          </cell>
          <cell r="HG82">
            <v>0</v>
          </cell>
          <cell r="HH82">
            <v>0</v>
          </cell>
          <cell r="HI82">
            <v>0</v>
          </cell>
          <cell r="HJ82">
            <v>0</v>
          </cell>
          <cell r="HK82">
            <v>0</v>
          </cell>
          <cell r="HL82">
            <v>0</v>
          </cell>
          <cell r="HM82">
            <v>0</v>
          </cell>
          <cell r="HN82">
            <v>1</v>
          </cell>
          <cell r="HO82">
            <v>0</v>
          </cell>
          <cell r="HP82">
            <v>0</v>
          </cell>
          <cell r="HQ82">
            <v>0</v>
          </cell>
          <cell r="HR82">
            <v>0</v>
          </cell>
          <cell r="HS82">
            <v>0</v>
          </cell>
          <cell r="HT82">
            <v>0</v>
          </cell>
          <cell r="HU82">
            <v>0</v>
          </cell>
          <cell r="HV82">
            <v>1</v>
          </cell>
          <cell r="HW82">
            <v>1</v>
          </cell>
          <cell r="HX82">
            <v>0</v>
          </cell>
          <cell r="HY82">
            <v>2</v>
          </cell>
          <cell r="HZ82">
            <v>0</v>
          </cell>
          <cell r="IA82">
            <v>0</v>
          </cell>
          <cell r="IB82">
            <v>0</v>
          </cell>
          <cell r="IC82">
            <v>0</v>
          </cell>
          <cell r="ID82">
            <v>0</v>
          </cell>
          <cell r="IE82">
            <v>0</v>
          </cell>
          <cell r="IF82">
            <v>0</v>
          </cell>
          <cell r="IG82">
            <v>0</v>
          </cell>
          <cell r="IH82">
            <v>0</v>
          </cell>
          <cell r="II82">
            <v>0</v>
          </cell>
          <cell r="IJ82">
            <v>0</v>
          </cell>
          <cell r="IK82">
            <v>2</v>
          </cell>
          <cell r="IL82">
            <v>2</v>
          </cell>
          <cell r="IM82">
            <v>1</v>
          </cell>
          <cell r="IN82">
            <v>2</v>
          </cell>
          <cell r="IO82">
            <v>0</v>
          </cell>
          <cell r="IP82">
            <v>0</v>
          </cell>
          <cell r="IQ82">
            <v>0</v>
          </cell>
          <cell r="IR82">
            <v>0</v>
          </cell>
          <cell r="IS82">
            <v>0</v>
          </cell>
          <cell r="IT82">
            <v>0</v>
          </cell>
          <cell r="IU82">
            <v>0</v>
          </cell>
          <cell r="IV82">
            <v>0</v>
          </cell>
          <cell r="IW82">
            <v>1</v>
          </cell>
          <cell r="IX82">
            <v>2</v>
          </cell>
          <cell r="IY82">
            <v>3</v>
          </cell>
          <cell r="IZ82">
            <v>12</v>
          </cell>
          <cell r="JA82">
            <v>12</v>
          </cell>
          <cell r="JB82">
            <v>0</v>
          </cell>
          <cell r="JC82">
            <v>2</v>
          </cell>
          <cell r="JD82">
            <v>0</v>
          </cell>
          <cell r="JE82">
            <v>1</v>
          </cell>
          <cell r="JF82">
            <v>0</v>
          </cell>
          <cell r="JG82">
            <v>0</v>
          </cell>
          <cell r="JH82">
            <v>0</v>
          </cell>
          <cell r="JI82">
            <v>0</v>
          </cell>
          <cell r="JJ82">
            <v>12</v>
          </cell>
          <cell r="JK82">
            <v>15</v>
          </cell>
          <cell r="JL82">
            <v>27</v>
          </cell>
          <cell r="JM82">
            <v>0</v>
          </cell>
          <cell r="JN82">
            <v>0</v>
          </cell>
          <cell r="JO82">
            <v>0</v>
          </cell>
          <cell r="JP82">
            <v>0</v>
          </cell>
          <cell r="JQ82">
            <v>0</v>
          </cell>
          <cell r="JR82">
            <v>0</v>
          </cell>
          <cell r="JS82">
            <v>0</v>
          </cell>
          <cell r="JT82">
            <v>0</v>
          </cell>
          <cell r="JU82">
            <v>0</v>
          </cell>
          <cell r="JV82">
            <v>0</v>
          </cell>
          <cell r="JW82">
            <v>0</v>
          </cell>
          <cell r="JX82">
            <v>0</v>
          </cell>
          <cell r="JY82">
            <v>0</v>
          </cell>
          <cell r="JZ82">
            <v>0</v>
          </cell>
          <cell r="KA82">
            <v>1</v>
          </cell>
          <cell r="KB82">
            <v>0</v>
          </cell>
          <cell r="KC82">
            <v>0</v>
          </cell>
          <cell r="KD82">
            <v>0</v>
          </cell>
          <cell r="KE82">
            <v>0</v>
          </cell>
          <cell r="KF82">
            <v>0</v>
          </cell>
          <cell r="KG82">
            <v>0</v>
          </cell>
          <cell r="KH82">
            <v>0</v>
          </cell>
          <cell r="KI82">
            <v>0</v>
          </cell>
          <cell r="KJ82">
            <v>0</v>
          </cell>
          <cell r="KK82">
            <v>1</v>
          </cell>
          <cell r="KL82">
            <v>1</v>
          </cell>
          <cell r="KM82">
            <v>0</v>
          </cell>
          <cell r="KN82">
            <v>0</v>
          </cell>
          <cell r="KO82">
            <v>1</v>
          </cell>
          <cell r="KP82">
            <v>0</v>
          </cell>
          <cell r="KQ82">
            <v>0</v>
          </cell>
          <cell r="KR82">
            <v>1</v>
          </cell>
          <cell r="KS82">
            <v>0</v>
          </cell>
          <cell r="KT82">
            <v>0</v>
          </cell>
          <cell r="KU82">
            <v>0</v>
          </cell>
          <cell r="KV82">
            <v>0</v>
          </cell>
          <cell r="KW82">
            <v>2</v>
          </cell>
          <cell r="KX82">
            <v>0</v>
          </cell>
          <cell r="KY82">
            <v>3</v>
          </cell>
          <cell r="KZ82">
            <v>0</v>
          </cell>
          <cell r="LA82">
            <v>0</v>
          </cell>
          <cell r="LB82">
            <v>0</v>
          </cell>
          <cell r="LC82">
            <v>0</v>
          </cell>
          <cell r="LD82">
            <v>0</v>
          </cell>
        </row>
        <row r="83">
          <cell r="A83" t="str">
            <v>Spanner in the Works</v>
          </cell>
          <cell r="B83">
            <v>1</v>
          </cell>
          <cell r="C83">
            <v>33244</v>
          </cell>
          <cell r="D83" t="str">
            <v>Lottery</v>
          </cell>
          <cell r="E83" t="str">
            <v>ACNI/12290</v>
          </cell>
          <cell r="F83" t="str">
            <v>Joan Dempster</v>
          </cell>
          <cell r="G83" t="str">
            <v>AFP - Core</v>
          </cell>
          <cell r="H83" t="str">
            <v>Awarded</v>
          </cell>
          <cell r="I83" t="str">
            <v>Small</v>
          </cell>
          <cell r="J83">
            <v>35798</v>
          </cell>
          <cell r="K83">
            <v>0</v>
          </cell>
          <cell r="L83">
            <v>46000</v>
          </cell>
          <cell r="M83">
            <v>97866</v>
          </cell>
          <cell r="N83" t="str">
            <v>Drama</v>
          </cell>
          <cell r="O83">
            <v>0</v>
          </cell>
          <cell r="P83">
            <v>0</v>
          </cell>
          <cell r="Q83">
            <v>0</v>
          </cell>
          <cell r="R83">
            <v>1</v>
          </cell>
          <cell r="S83">
            <v>0</v>
          </cell>
          <cell r="T83">
            <v>0</v>
          </cell>
          <cell r="U83">
            <v>0</v>
          </cell>
          <cell r="V83">
            <v>0</v>
          </cell>
          <cell r="W83">
            <v>0</v>
          </cell>
          <cell r="X83">
            <v>0</v>
          </cell>
          <cell r="Y83">
            <v>0</v>
          </cell>
          <cell r="Z83">
            <v>0</v>
          </cell>
          <cell r="AA83">
            <v>0</v>
          </cell>
          <cell r="AB83">
            <v>1</v>
          </cell>
          <cell r="AC83">
            <v>1</v>
          </cell>
          <cell r="AD83">
            <v>0</v>
          </cell>
          <cell r="AE83">
            <v>13</v>
          </cell>
          <cell r="AF83">
            <v>0</v>
          </cell>
          <cell r="AG83">
            <v>0</v>
          </cell>
          <cell r="AH83">
            <v>0</v>
          </cell>
          <cell r="AI83">
            <v>0</v>
          </cell>
          <cell r="AJ83">
            <v>0</v>
          </cell>
          <cell r="AK83">
            <v>13</v>
          </cell>
          <cell r="AL83">
            <v>13</v>
          </cell>
          <cell r="AM83">
            <v>4</v>
          </cell>
          <cell r="AN83">
            <v>31</v>
          </cell>
          <cell r="AO83">
            <v>35</v>
          </cell>
          <cell r="AP83">
            <v>600</v>
          </cell>
          <cell r="AQ83">
            <v>0</v>
          </cell>
          <cell r="AR83">
            <v>3</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3</v>
          </cell>
          <cell r="BS83">
            <v>3</v>
          </cell>
          <cell r="BT83">
            <v>0</v>
          </cell>
          <cell r="BU83">
            <v>1</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1</v>
          </cell>
          <cell r="CV83">
            <v>1</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1</v>
          </cell>
          <cell r="FE83">
            <v>0</v>
          </cell>
          <cell r="FF83">
            <v>1</v>
          </cell>
          <cell r="FG83">
            <v>0</v>
          </cell>
          <cell r="FH83">
            <v>0</v>
          </cell>
          <cell r="FI83">
            <v>0</v>
          </cell>
          <cell r="FJ83">
            <v>0</v>
          </cell>
          <cell r="FK83">
            <v>0</v>
          </cell>
          <cell r="FL83">
            <v>14</v>
          </cell>
          <cell r="FM83">
            <v>0</v>
          </cell>
          <cell r="FN83">
            <v>16</v>
          </cell>
          <cell r="FO83">
            <v>16</v>
          </cell>
          <cell r="FP83">
            <v>0</v>
          </cell>
          <cell r="FQ83">
            <v>0</v>
          </cell>
          <cell r="FR83">
            <v>0</v>
          </cell>
          <cell r="FS83">
            <v>0</v>
          </cell>
          <cell r="FT83">
            <v>0</v>
          </cell>
          <cell r="FU83">
            <v>0</v>
          </cell>
          <cell r="FV83">
            <v>0</v>
          </cell>
          <cell r="FW83">
            <v>3</v>
          </cell>
          <cell r="FX83">
            <v>0</v>
          </cell>
          <cell r="FY83">
            <v>0</v>
          </cell>
          <cell r="FZ83">
            <v>0</v>
          </cell>
          <cell r="GA83">
            <v>0</v>
          </cell>
          <cell r="GB83">
            <v>0</v>
          </cell>
          <cell r="GC83">
            <v>3</v>
          </cell>
          <cell r="GD83">
            <v>3</v>
          </cell>
          <cell r="GE83">
            <v>2</v>
          </cell>
          <cell r="GF83">
            <v>2</v>
          </cell>
          <cell r="GG83">
            <v>2</v>
          </cell>
          <cell r="GH83">
            <v>4</v>
          </cell>
          <cell r="GI83">
            <v>0</v>
          </cell>
          <cell r="GJ83">
            <v>1</v>
          </cell>
          <cell r="GK83">
            <v>0</v>
          </cell>
          <cell r="GL83">
            <v>1</v>
          </cell>
          <cell r="GM83">
            <v>0</v>
          </cell>
          <cell r="GN83">
            <v>1</v>
          </cell>
          <cell r="GO83">
            <v>0</v>
          </cell>
          <cell r="GP83">
            <v>0</v>
          </cell>
          <cell r="GQ83">
            <v>4</v>
          </cell>
          <cell r="GR83">
            <v>9</v>
          </cell>
          <cell r="GS83">
            <v>13</v>
          </cell>
          <cell r="GT83">
            <v>0</v>
          </cell>
          <cell r="GU83">
            <v>0</v>
          </cell>
          <cell r="GV83">
            <v>0</v>
          </cell>
          <cell r="GW83">
            <v>0</v>
          </cell>
          <cell r="GX83">
            <v>0</v>
          </cell>
          <cell r="GY83">
            <v>0</v>
          </cell>
          <cell r="GZ83">
            <v>0</v>
          </cell>
          <cell r="HA83">
            <v>0</v>
          </cell>
          <cell r="HB83">
            <v>0</v>
          </cell>
          <cell r="HC83">
            <v>0</v>
          </cell>
          <cell r="HD83">
            <v>0</v>
          </cell>
          <cell r="HE83">
            <v>0</v>
          </cell>
          <cell r="HF83">
            <v>0</v>
          </cell>
          <cell r="HG83">
            <v>0</v>
          </cell>
          <cell r="HH83">
            <v>0</v>
          </cell>
          <cell r="HI83">
            <v>0</v>
          </cell>
          <cell r="HJ83">
            <v>0</v>
          </cell>
          <cell r="HK83">
            <v>0</v>
          </cell>
          <cell r="HL83">
            <v>0</v>
          </cell>
          <cell r="HM83">
            <v>0</v>
          </cell>
          <cell r="HN83">
            <v>0</v>
          </cell>
          <cell r="HO83">
            <v>0</v>
          </cell>
          <cell r="HP83">
            <v>0</v>
          </cell>
          <cell r="HQ83">
            <v>0</v>
          </cell>
          <cell r="HR83">
            <v>0</v>
          </cell>
          <cell r="HS83">
            <v>0</v>
          </cell>
          <cell r="HT83">
            <v>0</v>
          </cell>
          <cell r="HU83">
            <v>0</v>
          </cell>
          <cell r="HV83">
            <v>0</v>
          </cell>
          <cell r="HW83">
            <v>0</v>
          </cell>
          <cell r="HX83">
            <v>0</v>
          </cell>
          <cell r="HY83">
            <v>4</v>
          </cell>
          <cell r="HZ83">
            <v>0</v>
          </cell>
          <cell r="IA83">
            <v>2</v>
          </cell>
          <cell r="IB83">
            <v>0</v>
          </cell>
          <cell r="IC83">
            <v>14</v>
          </cell>
          <cell r="ID83">
            <v>0</v>
          </cell>
          <cell r="IE83">
            <v>10</v>
          </cell>
          <cell r="IF83">
            <v>1</v>
          </cell>
          <cell r="IG83">
            <v>0</v>
          </cell>
          <cell r="IH83">
            <v>0</v>
          </cell>
          <cell r="II83">
            <v>0</v>
          </cell>
          <cell r="IJ83">
            <v>1</v>
          </cell>
          <cell r="IK83">
            <v>30</v>
          </cell>
          <cell r="IL83">
            <v>31</v>
          </cell>
          <cell r="IM83">
            <v>0</v>
          </cell>
          <cell r="IN83">
            <v>1</v>
          </cell>
          <cell r="IO83">
            <v>0</v>
          </cell>
          <cell r="IP83">
            <v>2</v>
          </cell>
          <cell r="IQ83">
            <v>0</v>
          </cell>
          <cell r="IR83">
            <v>0</v>
          </cell>
          <cell r="IS83">
            <v>0</v>
          </cell>
          <cell r="IT83">
            <v>0</v>
          </cell>
          <cell r="IU83">
            <v>0</v>
          </cell>
          <cell r="IV83">
            <v>0</v>
          </cell>
          <cell r="IW83">
            <v>0</v>
          </cell>
          <cell r="IX83">
            <v>3</v>
          </cell>
          <cell r="IY83">
            <v>3</v>
          </cell>
          <cell r="IZ83">
            <v>0</v>
          </cell>
          <cell r="JA83">
            <v>1</v>
          </cell>
          <cell r="JB83">
            <v>0</v>
          </cell>
          <cell r="JC83">
            <v>0</v>
          </cell>
          <cell r="JD83">
            <v>0</v>
          </cell>
          <cell r="JE83">
            <v>0</v>
          </cell>
          <cell r="JF83">
            <v>0</v>
          </cell>
          <cell r="JG83">
            <v>0</v>
          </cell>
          <cell r="JH83">
            <v>0</v>
          </cell>
          <cell r="JI83">
            <v>0</v>
          </cell>
          <cell r="JJ83">
            <v>0</v>
          </cell>
          <cell r="JK83">
            <v>1</v>
          </cell>
          <cell r="JL83">
            <v>1</v>
          </cell>
          <cell r="JM83">
            <v>0</v>
          </cell>
          <cell r="JN83">
            <v>0</v>
          </cell>
          <cell r="JO83">
            <v>0</v>
          </cell>
          <cell r="JP83">
            <v>0</v>
          </cell>
          <cell r="JQ83">
            <v>0</v>
          </cell>
          <cell r="JR83">
            <v>0</v>
          </cell>
          <cell r="JS83">
            <v>0</v>
          </cell>
          <cell r="JT83">
            <v>0</v>
          </cell>
          <cell r="JU83">
            <v>0</v>
          </cell>
          <cell r="JV83">
            <v>0</v>
          </cell>
          <cell r="JW83">
            <v>0</v>
          </cell>
          <cell r="JX83">
            <v>0</v>
          </cell>
          <cell r="JY83">
            <v>0</v>
          </cell>
          <cell r="JZ83">
            <v>0</v>
          </cell>
          <cell r="KA83">
            <v>0</v>
          </cell>
          <cell r="KB83">
            <v>0</v>
          </cell>
          <cell r="KC83">
            <v>0</v>
          </cell>
          <cell r="KD83">
            <v>0</v>
          </cell>
          <cell r="KE83">
            <v>0</v>
          </cell>
          <cell r="KF83">
            <v>0</v>
          </cell>
          <cell r="KG83">
            <v>0</v>
          </cell>
          <cell r="KH83">
            <v>0</v>
          </cell>
          <cell r="KI83">
            <v>0</v>
          </cell>
          <cell r="KJ83">
            <v>0</v>
          </cell>
          <cell r="KK83">
            <v>0</v>
          </cell>
          <cell r="KL83">
            <v>0</v>
          </cell>
          <cell r="KM83">
            <v>0</v>
          </cell>
          <cell r="KN83">
            <v>0</v>
          </cell>
          <cell r="KO83">
            <v>1</v>
          </cell>
          <cell r="KP83">
            <v>0</v>
          </cell>
          <cell r="KQ83">
            <v>0</v>
          </cell>
          <cell r="KR83">
            <v>1</v>
          </cell>
          <cell r="KS83">
            <v>0</v>
          </cell>
          <cell r="KT83">
            <v>0</v>
          </cell>
          <cell r="KU83">
            <v>0</v>
          </cell>
          <cell r="KV83">
            <v>0</v>
          </cell>
          <cell r="KW83">
            <v>1</v>
          </cell>
          <cell r="KX83">
            <v>0</v>
          </cell>
          <cell r="KY83">
            <v>2</v>
          </cell>
          <cell r="KZ83">
            <v>0</v>
          </cell>
          <cell r="LA83">
            <v>0</v>
          </cell>
          <cell r="LB83">
            <v>0</v>
          </cell>
          <cell r="LC83">
            <v>0</v>
          </cell>
          <cell r="LD83">
            <v>0</v>
          </cell>
        </row>
        <row r="84">
          <cell r="A84" t="str">
            <v>Sticky Fingers Arts</v>
          </cell>
          <cell r="B84">
            <v>1</v>
          </cell>
          <cell r="C84">
            <v>33224</v>
          </cell>
          <cell r="D84" t="str">
            <v>Exchequer</v>
          </cell>
          <cell r="E84" t="str">
            <v>ACNI/12270</v>
          </cell>
          <cell r="F84" t="str">
            <v>Fionnuala Walsh</v>
          </cell>
          <cell r="G84" t="str">
            <v>AFP - Core</v>
          </cell>
          <cell r="H84" t="str">
            <v>Awarded</v>
          </cell>
          <cell r="I84" t="str">
            <v>Medium</v>
          </cell>
          <cell r="J84">
            <v>107172</v>
          </cell>
          <cell r="K84">
            <v>0</v>
          </cell>
          <cell r="L84">
            <v>250000</v>
          </cell>
          <cell r="M84">
            <v>457170</v>
          </cell>
          <cell r="N84" t="str">
            <v>Combined</v>
          </cell>
          <cell r="O84">
            <v>1</v>
          </cell>
          <cell r="P84">
            <v>1</v>
          </cell>
          <cell r="Q84">
            <v>0</v>
          </cell>
          <cell r="R84">
            <v>2</v>
          </cell>
          <cell r="S84">
            <v>0</v>
          </cell>
          <cell r="T84">
            <v>1</v>
          </cell>
          <cell r="U84">
            <v>0</v>
          </cell>
          <cell r="V84">
            <v>2</v>
          </cell>
          <cell r="W84">
            <v>0</v>
          </cell>
          <cell r="X84">
            <v>0</v>
          </cell>
          <cell r="Y84">
            <v>1</v>
          </cell>
          <cell r="Z84">
            <v>0</v>
          </cell>
          <cell r="AA84">
            <v>2</v>
          </cell>
          <cell r="AB84">
            <v>6</v>
          </cell>
          <cell r="AC84">
            <v>8</v>
          </cell>
          <cell r="AD84">
            <v>8</v>
          </cell>
          <cell r="AE84">
            <v>22</v>
          </cell>
          <cell r="AF84">
            <v>1</v>
          </cell>
          <cell r="AG84">
            <v>0</v>
          </cell>
          <cell r="AH84">
            <v>2</v>
          </cell>
          <cell r="AI84">
            <v>0</v>
          </cell>
          <cell r="AJ84">
            <v>11</v>
          </cell>
          <cell r="AK84">
            <v>22</v>
          </cell>
          <cell r="AL84">
            <v>33</v>
          </cell>
          <cell r="AM84">
            <v>4</v>
          </cell>
          <cell r="AN84">
            <v>16</v>
          </cell>
          <cell r="AO84">
            <v>20</v>
          </cell>
          <cell r="AP84">
            <v>1280</v>
          </cell>
          <cell r="AQ84">
            <v>3</v>
          </cell>
          <cell r="AR84">
            <v>2</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3</v>
          </cell>
          <cell r="BR84">
            <v>2</v>
          </cell>
          <cell r="BS84">
            <v>5</v>
          </cell>
          <cell r="BT84">
            <v>2</v>
          </cell>
          <cell r="BU84">
            <v>2</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2</v>
          </cell>
          <cell r="CU84">
            <v>2</v>
          </cell>
          <cell r="CV84">
            <v>4</v>
          </cell>
          <cell r="CW84">
            <v>0</v>
          </cell>
          <cell r="CX84">
            <v>2</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2</v>
          </cell>
          <cell r="DY84">
            <v>2</v>
          </cell>
          <cell r="DZ84">
            <v>2</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2</v>
          </cell>
          <cell r="FA84">
            <v>0</v>
          </cell>
          <cell r="FB84">
            <v>2</v>
          </cell>
          <cell r="FC84">
            <v>1</v>
          </cell>
          <cell r="FD84">
            <v>0</v>
          </cell>
          <cell r="FE84">
            <v>0</v>
          </cell>
          <cell r="FF84">
            <v>0</v>
          </cell>
          <cell r="FG84">
            <v>0</v>
          </cell>
          <cell r="FH84">
            <v>0</v>
          </cell>
          <cell r="FI84">
            <v>1</v>
          </cell>
          <cell r="FJ84">
            <v>0</v>
          </cell>
          <cell r="FK84">
            <v>0</v>
          </cell>
          <cell r="FL84">
            <v>0</v>
          </cell>
          <cell r="FM84">
            <v>2</v>
          </cell>
          <cell r="FN84">
            <v>0</v>
          </cell>
          <cell r="FO84">
            <v>2</v>
          </cell>
          <cell r="FP84">
            <v>0</v>
          </cell>
          <cell r="FQ84">
            <v>0</v>
          </cell>
          <cell r="FR84">
            <v>0</v>
          </cell>
          <cell r="FS84">
            <v>0</v>
          </cell>
          <cell r="FT84">
            <v>2</v>
          </cell>
          <cell r="FU84">
            <v>2</v>
          </cell>
          <cell r="FV84">
            <v>0</v>
          </cell>
          <cell r="FW84">
            <v>0</v>
          </cell>
          <cell r="FX84">
            <v>1</v>
          </cell>
          <cell r="FY84">
            <v>0</v>
          </cell>
          <cell r="FZ84">
            <v>0</v>
          </cell>
          <cell r="GA84">
            <v>0</v>
          </cell>
          <cell r="GB84">
            <v>3</v>
          </cell>
          <cell r="GC84">
            <v>2</v>
          </cell>
          <cell r="GD84">
            <v>5</v>
          </cell>
          <cell r="GE84">
            <v>1</v>
          </cell>
          <cell r="GF84">
            <v>1</v>
          </cell>
          <cell r="GG84">
            <v>0</v>
          </cell>
          <cell r="GH84">
            <v>0</v>
          </cell>
          <cell r="GI84">
            <v>0</v>
          </cell>
          <cell r="GJ84">
            <v>2</v>
          </cell>
          <cell r="GK84">
            <v>0</v>
          </cell>
          <cell r="GL84">
            <v>0</v>
          </cell>
          <cell r="GM84">
            <v>1</v>
          </cell>
          <cell r="GN84">
            <v>0</v>
          </cell>
          <cell r="GO84">
            <v>0</v>
          </cell>
          <cell r="GP84">
            <v>0</v>
          </cell>
          <cell r="GQ84">
            <v>2</v>
          </cell>
          <cell r="GR84">
            <v>3</v>
          </cell>
          <cell r="GS84">
            <v>5</v>
          </cell>
          <cell r="GT84">
            <v>0</v>
          </cell>
          <cell r="GU84">
            <v>0</v>
          </cell>
          <cell r="GV84">
            <v>0</v>
          </cell>
          <cell r="GW84">
            <v>0</v>
          </cell>
          <cell r="GX84">
            <v>0</v>
          </cell>
          <cell r="GY84">
            <v>1</v>
          </cell>
          <cell r="GZ84">
            <v>0</v>
          </cell>
          <cell r="HA84">
            <v>1</v>
          </cell>
          <cell r="HB84">
            <v>0</v>
          </cell>
          <cell r="HC84">
            <v>0</v>
          </cell>
          <cell r="HD84">
            <v>0</v>
          </cell>
          <cell r="HE84">
            <v>0</v>
          </cell>
          <cell r="HF84">
            <v>0</v>
          </cell>
          <cell r="HG84">
            <v>2</v>
          </cell>
          <cell r="HH84">
            <v>2</v>
          </cell>
          <cell r="HI84">
            <v>0</v>
          </cell>
          <cell r="HJ84">
            <v>0</v>
          </cell>
          <cell r="HK84">
            <v>0</v>
          </cell>
          <cell r="HL84">
            <v>0</v>
          </cell>
          <cell r="HM84">
            <v>0</v>
          </cell>
          <cell r="HN84">
            <v>0</v>
          </cell>
          <cell r="HO84">
            <v>0</v>
          </cell>
          <cell r="HP84">
            <v>1</v>
          </cell>
          <cell r="HQ84">
            <v>0</v>
          </cell>
          <cell r="HR84">
            <v>0</v>
          </cell>
          <cell r="HS84">
            <v>0</v>
          </cell>
          <cell r="HT84">
            <v>0</v>
          </cell>
          <cell r="HU84">
            <v>0</v>
          </cell>
          <cell r="HV84">
            <v>1</v>
          </cell>
          <cell r="HW84">
            <v>1</v>
          </cell>
          <cell r="HX84">
            <v>0</v>
          </cell>
          <cell r="HY84">
            <v>0</v>
          </cell>
          <cell r="HZ84">
            <v>0</v>
          </cell>
          <cell r="IA84">
            <v>0</v>
          </cell>
          <cell r="IB84">
            <v>0</v>
          </cell>
          <cell r="IC84">
            <v>0</v>
          </cell>
          <cell r="ID84">
            <v>0</v>
          </cell>
          <cell r="IE84">
            <v>0</v>
          </cell>
          <cell r="IF84">
            <v>0</v>
          </cell>
          <cell r="IG84">
            <v>0</v>
          </cell>
          <cell r="IH84">
            <v>0</v>
          </cell>
          <cell r="II84">
            <v>0</v>
          </cell>
          <cell r="IJ84">
            <v>0</v>
          </cell>
          <cell r="IK84">
            <v>0</v>
          </cell>
          <cell r="IL84">
            <v>0</v>
          </cell>
          <cell r="IM84">
            <v>2</v>
          </cell>
          <cell r="IN84">
            <v>1</v>
          </cell>
          <cell r="IO84">
            <v>1</v>
          </cell>
          <cell r="IP84">
            <v>1</v>
          </cell>
          <cell r="IQ84">
            <v>0</v>
          </cell>
          <cell r="IR84">
            <v>0</v>
          </cell>
          <cell r="IS84">
            <v>0</v>
          </cell>
          <cell r="IT84">
            <v>0</v>
          </cell>
          <cell r="IU84">
            <v>0</v>
          </cell>
          <cell r="IV84">
            <v>0</v>
          </cell>
          <cell r="IW84">
            <v>3</v>
          </cell>
          <cell r="IX84">
            <v>2</v>
          </cell>
          <cell r="IY84">
            <v>5</v>
          </cell>
          <cell r="IZ84">
            <v>1</v>
          </cell>
          <cell r="JA84">
            <v>3</v>
          </cell>
          <cell r="JB84">
            <v>1</v>
          </cell>
          <cell r="JC84">
            <v>0</v>
          </cell>
          <cell r="JD84">
            <v>0</v>
          </cell>
          <cell r="JE84">
            <v>0</v>
          </cell>
          <cell r="JF84">
            <v>0</v>
          </cell>
          <cell r="JG84">
            <v>0</v>
          </cell>
          <cell r="JH84">
            <v>0</v>
          </cell>
          <cell r="JI84">
            <v>0</v>
          </cell>
          <cell r="JJ84">
            <v>2</v>
          </cell>
          <cell r="JK84">
            <v>3</v>
          </cell>
          <cell r="JL84">
            <v>5</v>
          </cell>
          <cell r="JM84">
            <v>0</v>
          </cell>
          <cell r="JN84">
            <v>1</v>
          </cell>
          <cell r="JO84">
            <v>0</v>
          </cell>
          <cell r="JP84">
            <v>1</v>
          </cell>
          <cell r="JQ84">
            <v>0</v>
          </cell>
          <cell r="JR84">
            <v>0</v>
          </cell>
          <cell r="JS84">
            <v>0</v>
          </cell>
          <cell r="JT84">
            <v>0</v>
          </cell>
          <cell r="JU84">
            <v>0</v>
          </cell>
          <cell r="JV84">
            <v>0</v>
          </cell>
          <cell r="JW84">
            <v>0</v>
          </cell>
          <cell r="JX84">
            <v>2</v>
          </cell>
          <cell r="JY84">
            <v>2</v>
          </cell>
          <cell r="JZ84">
            <v>0</v>
          </cell>
          <cell r="KA84">
            <v>1</v>
          </cell>
          <cell r="KB84">
            <v>0</v>
          </cell>
          <cell r="KC84">
            <v>0</v>
          </cell>
          <cell r="KD84">
            <v>0</v>
          </cell>
          <cell r="KE84">
            <v>0</v>
          </cell>
          <cell r="KF84">
            <v>0</v>
          </cell>
          <cell r="KG84">
            <v>0</v>
          </cell>
          <cell r="KH84">
            <v>0</v>
          </cell>
          <cell r="KI84">
            <v>0</v>
          </cell>
          <cell r="KJ84">
            <v>0</v>
          </cell>
          <cell r="KK84">
            <v>1</v>
          </cell>
          <cell r="KL84">
            <v>1</v>
          </cell>
          <cell r="KM84">
            <v>0</v>
          </cell>
          <cell r="KN84">
            <v>0</v>
          </cell>
          <cell r="KO84">
            <v>1</v>
          </cell>
          <cell r="KP84">
            <v>0</v>
          </cell>
          <cell r="KQ84">
            <v>0</v>
          </cell>
          <cell r="KR84">
            <v>4</v>
          </cell>
          <cell r="KS84">
            <v>4</v>
          </cell>
          <cell r="KT84">
            <v>1</v>
          </cell>
          <cell r="KU84">
            <v>0</v>
          </cell>
          <cell r="KV84">
            <v>0</v>
          </cell>
          <cell r="KW84">
            <v>3</v>
          </cell>
          <cell r="KX84">
            <v>3</v>
          </cell>
          <cell r="KY84">
            <v>15</v>
          </cell>
          <cell r="KZ84">
            <v>1</v>
          </cell>
          <cell r="LA84">
            <v>0</v>
          </cell>
          <cell r="LB84">
            <v>0</v>
          </cell>
          <cell r="LC84">
            <v>20</v>
          </cell>
          <cell r="LD84">
            <v>20</v>
          </cell>
        </row>
        <row r="85">
          <cell r="A85" t="str">
            <v>Streetwise Community Circus Workshops</v>
          </cell>
          <cell r="B85">
            <v>1</v>
          </cell>
          <cell r="C85">
            <v>33227</v>
          </cell>
          <cell r="D85" t="str">
            <v>Lottery</v>
          </cell>
          <cell r="E85" t="str">
            <v>ACNI/12273</v>
          </cell>
          <cell r="F85" t="str">
            <v>Gavin O'Connor</v>
          </cell>
          <cell r="G85" t="str">
            <v>AFP - Core</v>
          </cell>
          <cell r="H85" t="str">
            <v>Awarded</v>
          </cell>
          <cell r="I85" t="str">
            <v>Medium</v>
          </cell>
          <cell r="J85">
            <v>75205</v>
          </cell>
          <cell r="K85">
            <v>0</v>
          </cell>
          <cell r="L85">
            <v>89935</v>
          </cell>
          <cell r="M85">
            <v>213110</v>
          </cell>
          <cell r="N85" t="str">
            <v>Combined</v>
          </cell>
          <cell r="O85">
            <v>0</v>
          </cell>
          <cell r="P85">
            <v>0</v>
          </cell>
          <cell r="Q85">
            <v>0</v>
          </cell>
          <cell r="R85">
            <v>0</v>
          </cell>
          <cell r="S85">
            <v>1</v>
          </cell>
          <cell r="T85">
            <v>0</v>
          </cell>
          <cell r="U85">
            <v>0</v>
          </cell>
          <cell r="V85">
            <v>0</v>
          </cell>
          <cell r="W85">
            <v>0</v>
          </cell>
          <cell r="X85">
            <v>0</v>
          </cell>
          <cell r="Y85">
            <v>0</v>
          </cell>
          <cell r="Z85">
            <v>0</v>
          </cell>
          <cell r="AA85">
            <v>1</v>
          </cell>
          <cell r="AB85">
            <v>0</v>
          </cell>
          <cell r="AC85">
            <v>1</v>
          </cell>
          <cell r="AD85">
            <v>20</v>
          </cell>
          <cell r="AE85">
            <v>4</v>
          </cell>
          <cell r="AF85">
            <v>0</v>
          </cell>
          <cell r="AG85">
            <v>0</v>
          </cell>
          <cell r="AH85">
            <v>0</v>
          </cell>
          <cell r="AI85">
            <v>0</v>
          </cell>
          <cell r="AJ85">
            <v>20</v>
          </cell>
          <cell r="AK85">
            <v>4</v>
          </cell>
          <cell r="AL85">
            <v>24</v>
          </cell>
          <cell r="AM85">
            <v>0</v>
          </cell>
          <cell r="AN85">
            <v>0</v>
          </cell>
          <cell r="AO85">
            <v>0</v>
          </cell>
          <cell r="AP85">
            <v>0</v>
          </cell>
          <cell r="AQ85">
            <v>8</v>
          </cell>
          <cell r="AR85">
            <v>1</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8</v>
          </cell>
          <cell r="BR85">
            <v>1</v>
          </cell>
          <cell r="BS85">
            <v>9</v>
          </cell>
          <cell r="BT85">
            <v>20</v>
          </cell>
          <cell r="BU85">
            <v>4</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20</v>
          </cell>
          <cell r="CU85">
            <v>4</v>
          </cell>
          <cell r="CV85">
            <v>24</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1</v>
          </cell>
          <cell r="FF85">
            <v>0</v>
          </cell>
          <cell r="FG85">
            <v>0</v>
          </cell>
          <cell r="FH85">
            <v>0</v>
          </cell>
          <cell r="FI85">
            <v>0</v>
          </cell>
          <cell r="FJ85">
            <v>0</v>
          </cell>
          <cell r="FK85">
            <v>0</v>
          </cell>
          <cell r="FL85">
            <v>0</v>
          </cell>
          <cell r="FM85">
            <v>1</v>
          </cell>
          <cell r="FN85">
            <v>0</v>
          </cell>
          <cell r="FO85">
            <v>1</v>
          </cell>
          <cell r="FP85">
            <v>1</v>
          </cell>
          <cell r="FQ85">
            <v>0</v>
          </cell>
          <cell r="FR85">
            <v>1</v>
          </cell>
          <cell r="FS85">
            <v>0</v>
          </cell>
          <cell r="FT85">
            <v>5</v>
          </cell>
          <cell r="FU85">
            <v>1</v>
          </cell>
          <cell r="FV85">
            <v>0</v>
          </cell>
          <cell r="FW85">
            <v>0</v>
          </cell>
          <cell r="FX85">
            <v>1</v>
          </cell>
          <cell r="FY85">
            <v>0</v>
          </cell>
          <cell r="FZ85">
            <v>0</v>
          </cell>
          <cell r="GA85">
            <v>0</v>
          </cell>
          <cell r="GB85">
            <v>8</v>
          </cell>
          <cell r="GC85">
            <v>1</v>
          </cell>
          <cell r="GD85">
            <v>9</v>
          </cell>
          <cell r="GE85">
            <v>4</v>
          </cell>
          <cell r="GF85">
            <v>0</v>
          </cell>
          <cell r="GG85">
            <v>5</v>
          </cell>
          <cell r="GH85">
            <v>3</v>
          </cell>
          <cell r="GI85">
            <v>8</v>
          </cell>
          <cell r="GJ85">
            <v>1</v>
          </cell>
          <cell r="GK85">
            <v>1</v>
          </cell>
          <cell r="GL85">
            <v>0</v>
          </cell>
          <cell r="GM85">
            <v>11</v>
          </cell>
          <cell r="GN85">
            <v>0</v>
          </cell>
          <cell r="GO85">
            <v>0</v>
          </cell>
          <cell r="GP85">
            <v>0</v>
          </cell>
          <cell r="GQ85">
            <v>29</v>
          </cell>
          <cell r="GR85">
            <v>4</v>
          </cell>
          <cell r="GS85">
            <v>33</v>
          </cell>
          <cell r="GT85">
            <v>0</v>
          </cell>
          <cell r="GU85">
            <v>0</v>
          </cell>
          <cell r="GV85">
            <v>0</v>
          </cell>
          <cell r="GW85">
            <v>0</v>
          </cell>
          <cell r="GX85">
            <v>0</v>
          </cell>
          <cell r="GY85">
            <v>0</v>
          </cell>
          <cell r="GZ85">
            <v>0</v>
          </cell>
          <cell r="HA85">
            <v>0</v>
          </cell>
          <cell r="HB85">
            <v>0</v>
          </cell>
          <cell r="HC85">
            <v>0</v>
          </cell>
          <cell r="HD85">
            <v>0</v>
          </cell>
          <cell r="HE85">
            <v>0</v>
          </cell>
          <cell r="HF85">
            <v>0</v>
          </cell>
          <cell r="HG85">
            <v>0</v>
          </cell>
          <cell r="HH85">
            <v>0</v>
          </cell>
          <cell r="HI85">
            <v>0</v>
          </cell>
          <cell r="HJ85">
            <v>0</v>
          </cell>
          <cell r="HK85">
            <v>0</v>
          </cell>
          <cell r="HL85">
            <v>0</v>
          </cell>
          <cell r="HM85">
            <v>0</v>
          </cell>
          <cell r="HN85">
            <v>0</v>
          </cell>
          <cell r="HO85">
            <v>0</v>
          </cell>
          <cell r="HP85">
            <v>0</v>
          </cell>
          <cell r="HQ85">
            <v>0</v>
          </cell>
          <cell r="HR85">
            <v>0</v>
          </cell>
          <cell r="HS85">
            <v>0</v>
          </cell>
          <cell r="HT85">
            <v>0</v>
          </cell>
          <cell r="HU85">
            <v>0</v>
          </cell>
          <cell r="HV85">
            <v>0</v>
          </cell>
          <cell r="HW85">
            <v>0</v>
          </cell>
          <cell r="HX85">
            <v>0</v>
          </cell>
          <cell r="HY85">
            <v>0</v>
          </cell>
          <cell r="HZ85">
            <v>0</v>
          </cell>
          <cell r="IA85">
            <v>0</v>
          </cell>
          <cell r="IB85">
            <v>0</v>
          </cell>
          <cell r="IC85">
            <v>0</v>
          </cell>
          <cell r="ID85">
            <v>0</v>
          </cell>
          <cell r="IE85">
            <v>0</v>
          </cell>
          <cell r="IF85">
            <v>0</v>
          </cell>
          <cell r="IG85">
            <v>0</v>
          </cell>
          <cell r="IH85">
            <v>0</v>
          </cell>
          <cell r="II85">
            <v>0</v>
          </cell>
          <cell r="IJ85">
            <v>0</v>
          </cell>
          <cell r="IK85">
            <v>0</v>
          </cell>
          <cell r="IL85">
            <v>0</v>
          </cell>
          <cell r="IM85">
            <v>0</v>
          </cell>
          <cell r="IN85">
            <v>0</v>
          </cell>
          <cell r="IO85">
            <v>0</v>
          </cell>
          <cell r="IP85">
            <v>0</v>
          </cell>
          <cell r="IQ85">
            <v>0</v>
          </cell>
          <cell r="IR85">
            <v>0</v>
          </cell>
          <cell r="IS85">
            <v>0</v>
          </cell>
          <cell r="IT85">
            <v>0</v>
          </cell>
          <cell r="IU85">
            <v>8</v>
          </cell>
          <cell r="IV85">
            <v>1</v>
          </cell>
          <cell r="IW85">
            <v>8</v>
          </cell>
          <cell r="IX85">
            <v>1</v>
          </cell>
          <cell r="IY85">
            <v>9</v>
          </cell>
          <cell r="IZ85">
            <v>0</v>
          </cell>
          <cell r="JA85">
            <v>0</v>
          </cell>
          <cell r="JB85">
            <v>0</v>
          </cell>
          <cell r="JC85">
            <v>0</v>
          </cell>
          <cell r="JD85">
            <v>0</v>
          </cell>
          <cell r="JE85">
            <v>0</v>
          </cell>
          <cell r="JF85">
            <v>0</v>
          </cell>
          <cell r="JG85">
            <v>0</v>
          </cell>
          <cell r="JH85">
            <v>20</v>
          </cell>
          <cell r="JI85">
            <v>4</v>
          </cell>
          <cell r="JJ85">
            <v>20</v>
          </cell>
          <cell r="JK85">
            <v>4</v>
          </cell>
          <cell r="JL85">
            <v>24</v>
          </cell>
          <cell r="JM85">
            <v>0</v>
          </cell>
          <cell r="JN85">
            <v>0</v>
          </cell>
          <cell r="JO85">
            <v>0</v>
          </cell>
          <cell r="JP85">
            <v>0</v>
          </cell>
          <cell r="JQ85">
            <v>0</v>
          </cell>
          <cell r="JR85">
            <v>0</v>
          </cell>
          <cell r="JS85">
            <v>0</v>
          </cell>
          <cell r="JT85">
            <v>0</v>
          </cell>
          <cell r="JU85">
            <v>1</v>
          </cell>
          <cell r="JV85">
            <v>0</v>
          </cell>
          <cell r="JW85">
            <v>1</v>
          </cell>
          <cell r="JX85">
            <v>0</v>
          </cell>
          <cell r="JY85">
            <v>1</v>
          </cell>
          <cell r="JZ85">
            <v>0</v>
          </cell>
          <cell r="KA85">
            <v>0</v>
          </cell>
          <cell r="KB85">
            <v>0</v>
          </cell>
          <cell r="KC85">
            <v>0</v>
          </cell>
          <cell r="KD85">
            <v>0</v>
          </cell>
          <cell r="KE85">
            <v>0</v>
          </cell>
          <cell r="KF85">
            <v>0</v>
          </cell>
          <cell r="KG85">
            <v>0</v>
          </cell>
          <cell r="KH85">
            <v>0</v>
          </cell>
          <cell r="KI85">
            <v>0</v>
          </cell>
          <cell r="KJ85">
            <v>0</v>
          </cell>
          <cell r="KK85">
            <v>0</v>
          </cell>
          <cell r="KL85">
            <v>0</v>
          </cell>
          <cell r="KM85">
            <v>0</v>
          </cell>
          <cell r="KN85">
            <v>0</v>
          </cell>
          <cell r="KO85">
            <v>1</v>
          </cell>
          <cell r="KP85">
            <v>0</v>
          </cell>
          <cell r="KQ85">
            <v>0</v>
          </cell>
          <cell r="KR85">
            <v>0</v>
          </cell>
          <cell r="KS85">
            <v>0</v>
          </cell>
          <cell r="KT85">
            <v>0</v>
          </cell>
          <cell r="KU85">
            <v>66</v>
          </cell>
          <cell r="KV85">
            <v>0</v>
          </cell>
          <cell r="KW85">
            <v>43</v>
          </cell>
          <cell r="KX85">
            <v>0</v>
          </cell>
          <cell r="KY85">
            <v>109</v>
          </cell>
          <cell r="KZ85">
            <v>0</v>
          </cell>
          <cell r="LA85">
            <v>0</v>
          </cell>
          <cell r="LB85">
            <v>0</v>
          </cell>
          <cell r="LC85">
            <v>0</v>
          </cell>
          <cell r="LD85">
            <v>0</v>
          </cell>
        </row>
        <row r="86">
          <cell r="A86" t="str">
            <v>Terra Nova Productions</v>
          </cell>
          <cell r="B86">
            <v>1</v>
          </cell>
          <cell r="C86">
            <v>33183</v>
          </cell>
          <cell r="D86" t="str">
            <v>Lottery</v>
          </cell>
          <cell r="E86" t="str">
            <v>ACNI/12229</v>
          </cell>
          <cell r="F86" t="str">
            <v>Gilly Campbell</v>
          </cell>
          <cell r="G86" t="str">
            <v>AFP - Core</v>
          </cell>
          <cell r="H86" t="str">
            <v>Awarded</v>
          </cell>
          <cell r="I86" t="str">
            <v>Small</v>
          </cell>
          <cell r="J86">
            <v>20633</v>
          </cell>
          <cell r="K86">
            <v>0</v>
          </cell>
          <cell r="L86">
            <v>35000</v>
          </cell>
          <cell r="M86">
            <v>76920</v>
          </cell>
          <cell r="N86" t="str">
            <v>Drama</v>
          </cell>
          <cell r="O86">
            <v>0</v>
          </cell>
          <cell r="P86">
            <v>0</v>
          </cell>
          <cell r="Q86">
            <v>1</v>
          </cell>
          <cell r="R86">
            <v>1</v>
          </cell>
          <cell r="S86">
            <v>0</v>
          </cell>
          <cell r="T86">
            <v>0</v>
          </cell>
          <cell r="U86">
            <v>0</v>
          </cell>
          <cell r="V86">
            <v>0</v>
          </cell>
          <cell r="W86">
            <v>0</v>
          </cell>
          <cell r="X86">
            <v>0</v>
          </cell>
          <cell r="Y86">
            <v>0</v>
          </cell>
          <cell r="Z86">
            <v>0</v>
          </cell>
          <cell r="AA86">
            <v>1</v>
          </cell>
          <cell r="AB86">
            <v>1</v>
          </cell>
          <cell r="AC86">
            <v>2</v>
          </cell>
          <cell r="AD86">
            <v>15</v>
          </cell>
          <cell r="AE86">
            <v>11</v>
          </cell>
          <cell r="AF86">
            <v>0</v>
          </cell>
          <cell r="AG86">
            <v>0</v>
          </cell>
          <cell r="AH86">
            <v>6</v>
          </cell>
          <cell r="AI86">
            <v>12</v>
          </cell>
          <cell r="AJ86">
            <v>21</v>
          </cell>
          <cell r="AK86">
            <v>23</v>
          </cell>
          <cell r="AL86">
            <v>44</v>
          </cell>
          <cell r="AM86">
            <v>4</v>
          </cell>
          <cell r="AN86">
            <v>6</v>
          </cell>
          <cell r="AO86">
            <v>10</v>
          </cell>
          <cell r="AP86">
            <v>416</v>
          </cell>
          <cell r="AQ86">
            <v>3</v>
          </cell>
          <cell r="AR86">
            <v>2</v>
          </cell>
          <cell r="AS86">
            <v>0</v>
          </cell>
          <cell r="AT86">
            <v>0</v>
          </cell>
          <cell r="AU86">
            <v>0</v>
          </cell>
          <cell r="AV86">
            <v>0</v>
          </cell>
          <cell r="AW86">
            <v>0</v>
          </cell>
          <cell r="AX86">
            <v>1</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1</v>
          </cell>
          <cell r="BO86">
            <v>0</v>
          </cell>
          <cell r="BP86">
            <v>0</v>
          </cell>
          <cell r="BQ86">
            <v>3</v>
          </cell>
          <cell r="BR86">
            <v>4</v>
          </cell>
          <cell r="BS86">
            <v>7</v>
          </cell>
          <cell r="BT86">
            <v>12</v>
          </cell>
          <cell r="BU86">
            <v>7</v>
          </cell>
          <cell r="BV86">
            <v>0</v>
          </cell>
          <cell r="BW86">
            <v>0</v>
          </cell>
          <cell r="BX86">
            <v>0</v>
          </cell>
          <cell r="BY86">
            <v>0</v>
          </cell>
          <cell r="BZ86">
            <v>0</v>
          </cell>
          <cell r="CA86">
            <v>0</v>
          </cell>
          <cell r="CB86">
            <v>0</v>
          </cell>
          <cell r="CC86">
            <v>0</v>
          </cell>
          <cell r="CD86">
            <v>0</v>
          </cell>
          <cell r="CE86">
            <v>0</v>
          </cell>
          <cell r="CF86">
            <v>1</v>
          </cell>
          <cell r="CG86">
            <v>0</v>
          </cell>
          <cell r="CH86">
            <v>1</v>
          </cell>
          <cell r="CI86">
            <v>0</v>
          </cell>
          <cell r="CJ86">
            <v>0</v>
          </cell>
          <cell r="CK86">
            <v>0</v>
          </cell>
          <cell r="CL86">
            <v>0</v>
          </cell>
          <cell r="CM86">
            <v>1</v>
          </cell>
          <cell r="CN86">
            <v>0</v>
          </cell>
          <cell r="CO86">
            <v>0</v>
          </cell>
          <cell r="CP86">
            <v>2</v>
          </cell>
          <cell r="CQ86">
            <v>3</v>
          </cell>
          <cell r="CR86">
            <v>0</v>
          </cell>
          <cell r="CS86">
            <v>0</v>
          </cell>
          <cell r="CT86">
            <v>16</v>
          </cell>
          <cell r="CU86">
            <v>11</v>
          </cell>
          <cell r="CV86">
            <v>27</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8</v>
          </cell>
          <cell r="EA86">
            <v>7</v>
          </cell>
          <cell r="EB86">
            <v>0</v>
          </cell>
          <cell r="EC86">
            <v>0</v>
          </cell>
          <cell r="ED86">
            <v>0</v>
          </cell>
          <cell r="EE86">
            <v>0</v>
          </cell>
          <cell r="EF86">
            <v>0</v>
          </cell>
          <cell r="EG86">
            <v>0</v>
          </cell>
          <cell r="EH86">
            <v>0</v>
          </cell>
          <cell r="EI86">
            <v>0</v>
          </cell>
          <cell r="EJ86">
            <v>0</v>
          </cell>
          <cell r="EK86">
            <v>0</v>
          </cell>
          <cell r="EL86">
            <v>0</v>
          </cell>
          <cell r="EM86">
            <v>0</v>
          </cell>
          <cell r="EN86">
            <v>0</v>
          </cell>
          <cell r="EO86">
            <v>2</v>
          </cell>
          <cell r="EP86">
            <v>0</v>
          </cell>
          <cell r="EQ86">
            <v>0</v>
          </cell>
          <cell r="ER86">
            <v>0</v>
          </cell>
          <cell r="ES86">
            <v>0</v>
          </cell>
          <cell r="ET86">
            <v>0</v>
          </cell>
          <cell r="EU86">
            <v>0</v>
          </cell>
          <cell r="EV86">
            <v>0</v>
          </cell>
          <cell r="EW86">
            <v>1</v>
          </cell>
          <cell r="EX86">
            <v>0</v>
          </cell>
          <cell r="EY86">
            <v>0</v>
          </cell>
          <cell r="EZ86">
            <v>8</v>
          </cell>
          <cell r="FA86">
            <v>10</v>
          </cell>
          <cell r="FB86">
            <v>18</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1</v>
          </cell>
          <cell r="FS86">
            <v>0</v>
          </cell>
          <cell r="FT86">
            <v>1</v>
          </cell>
          <cell r="FU86">
            <v>3</v>
          </cell>
          <cell r="FV86">
            <v>0</v>
          </cell>
          <cell r="FW86">
            <v>1</v>
          </cell>
          <cell r="FX86">
            <v>1</v>
          </cell>
          <cell r="FY86">
            <v>0</v>
          </cell>
          <cell r="FZ86">
            <v>0</v>
          </cell>
          <cell r="GA86">
            <v>0</v>
          </cell>
          <cell r="GB86">
            <v>3</v>
          </cell>
          <cell r="GC86">
            <v>4</v>
          </cell>
          <cell r="GD86">
            <v>7</v>
          </cell>
          <cell r="GE86">
            <v>2</v>
          </cell>
          <cell r="GF86">
            <v>2</v>
          </cell>
          <cell r="GG86">
            <v>8</v>
          </cell>
          <cell r="GH86">
            <v>3</v>
          </cell>
          <cell r="GI86">
            <v>1</v>
          </cell>
          <cell r="GJ86">
            <v>2</v>
          </cell>
          <cell r="GK86">
            <v>4</v>
          </cell>
          <cell r="GL86">
            <v>3</v>
          </cell>
          <cell r="GM86">
            <v>0</v>
          </cell>
          <cell r="GN86">
            <v>0</v>
          </cell>
          <cell r="GO86">
            <v>0</v>
          </cell>
          <cell r="GP86">
            <v>0</v>
          </cell>
          <cell r="GQ86">
            <v>15</v>
          </cell>
          <cell r="GR86">
            <v>10</v>
          </cell>
          <cell r="GS86">
            <v>25</v>
          </cell>
          <cell r="GT86">
            <v>0</v>
          </cell>
          <cell r="GU86">
            <v>0</v>
          </cell>
          <cell r="GV86">
            <v>0</v>
          </cell>
          <cell r="GW86">
            <v>0</v>
          </cell>
          <cell r="GX86">
            <v>0</v>
          </cell>
          <cell r="GY86">
            <v>0</v>
          </cell>
          <cell r="GZ86">
            <v>0</v>
          </cell>
          <cell r="HA86">
            <v>0</v>
          </cell>
          <cell r="HB86">
            <v>0</v>
          </cell>
          <cell r="HC86">
            <v>0</v>
          </cell>
          <cell r="HD86">
            <v>0</v>
          </cell>
          <cell r="HE86">
            <v>0</v>
          </cell>
          <cell r="HF86">
            <v>0</v>
          </cell>
          <cell r="HG86">
            <v>0</v>
          </cell>
          <cell r="HH86">
            <v>0</v>
          </cell>
          <cell r="HI86">
            <v>5</v>
          </cell>
          <cell r="HJ86">
            <v>3</v>
          </cell>
          <cell r="HK86">
            <v>1</v>
          </cell>
          <cell r="HL86">
            <v>1</v>
          </cell>
          <cell r="HM86">
            <v>1</v>
          </cell>
          <cell r="HN86">
            <v>2</v>
          </cell>
          <cell r="HO86">
            <v>1</v>
          </cell>
          <cell r="HP86">
            <v>4</v>
          </cell>
          <cell r="HQ86">
            <v>0</v>
          </cell>
          <cell r="HR86">
            <v>0</v>
          </cell>
          <cell r="HS86">
            <v>0</v>
          </cell>
          <cell r="HT86">
            <v>0</v>
          </cell>
          <cell r="HU86">
            <v>8</v>
          </cell>
          <cell r="HV86">
            <v>10</v>
          </cell>
          <cell r="HW86">
            <v>18</v>
          </cell>
          <cell r="HX86">
            <v>4</v>
          </cell>
          <cell r="HY86">
            <v>0</v>
          </cell>
          <cell r="HZ86">
            <v>0</v>
          </cell>
          <cell r="IA86">
            <v>3</v>
          </cell>
          <cell r="IB86">
            <v>0</v>
          </cell>
          <cell r="IC86">
            <v>1</v>
          </cell>
          <cell r="ID86">
            <v>0</v>
          </cell>
          <cell r="IE86">
            <v>1</v>
          </cell>
          <cell r="IF86">
            <v>0</v>
          </cell>
          <cell r="IG86">
            <v>1</v>
          </cell>
          <cell r="IH86">
            <v>0</v>
          </cell>
          <cell r="II86">
            <v>0</v>
          </cell>
          <cell r="IJ86">
            <v>4</v>
          </cell>
          <cell r="IK86">
            <v>6</v>
          </cell>
          <cell r="IL86">
            <v>10</v>
          </cell>
          <cell r="IM86">
            <v>0</v>
          </cell>
          <cell r="IN86">
            <v>0</v>
          </cell>
          <cell r="IO86">
            <v>0</v>
          </cell>
          <cell r="IP86">
            <v>0</v>
          </cell>
          <cell r="IQ86">
            <v>0</v>
          </cell>
          <cell r="IR86">
            <v>0</v>
          </cell>
          <cell r="IS86">
            <v>0</v>
          </cell>
          <cell r="IT86">
            <v>0</v>
          </cell>
          <cell r="IU86">
            <v>3</v>
          </cell>
          <cell r="IV86">
            <v>4</v>
          </cell>
          <cell r="IW86">
            <v>3</v>
          </cell>
          <cell r="IX86">
            <v>4</v>
          </cell>
          <cell r="IY86">
            <v>7</v>
          </cell>
          <cell r="IZ86">
            <v>0</v>
          </cell>
          <cell r="JA86">
            <v>0</v>
          </cell>
          <cell r="JB86">
            <v>0</v>
          </cell>
          <cell r="JC86">
            <v>0</v>
          </cell>
          <cell r="JD86">
            <v>0</v>
          </cell>
          <cell r="JE86">
            <v>0</v>
          </cell>
          <cell r="JF86">
            <v>0</v>
          </cell>
          <cell r="JG86">
            <v>0</v>
          </cell>
          <cell r="JH86">
            <v>16</v>
          </cell>
          <cell r="JI86">
            <v>12</v>
          </cell>
          <cell r="JJ86">
            <v>16</v>
          </cell>
          <cell r="JK86">
            <v>12</v>
          </cell>
          <cell r="JL86">
            <v>28</v>
          </cell>
          <cell r="JM86">
            <v>0</v>
          </cell>
          <cell r="JN86">
            <v>0</v>
          </cell>
          <cell r="JO86">
            <v>0</v>
          </cell>
          <cell r="JP86">
            <v>0</v>
          </cell>
          <cell r="JQ86">
            <v>0</v>
          </cell>
          <cell r="JR86">
            <v>0</v>
          </cell>
          <cell r="JS86">
            <v>0</v>
          </cell>
          <cell r="JT86">
            <v>0</v>
          </cell>
          <cell r="JU86">
            <v>0</v>
          </cell>
          <cell r="JV86">
            <v>0</v>
          </cell>
          <cell r="JW86">
            <v>0</v>
          </cell>
          <cell r="JX86">
            <v>0</v>
          </cell>
          <cell r="JY86">
            <v>0</v>
          </cell>
          <cell r="JZ86">
            <v>0</v>
          </cell>
          <cell r="KA86">
            <v>0</v>
          </cell>
          <cell r="KB86">
            <v>0</v>
          </cell>
          <cell r="KC86">
            <v>0</v>
          </cell>
          <cell r="KD86">
            <v>0</v>
          </cell>
          <cell r="KE86">
            <v>0</v>
          </cell>
          <cell r="KF86">
            <v>0</v>
          </cell>
          <cell r="KG86">
            <v>0</v>
          </cell>
          <cell r="KH86">
            <v>8</v>
          </cell>
          <cell r="KI86">
            <v>10</v>
          </cell>
          <cell r="KJ86">
            <v>8</v>
          </cell>
          <cell r="KK86">
            <v>10</v>
          </cell>
          <cell r="KL86">
            <v>18</v>
          </cell>
          <cell r="KM86">
            <v>0</v>
          </cell>
          <cell r="KN86">
            <v>0</v>
          </cell>
          <cell r="KO86">
            <v>1</v>
          </cell>
          <cell r="KP86">
            <v>0</v>
          </cell>
          <cell r="KQ86">
            <v>10</v>
          </cell>
          <cell r="KR86">
            <v>0</v>
          </cell>
          <cell r="KS86">
            <v>0</v>
          </cell>
          <cell r="KT86">
            <v>0</v>
          </cell>
          <cell r="KU86">
            <v>1</v>
          </cell>
          <cell r="KV86">
            <v>2</v>
          </cell>
          <cell r="KW86">
            <v>1</v>
          </cell>
          <cell r="KX86">
            <v>2</v>
          </cell>
          <cell r="KY86">
            <v>16</v>
          </cell>
          <cell r="KZ86">
            <v>0</v>
          </cell>
          <cell r="LA86">
            <v>0</v>
          </cell>
          <cell r="LB86">
            <v>0</v>
          </cell>
          <cell r="LC86">
            <v>2</v>
          </cell>
          <cell r="LD86">
            <v>2</v>
          </cell>
        </row>
        <row r="87">
          <cell r="A87" t="str">
            <v>The Black Box Trust</v>
          </cell>
          <cell r="B87">
            <v>1</v>
          </cell>
          <cell r="C87">
            <v>33184</v>
          </cell>
          <cell r="D87" t="str">
            <v>Lottery</v>
          </cell>
          <cell r="E87" t="str">
            <v>ACNI/12230</v>
          </cell>
          <cell r="F87" t="str">
            <v>Sonya Whitefield</v>
          </cell>
          <cell r="G87" t="str">
            <v>AFP - Core</v>
          </cell>
          <cell r="H87" t="str">
            <v>Awarded</v>
          </cell>
          <cell r="I87" t="str">
            <v>Small</v>
          </cell>
          <cell r="J87">
            <v>25000</v>
          </cell>
          <cell r="K87">
            <v>0</v>
          </cell>
          <cell r="L87">
            <v>25000</v>
          </cell>
          <cell r="M87">
            <v>0</v>
          </cell>
          <cell r="N87" t="str">
            <v>Combined</v>
          </cell>
          <cell r="O87">
            <v>0</v>
          </cell>
          <cell r="P87">
            <v>0</v>
          </cell>
          <cell r="Q87">
            <v>0</v>
          </cell>
          <cell r="R87">
            <v>0</v>
          </cell>
          <cell r="S87">
            <v>2</v>
          </cell>
          <cell r="T87">
            <v>1</v>
          </cell>
          <cell r="U87">
            <v>0</v>
          </cell>
          <cell r="V87">
            <v>1</v>
          </cell>
          <cell r="W87">
            <v>0</v>
          </cell>
          <cell r="X87">
            <v>2</v>
          </cell>
          <cell r="Y87">
            <v>9</v>
          </cell>
          <cell r="Z87">
            <v>8</v>
          </cell>
          <cell r="AA87">
            <v>11</v>
          </cell>
          <cell r="AB87">
            <v>12</v>
          </cell>
          <cell r="AC87">
            <v>23</v>
          </cell>
          <cell r="AD87">
            <v>0</v>
          </cell>
          <cell r="AE87">
            <v>0</v>
          </cell>
          <cell r="AF87">
            <v>0</v>
          </cell>
          <cell r="AG87">
            <v>0</v>
          </cell>
          <cell r="AH87">
            <v>2</v>
          </cell>
          <cell r="AI87">
            <v>0</v>
          </cell>
          <cell r="AJ87">
            <v>2</v>
          </cell>
          <cell r="AK87">
            <v>0</v>
          </cell>
          <cell r="AL87">
            <v>2</v>
          </cell>
          <cell r="AM87">
            <v>5</v>
          </cell>
          <cell r="AN87">
            <v>6</v>
          </cell>
          <cell r="AO87">
            <v>11</v>
          </cell>
          <cell r="AP87">
            <v>1820</v>
          </cell>
          <cell r="AQ87">
            <v>3</v>
          </cell>
          <cell r="AR87">
            <v>2</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3</v>
          </cell>
          <cell r="BR87">
            <v>2</v>
          </cell>
          <cell r="BS87">
            <v>5</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2</v>
          </cell>
          <cell r="CX87">
            <v>2</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2</v>
          </cell>
          <cell r="DX87">
            <v>2</v>
          </cell>
          <cell r="DY87">
            <v>4</v>
          </cell>
          <cell r="DZ87">
            <v>11</v>
          </cell>
          <cell r="EA87">
            <v>12</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11</v>
          </cell>
          <cell r="FA87">
            <v>12</v>
          </cell>
          <cell r="FB87">
            <v>23</v>
          </cell>
          <cell r="FC87">
            <v>0</v>
          </cell>
          <cell r="FD87">
            <v>0</v>
          </cell>
          <cell r="FE87">
            <v>0</v>
          </cell>
          <cell r="FF87">
            <v>0</v>
          </cell>
          <cell r="FG87">
            <v>0</v>
          </cell>
          <cell r="FH87">
            <v>0</v>
          </cell>
          <cell r="FI87">
            <v>0</v>
          </cell>
          <cell r="FJ87">
            <v>0</v>
          </cell>
          <cell r="FK87">
            <v>1</v>
          </cell>
          <cell r="FL87">
            <v>0</v>
          </cell>
          <cell r="FM87">
            <v>1</v>
          </cell>
          <cell r="FN87">
            <v>0</v>
          </cell>
          <cell r="FO87">
            <v>1</v>
          </cell>
          <cell r="FP87">
            <v>0</v>
          </cell>
          <cell r="FQ87">
            <v>0</v>
          </cell>
          <cell r="FR87">
            <v>0</v>
          </cell>
          <cell r="FS87">
            <v>0</v>
          </cell>
          <cell r="FT87">
            <v>0</v>
          </cell>
          <cell r="FU87">
            <v>1</v>
          </cell>
          <cell r="FV87">
            <v>2</v>
          </cell>
          <cell r="FW87">
            <v>1</v>
          </cell>
          <cell r="FX87">
            <v>1</v>
          </cell>
          <cell r="FY87">
            <v>0</v>
          </cell>
          <cell r="FZ87">
            <v>0</v>
          </cell>
          <cell r="GA87">
            <v>0</v>
          </cell>
          <cell r="GB87">
            <v>3</v>
          </cell>
          <cell r="GC87">
            <v>2</v>
          </cell>
          <cell r="GD87">
            <v>5</v>
          </cell>
          <cell r="GE87">
            <v>0</v>
          </cell>
          <cell r="GF87">
            <v>0</v>
          </cell>
          <cell r="GG87">
            <v>0</v>
          </cell>
          <cell r="GH87">
            <v>0</v>
          </cell>
          <cell r="GI87">
            <v>0</v>
          </cell>
          <cell r="GJ87">
            <v>0</v>
          </cell>
          <cell r="GK87">
            <v>0</v>
          </cell>
          <cell r="GL87">
            <v>0</v>
          </cell>
          <cell r="GM87">
            <v>0</v>
          </cell>
          <cell r="GN87">
            <v>0</v>
          </cell>
          <cell r="GO87">
            <v>0</v>
          </cell>
          <cell r="GP87">
            <v>0</v>
          </cell>
          <cell r="GQ87">
            <v>0</v>
          </cell>
          <cell r="GR87">
            <v>0</v>
          </cell>
          <cell r="GS87">
            <v>0</v>
          </cell>
          <cell r="GT87">
            <v>0</v>
          </cell>
          <cell r="GU87">
            <v>0</v>
          </cell>
          <cell r="GV87">
            <v>0</v>
          </cell>
          <cell r="GW87">
            <v>1</v>
          </cell>
          <cell r="GX87">
            <v>2</v>
          </cell>
          <cell r="GY87">
            <v>1</v>
          </cell>
          <cell r="GZ87">
            <v>0</v>
          </cell>
          <cell r="HA87">
            <v>0</v>
          </cell>
          <cell r="HB87">
            <v>0</v>
          </cell>
          <cell r="HC87">
            <v>0</v>
          </cell>
          <cell r="HD87">
            <v>0</v>
          </cell>
          <cell r="HE87">
            <v>0</v>
          </cell>
          <cell r="HF87">
            <v>2</v>
          </cell>
          <cell r="HG87">
            <v>2</v>
          </cell>
          <cell r="HH87">
            <v>4</v>
          </cell>
          <cell r="HI87">
            <v>1</v>
          </cell>
          <cell r="HJ87">
            <v>0</v>
          </cell>
          <cell r="HK87">
            <v>8</v>
          </cell>
          <cell r="HL87">
            <v>10</v>
          </cell>
          <cell r="HM87">
            <v>0</v>
          </cell>
          <cell r="HN87">
            <v>0</v>
          </cell>
          <cell r="HO87">
            <v>0</v>
          </cell>
          <cell r="HP87">
            <v>0</v>
          </cell>
          <cell r="HQ87">
            <v>0</v>
          </cell>
          <cell r="HR87">
            <v>0</v>
          </cell>
          <cell r="HS87">
            <v>0</v>
          </cell>
          <cell r="HT87">
            <v>0</v>
          </cell>
          <cell r="HU87">
            <v>9</v>
          </cell>
          <cell r="HV87">
            <v>10</v>
          </cell>
          <cell r="HW87">
            <v>19</v>
          </cell>
          <cell r="HX87">
            <v>0</v>
          </cell>
          <cell r="HY87">
            <v>0</v>
          </cell>
          <cell r="HZ87">
            <v>4</v>
          </cell>
          <cell r="IA87">
            <v>6</v>
          </cell>
          <cell r="IB87">
            <v>0</v>
          </cell>
          <cell r="IC87">
            <v>0</v>
          </cell>
          <cell r="ID87">
            <v>1</v>
          </cell>
          <cell r="IE87">
            <v>0</v>
          </cell>
          <cell r="IF87">
            <v>0</v>
          </cell>
          <cell r="IG87">
            <v>0</v>
          </cell>
          <cell r="IH87">
            <v>0</v>
          </cell>
          <cell r="II87">
            <v>0</v>
          </cell>
          <cell r="IJ87">
            <v>5</v>
          </cell>
          <cell r="IK87">
            <v>6</v>
          </cell>
          <cell r="IL87">
            <v>11</v>
          </cell>
          <cell r="IM87">
            <v>0</v>
          </cell>
          <cell r="IN87">
            <v>0</v>
          </cell>
          <cell r="IO87">
            <v>0</v>
          </cell>
          <cell r="IP87">
            <v>0</v>
          </cell>
          <cell r="IQ87">
            <v>0</v>
          </cell>
          <cell r="IR87">
            <v>0</v>
          </cell>
          <cell r="IS87">
            <v>0</v>
          </cell>
          <cell r="IT87">
            <v>0</v>
          </cell>
          <cell r="IU87">
            <v>3</v>
          </cell>
          <cell r="IV87">
            <v>2</v>
          </cell>
          <cell r="IW87">
            <v>3</v>
          </cell>
          <cell r="IX87">
            <v>2</v>
          </cell>
          <cell r="IY87">
            <v>5</v>
          </cell>
          <cell r="IZ87">
            <v>0</v>
          </cell>
          <cell r="JA87">
            <v>0</v>
          </cell>
          <cell r="JB87">
            <v>0</v>
          </cell>
          <cell r="JC87">
            <v>0</v>
          </cell>
          <cell r="JD87">
            <v>0</v>
          </cell>
          <cell r="JE87">
            <v>0</v>
          </cell>
          <cell r="JF87">
            <v>0</v>
          </cell>
          <cell r="JG87">
            <v>0</v>
          </cell>
          <cell r="JH87">
            <v>1</v>
          </cell>
          <cell r="JI87">
            <v>0</v>
          </cell>
          <cell r="JJ87">
            <v>1</v>
          </cell>
          <cell r="JK87">
            <v>0</v>
          </cell>
          <cell r="JL87">
            <v>1</v>
          </cell>
          <cell r="JM87">
            <v>0</v>
          </cell>
          <cell r="JN87">
            <v>0</v>
          </cell>
          <cell r="JO87">
            <v>0</v>
          </cell>
          <cell r="JP87">
            <v>0</v>
          </cell>
          <cell r="JQ87">
            <v>0</v>
          </cell>
          <cell r="JR87">
            <v>0</v>
          </cell>
          <cell r="JS87">
            <v>0</v>
          </cell>
          <cell r="JT87">
            <v>0</v>
          </cell>
          <cell r="JU87">
            <v>2</v>
          </cell>
          <cell r="JV87">
            <v>2</v>
          </cell>
          <cell r="JW87">
            <v>2</v>
          </cell>
          <cell r="JX87">
            <v>2</v>
          </cell>
          <cell r="JY87">
            <v>4</v>
          </cell>
          <cell r="JZ87">
            <v>0</v>
          </cell>
          <cell r="KA87">
            <v>0</v>
          </cell>
          <cell r="KB87">
            <v>0</v>
          </cell>
          <cell r="KC87">
            <v>0</v>
          </cell>
          <cell r="KD87">
            <v>0</v>
          </cell>
          <cell r="KE87">
            <v>0</v>
          </cell>
          <cell r="KF87">
            <v>0</v>
          </cell>
          <cell r="KG87">
            <v>0</v>
          </cell>
          <cell r="KH87">
            <v>11</v>
          </cell>
          <cell r="KI87">
            <v>12</v>
          </cell>
          <cell r="KJ87">
            <v>11</v>
          </cell>
          <cell r="KK87">
            <v>12</v>
          </cell>
          <cell r="KL87">
            <v>23</v>
          </cell>
          <cell r="KM87">
            <v>0</v>
          </cell>
          <cell r="KN87">
            <v>0</v>
          </cell>
          <cell r="KO87">
            <v>1</v>
          </cell>
          <cell r="KP87">
            <v>0</v>
          </cell>
          <cell r="KQ87">
            <v>3</v>
          </cell>
          <cell r="KR87">
            <v>0</v>
          </cell>
          <cell r="KS87">
            <v>0</v>
          </cell>
          <cell r="KT87">
            <v>0</v>
          </cell>
          <cell r="KU87">
            <v>2</v>
          </cell>
          <cell r="KV87">
            <v>2</v>
          </cell>
          <cell r="KW87">
            <v>1</v>
          </cell>
          <cell r="KX87">
            <v>23</v>
          </cell>
          <cell r="KY87">
            <v>31</v>
          </cell>
          <cell r="KZ87">
            <v>0</v>
          </cell>
          <cell r="LA87">
            <v>0</v>
          </cell>
          <cell r="LB87">
            <v>0</v>
          </cell>
          <cell r="LC87">
            <v>4</v>
          </cell>
          <cell r="LD87">
            <v>4</v>
          </cell>
        </row>
        <row r="88">
          <cell r="A88" t="str">
            <v>The Contemporary Music Centre Ltd</v>
          </cell>
          <cell r="B88">
            <v>1</v>
          </cell>
          <cell r="C88">
            <v>33168</v>
          </cell>
          <cell r="D88" t="str">
            <v>Lottery</v>
          </cell>
          <cell r="E88" t="str">
            <v>ACNI/12214</v>
          </cell>
          <cell r="F88" t="str">
            <v>Ciaran Scullion</v>
          </cell>
          <cell r="G88" t="str">
            <v>AFP - Core</v>
          </cell>
          <cell r="H88" t="str">
            <v>Awarded</v>
          </cell>
          <cell r="I88" t="str">
            <v>Medium</v>
          </cell>
          <cell r="J88">
            <v>23557</v>
          </cell>
          <cell r="K88">
            <v>0</v>
          </cell>
          <cell r="L88">
            <v>38933</v>
          </cell>
          <cell r="M88">
            <v>353963</v>
          </cell>
          <cell r="N88" t="str">
            <v>Music</v>
          </cell>
          <cell r="O88">
            <v>0</v>
          </cell>
          <cell r="P88">
            <v>0</v>
          </cell>
          <cell r="Q88">
            <v>0</v>
          </cell>
          <cell r="R88">
            <v>0</v>
          </cell>
          <cell r="S88">
            <v>0</v>
          </cell>
          <cell r="T88">
            <v>1</v>
          </cell>
          <cell r="U88">
            <v>0</v>
          </cell>
          <cell r="V88">
            <v>0</v>
          </cell>
          <cell r="W88">
            <v>2</v>
          </cell>
          <cell r="X88">
            <v>1</v>
          </cell>
          <cell r="Y88">
            <v>0</v>
          </cell>
          <cell r="Z88">
            <v>3</v>
          </cell>
          <cell r="AA88">
            <v>2</v>
          </cell>
          <cell r="AB88">
            <v>5</v>
          </cell>
          <cell r="AC88">
            <v>7</v>
          </cell>
          <cell r="AD88">
            <v>0</v>
          </cell>
          <cell r="AE88">
            <v>0</v>
          </cell>
          <cell r="AF88">
            <v>0</v>
          </cell>
          <cell r="AG88">
            <v>0</v>
          </cell>
          <cell r="AH88">
            <v>0</v>
          </cell>
          <cell r="AI88">
            <v>0</v>
          </cell>
          <cell r="AJ88">
            <v>0</v>
          </cell>
          <cell r="AK88">
            <v>0</v>
          </cell>
          <cell r="AL88">
            <v>0</v>
          </cell>
          <cell r="AM88">
            <v>0</v>
          </cell>
          <cell r="AN88">
            <v>1</v>
          </cell>
          <cell r="AO88">
            <v>1</v>
          </cell>
          <cell r="AP88">
            <v>40</v>
          </cell>
          <cell r="AQ88">
            <v>3</v>
          </cell>
          <cell r="AR88">
            <v>3</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3</v>
          </cell>
          <cell r="BR88">
            <v>3</v>
          </cell>
          <cell r="BS88">
            <v>6</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1</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cell r="DS88">
            <v>0</v>
          </cell>
          <cell r="DT88">
            <v>0</v>
          </cell>
          <cell r="DU88">
            <v>0</v>
          </cell>
          <cell r="DV88">
            <v>0</v>
          </cell>
          <cell r="DW88">
            <v>0</v>
          </cell>
          <cell r="DX88">
            <v>1</v>
          </cell>
          <cell r="DY88">
            <v>1</v>
          </cell>
          <cell r="DZ88">
            <v>2</v>
          </cell>
          <cell r="EA88">
            <v>4</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2</v>
          </cell>
          <cell r="FA88">
            <v>4</v>
          </cell>
          <cell r="FB88">
            <v>6</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cell r="GH88">
            <v>0</v>
          </cell>
          <cell r="GI88">
            <v>0</v>
          </cell>
          <cell r="GJ88">
            <v>0</v>
          </cell>
          <cell r="GK88">
            <v>0</v>
          </cell>
          <cell r="GL88">
            <v>0</v>
          </cell>
          <cell r="GM88">
            <v>0</v>
          </cell>
          <cell r="GN88">
            <v>0</v>
          </cell>
          <cell r="GO88">
            <v>0</v>
          </cell>
          <cell r="GP88">
            <v>0</v>
          </cell>
          <cell r="GQ88">
            <v>0</v>
          </cell>
          <cell r="GR88">
            <v>0</v>
          </cell>
          <cell r="GS88">
            <v>0</v>
          </cell>
          <cell r="GT88">
            <v>0</v>
          </cell>
          <cell r="GU88">
            <v>0</v>
          </cell>
          <cell r="GV88">
            <v>0</v>
          </cell>
          <cell r="GW88">
            <v>0</v>
          </cell>
          <cell r="GX88">
            <v>0</v>
          </cell>
          <cell r="GY88">
            <v>0</v>
          </cell>
          <cell r="GZ88">
            <v>0</v>
          </cell>
          <cell r="HA88">
            <v>0</v>
          </cell>
          <cell r="HB88">
            <v>0</v>
          </cell>
          <cell r="HC88">
            <v>0</v>
          </cell>
          <cell r="HD88">
            <v>0</v>
          </cell>
          <cell r="HE88">
            <v>0</v>
          </cell>
          <cell r="HF88">
            <v>0</v>
          </cell>
          <cell r="HG88">
            <v>0</v>
          </cell>
          <cell r="HH88">
            <v>0</v>
          </cell>
          <cell r="HI88">
            <v>0</v>
          </cell>
          <cell r="HJ88">
            <v>0</v>
          </cell>
          <cell r="HK88">
            <v>0</v>
          </cell>
          <cell r="HL88">
            <v>0</v>
          </cell>
          <cell r="HM88">
            <v>0</v>
          </cell>
          <cell r="HN88">
            <v>0</v>
          </cell>
          <cell r="HO88">
            <v>0</v>
          </cell>
          <cell r="HP88">
            <v>0</v>
          </cell>
          <cell r="HQ88">
            <v>0</v>
          </cell>
          <cell r="HR88">
            <v>0</v>
          </cell>
          <cell r="HS88">
            <v>0</v>
          </cell>
          <cell r="HT88">
            <v>0</v>
          </cell>
          <cell r="HU88">
            <v>0</v>
          </cell>
          <cell r="HV88">
            <v>0</v>
          </cell>
          <cell r="HW88">
            <v>0</v>
          </cell>
          <cell r="HX88">
            <v>0</v>
          </cell>
          <cell r="HY88">
            <v>0</v>
          </cell>
          <cell r="HZ88">
            <v>0</v>
          </cell>
          <cell r="IA88">
            <v>0</v>
          </cell>
          <cell r="IB88">
            <v>0</v>
          </cell>
          <cell r="IC88">
            <v>0</v>
          </cell>
          <cell r="ID88">
            <v>0</v>
          </cell>
          <cell r="IE88">
            <v>0</v>
          </cell>
          <cell r="IF88">
            <v>0</v>
          </cell>
          <cell r="IG88">
            <v>0</v>
          </cell>
          <cell r="IH88">
            <v>0</v>
          </cell>
          <cell r="II88">
            <v>0</v>
          </cell>
          <cell r="IJ88">
            <v>0</v>
          </cell>
          <cell r="IK88">
            <v>0</v>
          </cell>
          <cell r="IL88">
            <v>0</v>
          </cell>
          <cell r="IM88">
            <v>0</v>
          </cell>
          <cell r="IN88">
            <v>0</v>
          </cell>
          <cell r="IO88">
            <v>0</v>
          </cell>
          <cell r="IP88">
            <v>0</v>
          </cell>
          <cell r="IQ88">
            <v>0</v>
          </cell>
          <cell r="IR88">
            <v>0</v>
          </cell>
          <cell r="IS88">
            <v>3</v>
          </cell>
          <cell r="IT88">
            <v>3</v>
          </cell>
          <cell r="IU88">
            <v>0</v>
          </cell>
          <cell r="IV88">
            <v>0</v>
          </cell>
          <cell r="IW88">
            <v>3</v>
          </cell>
          <cell r="IX88">
            <v>3</v>
          </cell>
          <cell r="IY88">
            <v>6</v>
          </cell>
          <cell r="IZ88">
            <v>0</v>
          </cell>
          <cell r="JA88">
            <v>0</v>
          </cell>
          <cell r="JB88">
            <v>0</v>
          </cell>
          <cell r="JC88">
            <v>0</v>
          </cell>
          <cell r="JD88">
            <v>0</v>
          </cell>
          <cell r="JE88">
            <v>0</v>
          </cell>
          <cell r="JF88">
            <v>0</v>
          </cell>
          <cell r="JG88">
            <v>0</v>
          </cell>
          <cell r="JH88">
            <v>0</v>
          </cell>
          <cell r="JI88">
            <v>0</v>
          </cell>
          <cell r="JJ88">
            <v>0</v>
          </cell>
          <cell r="JK88">
            <v>0</v>
          </cell>
          <cell r="JL88">
            <v>0</v>
          </cell>
          <cell r="JM88">
            <v>0</v>
          </cell>
          <cell r="JN88">
            <v>0</v>
          </cell>
          <cell r="JO88">
            <v>0</v>
          </cell>
          <cell r="JP88">
            <v>0</v>
          </cell>
          <cell r="JQ88">
            <v>0</v>
          </cell>
          <cell r="JR88">
            <v>0</v>
          </cell>
          <cell r="JS88">
            <v>0</v>
          </cell>
          <cell r="JT88">
            <v>0</v>
          </cell>
          <cell r="JU88">
            <v>0</v>
          </cell>
          <cell r="JV88">
            <v>1</v>
          </cell>
          <cell r="JW88">
            <v>0</v>
          </cell>
          <cell r="JX88">
            <v>1</v>
          </cell>
          <cell r="JY88">
            <v>1</v>
          </cell>
          <cell r="JZ88">
            <v>0</v>
          </cell>
          <cell r="KA88">
            <v>0</v>
          </cell>
          <cell r="KB88">
            <v>0</v>
          </cell>
          <cell r="KC88">
            <v>0</v>
          </cell>
          <cell r="KD88">
            <v>0</v>
          </cell>
          <cell r="KE88">
            <v>0</v>
          </cell>
          <cell r="KF88">
            <v>0</v>
          </cell>
          <cell r="KG88">
            <v>0</v>
          </cell>
          <cell r="KH88">
            <v>2</v>
          </cell>
          <cell r="KI88">
            <v>4</v>
          </cell>
          <cell r="KJ88">
            <v>2</v>
          </cell>
          <cell r="KK88">
            <v>4</v>
          </cell>
          <cell r="KL88">
            <v>6</v>
          </cell>
          <cell r="KM88">
            <v>0</v>
          </cell>
          <cell r="KN88">
            <v>0</v>
          </cell>
          <cell r="KO88">
            <v>1</v>
          </cell>
          <cell r="KP88">
            <v>0</v>
          </cell>
          <cell r="KQ88">
            <v>1</v>
          </cell>
          <cell r="KR88">
            <v>0</v>
          </cell>
          <cell r="KS88">
            <v>0</v>
          </cell>
          <cell r="KT88">
            <v>1</v>
          </cell>
          <cell r="KU88">
            <v>4</v>
          </cell>
          <cell r="KV88">
            <v>0</v>
          </cell>
          <cell r="KW88">
            <v>4</v>
          </cell>
          <cell r="KX88">
            <v>2</v>
          </cell>
          <cell r="KY88">
            <v>12</v>
          </cell>
          <cell r="KZ88">
            <v>0</v>
          </cell>
          <cell r="LA88">
            <v>0</v>
          </cell>
          <cell r="LB88">
            <v>0</v>
          </cell>
          <cell r="LC88">
            <v>1</v>
          </cell>
          <cell r="LD88">
            <v>1</v>
          </cell>
        </row>
        <row r="89">
          <cell r="A89" t="str">
            <v>The Grand Opera House Trust</v>
          </cell>
          <cell r="B89">
            <v>1</v>
          </cell>
          <cell r="C89">
            <v>33253</v>
          </cell>
          <cell r="D89" t="str">
            <v>Exchequer</v>
          </cell>
          <cell r="E89" t="str">
            <v>ACNI/12299</v>
          </cell>
          <cell r="F89" t="str">
            <v>Sonya Whitefield</v>
          </cell>
          <cell r="G89" t="str">
            <v>AFP - Core</v>
          </cell>
          <cell r="H89" t="str">
            <v>Awarded</v>
          </cell>
          <cell r="I89" t="str">
            <v>Medium</v>
          </cell>
          <cell r="J89">
            <v>494610</v>
          </cell>
          <cell r="K89">
            <v>0</v>
          </cell>
          <cell r="L89">
            <v>515869</v>
          </cell>
          <cell r="M89">
            <v>5889732</v>
          </cell>
          <cell r="N89" t="str">
            <v>Combined</v>
          </cell>
          <cell r="O89">
            <v>0</v>
          </cell>
          <cell r="P89">
            <v>0</v>
          </cell>
          <cell r="Q89">
            <v>0</v>
          </cell>
          <cell r="R89">
            <v>0</v>
          </cell>
          <cell r="S89">
            <v>5</v>
          </cell>
          <cell r="T89">
            <v>8</v>
          </cell>
          <cell r="U89">
            <v>0</v>
          </cell>
          <cell r="V89">
            <v>0</v>
          </cell>
          <cell r="W89">
            <v>13</v>
          </cell>
          <cell r="X89">
            <v>9</v>
          </cell>
          <cell r="Y89">
            <v>38</v>
          </cell>
          <cell r="Z89">
            <v>69</v>
          </cell>
          <cell r="AA89">
            <v>56</v>
          </cell>
          <cell r="AB89">
            <v>86</v>
          </cell>
          <cell r="AC89">
            <v>142</v>
          </cell>
          <cell r="AD89">
            <v>0</v>
          </cell>
          <cell r="AE89">
            <v>0</v>
          </cell>
          <cell r="AF89">
            <v>4</v>
          </cell>
          <cell r="AG89">
            <v>0</v>
          </cell>
          <cell r="AH89">
            <v>8</v>
          </cell>
          <cell r="AI89">
            <v>12</v>
          </cell>
          <cell r="AJ89">
            <v>12</v>
          </cell>
          <cell r="AK89">
            <v>12</v>
          </cell>
          <cell r="AL89">
            <v>24</v>
          </cell>
          <cell r="AM89">
            <v>1</v>
          </cell>
          <cell r="AN89">
            <v>4</v>
          </cell>
          <cell r="AO89">
            <v>5</v>
          </cell>
          <cell r="AP89">
            <v>361</v>
          </cell>
          <cell r="AQ89">
            <v>5</v>
          </cell>
          <cell r="AR89">
            <v>5</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1</v>
          </cell>
          <cell r="BN89">
            <v>0</v>
          </cell>
          <cell r="BO89">
            <v>0</v>
          </cell>
          <cell r="BP89">
            <v>0</v>
          </cell>
          <cell r="BQ89">
            <v>6</v>
          </cell>
          <cell r="BR89">
            <v>5</v>
          </cell>
          <cell r="BS89">
            <v>11</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6</v>
          </cell>
          <cell r="CX89">
            <v>8</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6</v>
          </cell>
          <cell r="DX89">
            <v>8</v>
          </cell>
          <cell r="DY89">
            <v>14</v>
          </cell>
          <cell r="DZ89">
            <v>54</v>
          </cell>
          <cell r="EA89">
            <v>80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1</v>
          </cell>
          <cell r="ER89">
            <v>0</v>
          </cell>
          <cell r="ES89">
            <v>0</v>
          </cell>
          <cell r="ET89">
            <v>0</v>
          </cell>
          <cell r="EU89">
            <v>0</v>
          </cell>
          <cell r="EV89">
            <v>0</v>
          </cell>
          <cell r="EW89">
            <v>0</v>
          </cell>
          <cell r="EX89">
            <v>0</v>
          </cell>
          <cell r="EY89">
            <v>0</v>
          </cell>
          <cell r="EZ89">
            <v>54</v>
          </cell>
          <cell r="FA89">
            <v>81</v>
          </cell>
          <cell r="FB89">
            <v>135</v>
          </cell>
          <cell r="FC89">
            <v>0</v>
          </cell>
          <cell r="FD89">
            <v>0</v>
          </cell>
          <cell r="FE89">
            <v>0</v>
          </cell>
          <cell r="FF89">
            <v>0</v>
          </cell>
          <cell r="FG89">
            <v>1</v>
          </cell>
          <cell r="FH89">
            <v>0</v>
          </cell>
          <cell r="FI89">
            <v>3</v>
          </cell>
          <cell r="FJ89">
            <v>2</v>
          </cell>
          <cell r="FK89">
            <v>0</v>
          </cell>
          <cell r="FL89">
            <v>1</v>
          </cell>
          <cell r="FM89">
            <v>4</v>
          </cell>
          <cell r="FN89">
            <v>3</v>
          </cell>
          <cell r="FO89">
            <v>7</v>
          </cell>
          <cell r="FP89">
            <v>0</v>
          </cell>
          <cell r="FQ89">
            <v>0</v>
          </cell>
          <cell r="FR89">
            <v>0</v>
          </cell>
          <cell r="FS89">
            <v>0</v>
          </cell>
          <cell r="FT89">
            <v>0</v>
          </cell>
          <cell r="FU89">
            <v>1</v>
          </cell>
          <cell r="FV89">
            <v>1</v>
          </cell>
          <cell r="FW89">
            <v>2</v>
          </cell>
          <cell r="FX89">
            <v>4</v>
          </cell>
          <cell r="FY89">
            <v>2</v>
          </cell>
          <cell r="FZ89">
            <v>1</v>
          </cell>
          <cell r="GA89">
            <v>0</v>
          </cell>
          <cell r="GB89">
            <v>6</v>
          </cell>
          <cell r="GC89">
            <v>5</v>
          </cell>
          <cell r="GD89">
            <v>11</v>
          </cell>
          <cell r="GE89">
            <v>0</v>
          </cell>
          <cell r="GF89">
            <v>0</v>
          </cell>
          <cell r="GG89">
            <v>0</v>
          </cell>
          <cell r="GH89">
            <v>0</v>
          </cell>
          <cell r="GI89">
            <v>0</v>
          </cell>
          <cell r="GJ89">
            <v>0</v>
          </cell>
          <cell r="GK89">
            <v>0</v>
          </cell>
          <cell r="GL89">
            <v>0</v>
          </cell>
          <cell r="GM89">
            <v>0</v>
          </cell>
          <cell r="GN89">
            <v>0</v>
          </cell>
          <cell r="GO89">
            <v>0</v>
          </cell>
          <cell r="GP89">
            <v>0</v>
          </cell>
          <cell r="GQ89">
            <v>0</v>
          </cell>
          <cell r="GR89">
            <v>0</v>
          </cell>
          <cell r="GS89">
            <v>0</v>
          </cell>
          <cell r="GT89">
            <v>1</v>
          </cell>
          <cell r="GU89">
            <v>0</v>
          </cell>
          <cell r="GV89">
            <v>1</v>
          </cell>
          <cell r="GW89">
            <v>1</v>
          </cell>
          <cell r="GX89">
            <v>3</v>
          </cell>
          <cell r="GY89">
            <v>5</v>
          </cell>
          <cell r="GZ89">
            <v>1</v>
          </cell>
          <cell r="HA89">
            <v>2</v>
          </cell>
          <cell r="HB89">
            <v>0</v>
          </cell>
          <cell r="HC89">
            <v>0</v>
          </cell>
          <cell r="HD89">
            <v>0</v>
          </cell>
          <cell r="HE89">
            <v>0</v>
          </cell>
          <cell r="HF89">
            <v>6</v>
          </cell>
          <cell r="HG89">
            <v>8</v>
          </cell>
          <cell r="HH89">
            <v>14</v>
          </cell>
          <cell r="HI89">
            <v>9</v>
          </cell>
          <cell r="HJ89">
            <v>14</v>
          </cell>
          <cell r="HK89">
            <v>21</v>
          </cell>
          <cell r="HL89">
            <v>38</v>
          </cell>
          <cell r="HM89">
            <v>15</v>
          </cell>
          <cell r="HN89">
            <v>20</v>
          </cell>
          <cell r="HO89">
            <v>10</v>
          </cell>
          <cell r="HP89">
            <v>8</v>
          </cell>
          <cell r="HQ89">
            <v>6</v>
          </cell>
          <cell r="HR89">
            <v>8</v>
          </cell>
          <cell r="HS89">
            <v>0</v>
          </cell>
          <cell r="HT89">
            <v>3</v>
          </cell>
          <cell r="HU89">
            <v>61</v>
          </cell>
          <cell r="HV89">
            <v>91</v>
          </cell>
          <cell r="HW89">
            <v>152</v>
          </cell>
          <cell r="HX89">
            <v>0</v>
          </cell>
          <cell r="HY89">
            <v>0</v>
          </cell>
          <cell r="HZ89">
            <v>0</v>
          </cell>
          <cell r="IA89">
            <v>1</v>
          </cell>
          <cell r="IB89">
            <v>0</v>
          </cell>
          <cell r="IC89">
            <v>0</v>
          </cell>
          <cell r="ID89">
            <v>0</v>
          </cell>
          <cell r="IE89">
            <v>0</v>
          </cell>
          <cell r="IF89">
            <v>3</v>
          </cell>
          <cell r="IG89">
            <v>1</v>
          </cell>
          <cell r="IH89">
            <v>0</v>
          </cell>
          <cell r="II89">
            <v>0</v>
          </cell>
          <cell r="IJ89">
            <v>3</v>
          </cell>
          <cell r="IK89">
            <v>2</v>
          </cell>
          <cell r="IL89">
            <v>5</v>
          </cell>
          <cell r="IM89">
            <v>2</v>
          </cell>
          <cell r="IN89">
            <v>3</v>
          </cell>
          <cell r="IO89">
            <v>3</v>
          </cell>
          <cell r="IP89">
            <v>2</v>
          </cell>
          <cell r="IQ89">
            <v>0</v>
          </cell>
          <cell r="IR89">
            <v>0</v>
          </cell>
          <cell r="IS89">
            <v>0</v>
          </cell>
          <cell r="IT89">
            <v>0</v>
          </cell>
          <cell r="IU89">
            <v>1</v>
          </cell>
          <cell r="IV89">
            <v>0</v>
          </cell>
          <cell r="IW89">
            <v>6</v>
          </cell>
          <cell r="IX89">
            <v>5</v>
          </cell>
          <cell r="IY89">
            <v>11</v>
          </cell>
          <cell r="IZ89">
            <v>0</v>
          </cell>
          <cell r="JA89">
            <v>0</v>
          </cell>
          <cell r="JB89">
            <v>0</v>
          </cell>
          <cell r="JC89">
            <v>0</v>
          </cell>
          <cell r="JD89">
            <v>0</v>
          </cell>
          <cell r="JE89">
            <v>0</v>
          </cell>
          <cell r="JF89">
            <v>0</v>
          </cell>
          <cell r="JG89">
            <v>0</v>
          </cell>
          <cell r="JH89">
            <v>0</v>
          </cell>
          <cell r="JI89">
            <v>0</v>
          </cell>
          <cell r="JJ89">
            <v>0</v>
          </cell>
          <cell r="JK89">
            <v>0</v>
          </cell>
          <cell r="JL89">
            <v>0</v>
          </cell>
          <cell r="JM89">
            <v>5</v>
          </cell>
          <cell r="JN89">
            <v>4</v>
          </cell>
          <cell r="JO89">
            <v>3</v>
          </cell>
          <cell r="JP89">
            <v>4</v>
          </cell>
          <cell r="JQ89">
            <v>0</v>
          </cell>
          <cell r="JR89">
            <v>0</v>
          </cell>
          <cell r="JS89">
            <v>0</v>
          </cell>
          <cell r="JT89">
            <v>0</v>
          </cell>
          <cell r="JU89">
            <v>1</v>
          </cell>
          <cell r="JV89">
            <v>0</v>
          </cell>
          <cell r="JW89">
            <v>9</v>
          </cell>
          <cell r="JX89">
            <v>8</v>
          </cell>
          <cell r="JY89">
            <v>17</v>
          </cell>
          <cell r="JZ89">
            <v>31</v>
          </cell>
          <cell r="KA89">
            <v>48</v>
          </cell>
          <cell r="KB89">
            <v>23</v>
          </cell>
          <cell r="KC89">
            <v>33</v>
          </cell>
          <cell r="KD89">
            <v>0</v>
          </cell>
          <cell r="KE89">
            <v>0</v>
          </cell>
          <cell r="KF89">
            <v>0</v>
          </cell>
          <cell r="KG89">
            <v>0</v>
          </cell>
          <cell r="KH89">
            <v>5</v>
          </cell>
          <cell r="KI89">
            <v>9</v>
          </cell>
          <cell r="KJ89">
            <v>59</v>
          </cell>
          <cell r="KK89">
            <v>90</v>
          </cell>
          <cell r="KL89">
            <v>149</v>
          </cell>
          <cell r="KM89">
            <v>0</v>
          </cell>
          <cell r="KN89">
            <v>0</v>
          </cell>
          <cell r="KO89">
            <v>1</v>
          </cell>
          <cell r="KP89">
            <v>0</v>
          </cell>
          <cell r="KQ89">
            <v>9</v>
          </cell>
          <cell r="KR89">
            <v>28</v>
          </cell>
          <cell r="KS89">
            <v>15</v>
          </cell>
          <cell r="KT89">
            <v>6</v>
          </cell>
          <cell r="KU89">
            <v>0</v>
          </cell>
          <cell r="KV89">
            <v>0</v>
          </cell>
          <cell r="KW89">
            <v>0</v>
          </cell>
          <cell r="KX89">
            <v>27</v>
          </cell>
          <cell r="KY89">
            <v>85</v>
          </cell>
          <cell r="KZ89">
            <v>0</v>
          </cell>
          <cell r="LA89">
            <v>1</v>
          </cell>
          <cell r="LB89">
            <v>0</v>
          </cell>
          <cell r="LC89">
            <v>10</v>
          </cell>
          <cell r="LD89">
            <v>11</v>
          </cell>
        </row>
        <row r="90">
          <cell r="A90" t="str">
            <v>The John Hewitt Society</v>
          </cell>
          <cell r="B90">
            <v>1</v>
          </cell>
          <cell r="C90">
            <v>33169</v>
          </cell>
          <cell r="D90" t="str">
            <v>Lottery</v>
          </cell>
          <cell r="E90" t="str">
            <v>ACNI/12215</v>
          </cell>
          <cell r="F90" t="str">
            <v>Damian Smyth</v>
          </cell>
          <cell r="G90" t="str">
            <v>AFP - Core</v>
          </cell>
          <cell r="H90" t="str">
            <v>Awarded</v>
          </cell>
          <cell r="I90" t="str">
            <v>Small</v>
          </cell>
          <cell r="J90">
            <v>30754</v>
          </cell>
          <cell r="K90">
            <v>0</v>
          </cell>
          <cell r="L90">
            <v>30754</v>
          </cell>
          <cell r="M90">
            <v>105808</v>
          </cell>
          <cell r="N90" t="str">
            <v>Literature</v>
          </cell>
          <cell r="O90">
            <v>0</v>
          </cell>
          <cell r="P90">
            <v>0</v>
          </cell>
          <cell r="Q90">
            <v>0</v>
          </cell>
          <cell r="R90">
            <v>0</v>
          </cell>
          <cell r="S90">
            <v>0</v>
          </cell>
          <cell r="T90">
            <v>0</v>
          </cell>
          <cell r="U90">
            <v>0</v>
          </cell>
          <cell r="V90">
            <v>1</v>
          </cell>
          <cell r="W90">
            <v>0</v>
          </cell>
          <cell r="X90">
            <v>0</v>
          </cell>
          <cell r="Y90">
            <v>0</v>
          </cell>
          <cell r="Z90">
            <v>0</v>
          </cell>
          <cell r="AA90">
            <v>0</v>
          </cell>
          <cell r="AB90">
            <v>1</v>
          </cell>
          <cell r="AC90">
            <v>1</v>
          </cell>
          <cell r="AD90">
            <v>74</v>
          </cell>
          <cell r="AE90">
            <v>44</v>
          </cell>
          <cell r="AF90">
            <v>0</v>
          </cell>
          <cell r="AG90">
            <v>1</v>
          </cell>
          <cell r="AH90">
            <v>0</v>
          </cell>
          <cell r="AI90">
            <v>1</v>
          </cell>
          <cell r="AJ90">
            <v>74</v>
          </cell>
          <cell r="AK90">
            <v>46</v>
          </cell>
          <cell r="AL90">
            <v>120</v>
          </cell>
          <cell r="AM90">
            <v>3</v>
          </cell>
          <cell r="AN90">
            <v>3</v>
          </cell>
          <cell r="AO90">
            <v>6</v>
          </cell>
          <cell r="AP90">
            <v>300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7</v>
          </cell>
          <cell r="BP90">
            <v>5</v>
          </cell>
          <cell r="BQ90">
            <v>7</v>
          </cell>
          <cell r="BR90">
            <v>5</v>
          </cell>
          <cell r="BS90">
            <v>12</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1</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1</v>
          </cell>
          <cell r="DY90">
            <v>1</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1</v>
          </cell>
          <cell r="FS90">
            <v>0</v>
          </cell>
          <cell r="FT90">
            <v>0</v>
          </cell>
          <cell r="FU90">
            <v>0</v>
          </cell>
          <cell r="FV90">
            <v>0</v>
          </cell>
          <cell r="FW90">
            <v>2</v>
          </cell>
          <cell r="FX90">
            <v>5</v>
          </cell>
          <cell r="FY90">
            <v>1</v>
          </cell>
          <cell r="FZ90">
            <v>3</v>
          </cell>
          <cell r="GA90">
            <v>0</v>
          </cell>
          <cell r="GB90">
            <v>9</v>
          </cell>
          <cell r="GC90">
            <v>3</v>
          </cell>
          <cell r="GD90">
            <v>12</v>
          </cell>
          <cell r="GE90">
            <v>0</v>
          </cell>
          <cell r="GF90">
            <v>0</v>
          </cell>
          <cell r="GG90">
            <v>0</v>
          </cell>
          <cell r="GH90">
            <v>0</v>
          </cell>
          <cell r="GI90">
            <v>0</v>
          </cell>
          <cell r="GJ90">
            <v>0</v>
          </cell>
          <cell r="GK90">
            <v>0</v>
          </cell>
          <cell r="GL90">
            <v>0</v>
          </cell>
          <cell r="GM90">
            <v>0</v>
          </cell>
          <cell r="GN90">
            <v>0</v>
          </cell>
          <cell r="GO90">
            <v>0</v>
          </cell>
          <cell r="GP90">
            <v>0</v>
          </cell>
          <cell r="GQ90">
            <v>0</v>
          </cell>
          <cell r="GR90">
            <v>0</v>
          </cell>
          <cell r="GS90">
            <v>0</v>
          </cell>
          <cell r="GT90">
            <v>0</v>
          </cell>
          <cell r="GU90">
            <v>0</v>
          </cell>
          <cell r="GV90">
            <v>0</v>
          </cell>
          <cell r="GW90">
            <v>1</v>
          </cell>
          <cell r="GX90">
            <v>0</v>
          </cell>
          <cell r="GY90">
            <v>0</v>
          </cell>
          <cell r="GZ90">
            <v>0</v>
          </cell>
          <cell r="HA90">
            <v>0</v>
          </cell>
          <cell r="HB90">
            <v>0</v>
          </cell>
          <cell r="HC90">
            <v>0</v>
          </cell>
          <cell r="HD90">
            <v>0</v>
          </cell>
          <cell r="HE90">
            <v>0</v>
          </cell>
          <cell r="HF90">
            <v>0</v>
          </cell>
          <cell r="HG90">
            <v>1</v>
          </cell>
          <cell r="HH90">
            <v>1</v>
          </cell>
          <cell r="HI90">
            <v>0</v>
          </cell>
          <cell r="HJ90">
            <v>0</v>
          </cell>
          <cell r="HK90">
            <v>0</v>
          </cell>
          <cell r="HL90">
            <v>0</v>
          </cell>
          <cell r="HM90">
            <v>0</v>
          </cell>
          <cell r="HN90">
            <v>0</v>
          </cell>
          <cell r="HO90">
            <v>0</v>
          </cell>
          <cell r="HP90">
            <v>0</v>
          </cell>
          <cell r="HQ90">
            <v>0</v>
          </cell>
          <cell r="HR90">
            <v>0</v>
          </cell>
          <cell r="HS90">
            <v>0</v>
          </cell>
          <cell r="HT90">
            <v>0</v>
          </cell>
          <cell r="HU90">
            <v>0</v>
          </cell>
          <cell r="HV90">
            <v>0</v>
          </cell>
          <cell r="HW90">
            <v>0</v>
          </cell>
          <cell r="HX90">
            <v>0</v>
          </cell>
          <cell r="HY90">
            <v>0</v>
          </cell>
          <cell r="HZ90">
            <v>0</v>
          </cell>
          <cell r="IA90">
            <v>0</v>
          </cell>
          <cell r="IB90">
            <v>0</v>
          </cell>
          <cell r="IC90">
            <v>0</v>
          </cell>
          <cell r="ID90">
            <v>0</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7</v>
          </cell>
          <cell r="IV90">
            <v>5</v>
          </cell>
          <cell r="IW90">
            <v>7</v>
          </cell>
          <cell r="IX90">
            <v>5</v>
          </cell>
          <cell r="IY90">
            <v>12</v>
          </cell>
          <cell r="IZ90">
            <v>0</v>
          </cell>
          <cell r="JA90">
            <v>0</v>
          </cell>
          <cell r="JB90">
            <v>0</v>
          </cell>
          <cell r="JC90">
            <v>0</v>
          </cell>
          <cell r="JD90">
            <v>0</v>
          </cell>
          <cell r="JE90">
            <v>0</v>
          </cell>
          <cell r="JF90">
            <v>0</v>
          </cell>
          <cell r="JG90">
            <v>0</v>
          </cell>
          <cell r="JH90">
            <v>0</v>
          </cell>
          <cell r="JI90">
            <v>0</v>
          </cell>
          <cell r="JJ90">
            <v>0</v>
          </cell>
          <cell r="JK90">
            <v>0</v>
          </cell>
          <cell r="JL90">
            <v>0</v>
          </cell>
          <cell r="JM90">
            <v>0</v>
          </cell>
          <cell r="JN90">
            <v>0</v>
          </cell>
          <cell r="JO90">
            <v>0</v>
          </cell>
          <cell r="JP90">
            <v>0</v>
          </cell>
          <cell r="JQ90">
            <v>0</v>
          </cell>
          <cell r="JR90">
            <v>0</v>
          </cell>
          <cell r="JS90">
            <v>0</v>
          </cell>
          <cell r="JT90">
            <v>0</v>
          </cell>
          <cell r="JU90">
            <v>0</v>
          </cell>
          <cell r="JV90">
            <v>0</v>
          </cell>
          <cell r="JW90">
            <v>0</v>
          </cell>
          <cell r="JX90">
            <v>0</v>
          </cell>
          <cell r="JY90">
            <v>0</v>
          </cell>
          <cell r="JZ90">
            <v>0</v>
          </cell>
          <cell r="KA90">
            <v>0</v>
          </cell>
          <cell r="KB90">
            <v>0</v>
          </cell>
          <cell r="KC90">
            <v>0</v>
          </cell>
          <cell r="KD90">
            <v>0</v>
          </cell>
          <cell r="KE90">
            <v>0</v>
          </cell>
          <cell r="KF90">
            <v>0</v>
          </cell>
          <cell r="KG90">
            <v>0</v>
          </cell>
          <cell r="KH90">
            <v>0</v>
          </cell>
          <cell r="KI90">
            <v>0</v>
          </cell>
          <cell r="KJ90">
            <v>0</v>
          </cell>
          <cell r="KK90">
            <v>0</v>
          </cell>
          <cell r="KL90">
            <v>0</v>
          </cell>
          <cell r="KM90">
            <v>0</v>
          </cell>
          <cell r="KN90">
            <v>0</v>
          </cell>
          <cell r="KO90">
            <v>1</v>
          </cell>
          <cell r="KP90">
            <v>0</v>
          </cell>
          <cell r="KQ90">
            <v>2</v>
          </cell>
          <cell r="KR90">
            <v>0</v>
          </cell>
          <cell r="KS90">
            <v>0</v>
          </cell>
          <cell r="KT90">
            <v>0</v>
          </cell>
          <cell r="KU90">
            <v>0</v>
          </cell>
          <cell r="KV90">
            <v>0</v>
          </cell>
          <cell r="KW90">
            <v>0</v>
          </cell>
          <cell r="KX90">
            <v>1</v>
          </cell>
          <cell r="KY90">
            <v>3</v>
          </cell>
          <cell r="KZ90">
            <v>0</v>
          </cell>
          <cell r="LA90">
            <v>0</v>
          </cell>
          <cell r="LB90">
            <v>0</v>
          </cell>
          <cell r="LC90">
            <v>2</v>
          </cell>
          <cell r="LD90">
            <v>2</v>
          </cell>
        </row>
        <row r="91">
          <cell r="A91" t="str">
            <v>The Lyric Theatre (NI)</v>
          </cell>
          <cell r="B91">
            <v>1</v>
          </cell>
          <cell r="C91">
            <v>33189</v>
          </cell>
          <cell r="D91" t="str">
            <v>Exchequer</v>
          </cell>
          <cell r="E91" t="str">
            <v>ACNI/12235</v>
          </cell>
          <cell r="F91" t="str">
            <v>Gilly Campbell</v>
          </cell>
          <cell r="G91" t="str">
            <v>AFP - Core</v>
          </cell>
          <cell r="H91" t="str">
            <v>Awarded</v>
          </cell>
          <cell r="I91" t="str">
            <v>Large</v>
          </cell>
          <cell r="J91">
            <v>968500</v>
          </cell>
          <cell r="K91">
            <v>0</v>
          </cell>
          <cell r="L91">
            <v>1050000</v>
          </cell>
          <cell r="M91">
            <v>2753990</v>
          </cell>
          <cell r="N91" t="str">
            <v>Drama</v>
          </cell>
          <cell r="O91">
            <v>0</v>
          </cell>
          <cell r="P91">
            <v>3</v>
          </cell>
          <cell r="Q91">
            <v>0</v>
          </cell>
          <cell r="R91">
            <v>0</v>
          </cell>
          <cell r="S91">
            <v>6</v>
          </cell>
          <cell r="T91">
            <v>5</v>
          </cell>
          <cell r="U91">
            <v>0</v>
          </cell>
          <cell r="V91">
            <v>0</v>
          </cell>
          <cell r="W91">
            <v>13</v>
          </cell>
          <cell r="X91">
            <v>14</v>
          </cell>
          <cell r="Y91">
            <v>23</v>
          </cell>
          <cell r="Z91">
            <v>37</v>
          </cell>
          <cell r="AA91">
            <v>42</v>
          </cell>
          <cell r="AB91">
            <v>59</v>
          </cell>
          <cell r="AC91">
            <v>101</v>
          </cell>
          <cell r="AD91">
            <v>62</v>
          </cell>
          <cell r="AE91">
            <v>30</v>
          </cell>
          <cell r="AF91">
            <v>0</v>
          </cell>
          <cell r="AG91">
            <v>0</v>
          </cell>
          <cell r="AH91">
            <v>0</v>
          </cell>
          <cell r="AI91">
            <v>0</v>
          </cell>
          <cell r="AJ91">
            <v>62</v>
          </cell>
          <cell r="AK91">
            <v>30</v>
          </cell>
          <cell r="AL91">
            <v>92</v>
          </cell>
          <cell r="AM91">
            <v>7</v>
          </cell>
          <cell r="AN91">
            <v>19</v>
          </cell>
          <cell r="AO91">
            <v>26</v>
          </cell>
          <cell r="AP91">
            <v>1200</v>
          </cell>
          <cell r="AQ91">
            <v>6</v>
          </cell>
          <cell r="AR91">
            <v>2</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6</v>
          </cell>
          <cell r="BR91">
            <v>2</v>
          </cell>
          <cell r="BS91">
            <v>8</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7</v>
          </cell>
          <cell r="CX91">
            <v>3</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7</v>
          </cell>
          <cell r="DX91">
            <v>3</v>
          </cell>
          <cell r="DY91">
            <v>10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1</v>
          </cell>
          <cell r="FJ91">
            <v>0</v>
          </cell>
          <cell r="FK91">
            <v>0</v>
          </cell>
          <cell r="FL91">
            <v>0</v>
          </cell>
          <cell r="FM91">
            <v>1</v>
          </cell>
          <cell r="FN91">
            <v>0</v>
          </cell>
          <cell r="FO91">
            <v>1</v>
          </cell>
          <cell r="FP91">
            <v>0</v>
          </cell>
          <cell r="FQ91">
            <v>0</v>
          </cell>
          <cell r="FR91">
            <v>0</v>
          </cell>
          <cell r="FS91">
            <v>0</v>
          </cell>
          <cell r="FT91">
            <v>1</v>
          </cell>
          <cell r="FU91">
            <v>0</v>
          </cell>
          <cell r="FV91">
            <v>0</v>
          </cell>
          <cell r="FW91">
            <v>2</v>
          </cell>
          <cell r="FX91">
            <v>6</v>
          </cell>
          <cell r="FY91">
            <v>0</v>
          </cell>
          <cell r="FZ91">
            <v>1</v>
          </cell>
          <cell r="GA91">
            <v>0</v>
          </cell>
          <cell r="GB91">
            <v>8</v>
          </cell>
          <cell r="GC91">
            <v>2</v>
          </cell>
          <cell r="GD91">
            <v>10</v>
          </cell>
          <cell r="GE91">
            <v>0</v>
          </cell>
          <cell r="GF91">
            <v>0</v>
          </cell>
          <cell r="GG91">
            <v>3</v>
          </cell>
          <cell r="GH91">
            <v>3</v>
          </cell>
          <cell r="GI91">
            <v>3</v>
          </cell>
          <cell r="GJ91">
            <v>0</v>
          </cell>
          <cell r="GK91">
            <v>0</v>
          </cell>
          <cell r="GL91">
            <v>0</v>
          </cell>
          <cell r="GM91">
            <v>1</v>
          </cell>
          <cell r="GN91">
            <v>0</v>
          </cell>
          <cell r="GO91">
            <v>0</v>
          </cell>
          <cell r="GP91">
            <v>0</v>
          </cell>
          <cell r="GQ91">
            <v>7</v>
          </cell>
          <cell r="GR91">
            <v>3</v>
          </cell>
          <cell r="GS91">
            <v>10</v>
          </cell>
          <cell r="GT91">
            <v>0</v>
          </cell>
          <cell r="GU91">
            <v>0</v>
          </cell>
          <cell r="GV91">
            <v>2</v>
          </cell>
          <cell r="GW91">
            <v>0</v>
          </cell>
          <cell r="GX91">
            <v>2</v>
          </cell>
          <cell r="GY91">
            <v>4</v>
          </cell>
          <cell r="GZ91">
            <v>2</v>
          </cell>
          <cell r="HA91">
            <v>0</v>
          </cell>
          <cell r="HB91">
            <v>0</v>
          </cell>
          <cell r="HC91">
            <v>0</v>
          </cell>
          <cell r="HD91">
            <v>0</v>
          </cell>
          <cell r="HE91">
            <v>1</v>
          </cell>
          <cell r="HF91">
            <v>6</v>
          </cell>
          <cell r="HG91">
            <v>5</v>
          </cell>
          <cell r="HH91">
            <v>11</v>
          </cell>
          <cell r="HI91">
            <v>5</v>
          </cell>
          <cell r="HJ91">
            <v>6</v>
          </cell>
          <cell r="HK91">
            <v>23</v>
          </cell>
          <cell r="HL91">
            <v>28</v>
          </cell>
          <cell r="HM91">
            <v>3</v>
          </cell>
          <cell r="HN91">
            <v>6</v>
          </cell>
          <cell r="HO91">
            <v>4</v>
          </cell>
          <cell r="HP91">
            <v>8</v>
          </cell>
          <cell r="HQ91">
            <v>1</v>
          </cell>
          <cell r="HR91">
            <v>2</v>
          </cell>
          <cell r="HS91">
            <v>0</v>
          </cell>
          <cell r="HT91">
            <v>1</v>
          </cell>
          <cell r="HU91">
            <v>36</v>
          </cell>
          <cell r="HV91">
            <v>51</v>
          </cell>
          <cell r="HW91">
            <v>87</v>
          </cell>
          <cell r="HX91">
            <v>2</v>
          </cell>
          <cell r="HY91">
            <v>10</v>
          </cell>
          <cell r="HZ91">
            <v>0</v>
          </cell>
          <cell r="IA91">
            <v>5</v>
          </cell>
          <cell r="IB91">
            <v>0</v>
          </cell>
          <cell r="IC91">
            <v>1</v>
          </cell>
          <cell r="ID91">
            <v>0</v>
          </cell>
          <cell r="IE91">
            <v>0</v>
          </cell>
          <cell r="IF91">
            <v>0</v>
          </cell>
          <cell r="IG91">
            <v>0</v>
          </cell>
          <cell r="IH91">
            <v>0</v>
          </cell>
          <cell r="II91">
            <v>2</v>
          </cell>
          <cell r="IJ91">
            <v>2</v>
          </cell>
          <cell r="IK91">
            <v>18</v>
          </cell>
          <cell r="IL91">
            <v>20</v>
          </cell>
          <cell r="IM91">
            <v>0</v>
          </cell>
          <cell r="IN91">
            <v>0</v>
          </cell>
          <cell r="IO91">
            <v>0</v>
          </cell>
          <cell r="IP91">
            <v>0</v>
          </cell>
          <cell r="IQ91">
            <v>0</v>
          </cell>
          <cell r="IR91">
            <v>0</v>
          </cell>
          <cell r="IS91">
            <v>0</v>
          </cell>
          <cell r="IT91">
            <v>0</v>
          </cell>
          <cell r="IU91">
            <v>7</v>
          </cell>
          <cell r="IV91">
            <v>2</v>
          </cell>
          <cell r="IW91">
            <v>7</v>
          </cell>
          <cell r="IX91">
            <v>2</v>
          </cell>
          <cell r="IY91">
            <v>9</v>
          </cell>
          <cell r="IZ91">
            <v>0</v>
          </cell>
          <cell r="JA91">
            <v>0</v>
          </cell>
          <cell r="JB91">
            <v>0</v>
          </cell>
          <cell r="JC91">
            <v>0</v>
          </cell>
          <cell r="JD91">
            <v>0</v>
          </cell>
          <cell r="JE91">
            <v>0</v>
          </cell>
          <cell r="JF91">
            <v>0</v>
          </cell>
          <cell r="JG91">
            <v>0</v>
          </cell>
          <cell r="JH91">
            <v>0</v>
          </cell>
          <cell r="JI91">
            <v>0</v>
          </cell>
          <cell r="JJ91">
            <v>0</v>
          </cell>
          <cell r="JK91">
            <v>0</v>
          </cell>
          <cell r="JL91">
            <v>0</v>
          </cell>
          <cell r="JM91">
            <v>1</v>
          </cell>
          <cell r="JN91">
            <v>2</v>
          </cell>
          <cell r="JO91">
            <v>1</v>
          </cell>
          <cell r="JP91">
            <v>0</v>
          </cell>
          <cell r="JQ91">
            <v>0</v>
          </cell>
          <cell r="JR91">
            <v>0</v>
          </cell>
          <cell r="JS91">
            <v>0</v>
          </cell>
          <cell r="JT91">
            <v>0</v>
          </cell>
          <cell r="JU91">
            <v>2</v>
          </cell>
          <cell r="JV91">
            <v>5</v>
          </cell>
          <cell r="JW91">
            <v>4</v>
          </cell>
          <cell r="JX91">
            <v>7</v>
          </cell>
          <cell r="JY91">
            <v>11</v>
          </cell>
          <cell r="JZ91">
            <v>3</v>
          </cell>
          <cell r="KA91">
            <v>9</v>
          </cell>
          <cell r="KB91">
            <v>3</v>
          </cell>
          <cell r="KC91">
            <v>4</v>
          </cell>
          <cell r="KD91">
            <v>0</v>
          </cell>
          <cell r="KE91">
            <v>0</v>
          </cell>
          <cell r="KF91">
            <v>0</v>
          </cell>
          <cell r="KG91">
            <v>0</v>
          </cell>
          <cell r="KH91">
            <v>24</v>
          </cell>
          <cell r="KI91">
            <v>27</v>
          </cell>
          <cell r="KJ91">
            <v>30</v>
          </cell>
          <cell r="KK91">
            <v>40</v>
          </cell>
          <cell r="KL91">
            <v>70</v>
          </cell>
          <cell r="KM91">
            <v>0</v>
          </cell>
          <cell r="KN91">
            <v>0</v>
          </cell>
          <cell r="KO91">
            <v>1</v>
          </cell>
          <cell r="KP91">
            <v>0</v>
          </cell>
          <cell r="KQ91">
            <v>3</v>
          </cell>
          <cell r="KR91">
            <v>0</v>
          </cell>
          <cell r="KS91">
            <v>0</v>
          </cell>
          <cell r="KT91">
            <v>1</v>
          </cell>
          <cell r="KU91">
            <v>0</v>
          </cell>
          <cell r="KV91">
            <v>0</v>
          </cell>
          <cell r="KW91">
            <v>0</v>
          </cell>
          <cell r="KX91">
            <v>0</v>
          </cell>
          <cell r="KY91">
            <v>4</v>
          </cell>
          <cell r="KZ91">
            <v>2</v>
          </cell>
          <cell r="LA91">
            <v>0</v>
          </cell>
          <cell r="LB91">
            <v>0</v>
          </cell>
          <cell r="LC91">
            <v>15</v>
          </cell>
          <cell r="LD91">
            <v>15</v>
          </cell>
        </row>
        <row r="92">
          <cell r="A92" t="str">
            <v>The MAC</v>
          </cell>
          <cell r="B92">
            <v>1</v>
          </cell>
          <cell r="C92">
            <v>33260</v>
          </cell>
          <cell r="D92" t="str">
            <v>Exchequer</v>
          </cell>
          <cell r="E92" t="str">
            <v>ACNI/12306</v>
          </cell>
          <cell r="F92" t="str">
            <v>Sonya Whitefield</v>
          </cell>
          <cell r="G92" t="str">
            <v>AFP - Core</v>
          </cell>
          <cell r="H92" t="str">
            <v>Awarded</v>
          </cell>
          <cell r="I92" t="str">
            <v>Large</v>
          </cell>
          <cell r="J92">
            <v>950000</v>
          </cell>
          <cell r="K92">
            <v>0</v>
          </cell>
          <cell r="L92">
            <v>1250000</v>
          </cell>
          <cell r="M92">
            <v>2635200</v>
          </cell>
          <cell r="N92" t="str">
            <v>Combined</v>
          </cell>
          <cell r="O92">
            <v>0</v>
          </cell>
          <cell r="P92">
            <v>0</v>
          </cell>
          <cell r="Q92">
            <v>0</v>
          </cell>
          <cell r="R92">
            <v>0</v>
          </cell>
          <cell r="S92">
            <v>7</v>
          </cell>
          <cell r="T92">
            <v>6</v>
          </cell>
          <cell r="U92">
            <v>0</v>
          </cell>
          <cell r="V92">
            <v>0</v>
          </cell>
          <cell r="W92">
            <v>7</v>
          </cell>
          <cell r="X92">
            <v>8</v>
          </cell>
          <cell r="Y92">
            <v>0</v>
          </cell>
          <cell r="Z92">
            <v>7</v>
          </cell>
          <cell r="AA92">
            <v>14</v>
          </cell>
          <cell r="AB92">
            <v>21</v>
          </cell>
          <cell r="AC92">
            <v>35</v>
          </cell>
          <cell r="AD92">
            <v>119</v>
          </cell>
          <cell r="AE92">
            <v>177</v>
          </cell>
          <cell r="AF92">
            <v>2</v>
          </cell>
          <cell r="AG92">
            <v>2</v>
          </cell>
          <cell r="AH92">
            <v>0</v>
          </cell>
          <cell r="AI92">
            <v>0</v>
          </cell>
          <cell r="AJ92">
            <v>121</v>
          </cell>
          <cell r="AK92">
            <v>179</v>
          </cell>
          <cell r="AL92">
            <v>300</v>
          </cell>
          <cell r="AM92">
            <v>20</v>
          </cell>
          <cell r="AN92">
            <v>60</v>
          </cell>
          <cell r="AO92">
            <v>80</v>
          </cell>
          <cell r="AP92">
            <v>2421</v>
          </cell>
          <cell r="AQ92">
            <v>4</v>
          </cell>
          <cell r="AR92">
            <v>2</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4</v>
          </cell>
          <cell r="BR92">
            <v>2</v>
          </cell>
          <cell r="BS92">
            <v>6</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7</v>
          </cell>
          <cell r="CX92">
            <v>6</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7</v>
          </cell>
          <cell r="DX92">
            <v>6</v>
          </cell>
          <cell r="DY92">
            <v>13</v>
          </cell>
          <cell r="DZ92">
            <v>7</v>
          </cell>
          <cell r="EA92">
            <v>15</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7</v>
          </cell>
          <cell r="FA92">
            <v>15</v>
          </cell>
          <cell r="FB92">
            <v>22</v>
          </cell>
          <cell r="FC92">
            <v>0</v>
          </cell>
          <cell r="FD92">
            <v>0</v>
          </cell>
          <cell r="FE92">
            <v>0</v>
          </cell>
          <cell r="FF92">
            <v>0</v>
          </cell>
          <cell r="FG92">
            <v>0</v>
          </cell>
          <cell r="FH92">
            <v>0</v>
          </cell>
          <cell r="FI92">
            <v>0</v>
          </cell>
          <cell r="FJ92">
            <v>0</v>
          </cell>
          <cell r="FK92">
            <v>3</v>
          </cell>
          <cell r="FL92">
            <v>2</v>
          </cell>
          <cell r="FM92">
            <v>3</v>
          </cell>
          <cell r="FN92">
            <v>2</v>
          </cell>
          <cell r="FO92">
            <v>5</v>
          </cell>
          <cell r="FP92">
            <v>0</v>
          </cell>
          <cell r="FQ92">
            <v>0</v>
          </cell>
          <cell r="FR92">
            <v>0</v>
          </cell>
          <cell r="FS92">
            <v>0</v>
          </cell>
          <cell r="FT92">
            <v>0</v>
          </cell>
          <cell r="FU92">
            <v>1</v>
          </cell>
          <cell r="FV92">
            <v>2</v>
          </cell>
          <cell r="FW92">
            <v>1</v>
          </cell>
          <cell r="FX92">
            <v>1</v>
          </cell>
          <cell r="FY92">
            <v>0</v>
          </cell>
          <cell r="FZ92">
            <v>1</v>
          </cell>
          <cell r="GA92">
            <v>0</v>
          </cell>
          <cell r="GB92">
            <v>4</v>
          </cell>
          <cell r="GC92">
            <v>2</v>
          </cell>
          <cell r="GD92">
            <v>6</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1</v>
          </cell>
          <cell r="GW92">
            <v>3</v>
          </cell>
          <cell r="GX92">
            <v>2</v>
          </cell>
          <cell r="GY92">
            <v>1</v>
          </cell>
          <cell r="GZ92">
            <v>3</v>
          </cell>
          <cell r="HA92">
            <v>2</v>
          </cell>
          <cell r="HB92">
            <v>0</v>
          </cell>
          <cell r="HC92">
            <v>0</v>
          </cell>
          <cell r="HD92">
            <v>0</v>
          </cell>
          <cell r="HE92">
            <v>0</v>
          </cell>
          <cell r="HF92">
            <v>6</v>
          </cell>
          <cell r="HG92">
            <v>6</v>
          </cell>
          <cell r="HH92">
            <v>12</v>
          </cell>
          <cell r="HI92">
            <v>0</v>
          </cell>
          <cell r="HJ92">
            <v>0</v>
          </cell>
          <cell r="HK92">
            <v>5</v>
          </cell>
          <cell r="HL92">
            <v>10</v>
          </cell>
          <cell r="HM92">
            <v>1</v>
          </cell>
          <cell r="HN92">
            <v>3</v>
          </cell>
          <cell r="HO92">
            <v>0</v>
          </cell>
          <cell r="HP92">
            <v>3</v>
          </cell>
          <cell r="HQ92">
            <v>1</v>
          </cell>
          <cell r="HR92">
            <v>0</v>
          </cell>
          <cell r="HS92">
            <v>0</v>
          </cell>
          <cell r="HT92">
            <v>0</v>
          </cell>
          <cell r="HU92">
            <v>7</v>
          </cell>
          <cell r="HV92">
            <v>16</v>
          </cell>
          <cell r="HW92">
            <v>23</v>
          </cell>
          <cell r="HX92">
            <v>0</v>
          </cell>
          <cell r="HY92">
            <v>0</v>
          </cell>
          <cell r="HZ92">
            <v>0</v>
          </cell>
          <cell r="IA92">
            <v>0</v>
          </cell>
          <cell r="IB92">
            <v>0</v>
          </cell>
          <cell r="IC92">
            <v>0</v>
          </cell>
          <cell r="ID92">
            <v>0</v>
          </cell>
          <cell r="IE92">
            <v>0</v>
          </cell>
          <cell r="IF92">
            <v>0</v>
          </cell>
          <cell r="IG92">
            <v>0</v>
          </cell>
          <cell r="IH92">
            <v>0</v>
          </cell>
          <cell r="II92">
            <v>0</v>
          </cell>
          <cell r="IJ92">
            <v>0</v>
          </cell>
          <cell r="IK92">
            <v>0</v>
          </cell>
          <cell r="IL92">
            <v>0</v>
          </cell>
          <cell r="IM92">
            <v>4</v>
          </cell>
          <cell r="IN92">
            <v>2</v>
          </cell>
          <cell r="IO92">
            <v>0</v>
          </cell>
          <cell r="IP92">
            <v>0</v>
          </cell>
          <cell r="IQ92">
            <v>0</v>
          </cell>
          <cell r="IR92">
            <v>0</v>
          </cell>
          <cell r="IS92">
            <v>0</v>
          </cell>
          <cell r="IT92">
            <v>0</v>
          </cell>
          <cell r="IU92">
            <v>0</v>
          </cell>
          <cell r="IV92">
            <v>0</v>
          </cell>
          <cell r="IW92">
            <v>4</v>
          </cell>
          <cell r="IX92">
            <v>2</v>
          </cell>
          <cell r="IY92">
            <v>6</v>
          </cell>
          <cell r="IZ92">
            <v>0</v>
          </cell>
          <cell r="JA92">
            <v>0</v>
          </cell>
          <cell r="JB92">
            <v>0</v>
          </cell>
          <cell r="JC92">
            <v>0</v>
          </cell>
          <cell r="JD92">
            <v>0</v>
          </cell>
          <cell r="JE92">
            <v>0</v>
          </cell>
          <cell r="JF92">
            <v>0</v>
          </cell>
          <cell r="JG92">
            <v>0</v>
          </cell>
          <cell r="JH92">
            <v>0</v>
          </cell>
          <cell r="JI92">
            <v>0</v>
          </cell>
          <cell r="JJ92">
            <v>0</v>
          </cell>
          <cell r="JK92">
            <v>0</v>
          </cell>
          <cell r="JL92">
            <v>0</v>
          </cell>
          <cell r="JM92">
            <v>3</v>
          </cell>
          <cell r="JN92">
            <v>6</v>
          </cell>
          <cell r="JO92">
            <v>2</v>
          </cell>
          <cell r="JP92">
            <v>0</v>
          </cell>
          <cell r="JQ92">
            <v>0</v>
          </cell>
          <cell r="JR92">
            <v>0</v>
          </cell>
          <cell r="JS92">
            <v>2</v>
          </cell>
          <cell r="JT92">
            <v>0</v>
          </cell>
          <cell r="JU92">
            <v>0</v>
          </cell>
          <cell r="JV92">
            <v>0</v>
          </cell>
          <cell r="JW92">
            <v>7</v>
          </cell>
          <cell r="JX92">
            <v>6</v>
          </cell>
          <cell r="JY92">
            <v>13</v>
          </cell>
          <cell r="JZ92">
            <v>2</v>
          </cell>
          <cell r="KA92">
            <v>5</v>
          </cell>
          <cell r="KB92">
            <v>9</v>
          </cell>
          <cell r="KC92">
            <v>2</v>
          </cell>
          <cell r="KD92">
            <v>0</v>
          </cell>
          <cell r="KE92">
            <v>0</v>
          </cell>
          <cell r="KF92">
            <v>2</v>
          </cell>
          <cell r="KG92">
            <v>2</v>
          </cell>
          <cell r="KH92">
            <v>0</v>
          </cell>
          <cell r="KI92">
            <v>0</v>
          </cell>
          <cell r="KJ92">
            <v>13</v>
          </cell>
          <cell r="KK92">
            <v>9</v>
          </cell>
          <cell r="KL92">
            <v>22</v>
          </cell>
          <cell r="KM92">
            <v>0</v>
          </cell>
          <cell r="KN92">
            <v>0</v>
          </cell>
          <cell r="KO92">
            <v>1</v>
          </cell>
          <cell r="KP92">
            <v>0</v>
          </cell>
          <cell r="KQ92">
            <v>3</v>
          </cell>
          <cell r="KR92">
            <v>1</v>
          </cell>
          <cell r="KS92">
            <v>10</v>
          </cell>
          <cell r="KT92">
            <v>12</v>
          </cell>
          <cell r="KU92">
            <v>3</v>
          </cell>
          <cell r="KV92">
            <v>1</v>
          </cell>
          <cell r="KW92">
            <v>1</v>
          </cell>
          <cell r="KX92">
            <v>0</v>
          </cell>
          <cell r="KY92">
            <v>31</v>
          </cell>
          <cell r="KZ92">
            <v>0</v>
          </cell>
          <cell r="LA92">
            <v>0</v>
          </cell>
          <cell r="LB92">
            <v>0</v>
          </cell>
          <cell r="LC92">
            <v>0</v>
          </cell>
          <cell r="LD92">
            <v>0</v>
          </cell>
        </row>
        <row r="93">
          <cell r="A93" t="str">
            <v>The Nerve Centre</v>
          </cell>
          <cell r="B93">
            <v>1</v>
          </cell>
          <cell r="C93">
            <v>33265</v>
          </cell>
          <cell r="D93" t="str">
            <v>Lottery</v>
          </cell>
          <cell r="E93" t="str">
            <v>ACNI/12311</v>
          </cell>
          <cell r="F93" t="str">
            <v>Sonya Whitefield</v>
          </cell>
          <cell r="G93" t="str">
            <v>AFP - Core</v>
          </cell>
          <cell r="H93" t="str">
            <v>Awarded</v>
          </cell>
          <cell r="I93" t="str">
            <v>Large</v>
          </cell>
          <cell r="J93">
            <v>50255</v>
          </cell>
          <cell r="K93">
            <v>0</v>
          </cell>
          <cell r="L93">
            <v>239225</v>
          </cell>
          <cell r="M93">
            <v>2117325</v>
          </cell>
          <cell r="N93" t="str">
            <v>Music</v>
          </cell>
          <cell r="O93">
            <v>8</v>
          </cell>
          <cell r="P93">
            <v>4</v>
          </cell>
          <cell r="Q93">
            <v>7</v>
          </cell>
          <cell r="R93">
            <v>3</v>
          </cell>
          <cell r="S93">
            <v>5</v>
          </cell>
          <cell r="T93">
            <v>1</v>
          </cell>
          <cell r="U93">
            <v>0</v>
          </cell>
          <cell r="V93">
            <v>0</v>
          </cell>
          <cell r="W93">
            <v>9</v>
          </cell>
          <cell r="X93">
            <v>5</v>
          </cell>
          <cell r="Y93">
            <v>4</v>
          </cell>
          <cell r="Z93">
            <v>12</v>
          </cell>
          <cell r="AA93">
            <v>33</v>
          </cell>
          <cell r="AB93">
            <v>25</v>
          </cell>
          <cell r="AC93">
            <v>58</v>
          </cell>
          <cell r="AD93">
            <v>10</v>
          </cell>
          <cell r="AE93">
            <v>5</v>
          </cell>
          <cell r="AF93">
            <v>0</v>
          </cell>
          <cell r="AG93">
            <v>0</v>
          </cell>
          <cell r="AH93">
            <v>0</v>
          </cell>
          <cell r="AI93">
            <v>0</v>
          </cell>
          <cell r="AJ93">
            <v>10</v>
          </cell>
          <cell r="AK93">
            <v>5</v>
          </cell>
          <cell r="AL93">
            <v>15</v>
          </cell>
          <cell r="AM93">
            <v>0</v>
          </cell>
          <cell r="AN93">
            <v>0</v>
          </cell>
          <cell r="AO93">
            <v>0</v>
          </cell>
          <cell r="AP93">
            <v>0</v>
          </cell>
          <cell r="AQ93">
            <v>6</v>
          </cell>
          <cell r="AR93">
            <v>3</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6</v>
          </cell>
          <cell r="BR93">
            <v>3</v>
          </cell>
          <cell r="BS93">
            <v>9</v>
          </cell>
          <cell r="BT93">
            <v>15</v>
          </cell>
          <cell r="BU93">
            <v>7</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15</v>
          </cell>
          <cell r="CU93">
            <v>7</v>
          </cell>
          <cell r="CV93">
            <v>22</v>
          </cell>
          <cell r="CW93">
            <v>5</v>
          </cell>
          <cell r="CX93">
            <v>1</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5</v>
          </cell>
          <cell r="DX93">
            <v>1</v>
          </cell>
          <cell r="DY93">
            <v>6</v>
          </cell>
          <cell r="DZ93">
            <v>13</v>
          </cell>
          <cell r="EA93">
            <v>17</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13</v>
          </cell>
          <cell r="FA93">
            <v>17</v>
          </cell>
          <cell r="FB93">
            <v>30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2</v>
          </cell>
          <cell r="FW93">
            <v>1</v>
          </cell>
          <cell r="FX93">
            <v>4</v>
          </cell>
          <cell r="FY93">
            <v>2</v>
          </cell>
          <cell r="FZ93">
            <v>0</v>
          </cell>
          <cell r="GA93">
            <v>0</v>
          </cell>
          <cell r="GB93">
            <v>6</v>
          </cell>
          <cell r="GC93">
            <v>3</v>
          </cell>
          <cell r="GD93">
            <v>9</v>
          </cell>
          <cell r="GE93">
            <v>0</v>
          </cell>
          <cell r="GF93">
            <v>0</v>
          </cell>
          <cell r="GG93">
            <v>3</v>
          </cell>
          <cell r="GH93">
            <v>3</v>
          </cell>
          <cell r="GI93">
            <v>3</v>
          </cell>
          <cell r="GJ93">
            <v>2</v>
          </cell>
          <cell r="GK93">
            <v>8</v>
          </cell>
          <cell r="GL93">
            <v>2</v>
          </cell>
          <cell r="GM93">
            <v>1</v>
          </cell>
          <cell r="GN93">
            <v>0</v>
          </cell>
          <cell r="GO93">
            <v>0</v>
          </cell>
          <cell r="GP93">
            <v>0</v>
          </cell>
          <cell r="GQ93">
            <v>15</v>
          </cell>
          <cell r="GR93">
            <v>7</v>
          </cell>
          <cell r="GS93">
            <v>22</v>
          </cell>
          <cell r="GT93">
            <v>0</v>
          </cell>
          <cell r="GU93">
            <v>0</v>
          </cell>
          <cell r="GV93">
            <v>0</v>
          </cell>
          <cell r="GW93">
            <v>0</v>
          </cell>
          <cell r="GX93">
            <v>3</v>
          </cell>
          <cell r="GY93">
            <v>0</v>
          </cell>
          <cell r="GZ93">
            <v>2</v>
          </cell>
          <cell r="HA93">
            <v>1</v>
          </cell>
          <cell r="HB93">
            <v>0</v>
          </cell>
          <cell r="HC93">
            <v>0</v>
          </cell>
          <cell r="HD93">
            <v>0</v>
          </cell>
          <cell r="HE93">
            <v>0</v>
          </cell>
          <cell r="HF93">
            <v>5</v>
          </cell>
          <cell r="HG93">
            <v>1</v>
          </cell>
          <cell r="HH93">
            <v>6</v>
          </cell>
          <cell r="HI93">
            <v>0</v>
          </cell>
          <cell r="HJ93">
            <v>5</v>
          </cell>
          <cell r="HK93">
            <v>8</v>
          </cell>
          <cell r="HL93">
            <v>6</v>
          </cell>
          <cell r="HM93">
            <v>2</v>
          </cell>
          <cell r="HN93">
            <v>4</v>
          </cell>
          <cell r="HO93">
            <v>2</v>
          </cell>
          <cell r="HP93">
            <v>2</v>
          </cell>
          <cell r="HQ93">
            <v>1</v>
          </cell>
          <cell r="HR93">
            <v>0</v>
          </cell>
          <cell r="HS93">
            <v>0</v>
          </cell>
          <cell r="HT93">
            <v>0</v>
          </cell>
          <cell r="HU93">
            <v>13</v>
          </cell>
          <cell r="HV93">
            <v>17</v>
          </cell>
          <cell r="HW93">
            <v>30</v>
          </cell>
          <cell r="HX93">
            <v>0</v>
          </cell>
          <cell r="HY93">
            <v>0</v>
          </cell>
          <cell r="HZ93">
            <v>0</v>
          </cell>
          <cell r="IA93">
            <v>0</v>
          </cell>
          <cell r="IB93">
            <v>0</v>
          </cell>
          <cell r="IC93">
            <v>0</v>
          </cell>
          <cell r="ID93">
            <v>0</v>
          </cell>
          <cell r="IE93">
            <v>0</v>
          </cell>
          <cell r="IF93">
            <v>0</v>
          </cell>
          <cell r="IG93">
            <v>0</v>
          </cell>
          <cell r="IH93">
            <v>0</v>
          </cell>
          <cell r="II93">
            <v>0</v>
          </cell>
          <cell r="IJ93">
            <v>0</v>
          </cell>
          <cell r="IK93">
            <v>0</v>
          </cell>
          <cell r="IL93">
            <v>0</v>
          </cell>
          <cell r="IM93">
            <v>4</v>
          </cell>
          <cell r="IN93">
            <v>2</v>
          </cell>
          <cell r="IO93">
            <v>1</v>
          </cell>
          <cell r="IP93">
            <v>1</v>
          </cell>
          <cell r="IQ93">
            <v>0</v>
          </cell>
          <cell r="IR93">
            <v>0</v>
          </cell>
          <cell r="IS93">
            <v>1</v>
          </cell>
          <cell r="IT93">
            <v>0</v>
          </cell>
          <cell r="IU93">
            <v>0</v>
          </cell>
          <cell r="IV93">
            <v>0</v>
          </cell>
          <cell r="IW93">
            <v>6</v>
          </cell>
          <cell r="IX93">
            <v>3</v>
          </cell>
          <cell r="IY93">
            <v>9</v>
          </cell>
          <cell r="IZ93">
            <v>11</v>
          </cell>
          <cell r="JA93">
            <v>4</v>
          </cell>
          <cell r="JB93">
            <v>4</v>
          </cell>
          <cell r="JC93">
            <v>3</v>
          </cell>
          <cell r="JD93">
            <v>0</v>
          </cell>
          <cell r="JE93">
            <v>0</v>
          </cell>
          <cell r="JF93">
            <v>0</v>
          </cell>
          <cell r="JG93">
            <v>0</v>
          </cell>
          <cell r="JH93">
            <v>0</v>
          </cell>
          <cell r="JI93">
            <v>0</v>
          </cell>
          <cell r="JJ93">
            <v>15</v>
          </cell>
          <cell r="JK93">
            <v>7</v>
          </cell>
          <cell r="JL93">
            <v>22</v>
          </cell>
          <cell r="JM93">
            <v>2</v>
          </cell>
          <cell r="JN93">
            <v>1</v>
          </cell>
          <cell r="JO93">
            <v>2</v>
          </cell>
          <cell r="JP93">
            <v>0</v>
          </cell>
          <cell r="JQ93">
            <v>0</v>
          </cell>
          <cell r="JR93">
            <v>0</v>
          </cell>
          <cell r="JS93">
            <v>1</v>
          </cell>
          <cell r="JT93">
            <v>0</v>
          </cell>
          <cell r="JU93">
            <v>0</v>
          </cell>
          <cell r="JV93">
            <v>0</v>
          </cell>
          <cell r="JW93">
            <v>5</v>
          </cell>
          <cell r="JX93">
            <v>1</v>
          </cell>
          <cell r="JY93">
            <v>6</v>
          </cell>
          <cell r="JZ93">
            <v>9</v>
          </cell>
          <cell r="KA93">
            <v>11</v>
          </cell>
          <cell r="KB93">
            <v>3</v>
          </cell>
          <cell r="KC93">
            <v>3</v>
          </cell>
          <cell r="KD93">
            <v>0</v>
          </cell>
          <cell r="KE93">
            <v>0</v>
          </cell>
          <cell r="KF93">
            <v>1</v>
          </cell>
          <cell r="KG93">
            <v>3</v>
          </cell>
          <cell r="KH93">
            <v>0</v>
          </cell>
          <cell r="KI93">
            <v>0</v>
          </cell>
          <cell r="KJ93">
            <v>13</v>
          </cell>
          <cell r="KK93">
            <v>17</v>
          </cell>
          <cell r="KL93">
            <v>30</v>
          </cell>
          <cell r="KM93">
            <v>0</v>
          </cell>
          <cell r="KN93">
            <v>0</v>
          </cell>
          <cell r="KO93">
            <v>1</v>
          </cell>
          <cell r="KP93">
            <v>0</v>
          </cell>
          <cell r="KQ93">
            <v>1</v>
          </cell>
          <cell r="KR93">
            <v>0</v>
          </cell>
          <cell r="KS93">
            <v>0</v>
          </cell>
          <cell r="KT93">
            <v>0</v>
          </cell>
          <cell r="KU93">
            <v>0</v>
          </cell>
          <cell r="KV93">
            <v>0</v>
          </cell>
          <cell r="KW93">
            <v>0</v>
          </cell>
          <cell r="KX93">
            <v>0</v>
          </cell>
          <cell r="KY93">
            <v>1</v>
          </cell>
          <cell r="KZ93">
            <v>1</v>
          </cell>
          <cell r="LA93">
            <v>0</v>
          </cell>
          <cell r="LB93">
            <v>0</v>
          </cell>
          <cell r="LC93">
            <v>2</v>
          </cell>
          <cell r="LD93">
            <v>2</v>
          </cell>
        </row>
        <row r="94">
          <cell r="A94" t="str">
            <v>The Royal Scottish Pipe Band Association</v>
          </cell>
          <cell r="B94">
            <v>1</v>
          </cell>
          <cell r="C94">
            <v>33200</v>
          </cell>
          <cell r="D94" t="str">
            <v>Lottery</v>
          </cell>
          <cell r="E94" t="str">
            <v>ACNI/12246</v>
          </cell>
          <cell r="F94" t="str">
            <v>Maria McAlister</v>
          </cell>
          <cell r="G94" t="str">
            <v>AFP - Core</v>
          </cell>
          <cell r="H94" t="str">
            <v>Awarded</v>
          </cell>
          <cell r="I94" t="str">
            <v>Medium</v>
          </cell>
          <cell r="J94">
            <v>35890</v>
          </cell>
          <cell r="K94">
            <v>0</v>
          </cell>
          <cell r="L94">
            <v>41257</v>
          </cell>
          <cell r="M94">
            <v>153637.32</v>
          </cell>
          <cell r="N94" t="str">
            <v>Traditional Arts</v>
          </cell>
          <cell r="O94">
            <v>0</v>
          </cell>
          <cell r="P94">
            <v>0</v>
          </cell>
          <cell r="Q94">
            <v>0</v>
          </cell>
          <cell r="R94">
            <v>0</v>
          </cell>
          <cell r="S94">
            <v>1</v>
          </cell>
          <cell r="T94">
            <v>0</v>
          </cell>
          <cell r="U94">
            <v>0</v>
          </cell>
          <cell r="V94">
            <v>0</v>
          </cell>
          <cell r="W94">
            <v>0</v>
          </cell>
          <cell r="X94">
            <v>0</v>
          </cell>
          <cell r="Y94">
            <v>0</v>
          </cell>
          <cell r="Z94">
            <v>0</v>
          </cell>
          <cell r="AA94">
            <v>1</v>
          </cell>
          <cell r="AB94">
            <v>0</v>
          </cell>
          <cell r="AC94">
            <v>1</v>
          </cell>
          <cell r="AD94">
            <v>0</v>
          </cell>
          <cell r="AE94">
            <v>0</v>
          </cell>
          <cell r="AF94">
            <v>1</v>
          </cell>
          <cell r="AG94">
            <v>0</v>
          </cell>
          <cell r="AH94">
            <v>23</v>
          </cell>
          <cell r="AI94">
            <v>7</v>
          </cell>
          <cell r="AJ94">
            <v>24</v>
          </cell>
          <cell r="AK94">
            <v>7</v>
          </cell>
          <cell r="AL94">
            <v>31</v>
          </cell>
          <cell r="AM94">
            <v>10</v>
          </cell>
          <cell r="AN94">
            <v>5</v>
          </cell>
          <cell r="AO94">
            <v>15</v>
          </cell>
          <cell r="AP94">
            <v>1620</v>
          </cell>
          <cell r="AQ94">
            <v>10</v>
          </cell>
          <cell r="AR94">
            <v>2</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10</v>
          </cell>
          <cell r="BR94">
            <v>2</v>
          </cell>
          <cell r="BS94">
            <v>12</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1</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1</v>
          </cell>
          <cell r="DX94">
            <v>0</v>
          </cell>
          <cell r="DY94">
            <v>1</v>
          </cell>
          <cell r="DZ94">
            <v>23</v>
          </cell>
          <cell r="EA94">
            <v>7</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0</v>
          </cell>
          <cell r="EW94">
            <v>0</v>
          </cell>
          <cell r="EX94">
            <v>0</v>
          </cell>
          <cell r="EY94">
            <v>0</v>
          </cell>
          <cell r="EZ94">
            <v>23</v>
          </cell>
          <cell r="FA94">
            <v>7</v>
          </cell>
          <cell r="FB94">
            <v>30</v>
          </cell>
          <cell r="FC94">
            <v>1</v>
          </cell>
          <cell r="FD94">
            <v>0</v>
          </cell>
          <cell r="FE94">
            <v>0</v>
          </cell>
          <cell r="FF94">
            <v>0</v>
          </cell>
          <cell r="FG94">
            <v>0</v>
          </cell>
          <cell r="FH94">
            <v>0</v>
          </cell>
          <cell r="FI94">
            <v>0</v>
          </cell>
          <cell r="FJ94">
            <v>0</v>
          </cell>
          <cell r="FK94">
            <v>2</v>
          </cell>
          <cell r="FL94">
            <v>0</v>
          </cell>
          <cell r="FM94">
            <v>3</v>
          </cell>
          <cell r="FN94">
            <v>0</v>
          </cell>
          <cell r="FO94">
            <v>3</v>
          </cell>
          <cell r="FP94">
            <v>0</v>
          </cell>
          <cell r="FQ94">
            <v>1</v>
          </cell>
          <cell r="FR94">
            <v>2</v>
          </cell>
          <cell r="FS94">
            <v>0</v>
          </cell>
          <cell r="FT94">
            <v>2</v>
          </cell>
          <cell r="FU94">
            <v>1</v>
          </cell>
          <cell r="FV94">
            <v>0</v>
          </cell>
          <cell r="FW94">
            <v>0</v>
          </cell>
          <cell r="FX94">
            <v>1</v>
          </cell>
          <cell r="FY94">
            <v>0</v>
          </cell>
          <cell r="FZ94">
            <v>5</v>
          </cell>
          <cell r="GA94">
            <v>0</v>
          </cell>
          <cell r="GB94">
            <v>10</v>
          </cell>
          <cell r="GC94">
            <v>2</v>
          </cell>
          <cell r="GD94">
            <v>12</v>
          </cell>
          <cell r="GE94">
            <v>0</v>
          </cell>
          <cell r="GF94">
            <v>0</v>
          </cell>
          <cell r="GG94">
            <v>0</v>
          </cell>
          <cell r="GH94">
            <v>0</v>
          </cell>
          <cell r="GI94">
            <v>0</v>
          </cell>
          <cell r="GJ94">
            <v>0</v>
          </cell>
          <cell r="GK94">
            <v>0</v>
          </cell>
          <cell r="GL94">
            <v>0</v>
          </cell>
          <cell r="GM94">
            <v>0</v>
          </cell>
          <cell r="GN94">
            <v>0</v>
          </cell>
          <cell r="GO94">
            <v>0</v>
          </cell>
          <cell r="GP94">
            <v>0</v>
          </cell>
          <cell r="GQ94">
            <v>0</v>
          </cell>
          <cell r="GR94">
            <v>0</v>
          </cell>
          <cell r="GS94">
            <v>0</v>
          </cell>
          <cell r="GT94">
            <v>0</v>
          </cell>
          <cell r="GU94">
            <v>0</v>
          </cell>
          <cell r="GV94">
            <v>0</v>
          </cell>
          <cell r="GW94">
            <v>0</v>
          </cell>
          <cell r="GX94">
            <v>0</v>
          </cell>
          <cell r="GY94">
            <v>0</v>
          </cell>
          <cell r="GZ94">
            <v>1</v>
          </cell>
          <cell r="HA94">
            <v>0</v>
          </cell>
          <cell r="HB94">
            <v>0</v>
          </cell>
          <cell r="HC94">
            <v>0</v>
          </cell>
          <cell r="HD94">
            <v>0</v>
          </cell>
          <cell r="HE94">
            <v>0</v>
          </cell>
          <cell r="HF94">
            <v>1</v>
          </cell>
          <cell r="HG94">
            <v>0</v>
          </cell>
          <cell r="HH94">
            <v>1</v>
          </cell>
          <cell r="HI94">
            <v>5</v>
          </cell>
          <cell r="HJ94">
            <v>1</v>
          </cell>
          <cell r="HK94">
            <v>1</v>
          </cell>
          <cell r="HL94">
            <v>2</v>
          </cell>
          <cell r="HM94">
            <v>9</v>
          </cell>
          <cell r="HN94">
            <v>1</v>
          </cell>
          <cell r="HO94">
            <v>9</v>
          </cell>
          <cell r="HP94">
            <v>0</v>
          </cell>
          <cell r="HQ94">
            <v>0</v>
          </cell>
          <cell r="HR94">
            <v>0</v>
          </cell>
          <cell r="HS94">
            <v>2</v>
          </cell>
          <cell r="HT94">
            <v>0</v>
          </cell>
          <cell r="HU94">
            <v>26</v>
          </cell>
          <cell r="HV94">
            <v>4</v>
          </cell>
          <cell r="HW94">
            <v>30</v>
          </cell>
          <cell r="HX94">
            <v>2</v>
          </cell>
          <cell r="HY94">
            <v>0</v>
          </cell>
          <cell r="HZ94">
            <v>0</v>
          </cell>
          <cell r="IA94">
            <v>0</v>
          </cell>
          <cell r="IB94">
            <v>0</v>
          </cell>
          <cell r="IC94">
            <v>0</v>
          </cell>
          <cell r="ID94">
            <v>2</v>
          </cell>
          <cell r="IE94">
            <v>0</v>
          </cell>
          <cell r="IF94">
            <v>6</v>
          </cell>
          <cell r="IG94">
            <v>5</v>
          </cell>
          <cell r="IH94">
            <v>0</v>
          </cell>
          <cell r="II94">
            <v>0</v>
          </cell>
          <cell r="IJ94">
            <v>10</v>
          </cell>
          <cell r="IK94">
            <v>5</v>
          </cell>
          <cell r="IL94">
            <v>15</v>
          </cell>
          <cell r="IM94">
            <v>1</v>
          </cell>
          <cell r="IN94">
            <v>1</v>
          </cell>
          <cell r="IO94">
            <v>9</v>
          </cell>
          <cell r="IP94">
            <v>1</v>
          </cell>
          <cell r="IQ94">
            <v>0</v>
          </cell>
          <cell r="IR94">
            <v>0</v>
          </cell>
          <cell r="IS94">
            <v>0</v>
          </cell>
          <cell r="IT94">
            <v>0</v>
          </cell>
          <cell r="IU94">
            <v>0</v>
          </cell>
          <cell r="IV94">
            <v>0</v>
          </cell>
          <cell r="IW94">
            <v>10</v>
          </cell>
          <cell r="IX94">
            <v>2</v>
          </cell>
          <cell r="IY94">
            <v>12</v>
          </cell>
          <cell r="IZ94">
            <v>0</v>
          </cell>
          <cell r="JA94">
            <v>0</v>
          </cell>
          <cell r="JB94">
            <v>0</v>
          </cell>
          <cell r="JC94">
            <v>0</v>
          </cell>
          <cell r="JD94">
            <v>0</v>
          </cell>
          <cell r="JE94">
            <v>0</v>
          </cell>
          <cell r="JF94">
            <v>0</v>
          </cell>
          <cell r="JG94">
            <v>0</v>
          </cell>
          <cell r="JH94">
            <v>0</v>
          </cell>
          <cell r="JI94">
            <v>0</v>
          </cell>
          <cell r="JJ94">
            <v>0</v>
          </cell>
          <cell r="JK94">
            <v>0</v>
          </cell>
          <cell r="JL94">
            <v>0</v>
          </cell>
          <cell r="JM94">
            <v>0</v>
          </cell>
          <cell r="JN94">
            <v>0</v>
          </cell>
          <cell r="JO94">
            <v>1</v>
          </cell>
          <cell r="JP94">
            <v>0</v>
          </cell>
          <cell r="JQ94">
            <v>0</v>
          </cell>
          <cell r="JR94">
            <v>0</v>
          </cell>
          <cell r="JS94">
            <v>0</v>
          </cell>
          <cell r="JT94">
            <v>0</v>
          </cell>
          <cell r="JU94">
            <v>0</v>
          </cell>
          <cell r="JV94">
            <v>0</v>
          </cell>
          <cell r="JW94">
            <v>1</v>
          </cell>
          <cell r="JX94">
            <v>0</v>
          </cell>
          <cell r="JY94">
            <v>1</v>
          </cell>
          <cell r="JZ94">
            <v>0</v>
          </cell>
          <cell r="KA94">
            <v>2</v>
          </cell>
          <cell r="KB94">
            <v>23</v>
          </cell>
          <cell r="KC94">
            <v>5</v>
          </cell>
          <cell r="KD94">
            <v>0</v>
          </cell>
          <cell r="KE94">
            <v>0</v>
          </cell>
          <cell r="KF94">
            <v>0</v>
          </cell>
          <cell r="KG94">
            <v>0</v>
          </cell>
          <cell r="KH94">
            <v>0</v>
          </cell>
          <cell r="KI94">
            <v>0</v>
          </cell>
          <cell r="KJ94">
            <v>23</v>
          </cell>
          <cell r="KK94">
            <v>7</v>
          </cell>
          <cell r="KL94">
            <v>30</v>
          </cell>
          <cell r="KM94">
            <v>0</v>
          </cell>
          <cell r="KN94">
            <v>0</v>
          </cell>
          <cell r="KO94">
            <v>1</v>
          </cell>
          <cell r="KP94">
            <v>0</v>
          </cell>
          <cell r="KQ94">
            <v>0</v>
          </cell>
          <cell r="KR94">
            <v>0</v>
          </cell>
          <cell r="KS94">
            <v>0</v>
          </cell>
          <cell r="KT94">
            <v>0</v>
          </cell>
          <cell r="KU94">
            <v>0</v>
          </cell>
          <cell r="KV94">
            <v>0</v>
          </cell>
          <cell r="KW94">
            <v>0</v>
          </cell>
          <cell r="KX94">
            <v>30</v>
          </cell>
          <cell r="KY94">
            <v>30</v>
          </cell>
          <cell r="KZ94">
            <v>0</v>
          </cell>
          <cell r="LA94">
            <v>0</v>
          </cell>
          <cell r="LB94">
            <v>0</v>
          </cell>
          <cell r="LC94">
            <v>0</v>
          </cell>
          <cell r="LD94">
            <v>0</v>
          </cell>
        </row>
        <row r="95">
          <cell r="A95" t="str">
            <v>The Sculptors Society of Ireland T/A Visual Artists Ireland</v>
          </cell>
          <cell r="B95">
            <v>1</v>
          </cell>
          <cell r="C95">
            <v>33154</v>
          </cell>
          <cell r="D95" t="str">
            <v>Lottery</v>
          </cell>
          <cell r="E95" t="str">
            <v>ACNI/12200</v>
          </cell>
          <cell r="F95" t="str">
            <v>Deirdre Robb</v>
          </cell>
          <cell r="G95" t="str">
            <v>AFP - Core</v>
          </cell>
          <cell r="H95" t="str">
            <v>Awarded</v>
          </cell>
          <cell r="I95" t="str">
            <v>Medium</v>
          </cell>
          <cell r="J95">
            <v>66660</v>
          </cell>
          <cell r="K95">
            <v>0</v>
          </cell>
          <cell r="L95">
            <v>68097</v>
          </cell>
          <cell r="M95">
            <v>399873</v>
          </cell>
          <cell r="N95" t="str">
            <v>Visual Arts</v>
          </cell>
          <cell r="O95">
            <v>0</v>
          </cell>
          <cell r="P95">
            <v>0</v>
          </cell>
          <cell r="Q95">
            <v>0</v>
          </cell>
          <cell r="R95">
            <v>0</v>
          </cell>
          <cell r="S95">
            <v>2</v>
          </cell>
          <cell r="T95">
            <v>1</v>
          </cell>
          <cell r="U95">
            <v>1</v>
          </cell>
          <cell r="V95">
            <v>2</v>
          </cell>
          <cell r="W95">
            <v>1</v>
          </cell>
          <cell r="X95">
            <v>0</v>
          </cell>
          <cell r="Y95">
            <v>1</v>
          </cell>
          <cell r="Z95">
            <v>3</v>
          </cell>
          <cell r="AA95">
            <v>5</v>
          </cell>
          <cell r="AB95">
            <v>6</v>
          </cell>
          <cell r="AC95">
            <v>11</v>
          </cell>
          <cell r="AD95">
            <v>0</v>
          </cell>
          <cell r="AE95">
            <v>0</v>
          </cell>
          <cell r="AF95">
            <v>0</v>
          </cell>
          <cell r="AG95">
            <v>0</v>
          </cell>
          <cell r="AH95">
            <v>4</v>
          </cell>
          <cell r="AI95">
            <v>10</v>
          </cell>
          <cell r="AJ95">
            <v>4</v>
          </cell>
          <cell r="AK95">
            <v>10</v>
          </cell>
          <cell r="AL95">
            <v>14</v>
          </cell>
          <cell r="AM95">
            <v>0</v>
          </cell>
          <cell r="AN95">
            <v>0</v>
          </cell>
          <cell r="AO95">
            <v>0</v>
          </cell>
          <cell r="AP95">
            <v>0</v>
          </cell>
          <cell r="AQ95">
            <v>4</v>
          </cell>
          <cell r="AR95">
            <v>5</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4</v>
          </cell>
          <cell r="BR95">
            <v>5</v>
          </cell>
          <cell r="BS95">
            <v>9</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3</v>
          </cell>
          <cell r="CX95">
            <v>3</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3</v>
          </cell>
          <cell r="DX95">
            <v>3</v>
          </cell>
          <cell r="DY95">
            <v>6</v>
          </cell>
          <cell r="DZ95">
            <v>1</v>
          </cell>
          <cell r="EA95">
            <v>4</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1</v>
          </cell>
          <cell r="FA95">
            <v>4</v>
          </cell>
          <cell r="FB95">
            <v>5</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cell r="GH95">
            <v>0</v>
          </cell>
          <cell r="GI95">
            <v>0</v>
          </cell>
          <cell r="GJ95">
            <v>0</v>
          </cell>
          <cell r="GK95">
            <v>0</v>
          </cell>
          <cell r="GL95">
            <v>0</v>
          </cell>
          <cell r="GM95">
            <v>0</v>
          </cell>
          <cell r="GN95">
            <v>0</v>
          </cell>
          <cell r="GO95">
            <v>0</v>
          </cell>
          <cell r="GP95">
            <v>0</v>
          </cell>
          <cell r="GQ95">
            <v>0</v>
          </cell>
          <cell r="GR95">
            <v>0</v>
          </cell>
          <cell r="GS95">
            <v>0</v>
          </cell>
          <cell r="GT95">
            <v>0</v>
          </cell>
          <cell r="GU95">
            <v>0</v>
          </cell>
          <cell r="GV95">
            <v>0</v>
          </cell>
          <cell r="GW95">
            <v>0</v>
          </cell>
          <cell r="GX95">
            <v>0</v>
          </cell>
          <cell r="GY95">
            <v>0</v>
          </cell>
          <cell r="GZ95">
            <v>0</v>
          </cell>
          <cell r="HA95">
            <v>0</v>
          </cell>
          <cell r="HB95">
            <v>0</v>
          </cell>
          <cell r="HC95">
            <v>0</v>
          </cell>
          <cell r="HD95">
            <v>0</v>
          </cell>
          <cell r="HE95">
            <v>0</v>
          </cell>
          <cell r="HF95">
            <v>0</v>
          </cell>
          <cell r="HG95">
            <v>0</v>
          </cell>
          <cell r="HH95">
            <v>0</v>
          </cell>
          <cell r="HI95">
            <v>0</v>
          </cell>
          <cell r="HJ95">
            <v>0</v>
          </cell>
          <cell r="HK95">
            <v>0</v>
          </cell>
          <cell r="HL95">
            <v>0</v>
          </cell>
          <cell r="HM95">
            <v>0</v>
          </cell>
          <cell r="HN95">
            <v>0</v>
          </cell>
          <cell r="HO95">
            <v>0</v>
          </cell>
          <cell r="HP95">
            <v>0</v>
          </cell>
          <cell r="HQ95">
            <v>0</v>
          </cell>
          <cell r="HR95">
            <v>0</v>
          </cell>
          <cell r="HS95">
            <v>0</v>
          </cell>
          <cell r="HT95">
            <v>0</v>
          </cell>
          <cell r="HU95">
            <v>0</v>
          </cell>
          <cell r="HV95">
            <v>0</v>
          </cell>
          <cell r="HW95">
            <v>0</v>
          </cell>
          <cell r="HX95">
            <v>0</v>
          </cell>
          <cell r="HY95">
            <v>0</v>
          </cell>
          <cell r="HZ95">
            <v>0</v>
          </cell>
          <cell r="IA95">
            <v>0</v>
          </cell>
          <cell r="IB95">
            <v>0</v>
          </cell>
          <cell r="IC95">
            <v>0</v>
          </cell>
          <cell r="ID95">
            <v>0</v>
          </cell>
          <cell r="IE95">
            <v>0</v>
          </cell>
          <cell r="IF95">
            <v>0</v>
          </cell>
          <cell r="IG95">
            <v>0</v>
          </cell>
          <cell r="IH95">
            <v>0</v>
          </cell>
          <cell r="II95">
            <v>0</v>
          </cell>
          <cell r="IJ95">
            <v>0</v>
          </cell>
          <cell r="IK95">
            <v>0</v>
          </cell>
          <cell r="IL95">
            <v>0</v>
          </cell>
          <cell r="IM95">
            <v>0</v>
          </cell>
          <cell r="IN95">
            <v>0</v>
          </cell>
          <cell r="IO95">
            <v>0</v>
          </cell>
          <cell r="IP95">
            <v>0</v>
          </cell>
          <cell r="IQ95">
            <v>0</v>
          </cell>
          <cell r="IR95">
            <v>0</v>
          </cell>
          <cell r="IS95">
            <v>0</v>
          </cell>
          <cell r="IT95">
            <v>0</v>
          </cell>
          <cell r="IU95">
            <v>4</v>
          </cell>
          <cell r="IV95">
            <v>5</v>
          </cell>
          <cell r="IW95">
            <v>4</v>
          </cell>
          <cell r="IX95">
            <v>5</v>
          </cell>
          <cell r="IY95">
            <v>9</v>
          </cell>
          <cell r="IZ95">
            <v>0</v>
          </cell>
          <cell r="JA95">
            <v>0</v>
          </cell>
          <cell r="JB95">
            <v>0</v>
          </cell>
          <cell r="JC95">
            <v>0</v>
          </cell>
          <cell r="JD95">
            <v>0</v>
          </cell>
          <cell r="JE95">
            <v>0</v>
          </cell>
          <cell r="JF95">
            <v>0</v>
          </cell>
          <cell r="JG95">
            <v>0</v>
          </cell>
          <cell r="JH95">
            <v>0</v>
          </cell>
          <cell r="JI95">
            <v>0</v>
          </cell>
          <cell r="JJ95">
            <v>0</v>
          </cell>
          <cell r="JK95">
            <v>0</v>
          </cell>
          <cell r="JL95">
            <v>0</v>
          </cell>
          <cell r="JM95">
            <v>0</v>
          </cell>
          <cell r="JN95">
            <v>0</v>
          </cell>
          <cell r="JO95">
            <v>0</v>
          </cell>
          <cell r="JP95">
            <v>0</v>
          </cell>
          <cell r="JQ95">
            <v>0</v>
          </cell>
          <cell r="JR95">
            <v>0</v>
          </cell>
          <cell r="JS95">
            <v>0</v>
          </cell>
          <cell r="JT95">
            <v>0</v>
          </cell>
          <cell r="JU95">
            <v>3</v>
          </cell>
          <cell r="JV95">
            <v>3</v>
          </cell>
          <cell r="JW95">
            <v>3</v>
          </cell>
          <cell r="JX95">
            <v>3</v>
          </cell>
          <cell r="JY95">
            <v>6</v>
          </cell>
          <cell r="JZ95">
            <v>0</v>
          </cell>
          <cell r="KA95">
            <v>0</v>
          </cell>
          <cell r="KB95">
            <v>0</v>
          </cell>
          <cell r="KC95">
            <v>0</v>
          </cell>
          <cell r="KD95">
            <v>0</v>
          </cell>
          <cell r="KE95">
            <v>0</v>
          </cell>
          <cell r="KF95">
            <v>0</v>
          </cell>
          <cell r="KG95">
            <v>0</v>
          </cell>
          <cell r="KH95">
            <v>1</v>
          </cell>
          <cell r="KI95">
            <v>4</v>
          </cell>
          <cell r="KJ95">
            <v>1</v>
          </cell>
          <cell r="KK95">
            <v>4</v>
          </cell>
          <cell r="KL95">
            <v>5</v>
          </cell>
          <cell r="KM95">
            <v>0</v>
          </cell>
          <cell r="KN95">
            <v>0</v>
          </cell>
          <cell r="KO95">
            <v>1</v>
          </cell>
          <cell r="KP95">
            <v>0</v>
          </cell>
          <cell r="KQ95">
            <v>0</v>
          </cell>
          <cell r="KR95">
            <v>0</v>
          </cell>
          <cell r="KS95">
            <v>0</v>
          </cell>
          <cell r="KT95">
            <v>0</v>
          </cell>
          <cell r="KU95">
            <v>0</v>
          </cell>
          <cell r="KV95">
            <v>0</v>
          </cell>
          <cell r="KW95">
            <v>0</v>
          </cell>
          <cell r="KX95">
            <v>6</v>
          </cell>
          <cell r="KY95">
            <v>6</v>
          </cell>
          <cell r="KZ95">
            <v>3</v>
          </cell>
          <cell r="LA95">
            <v>0</v>
          </cell>
          <cell r="LB95">
            <v>0</v>
          </cell>
          <cell r="LC95">
            <v>0</v>
          </cell>
          <cell r="LD95">
            <v>0</v>
          </cell>
        </row>
        <row r="96">
          <cell r="A96" t="str">
            <v>The Void Art Centre</v>
          </cell>
          <cell r="B96">
            <v>1</v>
          </cell>
          <cell r="C96">
            <v>33185</v>
          </cell>
          <cell r="D96" t="str">
            <v>Exchequer</v>
          </cell>
          <cell r="E96" t="str">
            <v>ACNI/12231</v>
          </cell>
          <cell r="F96" t="str">
            <v>Deirdre Robb</v>
          </cell>
          <cell r="G96" t="str">
            <v>AFP - Core</v>
          </cell>
          <cell r="H96" t="str">
            <v>Awarded</v>
          </cell>
          <cell r="I96" t="str">
            <v>Medium</v>
          </cell>
          <cell r="J96">
            <v>202768</v>
          </cell>
          <cell r="K96">
            <v>0</v>
          </cell>
          <cell r="L96">
            <v>317273</v>
          </cell>
          <cell r="M96">
            <v>421534</v>
          </cell>
          <cell r="N96" t="str">
            <v>Visual Arts</v>
          </cell>
          <cell r="O96">
            <v>0</v>
          </cell>
          <cell r="P96">
            <v>0</v>
          </cell>
          <cell r="Q96">
            <v>0</v>
          </cell>
          <cell r="R96">
            <v>0</v>
          </cell>
          <cell r="S96">
            <v>0</v>
          </cell>
          <cell r="T96">
            <v>2</v>
          </cell>
          <cell r="U96">
            <v>0</v>
          </cell>
          <cell r="V96">
            <v>0</v>
          </cell>
          <cell r="W96">
            <v>0</v>
          </cell>
          <cell r="X96">
            <v>1</v>
          </cell>
          <cell r="Y96">
            <v>0</v>
          </cell>
          <cell r="Z96">
            <v>2</v>
          </cell>
          <cell r="AA96">
            <v>0</v>
          </cell>
          <cell r="AB96">
            <v>5</v>
          </cell>
          <cell r="AC96">
            <v>5</v>
          </cell>
          <cell r="AD96">
            <v>3</v>
          </cell>
          <cell r="AE96">
            <v>0</v>
          </cell>
          <cell r="AF96">
            <v>0</v>
          </cell>
          <cell r="AG96">
            <v>2</v>
          </cell>
          <cell r="AH96">
            <v>4</v>
          </cell>
          <cell r="AI96">
            <v>7</v>
          </cell>
          <cell r="AJ96">
            <v>7</v>
          </cell>
          <cell r="AK96">
            <v>9</v>
          </cell>
          <cell r="AL96">
            <v>16</v>
          </cell>
          <cell r="AM96">
            <v>6</v>
          </cell>
          <cell r="AN96">
            <v>21</v>
          </cell>
          <cell r="AO96">
            <v>27</v>
          </cell>
          <cell r="AP96">
            <v>1000</v>
          </cell>
          <cell r="AQ96">
            <v>7</v>
          </cell>
          <cell r="AR96">
            <v>6</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1</v>
          </cell>
          <cell r="BM96">
            <v>0</v>
          </cell>
          <cell r="BN96">
            <v>0</v>
          </cell>
          <cell r="BO96">
            <v>0</v>
          </cell>
          <cell r="BP96">
            <v>0</v>
          </cell>
          <cell r="BQ96">
            <v>7</v>
          </cell>
          <cell r="BR96">
            <v>7</v>
          </cell>
          <cell r="BS96">
            <v>14</v>
          </cell>
          <cell r="BT96">
            <v>0</v>
          </cell>
          <cell r="BU96">
            <v>1</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1</v>
          </cell>
          <cell r="CV96">
            <v>1</v>
          </cell>
          <cell r="CW96">
            <v>0</v>
          </cell>
          <cell r="CX96">
            <v>2</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2</v>
          </cell>
          <cell r="DY96">
            <v>2</v>
          </cell>
          <cell r="DZ96">
            <v>0</v>
          </cell>
          <cell r="EA96">
            <v>2</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2</v>
          </cell>
          <cell r="FB96">
            <v>2</v>
          </cell>
          <cell r="FC96">
            <v>0</v>
          </cell>
          <cell r="FD96">
            <v>0</v>
          </cell>
          <cell r="FE96">
            <v>0</v>
          </cell>
          <cell r="FF96">
            <v>0</v>
          </cell>
          <cell r="FG96">
            <v>0</v>
          </cell>
          <cell r="FH96">
            <v>0</v>
          </cell>
          <cell r="FI96">
            <v>0</v>
          </cell>
          <cell r="FJ96">
            <v>0</v>
          </cell>
          <cell r="FK96">
            <v>2</v>
          </cell>
          <cell r="FL96">
            <v>0</v>
          </cell>
          <cell r="FM96">
            <v>2</v>
          </cell>
          <cell r="FN96">
            <v>0</v>
          </cell>
          <cell r="FO96">
            <v>2</v>
          </cell>
          <cell r="FP96">
            <v>0</v>
          </cell>
          <cell r="FQ96">
            <v>0</v>
          </cell>
          <cell r="FR96">
            <v>0</v>
          </cell>
          <cell r="FS96">
            <v>0</v>
          </cell>
          <cell r="FT96">
            <v>1</v>
          </cell>
          <cell r="FU96">
            <v>3</v>
          </cell>
          <cell r="FV96">
            <v>5</v>
          </cell>
          <cell r="FW96">
            <v>4</v>
          </cell>
          <cell r="FX96">
            <v>1</v>
          </cell>
          <cell r="FY96">
            <v>0</v>
          </cell>
          <cell r="FZ96">
            <v>1</v>
          </cell>
          <cell r="GA96">
            <v>0</v>
          </cell>
          <cell r="GB96">
            <v>8</v>
          </cell>
          <cell r="GC96">
            <v>7</v>
          </cell>
          <cell r="GD96">
            <v>15</v>
          </cell>
          <cell r="GE96">
            <v>0</v>
          </cell>
          <cell r="GF96">
            <v>0</v>
          </cell>
          <cell r="GG96">
            <v>0</v>
          </cell>
          <cell r="GH96">
            <v>0</v>
          </cell>
          <cell r="GI96">
            <v>0</v>
          </cell>
          <cell r="GJ96">
            <v>1</v>
          </cell>
          <cell r="GK96">
            <v>0</v>
          </cell>
          <cell r="GL96">
            <v>0</v>
          </cell>
          <cell r="GM96">
            <v>0</v>
          </cell>
          <cell r="GN96">
            <v>0</v>
          </cell>
          <cell r="GO96">
            <v>0</v>
          </cell>
          <cell r="GP96">
            <v>0</v>
          </cell>
          <cell r="GQ96">
            <v>0</v>
          </cell>
          <cell r="GR96">
            <v>1</v>
          </cell>
          <cell r="GS96">
            <v>1</v>
          </cell>
          <cell r="GT96">
            <v>0</v>
          </cell>
          <cell r="GU96">
            <v>0</v>
          </cell>
          <cell r="GV96">
            <v>0</v>
          </cell>
          <cell r="GW96">
            <v>0</v>
          </cell>
          <cell r="GX96">
            <v>0</v>
          </cell>
          <cell r="GY96">
            <v>1</v>
          </cell>
          <cell r="GZ96">
            <v>0</v>
          </cell>
          <cell r="HA96">
            <v>0</v>
          </cell>
          <cell r="HB96">
            <v>0</v>
          </cell>
          <cell r="HC96">
            <v>1</v>
          </cell>
          <cell r="HD96">
            <v>0</v>
          </cell>
          <cell r="HE96">
            <v>0</v>
          </cell>
          <cell r="HF96">
            <v>0</v>
          </cell>
          <cell r="HG96">
            <v>2</v>
          </cell>
          <cell r="HH96">
            <v>2</v>
          </cell>
          <cell r="HI96">
            <v>0</v>
          </cell>
          <cell r="HJ96">
            <v>0</v>
          </cell>
          <cell r="HK96">
            <v>0</v>
          </cell>
          <cell r="HL96">
            <v>2</v>
          </cell>
          <cell r="HM96">
            <v>0</v>
          </cell>
          <cell r="HN96">
            <v>0</v>
          </cell>
          <cell r="HO96">
            <v>0</v>
          </cell>
          <cell r="HP96">
            <v>0</v>
          </cell>
          <cell r="HQ96">
            <v>0</v>
          </cell>
          <cell r="HR96">
            <v>0</v>
          </cell>
          <cell r="HS96">
            <v>0</v>
          </cell>
          <cell r="HT96">
            <v>0</v>
          </cell>
          <cell r="HU96">
            <v>0</v>
          </cell>
          <cell r="HV96">
            <v>2</v>
          </cell>
          <cell r="HW96">
            <v>2</v>
          </cell>
          <cell r="HX96">
            <v>0</v>
          </cell>
          <cell r="HY96">
            <v>0</v>
          </cell>
          <cell r="HZ96">
            <v>0</v>
          </cell>
          <cell r="IA96">
            <v>0</v>
          </cell>
          <cell r="IB96">
            <v>0</v>
          </cell>
          <cell r="IC96">
            <v>0</v>
          </cell>
          <cell r="ID96">
            <v>0</v>
          </cell>
          <cell r="IE96">
            <v>0</v>
          </cell>
          <cell r="IF96">
            <v>0</v>
          </cell>
          <cell r="IG96">
            <v>0</v>
          </cell>
          <cell r="IH96">
            <v>0</v>
          </cell>
          <cell r="II96">
            <v>0</v>
          </cell>
          <cell r="IJ96">
            <v>0</v>
          </cell>
          <cell r="IK96">
            <v>0</v>
          </cell>
          <cell r="IL96">
            <v>0</v>
          </cell>
          <cell r="IM96">
            <v>0</v>
          </cell>
          <cell r="IN96">
            <v>2</v>
          </cell>
          <cell r="IO96">
            <v>0</v>
          </cell>
          <cell r="IP96">
            <v>0</v>
          </cell>
          <cell r="IQ96">
            <v>0</v>
          </cell>
          <cell r="IR96">
            <v>0</v>
          </cell>
          <cell r="IS96">
            <v>0</v>
          </cell>
          <cell r="IT96">
            <v>0</v>
          </cell>
          <cell r="IU96">
            <v>0</v>
          </cell>
          <cell r="IV96">
            <v>5</v>
          </cell>
          <cell r="IW96">
            <v>0</v>
          </cell>
          <cell r="IX96">
            <v>7</v>
          </cell>
          <cell r="IY96">
            <v>7</v>
          </cell>
          <cell r="IZ96">
            <v>0</v>
          </cell>
          <cell r="JA96">
            <v>1</v>
          </cell>
          <cell r="JB96">
            <v>0</v>
          </cell>
          <cell r="JC96">
            <v>0</v>
          </cell>
          <cell r="JD96">
            <v>0</v>
          </cell>
          <cell r="JE96">
            <v>0</v>
          </cell>
          <cell r="JF96">
            <v>0</v>
          </cell>
          <cell r="JG96">
            <v>0</v>
          </cell>
          <cell r="JH96">
            <v>0</v>
          </cell>
          <cell r="JI96">
            <v>0</v>
          </cell>
          <cell r="JJ96">
            <v>0</v>
          </cell>
          <cell r="JK96">
            <v>1</v>
          </cell>
          <cell r="JL96">
            <v>1</v>
          </cell>
          <cell r="JM96">
            <v>0</v>
          </cell>
          <cell r="JN96">
            <v>2</v>
          </cell>
          <cell r="JO96">
            <v>0</v>
          </cell>
          <cell r="JP96">
            <v>0</v>
          </cell>
          <cell r="JQ96">
            <v>0</v>
          </cell>
          <cell r="JR96">
            <v>0</v>
          </cell>
          <cell r="JS96">
            <v>0</v>
          </cell>
          <cell r="JT96">
            <v>0</v>
          </cell>
          <cell r="JU96">
            <v>0</v>
          </cell>
          <cell r="JV96">
            <v>0</v>
          </cell>
          <cell r="JW96">
            <v>0</v>
          </cell>
          <cell r="JX96">
            <v>2</v>
          </cell>
          <cell r="JY96">
            <v>2</v>
          </cell>
          <cell r="JZ96">
            <v>0</v>
          </cell>
          <cell r="KA96">
            <v>1</v>
          </cell>
          <cell r="KB96">
            <v>0</v>
          </cell>
          <cell r="KC96">
            <v>0</v>
          </cell>
          <cell r="KD96">
            <v>0</v>
          </cell>
          <cell r="KE96">
            <v>0</v>
          </cell>
          <cell r="KF96">
            <v>0</v>
          </cell>
          <cell r="KG96">
            <v>0</v>
          </cell>
          <cell r="KH96">
            <v>0</v>
          </cell>
          <cell r="KI96">
            <v>1</v>
          </cell>
          <cell r="KJ96">
            <v>0</v>
          </cell>
          <cell r="KK96">
            <v>2</v>
          </cell>
          <cell r="KL96">
            <v>2</v>
          </cell>
          <cell r="KM96">
            <v>0</v>
          </cell>
          <cell r="KN96">
            <v>0</v>
          </cell>
          <cell r="KO96">
            <v>1</v>
          </cell>
          <cell r="KP96">
            <v>0</v>
          </cell>
          <cell r="KQ96">
            <v>0</v>
          </cell>
          <cell r="KR96">
            <v>0</v>
          </cell>
          <cell r="KS96">
            <v>0</v>
          </cell>
          <cell r="KT96">
            <v>0</v>
          </cell>
          <cell r="KU96">
            <v>0</v>
          </cell>
          <cell r="KV96">
            <v>2</v>
          </cell>
          <cell r="KW96">
            <v>1</v>
          </cell>
          <cell r="KX96">
            <v>2</v>
          </cell>
          <cell r="KY96">
            <v>5</v>
          </cell>
          <cell r="KZ96">
            <v>0</v>
          </cell>
          <cell r="LA96">
            <v>0</v>
          </cell>
          <cell r="LB96">
            <v>0</v>
          </cell>
          <cell r="LC96">
            <v>19</v>
          </cell>
          <cell r="LD96">
            <v>19</v>
          </cell>
        </row>
        <row r="97">
          <cell r="A97" t="str">
            <v>Tinderbox Theatre Company</v>
          </cell>
          <cell r="B97">
            <v>1</v>
          </cell>
          <cell r="C97">
            <v>33240</v>
          </cell>
          <cell r="D97" t="str">
            <v>Exchequer</v>
          </cell>
          <cell r="E97" t="str">
            <v>ACNI/12286</v>
          </cell>
          <cell r="F97" t="str">
            <v>Damian Smyth</v>
          </cell>
          <cell r="G97" t="str">
            <v>AFP - Core</v>
          </cell>
          <cell r="H97" t="str">
            <v>Awarded</v>
          </cell>
          <cell r="I97" t="str">
            <v>Medium</v>
          </cell>
          <cell r="J97">
            <v>118500</v>
          </cell>
          <cell r="K97">
            <v>0</v>
          </cell>
          <cell r="L97">
            <v>228000</v>
          </cell>
          <cell r="M97">
            <v>369702</v>
          </cell>
          <cell r="N97" t="str">
            <v>Drama</v>
          </cell>
          <cell r="O97">
            <v>1</v>
          </cell>
          <cell r="P97">
            <v>0</v>
          </cell>
          <cell r="Q97">
            <v>0</v>
          </cell>
          <cell r="R97">
            <v>2</v>
          </cell>
          <cell r="S97">
            <v>0</v>
          </cell>
          <cell r="T97">
            <v>0</v>
          </cell>
          <cell r="U97">
            <v>0</v>
          </cell>
          <cell r="V97">
            <v>1</v>
          </cell>
          <cell r="W97">
            <v>0</v>
          </cell>
          <cell r="X97">
            <v>0</v>
          </cell>
          <cell r="Y97">
            <v>0</v>
          </cell>
          <cell r="Z97">
            <v>0</v>
          </cell>
          <cell r="AA97">
            <v>1</v>
          </cell>
          <cell r="AB97">
            <v>3</v>
          </cell>
          <cell r="AC97">
            <v>4</v>
          </cell>
          <cell r="AD97">
            <v>30</v>
          </cell>
          <cell r="AE97">
            <v>24</v>
          </cell>
          <cell r="AF97">
            <v>1</v>
          </cell>
          <cell r="AG97">
            <v>2</v>
          </cell>
          <cell r="AH97">
            <v>5</v>
          </cell>
          <cell r="AI97">
            <v>3</v>
          </cell>
          <cell r="AJ97">
            <v>36</v>
          </cell>
          <cell r="AK97">
            <v>29</v>
          </cell>
          <cell r="AL97">
            <v>65</v>
          </cell>
          <cell r="AM97">
            <v>16</v>
          </cell>
          <cell r="AN97">
            <v>15</v>
          </cell>
          <cell r="AO97">
            <v>31</v>
          </cell>
          <cell r="AP97">
            <v>338</v>
          </cell>
          <cell r="AQ97">
            <v>1</v>
          </cell>
          <cell r="AR97">
            <v>2</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1</v>
          </cell>
          <cell r="BR97">
            <v>2</v>
          </cell>
          <cell r="BS97">
            <v>3</v>
          </cell>
          <cell r="BT97">
            <v>1</v>
          </cell>
          <cell r="BU97">
            <v>1</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1</v>
          </cell>
          <cell r="CU97">
            <v>1</v>
          </cell>
          <cell r="CV97">
            <v>2</v>
          </cell>
          <cell r="CW97">
            <v>0</v>
          </cell>
          <cell r="CX97">
            <v>1</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1</v>
          </cell>
          <cell r="DY97">
            <v>1</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1</v>
          </cell>
          <cell r="FT97">
            <v>0</v>
          </cell>
          <cell r="FU97">
            <v>1</v>
          </cell>
          <cell r="FV97">
            <v>0</v>
          </cell>
          <cell r="FW97">
            <v>0</v>
          </cell>
          <cell r="FX97">
            <v>0</v>
          </cell>
          <cell r="FY97">
            <v>0</v>
          </cell>
          <cell r="FZ97">
            <v>1</v>
          </cell>
          <cell r="GA97">
            <v>0</v>
          </cell>
          <cell r="GB97">
            <v>1</v>
          </cell>
          <cell r="GC97">
            <v>2</v>
          </cell>
          <cell r="GD97">
            <v>3</v>
          </cell>
          <cell r="GE97">
            <v>0</v>
          </cell>
          <cell r="GF97">
            <v>0</v>
          </cell>
          <cell r="GG97">
            <v>0</v>
          </cell>
          <cell r="GH97">
            <v>0</v>
          </cell>
          <cell r="GI97">
            <v>0</v>
          </cell>
          <cell r="GJ97">
            <v>0</v>
          </cell>
          <cell r="GK97">
            <v>1</v>
          </cell>
          <cell r="GL97">
            <v>1</v>
          </cell>
          <cell r="GM97">
            <v>0</v>
          </cell>
          <cell r="GN97">
            <v>0</v>
          </cell>
          <cell r="GO97">
            <v>0</v>
          </cell>
          <cell r="GP97">
            <v>0</v>
          </cell>
          <cell r="GQ97">
            <v>1</v>
          </cell>
          <cell r="GR97">
            <v>1</v>
          </cell>
          <cell r="GS97">
            <v>2</v>
          </cell>
          <cell r="GT97">
            <v>0</v>
          </cell>
          <cell r="GU97">
            <v>0</v>
          </cell>
          <cell r="GV97">
            <v>0</v>
          </cell>
          <cell r="GW97">
            <v>0</v>
          </cell>
          <cell r="GX97">
            <v>0</v>
          </cell>
          <cell r="GY97">
            <v>1</v>
          </cell>
          <cell r="GZ97">
            <v>0</v>
          </cell>
          <cell r="HA97">
            <v>0</v>
          </cell>
          <cell r="HB97">
            <v>0</v>
          </cell>
          <cell r="HC97">
            <v>0</v>
          </cell>
          <cell r="HD97">
            <v>0</v>
          </cell>
          <cell r="HE97">
            <v>0</v>
          </cell>
          <cell r="HF97">
            <v>0</v>
          </cell>
          <cell r="HG97">
            <v>1</v>
          </cell>
          <cell r="HH97">
            <v>1</v>
          </cell>
          <cell r="HI97">
            <v>0</v>
          </cell>
          <cell r="HJ97">
            <v>0</v>
          </cell>
          <cell r="HK97">
            <v>0</v>
          </cell>
          <cell r="HL97">
            <v>0</v>
          </cell>
          <cell r="HM97">
            <v>0</v>
          </cell>
          <cell r="HN97">
            <v>0</v>
          </cell>
          <cell r="HO97">
            <v>0</v>
          </cell>
          <cell r="HP97">
            <v>0</v>
          </cell>
          <cell r="HQ97">
            <v>0</v>
          </cell>
          <cell r="HR97">
            <v>0</v>
          </cell>
          <cell r="HS97">
            <v>0</v>
          </cell>
          <cell r="HT97">
            <v>0</v>
          </cell>
          <cell r="HU97">
            <v>0</v>
          </cell>
          <cell r="HV97">
            <v>0</v>
          </cell>
          <cell r="HW97">
            <v>0</v>
          </cell>
          <cell r="HX97">
            <v>0</v>
          </cell>
          <cell r="HY97">
            <v>0</v>
          </cell>
          <cell r="HZ97">
            <v>0</v>
          </cell>
          <cell r="IA97">
            <v>0</v>
          </cell>
          <cell r="IB97">
            <v>0</v>
          </cell>
          <cell r="IC97">
            <v>0</v>
          </cell>
          <cell r="ID97">
            <v>0</v>
          </cell>
          <cell r="IE97">
            <v>0</v>
          </cell>
          <cell r="IF97">
            <v>0</v>
          </cell>
          <cell r="IG97">
            <v>0</v>
          </cell>
          <cell r="IH97">
            <v>0</v>
          </cell>
          <cell r="II97">
            <v>0</v>
          </cell>
          <cell r="IJ97">
            <v>0</v>
          </cell>
          <cell r="IK97">
            <v>0</v>
          </cell>
          <cell r="IL97">
            <v>0</v>
          </cell>
          <cell r="IM97">
            <v>0</v>
          </cell>
          <cell r="IN97">
            <v>1</v>
          </cell>
          <cell r="IO97">
            <v>0</v>
          </cell>
          <cell r="IP97">
            <v>1</v>
          </cell>
          <cell r="IQ97">
            <v>0</v>
          </cell>
          <cell r="IR97">
            <v>0</v>
          </cell>
          <cell r="IS97">
            <v>1</v>
          </cell>
          <cell r="IT97">
            <v>0</v>
          </cell>
          <cell r="IU97">
            <v>0</v>
          </cell>
          <cell r="IV97">
            <v>0</v>
          </cell>
          <cell r="IW97">
            <v>1</v>
          </cell>
          <cell r="IX97">
            <v>2</v>
          </cell>
          <cell r="IY97">
            <v>3</v>
          </cell>
          <cell r="IZ97">
            <v>1</v>
          </cell>
          <cell r="JA97">
            <v>0</v>
          </cell>
          <cell r="JB97">
            <v>0</v>
          </cell>
          <cell r="JC97">
            <v>0</v>
          </cell>
          <cell r="JD97">
            <v>0</v>
          </cell>
          <cell r="JE97">
            <v>0</v>
          </cell>
          <cell r="JF97">
            <v>0</v>
          </cell>
          <cell r="JG97">
            <v>1</v>
          </cell>
          <cell r="JH97">
            <v>0</v>
          </cell>
          <cell r="JI97">
            <v>0</v>
          </cell>
          <cell r="JJ97">
            <v>1</v>
          </cell>
          <cell r="JK97">
            <v>1</v>
          </cell>
          <cell r="JL97">
            <v>2</v>
          </cell>
          <cell r="JM97">
            <v>0</v>
          </cell>
          <cell r="JN97">
            <v>0</v>
          </cell>
          <cell r="JO97">
            <v>0</v>
          </cell>
          <cell r="JP97">
            <v>0</v>
          </cell>
          <cell r="JQ97">
            <v>0</v>
          </cell>
          <cell r="JR97">
            <v>0</v>
          </cell>
          <cell r="JS97">
            <v>0</v>
          </cell>
          <cell r="JT97">
            <v>1</v>
          </cell>
          <cell r="JU97">
            <v>0</v>
          </cell>
          <cell r="JV97">
            <v>0</v>
          </cell>
          <cell r="JW97">
            <v>0</v>
          </cell>
          <cell r="JX97">
            <v>1</v>
          </cell>
          <cell r="JY97">
            <v>1</v>
          </cell>
          <cell r="JZ97">
            <v>0</v>
          </cell>
          <cell r="KA97">
            <v>0</v>
          </cell>
          <cell r="KB97">
            <v>0</v>
          </cell>
          <cell r="KC97">
            <v>0</v>
          </cell>
          <cell r="KD97">
            <v>0</v>
          </cell>
          <cell r="KE97">
            <v>0</v>
          </cell>
          <cell r="KF97">
            <v>0</v>
          </cell>
          <cell r="KG97">
            <v>0</v>
          </cell>
          <cell r="KH97">
            <v>0</v>
          </cell>
          <cell r="KI97">
            <v>0</v>
          </cell>
          <cell r="KJ97">
            <v>0</v>
          </cell>
          <cell r="KK97">
            <v>0</v>
          </cell>
          <cell r="KL97">
            <v>0</v>
          </cell>
          <cell r="KM97">
            <v>0</v>
          </cell>
          <cell r="KN97">
            <v>0</v>
          </cell>
          <cell r="KO97">
            <v>0</v>
          </cell>
          <cell r="KP97">
            <v>1</v>
          </cell>
          <cell r="KQ97">
            <v>0</v>
          </cell>
          <cell r="KR97">
            <v>0</v>
          </cell>
          <cell r="KS97">
            <v>0</v>
          </cell>
          <cell r="KT97">
            <v>0</v>
          </cell>
          <cell r="KU97">
            <v>0</v>
          </cell>
          <cell r="KV97">
            <v>0</v>
          </cell>
          <cell r="KW97">
            <v>0</v>
          </cell>
          <cell r="KX97">
            <v>0</v>
          </cell>
          <cell r="KY97">
            <v>0</v>
          </cell>
          <cell r="KZ97">
            <v>0</v>
          </cell>
          <cell r="LA97">
            <v>0</v>
          </cell>
          <cell r="LB97">
            <v>1</v>
          </cell>
          <cell r="LC97">
            <v>11</v>
          </cell>
          <cell r="LD97">
            <v>12</v>
          </cell>
        </row>
        <row r="98">
          <cell r="A98" t="str">
            <v>Tyrone Guthrie Centre at Annaghmakerrig</v>
          </cell>
          <cell r="B98">
            <v>1</v>
          </cell>
          <cell r="C98">
            <v>33149</v>
          </cell>
          <cell r="D98" t="str">
            <v>Lottery</v>
          </cell>
          <cell r="E98" t="str">
            <v>ACNI/12195</v>
          </cell>
          <cell r="F98" t="str">
            <v>Suzanne Lyle</v>
          </cell>
          <cell r="G98" t="str">
            <v>AFP - Core</v>
          </cell>
          <cell r="H98" t="str">
            <v>Awarded</v>
          </cell>
          <cell r="I98" t="str">
            <v>Medium</v>
          </cell>
          <cell r="J98">
            <v>81674</v>
          </cell>
          <cell r="K98">
            <v>0</v>
          </cell>
          <cell r="L98">
            <v>81674</v>
          </cell>
          <cell r="M98">
            <v>447642</v>
          </cell>
          <cell r="N98" t="str">
            <v>Combined</v>
          </cell>
          <cell r="O98">
            <v>0</v>
          </cell>
          <cell r="P98">
            <v>0</v>
          </cell>
          <cell r="Q98">
            <v>0</v>
          </cell>
          <cell r="R98">
            <v>0</v>
          </cell>
          <cell r="S98">
            <v>1</v>
          </cell>
          <cell r="T98">
            <v>1</v>
          </cell>
          <cell r="U98">
            <v>0</v>
          </cell>
          <cell r="V98">
            <v>0</v>
          </cell>
          <cell r="W98">
            <v>0</v>
          </cell>
          <cell r="X98">
            <v>4</v>
          </cell>
          <cell r="Y98">
            <v>2</v>
          </cell>
          <cell r="Z98">
            <v>4</v>
          </cell>
          <cell r="AA98">
            <v>3</v>
          </cell>
          <cell r="AB98">
            <v>9</v>
          </cell>
          <cell r="AC98">
            <v>12</v>
          </cell>
          <cell r="AD98">
            <v>0</v>
          </cell>
          <cell r="AE98">
            <v>0</v>
          </cell>
          <cell r="AF98">
            <v>0</v>
          </cell>
          <cell r="AG98">
            <v>0</v>
          </cell>
          <cell r="AH98">
            <v>0</v>
          </cell>
          <cell r="AI98">
            <v>0</v>
          </cell>
          <cell r="AJ98">
            <v>0</v>
          </cell>
          <cell r="AK98">
            <v>0</v>
          </cell>
          <cell r="AL98">
            <v>0</v>
          </cell>
          <cell r="AM98">
            <v>0</v>
          </cell>
          <cell r="AN98">
            <v>0</v>
          </cell>
          <cell r="AO98">
            <v>0</v>
          </cell>
          <cell r="AP98">
            <v>0</v>
          </cell>
          <cell r="AQ98">
            <v>4</v>
          </cell>
          <cell r="AR98">
            <v>5</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4</v>
          </cell>
          <cell r="BR98">
            <v>5</v>
          </cell>
          <cell r="BS98">
            <v>9</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1</v>
          </cell>
          <cell r="CX98">
            <v>1</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1</v>
          </cell>
          <cell r="DX98">
            <v>1</v>
          </cell>
          <cell r="DY98">
            <v>2</v>
          </cell>
          <cell r="DZ98">
            <v>2</v>
          </cell>
          <cell r="EA98">
            <v>8</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2</v>
          </cell>
          <cell r="FA98">
            <v>8</v>
          </cell>
          <cell r="FB98">
            <v>10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1</v>
          </cell>
          <cell r="FV98">
            <v>1</v>
          </cell>
          <cell r="FW98">
            <v>2</v>
          </cell>
          <cell r="FX98">
            <v>2</v>
          </cell>
          <cell r="FY98">
            <v>1</v>
          </cell>
          <cell r="FZ98">
            <v>1</v>
          </cell>
          <cell r="GA98">
            <v>0</v>
          </cell>
          <cell r="GB98">
            <v>4</v>
          </cell>
          <cell r="GC98">
            <v>4</v>
          </cell>
          <cell r="GD98">
            <v>8</v>
          </cell>
          <cell r="GE98">
            <v>0</v>
          </cell>
          <cell r="GF98">
            <v>0</v>
          </cell>
          <cell r="GG98">
            <v>0</v>
          </cell>
          <cell r="GH98">
            <v>0</v>
          </cell>
          <cell r="GI98">
            <v>0</v>
          </cell>
          <cell r="GJ98">
            <v>0</v>
          </cell>
          <cell r="GK98">
            <v>0</v>
          </cell>
          <cell r="GL98">
            <v>0</v>
          </cell>
          <cell r="GM98">
            <v>0</v>
          </cell>
          <cell r="GN98">
            <v>0</v>
          </cell>
          <cell r="GO98">
            <v>0</v>
          </cell>
          <cell r="GP98">
            <v>0</v>
          </cell>
          <cell r="GQ98">
            <v>0</v>
          </cell>
          <cell r="GR98">
            <v>0</v>
          </cell>
          <cell r="GS98">
            <v>0</v>
          </cell>
          <cell r="GT98">
            <v>0</v>
          </cell>
          <cell r="GU98">
            <v>0</v>
          </cell>
          <cell r="GV98">
            <v>0</v>
          </cell>
          <cell r="GW98">
            <v>0</v>
          </cell>
          <cell r="GX98">
            <v>0</v>
          </cell>
          <cell r="GY98">
            <v>0</v>
          </cell>
          <cell r="GZ98">
            <v>0</v>
          </cell>
          <cell r="HA98">
            <v>0</v>
          </cell>
          <cell r="HB98">
            <v>1</v>
          </cell>
          <cell r="HC98">
            <v>1</v>
          </cell>
          <cell r="HD98">
            <v>0</v>
          </cell>
          <cell r="HE98">
            <v>0</v>
          </cell>
          <cell r="HF98">
            <v>1</v>
          </cell>
          <cell r="HG98">
            <v>1</v>
          </cell>
          <cell r="HH98">
            <v>2</v>
          </cell>
          <cell r="HI98">
            <v>0</v>
          </cell>
          <cell r="HJ98">
            <v>0</v>
          </cell>
          <cell r="HK98">
            <v>1</v>
          </cell>
          <cell r="HL98">
            <v>1</v>
          </cell>
          <cell r="HM98">
            <v>2</v>
          </cell>
          <cell r="HN98">
            <v>0</v>
          </cell>
          <cell r="HO98">
            <v>0</v>
          </cell>
          <cell r="HP98">
            <v>5</v>
          </cell>
          <cell r="HQ98">
            <v>1</v>
          </cell>
          <cell r="HR98">
            <v>1</v>
          </cell>
          <cell r="HS98">
            <v>0</v>
          </cell>
          <cell r="HT98">
            <v>0</v>
          </cell>
          <cell r="HU98">
            <v>4</v>
          </cell>
          <cell r="HV98">
            <v>7</v>
          </cell>
          <cell r="HW98">
            <v>11</v>
          </cell>
          <cell r="HX98">
            <v>0</v>
          </cell>
          <cell r="HY98">
            <v>0</v>
          </cell>
          <cell r="HZ98">
            <v>0</v>
          </cell>
          <cell r="IA98">
            <v>0</v>
          </cell>
          <cell r="IB98">
            <v>0</v>
          </cell>
          <cell r="IC98">
            <v>0</v>
          </cell>
          <cell r="ID98">
            <v>0</v>
          </cell>
          <cell r="IE98">
            <v>0</v>
          </cell>
          <cell r="IF98">
            <v>0</v>
          </cell>
          <cell r="IG98">
            <v>0</v>
          </cell>
          <cell r="IH98">
            <v>0</v>
          </cell>
          <cell r="II98">
            <v>0</v>
          </cell>
          <cell r="IJ98">
            <v>0</v>
          </cell>
          <cell r="IK98">
            <v>0</v>
          </cell>
          <cell r="IL98">
            <v>0</v>
          </cell>
          <cell r="IM98">
            <v>2</v>
          </cell>
          <cell r="IN98">
            <v>2</v>
          </cell>
          <cell r="IO98">
            <v>1</v>
          </cell>
          <cell r="IP98">
            <v>0</v>
          </cell>
          <cell r="IQ98">
            <v>0</v>
          </cell>
          <cell r="IR98">
            <v>1</v>
          </cell>
          <cell r="IS98">
            <v>0</v>
          </cell>
          <cell r="IT98">
            <v>0</v>
          </cell>
          <cell r="IU98">
            <v>1</v>
          </cell>
          <cell r="IV98">
            <v>2</v>
          </cell>
          <cell r="IW98">
            <v>4</v>
          </cell>
          <cell r="IX98">
            <v>5</v>
          </cell>
          <cell r="IY98">
            <v>9</v>
          </cell>
          <cell r="IZ98">
            <v>0</v>
          </cell>
          <cell r="JA98">
            <v>0</v>
          </cell>
          <cell r="JB98">
            <v>0</v>
          </cell>
          <cell r="JC98">
            <v>0</v>
          </cell>
          <cell r="JD98">
            <v>0</v>
          </cell>
          <cell r="JE98">
            <v>0</v>
          </cell>
          <cell r="JF98">
            <v>0</v>
          </cell>
          <cell r="JG98">
            <v>0</v>
          </cell>
          <cell r="JH98">
            <v>0</v>
          </cell>
          <cell r="JI98">
            <v>0</v>
          </cell>
          <cell r="JJ98">
            <v>0</v>
          </cell>
          <cell r="JK98">
            <v>0</v>
          </cell>
          <cell r="JL98">
            <v>0</v>
          </cell>
          <cell r="JM98">
            <v>0</v>
          </cell>
          <cell r="JN98">
            <v>0</v>
          </cell>
          <cell r="JO98">
            <v>0</v>
          </cell>
          <cell r="JP98">
            <v>1</v>
          </cell>
          <cell r="JQ98">
            <v>0</v>
          </cell>
          <cell r="JR98">
            <v>0</v>
          </cell>
          <cell r="JS98">
            <v>0</v>
          </cell>
          <cell r="JT98">
            <v>0</v>
          </cell>
          <cell r="JU98">
            <v>1</v>
          </cell>
          <cell r="JV98">
            <v>0</v>
          </cell>
          <cell r="JW98">
            <v>1</v>
          </cell>
          <cell r="JX98">
            <v>1</v>
          </cell>
          <cell r="JY98">
            <v>2</v>
          </cell>
          <cell r="JZ98">
            <v>0</v>
          </cell>
          <cell r="KA98">
            <v>3</v>
          </cell>
          <cell r="KB98">
            <v>2</v>
          </cell>
          <cell r="KC98">
            <v>3</v>
          </cell>
          <cell r="KD98">
            <v>0</v>
          </cell>
          <cell r="KE98">
            <v>0</v>
          </cell>
          <cell r="KF98">
            <v>0</v>
          </cell>
          <cell r="KG98">
            <v>0</v>
          </cell>
          <cell r="KH98">
            <v>0</v>
          </cell>
          <cell r="KI98">
            <v>2</v>
          </cell>
          <cell r="KJ98">
            <v>2</v>
          </cell>
          <cell r="KK98">
            <v>8</v>
          </cell>
          <cell r="KL98">
            <v>10</v>
          </cell>
          <cell r="KM98">
            <v>0</v>
          </cell>
          <cell r="KN98">
            <v>0</v>
          </cell>
          <cell r="KO98">
            <v>1</v>
          </cell>
          <cell r="KP98">
            <v>0</v>
          </cell>
          <cell r="KQ98">
            <v>0</v>
          </cell>
          <cell r="KR98">
            <v>0</v>
          </cell>
          <cell r="KS98">
            <v>0</v>
          </cell>
          <cell r="KT98">
            <v>0</v>
          </cell>
          <cell r="KU98">
            <v>0</v>
          </cell>
          <cell r="KV98">
            <v>0</v>
          </cell>
          <cell r="KW98">
            <v>0</v>
          </cell>
          <cell r="KX98">
            <v>6</v>
          </cell>
          <cell r="KY98">
            <v>6</v>
          </cell>
          <cell r="KZ98">
            <v>0</v>
          </cell>
          <cell r="LA98">
            <v>0</v>
          </cell>
          <cell r="LB98">
            <v>0</v>
          </cell>
          <cell r="LC98">
            <v>0</v>
          </cell>
          <cell r="LD98">
            <v>0</v>
          </cell>
        </row>
        <row r="99">
          <cell r="A99" t="str">
            <v>Ulster Association of Youth Drama</v>
          </cell>
          <cell r="B99">
            <v>1</v>
          </cell>
          <cell r="C99">
            <v>33225</v>
          </cell>
          <cell r="D99" t="str">
            <v>Lottery</v>
          </cell>
          <cell r="E99" t="str">
            <v>ACNI/12271</v>
          </cell>
          <cell r="F99" t="str">
            <v>Gilly Campbell</v>
          </cell>
          <cell r="G99" t="str">
            <v>AFP - Core</v>
          </cell>
          <cell r="H99" t="str">
            <v>Awarded</v>
          </cell>
          <cell r="I99" t="str">
            <v>Medium</v>
          </cell>
          <cell r="J99">
            <v>75756</v>
          </cell>
          <cell r="K99">
            <v>0</v>
          </cell>
          <cell r="L99">
            <v>75756</v>
          </cell>
          <cell r="M99">
            <v>110747</v>
          </cell>
          <cell r="N99" t="str">
            <v>Drama</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1</v>
          </cell>
          <cell r="AG99">
            <v>0</v>
          </cell>
          <cell r="AH99">
            <v>0</v>
          </cell>
          <cell r="AI99">
            <v>4</v>
          </cell>
          <cell r="AJ99">
            <v>1</v>
          </cell>
          <cell r="AK99">
            <v>4</v>
          </cell>
          <cell r="AL99">
            <v>5</v>
          </cell>
          <cell r="AM99">
            <v>3</v>
          </cell>
          <cell r="AN99">
            <v>5</v>
          </cell>
          <cell r="AO99">
            <v>8</v>
          </cell>
          <cell r="AP99">
            <v>78</v>
          </cell>
          <cell r="AQ99">
            <v>3</v>
          </cell>
          <cell r="AR99">
            <v>5</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3</v>
          </cell>
          <cell r="BR99">
            <v>5</v>
          </cell>
          <cell r="BS99">
            <v>8</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1</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1</v>
          </cell>
          <cell r="DX99">
            <v>0</v>
          </cell>
          <cell r="DY99">
            <v>1</v>
          </cell>
          <cell r="DZ99">
            <v>0</v>
          </cell>
          <cell r="EA99">
            <v>4</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4</v>
          </cell>
          <cell r="FB99">
            <v>4</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1</v>
          </cell>
          <cell r="FS99">
            <v>2</v>
          </cell>
          <cell r="FT99">
            <v>2</v>
          </cell>
          <cell r="FU99">
            <v>4</v>
          </cell>
          <cell r="FV99">
            <v>0</v>
          </cell>
          <cell r="FW99">
            <v>0</v>
          </cell>
          <cell r="FX99">
            <v>0</v>
          </cell>
          <cell r="FY99">
            <v>0</v>
          </cell>
          <cell r="FZ99">
            <v>0</v>
          </cell>
          <cell r="GA99">
            <v>0</v>
          </cell>
          <cell r="GB99">
            <v>3</v>
          </cell>
          <cell r="GC99">
            <v>6</v>
          </cell>
          <cell r="GD99">
            <v>9</v>
          </cell>
          <cell r="GE99">
            <v>0</v>
          </cell>
          <cell r="GF99">
            <v>0</v>
          </cell>
          <cell r="GG99">
            <v>0</v>
          </cell>
          <cell r="GH99">
            <v>0</v>
          </cell>
          <cell r="GI99">
            <v>0</v>
          </cell>
          <cell r="GJ99">
            <v>0</v>
          </cell>
          <cell r="GK99">
            <v>0</v>
          </cell>
          <cell r="GL99">
            <v>0</v>
          </cell>
          <cell r="GM99">
            <v>0</v>
          </cell>
          <cell r="GN99">
            <v>0</v>
          </cell>
          <cell r="GO99">
            <v>0</v>
          </cell>
          <cell r="GP99">
            <v>0</v>
          </cell>
          <cell r="GQ99">
            <v>0</v>
          </cell>
          <cell r="GR99">
            <v>0</v>
          </cell>
          <cell r="GS99">
            <v>0</v>
          </cell>
          <cell r="GT99">
            <v>0</v>
          </cell>
          <cell r="GU99">
            <v>0</v>
          </cell>
          <cell r="GV99">
            <v>0</v>
          </cell>
          <cell r="GW99">
            <v>0</v>
          </cell>
          <cell r="GX99">
            <v>0</v>
          </cell>
          <cell r="GY99">
            <v>0</v>
          </cell>
          <cell r="GZ99">
            <v>0</v>
          </cell>
          <cell r="HA99">
            <v>0</v>
          </cell>
          <cell r="HB99">
            <v>1</v>
          </cell>
          <cell r="HC99">
            <v>0</v>
          </cell>
          <cell r="HD99">
            <v>0</v>
          </cell>
          <cell r="HE99">
            <v>0</v>
          </cell>
          <cell r="HF99">
            <v>1</v>
          </cell>
          <cell r="HG99">
            <v>0</v>
          </cell>
          <cell r="HH99">
            <v>1</v>
          </cell>
          <cell r="HI99">
            <v>0</v>
          </cell>
          <cell r="HJ99">
            <v>0</v>
          </cell>
          <cell r="HK99">
            <v>0</v>
          </cell>
          <cell r="HL99">
            <v>3</v>
          </cell>
          <cell r="HM99">
            <v>0</v>
          </cell>
          <cell r="HN99">
            <v>0</v>
          </cell>
          <cell r="HO99">
            <v>0</v>
          </cell>
          <cell r="HP99">
            <v>0</v>
          </cell>
          <cell r="HQ99">
            <v>0</v>
          </cell>
          <cell r="HR99">
            <v>0</v>
          </cell>
          <cell r="HS99">
            <v>0</v>
          </cell>
          <cell r="HT99">
            <v>0</v>
          </cell>
          <cell r="HU99">
            <v>0</v>
          </cell>
          <cell r="HV99">
            <v>3</v>
          </cell>
          <cell r="HW99">
            <v>3</v>
          </cell>
          <cell r="HX99">
            <v>0</v>
          </cell>
          <cell r="HY99">
            <v>0</v>
          </cell>
          <cell r="HZ99">
            <v>0</v>
          </cell>
          <cell r="IA99">
            <v>0</v>
          </cell>
          <cell r="IB99">
            <v>0</v>
          </cell>
          <cell r="IC99">
            <v>0</v>
          </cell>
          <cell r="ID99">
            <v>0</v>
          </cell>
          <cell r="IE99">
            <v>0</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3</v>
          </cell>
          <cell r="IV99">
            <v>5</v>
          </cell>
          <cell r="IW99">
            <v>3</v>
          </cell>
          <cell r="IX99">
            <v>5</v>
          </cell>
          <cell r="IY99">
            <v>8</v>
          </cell>
          <cell r="IZ99">
            <v>0</v>
          </cell>
          <cell r="JA99">
            <v>0</v>
          </cell>
          <cell r="JB99">
            <v>0</v>
          </cell>
          <cell r="JC99">
            <v>0</v>
          </cell>
          <cell r="JD99">
            <v>0</v>
          </cell>
          <cell r="JE99">
            <v>0</v>
          </cell>
          <cell r="JF99">
            <v>0</v>
          </cell>
          <cell r="JG99">
            <v>0</v>
          </cell>
          <cell r="JH99">
            <v>0</v>
          </cell>
          <cell r="JI99">
            <v>0</v>
          </cell>
          <cell r="JJ99">
            <v>0</v>
          </cell>
          <cell r="JK99">
            <v>0</v>
          </cell>
          <cell r="JL99">
            <v>0</v>
          </cell>
          <cell r="JM99">
            <v>0</v>
          </cell>
          <cell r="JN99">
            <v>0</v>
          </cell>
          <cell r="JO99">
            <v>1</v>
          </cell>
          <cell r="JP99">
            <v>0</v>
          </cell>
          <cell r="JQ99">
            <v>0</v>
          </cell>
          <cell r="JR99">
            <v>0</v>
          </cell>
          <cell r="JS99">
            <v>0</v>
          </cell>
          <cell r="JT99">
            <v>0</v>
          </cell>
          <cell r="JU99">
            <v>0</v>
          </cell>
          <cell r="JV99">
            <v>0</v>
          </cell>
          <cell r="JW99">
            <v>1</v>
          </cell>
          <cell r="JX99">
            <v>0</v>
          </cell>
          <cell r="JY99">
            <v>1</v>
          </cell>
          <cell r="JZ99">
            <v>0</v>
          </cell>
          <cell r="KA99">
            <v>2</v>
          </cell>
          <cell r="KB99">
            <v>0</v>
          </cell>
          <cell r="KC99">
            <v>0</v>
          </cell>
          <cell r="KD99">
            <v>0</v>
          </cell>
          <cell r="KE99">
            <v>0</v>
          </cell>
          <cell r="KF99">
            <v>0</v>
          </cell>
          <cell r="KG99">
            <v>0</v>
          </cell>
          <cell r="KH99">
            <v>0</v>
          </cell>
          <cell r="KI99">
            <v>2</v>
          </cell>
          <cell r="KJ99">
            <v>0</v>
          </cell>
          <cell r="KK99">
            <v>4</v>
          </cell>
          <cell r="KL99">
            <v>4</v>
          </cell>
          <cell r="KM99">
            <v>0</v>
          </cell>
          <cell r="KN99">
            <v>0</v>
          </cell>
          <cell r="KO99">
            <v>1</v>
          </cell>
          <cell r="KP99">
            <v>0</v>
          </cell>
          <cell r="KQ99">
            <v>0</v>
          </cell>
          <cell r="KR99">
            <v>0</v>
          </cell>
          <cell r="KS99">
            <v>0</v>
          </cell>
          <cell r="KT99">
            <v>0</v>
          </cell>
          <cell r="KU99">
            <v>0</v>
          </cell>
          <cell r="KV99">
            <v>0</v>
          </cell>
          <cell r="KW99">
            <v>1</v>
          </cell>
          <cell r="KX99">
            <v>0</v>
          </cell>
          <cell r="KY99">
            <v>1</v>
          </cell>
          <cell r="KZ99">
            <v>0</v>
          </cell>
          <cell r="LA99">
            <v>0</v>
          </cell>
          <cell r="LB99">
            <v>0</v>
          </cell>
          <cell r="LC99">
            <v>0</v>
          </cell>
          <cell r="LD99">
            <v>0</v>
          </cell>
        </row>
        <row r="100">
          <cell r="A100" t="str">
            <v>Ulster Orchestra Society Ltd</v>
          </cell>
          <cell r="B100">
            <v>1</v>
          </cell>
          <cell r="C100">
            <v>33198</v>
          </cell>
          <cell r="D100" t="str">
            <v>Exchequer</v>
          </cell>
          <cell r="E100" t="str">
            <v>ACNI/12244</v>
          </cell>
          <cell r="F100" t="str">
            <v>Ciaran Scullion</v>
          </cell>
          <cell r="G100" t="str">
            <v>AFP - Core</v>
          </cell>
          <cell r="H100" t="str">
            <v>Awarded</v>
          </cell>
          <cell r="I100" t="str">
            <v>Large</v>
          </cell>
          <cell r="J100">
            <v>1779568</v>
          </cell>
          <cell r="K100">
            <v>0</v>
          </cell>
          <cell r="L100">
            <v>1804385</v>
          </cell>
          <cell r="M100">
            <v>4112427</v>
          </cell>
          <cell r="N100" t="str">
            <v>Music</v>
          </cell>
          <cell r="O100">
            <v>39</v>
          </cell>
          <cell r="P100">
            <v>19</v>
          </cell>
          <cell r="Q100">
            <v>0</v>
          </cell>
          <cell r="R100">
            <v>0</v>
          </cell>
          <cell r="S100">
            <v>2</v>
          </cell>
          <cell r="T100">
            <v>5</v>
          </cell>
          <cell r="U100">
            <v>0</v>
          </cell>
          <cell r="V100">
            <v>0</v>
          </cell>
          <cell r="W100">
            <v>6</v>
          </cell>
          <cell r="X100">
            <v>6</v>
          </cell>
          <cell r="Y100">
            <v>1</v>
          </cell>
          <cell r="Z100">
            <v>0</v>
          </cell>
          <cell r="AA100">
            <v>48</v>
          </cell>
          <cell r="AB100">
            <v>30</v>
          </cell>
          <cell r="AC100">
            <v>78</v>
          </cell>
          <cell r="AD100">
            <v>213</v>
          </cell>
          <cell r="AE100">
            <v>86</v>
          </cell>
          <cell r="AF100">
            <v>2</v>
          </cell>
          <cell r="AG100">
            <v>0</v>
          </cell>
          <cell r="AH100">
            <v>0</v>
          </cell>
          <cell r="AI100">
            <v>3</v>
          </cell>
          <cell r="AJ100">
            <v>215</v>
          </cell>
          <cell r="AK100">
            <v>89</v>
          </cell>
          <cell r="AL100">
            <v>304</v>
          </cell>
          <cell r="AM100">
            <v>3</v>
          </cell>
          <cell r="AN100">
            <v>1</v>
          </cell>
          <cell r="AO100">
            <v>4</v>
          </cell>
          <cell r="AP100">
            <v>72</v>
          </cell>
          <cell r="AQ100">
            <v>12</v>
          </cell>
          <cell r="AR100">
            <v>2</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12</v>
          </cell>
          <cell r="BR100">
            <v>2</v>
          </cell>
          <cell r="BS100">
            <v>14</v>
          </cell>
          <cell r="BT100">
            <v>39</v>
          </cell>
          <cell r="BU100">
            <v>19</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39</v>
          </cell>
          <cell r="CU100">
            <v>19</v>
          </cell>
          <cell r="CV100">
            <v>58</v>
          </cell>
          <cell r="CW100">
            <v>2</v>
          </cell>
          <cell r="CX100">
            <v>5</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2</v>
          </cell>
          <cell r="DX100">
            <v>5</v>
          </cell>
          <cell r="DY100">
            <v>7</v>
          </cell>
          <cell r="DZ100">
            <v>9</v>
          </cell>
          <cell r="EA100">
            <v>6</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9</v>
          </cell>
          <cell r="FA100">
            <v>6</v>
          </cell>
          <cell r="FB100">
            <v>15</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1</v>
          </cell>
          <cell r="FS100">
            <v>0</v>
          </cell>
          <cell r="FT100">
            <v>1</v>
          </cell>
          <cell r="FU100">
            <v>0</v>
          </cell>
          <cell r="FV100">
            <v>1</v>
          </cell>
          <cell r="FW100">
            <v>1</v>
          </cell>
          <cell r="FX100">
            <v>6</v>
          </cell>
          <cell r="FY100">
            <v>1</v>
          </cell>
          <cell r="FZ100">
            <v>3</v>
          </cell>
          <cell r="GA100">
            <v>0</v>
          </cell>
          <cell r="GB100">
            <v>12</v>
          </cell>
          <cell r="GC100">
            <v>2</v>
          </cell>
          <cell r="GD100">
            <v>14</v>
          </cell>
          <cell r="GE100">
            <v>0</v>
          </cell>
          <cell r="GF100">
            <v>0</v>
          </cell>
          <cell r="GG100">
            <v>5</v>
          </cell>
          <cell r="GH100">
            <v>4</v>
          </cell>
          <cell r="GI100">
            <v>13</v>
          </cell>
          <cell r="GJ100">
            <v>7</v>
          </cell>
          <cell r="GK100">
            <v>9</v>
          </cell>
          <cell r="GL100">
            <v>7</v>
          </cell>
          <cell r="GM100">
            <v>12</v>
          </cell>
          <cell r="GN100">
            <v>1</v>
          </cell>
          <cell r="GO100">
            <v>0</v>
          </cell>
          <cell r="GP100">
            <v>0</v>
          </cell>
          <cell r="GQ100">
            <v>39</v>
          </cell>
          <cell r="GR100">
            <v>19</v>
          </cell>
          <cell r="GS100">
            <v>58</v>
          </cell>
          <cell r="GT100">
            <v>0</v>
          </cell>
          <cell r="GU100">
            <v>0</v>
          </cell>
          <cell r="GV100">
            <v>0</v>
          </cell>
          <cell r="GW100">
            <v>2</v>
          </cell>
          <cell r="GX100">
            <v>1</v>
          </cell>
          <cell r="GY100">
            <v>3</v>
          </cell>
          <cell r="GZ100">
            <v>0</v>
          </cell>
          <cell r="HA100">
            <v>1</v>
          </cell>
          <cell r="HB100">
            <v>0</v>
          </cell>
          <cell r="HC100">
            <v>0</v>
          </cell>
          <cell r="HD100">
            <v>0</v>
          </cell>
          <cell r="HE100">
            <v>0</v>
          </cell>
          <cell r="HF100">
            <v>1</v>
          </cell>
          <cell r="HG100">
            <v>6</v>
          </cell>
          <cell r="HH100">
            <v>7</v>
          </cell>
          <cell r="HI100">
            <v>2</v>
          </cell>
          <cell r="HJ100">
            <v>1</v>
          </cell>
          <cell r="HK100">
            <v>2</v>
          </cell>
          <cell r="HL100">
            <v>0</v>
          </cell>
          <cell r="HM100">
            <v>1</v>
          </cell>
          <cell r="HN100">
            <v>2</v>
          </cell>
          <cell r="HO100">
            <v>1</v>
          </cell>
          <cell r="HP100">
            <v>2</v>
          </cell>
          <cell r="HQ100">
            <v>1</v>
          </cell>
          <cell r="HR100">
            <v>1</v>
          </cell>
          <cell r="HS100">
            <v>0</v>
          </cell>
          <cell r="HT100">
            <v>0</v>
          </cell>
          <cell r="HU100">
            <v>7</v>
          </cell>
          <cell r="HV100">
            <v>6</v>
          </cell>
          <cell r="HW100">
            <v>13</v>
          </cell>
          <cell r="HX100">
            <v>0</v>
          </cell>
          <cell r="HY100">
            <v>0</v>
          </cell>
          <cell r="HZ100">
            <v>0</v>
          </cell>
          <cell r="IA100">
            <v>0</v>
          </cell>
          <cell r="IB100">
            <v>0</v>
          </cell>
          <cell r="IC100">
            <v>0</v>
          </cell>
          <cell r="ID100">
            <v>0</v>
          </cell>
          <cell r="IE100">
            <v>0</v>
          </cell>
          <cell r="IF100">
            <v>0</v>
          </cell>
          <cell r="IG100">
            <v>0</v>
          </cell>
          <cell r="IH100">
            <v>0</v>
          </cell>
          <cell r="II100">
            <v>0</v>
          </cell>
          <cell r="IJ100">
            <v>0</v>
          </cell>
          <cell r="IK100">
            <v>0</v>
          </cell>
          <cell r="IL100">
            <v>0</v>
          </cell>
          <cell r="IM100">
            <v>0</v>
          </cell>
          <cell r="IN100">
            <v>0</v>
          </cell>
          <cell r="IO100">
            <v>0</v>
          </cell>
          <cell r="IP100">
            <v>0</v>
          </cell>
          <cell r="IQ100">
            <v>0</v>
          </cell>
          <cell r="IR100">
            <v>0</v>
          </cell>
          <cell r="IS100">
            <v>0</v>
          </cell>
          <cell r="IT100">
            <v>0</v>
          </cell>
          <cell r="IU100">
            <v>12</v>
          </cell>
          <cell r="IV100">
            <v>2</v>
          </cell>
          <cell r="IW100">
            <v>12</v>
          </cell>
          <cell r="IX100">
            <v>2</v>
          </cell>
          <cell r="IY100">
            <v>14</v>
          </cell>
          <cell r="IZ100">
            <v>5</v>
          </cell>
          <cell r="JA100">
            <v>4</v>
          </cell>
          <cell r="JB100">
            <v>8</v>
          </cell>
          <cell r="JC100">
            <v>5</v>
          </cell>
          <cell r="JD100">
            <v>0</v>
          </cell>
          <cell r="JE100">
            <v>0</v>
          </cell>
          <cell r="JF100">
            <v>0</v>
          </cell>
          <cell r="JG100">
            <v>0</v>
          </cell>
          <cell r="JH100">
            <v>26</v>
          </cell>
          <cell r="JI100">
            <v>10</v>
          </cell>
          <cell r="JJ100">
            <v>39</v>
          </cell>
          <cell r="JK100">
            <v>19</v>
          </cell>
          <cell r="JL100">
            <v>58</v>
          </cell>
          <cell r="JM100">
            <v>1</v>
          </cell>
          <cell r="JN100">
            <v>2</v>
          </cell>
          <cell r="JO100">
            <v>1</v>
          </cell>
          <cell r="JP100">
            <v>1</v>
          </cell>
          <cell r="JQ100">
            <v>0</v>
          </cell>
          <cell r="JR100">
            <v>0</v>
          </cell>
          <cell r="JS100">
            <v>0</v>
          </cell>
          <cell r="JT100">
            <v>0</v>
          </cell>
          <cell r="JU100">
            <v>0</v>
          </cell>
          <cell r="JV100">
            <v>2</v>
          </cell>
          <cell r="JW100">
            <v>2</v>
          </cell>
          <cell r="JX100">
            <v>5</v>
          </cell>
          <cell r="JY100">
            <v>7</v>
          </cell>
          <cell r="JZ100">
            <v>1</v>
          </cell>
          <cell r="KA100">
            <v>2</v>
          </cell>
          <cell r="KB100">
            <v>2</v>
          </cell>
          <cell r="KC100">
            <v>1</v>
          </cell>
          <cell r="KD100">
            <v>0</v>
          </cell>
          <cell r="KE100">
            <v>0</v>
          </cell>
          <cell r="KF100">
            <v>0</v>
          </cell>
          <cell r="KG100">
            <v>0</v>
          </cell>
          <cell r="KH100">
            <v>4</v>
          </cell>
          <cell r="KI100">
            <v>6</v>
          </cell>
          <cell r="KJ100">
            <v>7</v>
          </cell>
          <cell r="KK100">
            <v>9</v>
          </cell>
          <cell r="KL100">
            <v>16</v>
          </cell>
          <cell r="KM100">
            <v>0</v>
          </cell>
          <cell r="KN100">
            <v>0</v>
          </cell>
          <cell r="KO100">
            <v>1</v>
          </cell>
          <cell r="KP100">
            <v>0</v>
          </cell>
          <cell r="KQ100">
            <v>3</v>
          </cell>
          <cell r="KR100">
            <v>1</v>
          </cell>
          <cell r="KS100">
            <v>0</v>
          </cell>
          <cell r="KT100">
            <v>0</v>
          </cell>
          <cell r="KU100">
            <v>66</v>
          </cell>
          <cell r="KV100">
            <v>0</v>
          </cell>
          <cell r="KW100">
            <v>0</v>
          </cell>
          <cell r="KX100">
            <v>0</v>
          </cell>
          <cell r="KY100">
            <v>70</v>
          </cell>
          <cell r="KZ100">
            <v>0</v>
          </cell>
          <cell r="LA100">
            <v>0</v>
          </cell>
          <cell r="LB100">
            <v>0</v>
          </cell>
          <cell r="LC100">
            <v>0</v>
          </cell>
          <cell r="LD100">
            <v>0</v>
          </cell>
        </row>
        <row r="101">
          <cell r="A101" t="str">
            <v>Ulster Youth Choir</v>
          </cell>
          <cell r="B101">
            <v>1</v>
          </cell>
          <cell r="C101">
            <v>33221</v>
          </cell>
          <cell r="D101" t="str">
            <v>Lottery</v>
          </cell>
          <cell r="E101" t="str">
            <v>ACNI/12267</v>
          </cell>
          <cell r="F101" t="str">
            <v>Maria McAlister</v>
          </cell>
          <cell r="G101" t="str">
            <v>AFP - Core</v>
          </cell>
          <cell r="H101" t="str">
            <v>Awarded</v>
          </cell>
          <cell r="I101" t="str">
            <v>Small</v>
          </cell>
          <cell r="J101">
            <v>44632</v>
          </cell>
          <cell r="K101">
            <v>0</v>
          </cell>
          <cell r="L101">
            <v>52676</v>
          </cell>
          <cell r="M101">
            <v>173142</v>
          </cell>
          <cell r="N101" t="str">
            <v>Music</v>
          </cell>
          <cell r="O101">
            <v>0</v>
          </cell>
          <cell r="P101">
            <v>0</v>
          </cell>
          <cell r="Q101">
            <v>0</v>
          </cell>
          <cell r="R101">
            <v>0</v>
          </cell>
          <cell r="S101">
            <v>1</v>
          </cell>
          <cell r="T101">
            <v>0</v>
          </cell>
          <cell r="U101">
            <v>0</v>
          </cell>
          <cell r="V101">
            <v>0</v>
          </cell>
          <cell r="W101">
            <v>0</v>
          </cell>
          <cell r="X101">
            <v>0</v>
          </cell>
          <cell r="Y101">
            <v>0</v>
          </cell>
          <cell r="Z101">
            <v>1</v>
          </cell>
          <cell r="AA101">
            <v>1</v>
          </cell>
          <cell r="AB101">
            <v>1</v>
          </cell>
          <cell r="AC101">
            <v>2</v>
          </cell>
          <cell r="AD101">
            <v>7</v>
          </cell>
          <cell r="AE101">
            <v>7</v>
          </cell>
          <cell r="AF101">
            <v>0</v>
          </cell>
          <cell r="AG101">
            <v>0</v>
          </cell>
          <cell r="AH101">
            <v>3</v>
          </cell>
          <cell r="AI101">
            <v>5</v>
          </cell>
          <cell r="AJ101">
            <v>10</v>
          </cell>
          <cell r="AK101">
            <v>12</v>
          </cell>
          <cell r="AL101">
            <v>22</v>
          </cell>
          <cell r="AM101">
            <v>0</v>
          </cell>
          <cell r="AN101">
            <v>0</v>
          </cell>
          <cell r="AO101">
            <v>0</v>
          </cell>
          <cell r="AP101">
            <v>0</v>
          </cell>
          <cell r="AQ101">
            <v>3</v>
          </cell>
          <cell r="AR101">
            <v>4</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3</v>
          </cell>
          <cell r="BR101">
            <v>4</v>
          </cell>
          <cell r="BS101">
            <v>7</v>
          </cell>
          <cell r="BT101">
            <v>7</v>
          </cell>
          <cell r="BU101">
            <v>7</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7</v>
          </cell>
          <cell r="CU101">
            <v>7</v>
          </cell>
          <cell r="CV101">
            <v>14</v>
          </cell>
          <cell r="CW101">
            <v>1</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1</v>
          </cell>
          <cell r="DX101">
            <v>0</v>
          </cell>
          <cell r="DY101">
            <v>1</v>
          </cell>
          <cell r="DZ101">
            <v>3</v>
          </cell>
          <cell r="EA101">
            <v>7</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3</v>
          </cell>
          <cell r="FA101">
            <v>7</v>
          </cell>
          <cell r="FB101">
            <v>10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1</v>
          </cell>
          <cell r="FT101">
            <v>1</v>
          </cell>
          <cell r="FU101">
            <v>1</v>
          </cell>
          <cell r="FV101">
            <v>1</v>
          </cell>
          <cell r="FW101">
            <v>0</v>
          </cell>
          <cell r="FX101">
            <v>1</v>
          </cell>
          <cell r="FY101">
            <v>0</v>
          </cell>
          <cell r="FZ101">
            <v>0</v>
          </cell>
          <cell r="GA101">
            <v>2</v>
          </cell>
          <cell r="GB101">
            <v>3</v>
          </cell>
          <cell r="GC101">
            <v>4</v>
          </cell>
          <cell r="GD101">
            <v>7</v>
          </cell>
          <cell r="GE101">
            <v>0</v>
          </cell>
          <cell r="GF101">
            <v>0</v>
          </cell>
          <cell r="GG101">
            <v>4</v>
          </cell>
          <cell r="GH101">
            <v>3</v>
          </cell>
          <cell r="GI101">
            <v>3</v>
          </cell>
          <cell r="GJ101">
            <v>4</v>
          </cell>
          <cell r="GK101">
            <v>0</v>
          </cell>
          <cell r="GL101">
            <v>0</v>
          </cell>
          <cell r="GM101">
            <v>0</v>
          </cell>
          <cell r="GN101">
            <v>0</v>
          </cell>
          <cell r="GO101">
            <v>0</v>
          </cell>
          <cell r="GP101">
            <v>0</v>
          </cell>
          <cell r="GQ101">
            <v>7</v>
          </cell>
          <cell r="GR101">
            <v>7</v>
          </cell>
          <cell r="GS101">
            <v>14</v>
          </cell>
          <cell r="GT101">
            <v>0</v>
          </cell>
          <cell r="GU101">
            <v>0</v>
          </cell>
          <cell r="GV101">
            <v>0</v>
          </cell>
          <cell r="GW101">
            <v>0</v>
          </cell>
          <cell r="GX101">
            <v>1</v>
          </cell>
          <cell r="GY101">
            <v>0</v>
          </cell>
          <cell r="GZ101">
            <v>0</v>
          </cell>
          <cell r="HA101">
            <v>0</v>
          </cell>
          <cell r="HB101">
            <v>0</v>
          </cell>
          <cell r="HC101">
            <v>0</v>
          </cell>
          <cell r="HD101">
            <v>0</v>
          </cell>
          <cell r="HE101">
            <v>0</v>
          </cell>
          <cell r="HF101">
            <v>1</v>
          </cell>
          <cell r="HG101">
            <v>0</v>
          </cell>
          <cell r="HH101">
            <v>1</v>
          </cell>
          <cell r="HI101">
            <v>0</v>
          </cell>
          <cell r="HJ101">
            <v>0</v>
          </cell>
          <cell r="HK101">
            <v>0</v>
          </cell>
          <cell r="HL101">
            <v>1</v>
          </cell>
          <cell r="HM101">
            <v>0</v>
          </cell>
          <cell r="HN101">
            <v>0</v>
          </cell>
          <cell r="HO101">
            <v>0</v>
          </cell>
          <cell r="HP101">
            <v>0</v>
          </cell>
          <cell r="HQ101">
            <v>0</v>
          </cell>
          <cell r="HR101">
            <v>1</v>
          </cell>
          <cell r="HS101">
            <v>0</v>
          </cell>
          <cell r="HT101">
            <v>0</v>
          </cell>
          <cell r="HU101">
            <v>0</v>
          </cell>
          <cell r="HV101">
            <v>2</v>
          </cell>
          <cell r="HW101">
            <v>2</v>
          </cell>
          <cell r="HX101">
            <v>0</v>
          </cell>
          <cell r="HY101">
            <v>0</v>
          </cell>
          <cell r="HZ101">
            <v>0</v>
          </cell>
          <cell r="IA101">
            <v>0</v>
          </cell>
          <cell r="IB101">
            <v>0</v>
          </cell>
          <cell r="IC101">
            <v>0</v>
          </cell>
          <cell r="ID101">
            <v>0</v>
          </cell>
          <cell r="IE101">
            <v>0</v>
          </cell>
          <cell r="IF101">
            <v>0</v>
          </cell>
          <cell r="IG101">
            <v>0</v>
          </cell>
          <cell r="IH101">
            <v>0</v>
          </cell>
          <cell r="II101">
            <v>0</v>
          </cell>
          <cell r="IJ101">
            <v>0</v>
          </cell>
          <cell r="IK101">
            <v>0</v>
          </cell>
          <cell r="IL101">
            <v>0</v>
          </cell>
          <cell r="IM101">
            <v>0</v>
          </cell>
          <cell r="IN101">
            <v>0</v>
          </cell>
          <cell r="IO101">
            <v>0</v>
          </cell>
          <cell r="IP101">
            <v>0</v>
          </cell>
          <cell r="IQ101">
            <v>0</v>
          </cell>
          <cell r="IR101">
            <v>0</v>
          </cell>
          <cell r="IS101">
            <v>0</v>
          </cell>
          <cell r="IT101">
            <v>0</v>
          </cell>
          <cell r="IU101">
            <v>3</v>
          </cell>
          <cell r="IV101">
            <v>4</v>
          </cell>
          <cell r="IW101">
            <v>3</v>
          </cell>
          <cell r="IX101">
            <v>4</v>
          </cell>
          <cell r="IY101">
            <v>7</v>
          </cell>
          <cell r="IZ101">
            <v>0</v>
          </cell>
          <cell r="JA101">
            <v>0</v>
          </cell>
          <cell r="JB101">
            <v>0</v>
          </cell>
          <cell r="JC101">
            <v>0</v>
          </cell>
          <cell r="JD101">
            <v>0</v>
          </cell>
          <cell r="JE101">
            <v>0</v>
          </cell>
          <cell r="JF101">
            <v>0</v>
          </cell>
          <cell r="JG101">
            <v>0</v>
          </cell>
          <cell r="JH101">
            <v>7</v>
          </cell>
          <cell r="JI101">
            <v>7</v>
          </cell>
          <cell r="JJ101">
            <v>7</v>
          </cell>
          <cell r="JK101">
            <v>7</v>
          </cell>
          <cell r="JL101">
            <v>14</v>
          </cell>
          <cell r="JM101">
            <v>0</v>
          </cell>
          <cell r="JN101">
            <v>0</v>
          </cell>
          <cell r="JO101">
            <v>0</v>
          </cell>
          <cell r="JP101">
            <v>0</v>
          </cell>
          <cell r="JQ101">
            <v>0</v>
          </cell>
          <cell r="JR101">
            <v>0</v>
          </cell>
          <cell r="JS101">
            <v>0</v>
          </cell>
          <cell r="JT101">
            <v>0</v>
          </cell>
          <cell r="JU101">
            <v>1</v>
          </cell>
          <cell r="JV101">
            <v>0</v>
          </cell>
          <cell r="JW101">
            <v>1</v>
          </cell>
          <cell r="JX101">
            <v>0</v>
          </cell>
          <cell r="JY101">
            <v>1</v>
          </cell>
          <cell r="JZ101">
            <v>0</v>
          </cell>
          <cell r="KA101">
            <v>0</v>
          </cell>
          <cell r="KB101">
            <v>0</v>
          </cell>
          <cell r="KC101">
            <v>0</v>
          </cell>
          <cell r="KD101">
            <v>0</v>
          </cell>
          <cell r="KE101">
            <v>0</v>
          </cell>
          <cell r="KF101">
            <v>0</v>
          </cell>
          <cell r="KG101">
            <v>0</v>
          </cell>
          <cell r="KH101">
            <v>3</v>
          </cell>
          <cell r="KI101">
            <v>7</v>
          </cell>
          <cell r="KJ101">
            <v>3</v>
          </cell>
          <cell r="KK101">
            <v>7</v>
          </cell>
          <cell r="KL101">
            <v>10</v>
          </cell>
          <cell r="KM101">
            <v>0</v>
          </cell>
          <cell r="KN101">
            <v>0</v>
          </cell>
          <cell r="KO101">
            <v>1</v>
          </cell>
          <cell r="KP101">
            <v>0</v>
          </cell>
          <cell r="KQ101">
            <v>0</v>
          </cell>
          <cell r="KR101">
            <v>0</v>
          </cell>
          <cell r="KS101">
            <v>0</v>
          </cell>
          <cell r="KT101">
            <v>0</v>
          </cell>
          <cell r="KU101">
            <v>10</v>
          </cell>
          <cell r="KV101">
            <v>0</v>
          </cell>
          <cell r="KW101">
            <v>0</v>
          </cell>
          <cell r="KX101">
            <v>2</v>
          </cell>
          <cell r="KY101">
            <v>12</v>
          </cell>
          <cell r="KZ101">
            <v>0</v>
          </cell>
          <cell r="LA101">
            <v>0</v>
          </cell>
          <cell r="LB101">
            <v>0</v>
          </cell>
          <cell r="LC101">
            <v>1</v>
          </cell>
          <cell r="LD101">
            <v>1</v>
          </cell>
        </row>
        <row r="102">
          <cell r="A102" t="str">
            <v>Ulster Youth Orchestra</v>
          </cell>
          <cell r="B102">
            <v>1</v>
          </cell>
          <cell r="C102">
            <v>33208</v>
          </cell>
          <cell r="D102" t="str">
            <v>Lottery</v>
          </cell>
          <cell r="E102" t="str">
            <v>ACNI/12254</v>
          </cell>
          <cell r="F102" t="str">
            <v>Ciaran Scullion</v>
          </cell>
          <cell r="G102" t="str">
            <v>AFP - Core</v>
          </cell>
          <cell r="H102" t="str">
            <v>Awarded</v>
          </cell>
          <cell r="I102" t="str">
            <v>Small</v>
          </cell>
          <cell r="J102">
            <v>35206</v>
          </cell>
          <cell r="K102">
            <v>0</v>
          </cell>
          <cell r="L102">
            <v>35206</v>
          </cell>
          <cell r="M102">
            <v>133387.67000000001</v>
          </cell>
          <cell r="N102" t="str">
            <v>Music</v>
          </cell>
          <cell r="O102">
            <v>0</v>
          </cell>
          <cell r="P102">
            <v>0</v>
          </cell>
          <cell r="Q102">
            <v>0</v>
          </cell>
          <cell r="R102">
            <v>0</v>
          </cell>
          <cell r="S102">
            <v>0</v>
          </cell>
          <cell r="T102">
            <v>0</v>
          </cell>
          <cell r="U102">
            <v>0</v>
          </cell>
          <cell r="V102">
            <v>1</v>
          </cell>
          <cell r="W102">
            <v>0</v>
          </cell>
          <cell r="X102">
            <v>0</v>
          </cell>
          <cell r="Y102">
            <v>0</v>
          </cell>
          <cell r="Z102">
            <v>1</v>
          </cell>
          <cell r="AA102">
            <v>0</v>
          </cell>
          <cell r="AB102">
            <v>2</v>
          </cell>
          <cell r="AC102">
            <v>2</v>
          </cell>
          <cell r="AD102">
            <v>18</v>
          </cell>
          <cell r="AE102">
            <v>6</v>
          </cell>
          <cell r="AF102">
            <v>0</v>
          </cell>
          <cell r="AG102">
            <v>0</v>
          </cell>
          <cell r="AH102">
            <v>0</v>
          </cell>
          <cell r="AI102">
            <v>0</v>
          </cell>
          <cell r="AJ102">
            <v>18</v>
          </cell>
          <cell r="AK102">
            <v>6</v>
          </cell>
          <cell r="AL102">
            <v>24</v>
          </cell>
          <cell r="AM102">
            <v>6</v>
          </cell>
          <cell r="AN102">
            <v>7</v>
          </cell>
          <cell r="AO102">
            <v>13</v>
          </cell>
          <cell r="AP102">
            <v>1114</v>
          </cell>
          <cell r="AQ102">
            <v>5</v>
          </cell>
          <cell r="AR102">
            <v>3</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5</v>
          </cell>
          <cell r="BR102">
            <v>3</v>
          </cell>
          <cell r="BS102">
            <v>8</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18</v>
          </cell>
          <cell r="CS102">
            <v>6</v>
          </cell>
          <cell r="CT102">
            <v>18</v>
          </cell>
          <cell r="CU102">
            <v>6</v>
          </cell>
          <cell r="CV102">
            <v>24</v>
          </cell>
          <cell r="CW102">
            <v>0</v>
          </cell>
          <cell r="CX102">
            <v>1</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1</v>
          </cell>
          <cell r="DY102">
            <v>1</v>
          </cell>
          <cell r="DZ102">
            <v>0</v>
          </cell>
          <cell r="EA102">
            <v>1</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0</v>
          </cell>
          <cell r="FA102">
            <v>1</v>
          </cell>
          <cell r="FB102">
            <v>1</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1</v>
          </cell>
          <cell r="FW102">
            <v>0</v>
          </cell>
          <cell r="FX102">
            <v>3</v>
          </cell>
          <cell r="FY102">
            <v>3</v>
          </cell>
          <cell r="FZ102">
            <v>1</v>
          </cell>
          <cell r="GA102">
            <v>0</v>
          </cell>
          <cell r="GB102">
            <v>5</v>
          </cell>
          <cell r="GC102">
            <v>3</v>
          </cell>
          <cell r="GD102">
            <v>8</v>
          </cell>
          <cell r="GE102">
            <v>0</v>
          </cell>
          <cell r="GF102">
            <v>0</v>
          </cell>
          <cell r="GG102">
            <v>0</v>
          </cell>
          <cell r="GH102">
            <v>1</v>
          </cell>
          <cell r="GI102">
            <v>1</v>
          </cell>
          <cell r="GJ102">
            <v>1</v>
          </cell>
          <cell r="GK102">
            <v>7</v>
          </cell>
          <cell r="GL102">
            <v>3</v>
          </cell>
          <cell r="GM102">
            <v>8</v>
          </cell>
          <cell r="GN102">
            <v>1</v>
          </cell>
          <cell r="GO102">
            <v>2</v>
          </cell>
          <cell r="GP102">
            <v>0</v>
          </cell>
          <cell r="GQ102">
            <v>18</v>
          </cell>
          <cell r="GR102">
            <v>6</v>
          </cell>
          <cell r="GS102">
            <v>24</v>
          </cell>
          <cell r="GT102">
            <v>0</v>
          </cell>
          <cell r="GU102">
            <v>0</v>
          </cell>
          <cell r="GV102">
            <v>0</v>
          </cell>
          <cell r="GW102">
            <v>0</v>
          </cell>
          <cell r="GX102">
            <v>0</v>
          </cell>
          <cell r="GY102">
            <v>0</v>
          </cell>
          <cell r="GZ102">
            <v>0</v>
          </cell>
          <cell r="HA102">
            <v>1</v>
          </cell>
          <cell r="HB102">
            <v>0</v>
          </cell>
          <cell r="HC102">
            <v>0</v>
          </cell>
          <cell r="HD102">
            <v>0</v>
          </cell>
          <cell r="HE102">
            <v>0</v>
          </cell>
          <cell r="HF102">
            <v>0</v>
          </cell>
          <cell r="HG102">
            <v>1</v>
          </cell>
          <cell r="HH102">
            <v>1</v>
          </cell>
          <cell r="HI102">
            <v>0</v>
          </cell>
          <cell r="HJ102">
            <v>0</v>
          </cell>
          <cell r="HK102">
            <v>0</v>
          </cell>
          <cell r="HL102">
            <v>1</v>
          </cell>
          <cell r="HM102">
            <v>0</v>
          </cell>
          <cell r="HN102">
            <v>0</v>
          </cell>
          <cell r="HO102">
            <v>0</v>
          </cell>
          <cell r="HP102">
            <v>0</v>
          </cell>
          <cell r="HQ102">
            <v>0</v>
          </cell>
          <cell r="HR102">
            <v>0</v>
          </cell>
          <cell r="HS102">
            <v>0</v>
          </cell>
          <cell r="HT102">
            <v>0</v>
          </cell>
          <cell r="HU102">
            <v>0</v>
          </cell>
          <cell r="HV102">
            <v>1</v>
          </cell>
          <cell r="HW102">
            <v>1</v>
          </cell>
          <cell r="HX102">
            <v>0</v>
          </cell>
          <cell r="HY102">
            <v>1</v>
          </cell>
          <cell r="HZ102">
            <v>5</v>
          </cell>
          <cell r="IA102">
            <v>4</v>
          </cell>
          <cell r="IB102">
            <v>1</v>
          </cell>
          <cell r="IC102">
            <v>1</v>
          </cell>
          <cell r="ID102">
            <v>0</v>
          </cell>
          <cell r="IE102">
            <v>1</v>
          </cell>
          <cell r="IF102">
            <v>0</v>
          </cell>
          <cell r="IG102">
            <v>0</v>
          </cell>
          <cell r="IH102">
            <v>0</v>
          </cell>
          <cell r="II102">
            <v>0</v>
          </cell>
          <cell r="IJ102">
            <v>6</v>
          </cell>
          <cell r="IK102">
            <v>7</v>
          </cell>
          <cell r="IL102">
            <v>13</v>
          </cell>
          <cell r="IM102">
            <v>0</v>
          </cell>
          <cell r="IN102">
            <v>0</v>
          </cell>
          <cell r="IO102">
            <v>0</v>
          </cell>
          <cell r="IP102">
            <v>0</v>
          </cell>
          <cell r="IQ102">
            <v>0</v>
          </cell>
          <cell r="IR102">
            <v>0</v>
          </cell>
          <cell r="IS102">
            <v>0</v>
          </cell>
          <cell r="IT102">
            <v>0</v>
          </cell>
          <cell r="IU102">
            <v>5</v>
          </cell>
          <cell r="IV102">
            <v>3</v>
          </cell>
          <cell r="IW102">
            <v>5</v>
          </cell>
          <cell r="IX102">
            <v>3</v>
          </cell>
          <cell r="IY102">
            <v>8</v>
          </cell>
          <cell r="IZ102">
            <v>0</v>
          </cell>
          <cell r="JA102">
            <v>0</v>
          </cell>
          <cell r="JB102">
            <v>0</v>
          </cell>
          <cell r="JC102">
            <v>0</v>
          </cell>
          <cell r="JD102">
            <v>0</v>
          </cell>
          <cell r="JE102">
            <v>0</v>
          </cell>
          <cell r="JF102">
            <v>0</v>
          </cell>
          <cell r="JG102">
            <v>0</v>
          </cell>
          <cell r="JH102">
            <v>18</v>
          </cell>
          <cell r="JI102">
            <v>6</v>
          </cell>
          <cell r="JJ102">
            <v>18</v>
          </cell>
          <cell r="JK102">
            <v>6</v>
          </cell>
          <cell r="JL102">
            <v>24</v>
          </cell>
          <cell r="JM102">
            <v>0</v>
          </cell>
          <cell r="JN102">
            <v>0</v>
          </cell>
          <cell r="JO102">
            <v>0</v>
          </cell>
          <cell r="JP102">
            <v>0</v>
          </cell>
          <cell r="JQ102">
            <v>0</v>
          </cell>
          <cell r="JR102">
            <v>0</v>
          </cell>
          <cell r="JS102">
            <v>0</v>
          </cell>
          <cell r="JT102">
            <v>0</v>
          </cell>
          <cell r="JU102">
            <v>0</v>
          </cell>
          <cell r="JV102">
            <v>1</v>
          </cell>
          <cell r="JW102">
            <v>0</v>
          </cell>
          <cell r="JX102">
            <v>1</v>
          </cell>
          <cell r="JY102">
            <v>1</v>
          </cell>
          <cell r="JZ102">
            <v>0</v>
          </cell>
          <cell r="KA102">
            <v>0</v>
          </cell>
          <cell r="KB102">
            <v>0</v>
          </cell>
          <cell r="KC102">
            <v>0</v>
          </cell>
          <cell r="KD102">
            <v>0</v>
          </cell>
          <cell r="KE102">
            <v>0</v>
          </cell>
          <cell r="KF102">
            <v>0</v>
          </cell>
          <cell r="KG102">
            <v>0</v>
          </cell>
          <cell r="KH102">
            <v>0</v>
          </cell>
          <cell r="KI102">
            <v>1</v>
          </cell>
          <cell r="KJ102">
            <v>0</v>
          </cell>
          <cell r="KK102">
            <v>1</v>
          </cell>
          <cell r="KL102">
            <v>1</v>
          </cell>
          <cell r="KM102">
            <v>0</v>
          </cell>
          <cell r="KN102">
            <v>0</v>
          </cell>
          <cell r="KO102">
            <v>0</v>
          </cell>
          <cell r="KP102">
            <v>1</v>
          </cell>
          <cell r="KQ102">
            <v>0</v>
          </cell>
          <cell r="KR102">
            <v>0</v>
          </cell>
          <cell r="KS102">
            <v>0</v>
          </cell>
          <cell r="KT102">
            <v>0</v>
          </cell>
          <cell r="KU102">
            <v>0</v>
          </cell>
          <cell r="KV102">
            <v>0</v>
          </cell>
          <cell r="KW102">
            <v>0</v>
          </cell>
          <cell r="KX102">
            <v>0</v>
          </cell>
          <cell r="KY102">
            <v>0</v>
          </cell>
          <cell r="KZ102">
            <v>0</v>
          </cell>
          <cell r="LA102">
            <v>0</v>
          </cell>
          <cell r="LB102">
            <v>0</v>
          </cell>
          <cell r="LC102">
            <v>2</v>
          </cell>
          <cell r="LD102">
            <v>2</v>
          </cell>
        </row>
        <row r="103">
          <cell r="A103" t="str">
            <v>Ulster-Scots Community Network</v>
          </cell>
          <cell r="B103">
            <v>1</v>
          </cell>
          <cell r="C103">
            <v>33255</v>
          </cell>
          <cell r="D103" t="str">
            <v>Lottery</v>
          </cell>
          <cell r="E103" t="str">
            <v>ACNI/12301</v>
          </cell>
          <cell r="F103" t="str">
            <v>Joan Dempster</v>
          </cell>
          <cell r="G103" t="str">
            <v>AFP - Core</v>
          </cell>
          <cell r="H103" t="str">
            <v>Awarded</v>
          </cell>
          <cell r="I103" t="str">
            <v>Medium</v>
          </cell>
          <cell r="J103">
            <v>33918</v>
          </cell>
          <cell r="K103">
            <v>0</v>
          </cell>
          <cell r="L103">
            <v>45000</v>
          </cell>
          <cell r="M103">
            <v>349589</v>
          </cell>
          <cell r="N103" t="str">
            <v>Traditional Arts</v>
          </cell>
          <cell r="O103">
            <v>0</v>
          </cell>
          <cell r="P103">
            <v>0</v>
          </cell>
          <cell r="Q103">
            <v>0</v>
          </cell>
          <cell r="R103">
            <v>0</v>
          </cell>
          <cell r="S103">
            <v>1</v>
          </cell>
          <cell r="T103">
            <v>0</v>
          </cell>
          <cell r="U103">
            <v>0</v>
          </cell>
          <cell r="V103">
            <v>0</v>
          </cell>
          <cell r="W103">
            <v>5</v>
          </cell>
          <cell r="X103">
            <v>1</v>
          </cell>
          <cell r="Y103">
            <v>0</v>
          </cell>
          <cell r="Z103">
            <v>0</v>
          </cell>
          <cell r="AA103">
            <v>6</v>
          </cell>
          <cell r="AB103">
            <v>1</v>
          </cell>
          <cell r="AC103">
            <v>7</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5</v>
          </cell>
          <cell r="AR103">
            <v>4</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5</v>
          </cell>
          <cell r="BR103">
            <v>4</v>
          </cell>
          <cell r="BS103">
            <v>9</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1</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0</v>
          </cell>
          <cell r="DO103">
            <v>0</v>
          </cell>
          <cell r="DP103">
            <v>0</v>
          </cell>
          <cell r="DQ103">
            <v>0</v>
          </cell>
          <cell r="DR103">
            <v>0</v>
          </cell>
          <cell r="DS103">
            <v>0</v>
          </cell>
          <cell r="DT103">
            <v>0</v>
          </cell>
          <cell r="DU103">
            <v>0</v>
          </cell>
          <cell r="DV103">
            <v>0</v>
          </cell>
          <cell r="DW103">
            <v>1</v>
          </cell>
          <cell r="DX103">
            <v>0</v>
          </cell>
          <cell r="DY103">
            <v>1</v>
          </cell>
          <cell r="DZ103">
            <v>5</v>
          </cell>
          <cell r="EA103">
            <v>1</v>
          </cell>
          <cell r="EB103">
            <v>0</v>
          </cell>
          <cell r="EC103">
            <v>0</v>
          </cell>
          <cell r="ED103">
            <v>0</v>
          </cell>
          <cell r="EE103">
            <v>0</v>
          </cell>
          <cell r="EF103">
            <v>0</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5</v>
          </cell>
          <cell r="FA103">
            <v>1</v>
          </cell>
          <cell r="FB103">
            <v>6</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3</v>
          </cell>
          <cell r="FU103">
            <v>0</v>
          </cell>
          <cell r="FV103">
            <v>2</v>
          </cell>
          <cell r="FW103">
            <v>2</v>
          </cell>
          <cell r="FX103">
            <v>0</v>
          </cell>
          <cell r="FY103">
            <v>0</v>
          </cell>
          <cell r="FZ103">
            <v>0</v>
          </cell>
          <cell r="GA103">
            <v>2</v>
          </cell>
          <cell r="GB103">
            <v>5</v>
          </cell>
          <cell r="GC103">
            <v>4</v>
          </cell>
          <cell r="GD103">
            <v>9</v>
          </cell>
          <cell r="GE103">
            <v>0</v>
          </cell>
          <cell r="GF103">
            <v>0</v>
          </cell>
          <cell r="GG103">
            <v>0</v>
          </cell>
          <cell r="GH103">
            <v>0</v>
          </cell>
          <cell r="GI103">
            <v>0</v>
          </cell>
          <cell r="GJ103">
            <v>0</v>
          </cell>
          <cell r="GK103">
            <v>0</v>
          </cell>
          <cell r="GL103">
            <v>0</v>
          </cell>
          <cell r="GM103">
            <v>0</v>
          </cell>
          <cell r="GN103">
            <v>0</v>
          </cell>
          <cell r="GO103">
            <v>0</v>
          </cell>
          <cell r="GP103">
            <v>0</v>
          </cell>
          <cell r="GQ103">
            <v>0</v>
          </cell>
          <cell r="GR103">
            <v>0</v>
          </cell>
          <cell r="GS103">
            <v>0</v>
          </cell>
          <cell r="GT103">
            <v>0</v>
          </cell>
          <cell r="GU103">
            <v>0</v>
          </cell>
          <cell r="GV103">
            <v>0</v>
          </cell>
          <cell r="GW103">
            <v>0</v>
          </cell>
          <cell r="GX103">
            <v>1</v>
          </cell>
          <cell r="GY103">
            <v>0</v>
          </cell>
          <cell r="GZ103">
            <v>0</v>
          </cell>
          <cell r="HA103">
            <v>0</v>
          </cell>
          <cell r="HB103">
            <v>0</v>
          </cell>
          <cell r="HC103">
            <v>0</v>
          </cell>
          <cell r="HD103">
            <v>0</v>
          </cell>
          <cell r="HE103">
            <v>0</v>
          </cell>
          <cell r="HF103">
            <v>1</v>
          </cell>
          <cell r="HG103">
            <v>0</v>
          </cell>
          <cell r="HH103">
            <v>1</v>
          </cell>
          <cell r="HI103">
            <v>0</v>
          </cell>
          <cell r="HJ103">
            <v>0</v>
          </cell>
          <cell r="HK103">
            <v>1</v>
          </cell>
          <cell r="HL103">
            <v>0</v>
          </cell>
          <cell r="HM103">
            <v>2</v>
          </cell>
          <cell r="HN103">
            <v>0</v>
          </cell>
          <cell r="HO103">
            <v>1</v>
          </cell>
          <cell r="HP103">
            <v>1</v>
          </cell>
          <cell r="HQ103">
            <v>1</v>
          </cell>
          <cell r="HR103">
            <v>0</v>
          </cell>
          <cell r="HS103">
            <v>0</v>
          </cell>
          <cell r="HT103">
            <v>0</v>
          </cell>
          <cell r="HU103">
            <v>5</v>
          </cell>
          <cell r="HV103">
            <v>1</v>
          </cell>
          <cell r="HW103">
            <v>6</v>
          </cell>
          <cell r="HX103">
            <v>0</v>
          </cell>
          <cell r="HY103">
            <v>0</v>
          </cell>
          <cell r="HZ103">
            <v>0</v>
          </cell>
          <cell r="IA103">
            <v>0</v>
          </cell>
          <cell r="IB103">
            <v>0</v>
          </cell>
          <cell r="IC103">
            <v>0</v>
          </cell>
          <cell r="ID103">
            <v>0</v>
          </cell>
          <cell r="IE103">
            <v>0</v>
          </cell>
          <cell r="IF103">
            <v>0</v>
          </cell>
          <cell r="IG103">
            <v>0</v>
          </cell>
          <cell r="IH103">
            <v>0</v>
          </cell>
          <cell r="II103">
            <v>0</v>
          </cell>
          <cell r="IJ103">
            <v>0</v>
          </cell>
          <cell r="IK103">
            <v>0</v>
          </cell>
          <cell r="IL103">
            <v>0</v>
          </cell>
          <cell r="IM103">
            <v>0</v>
          </cell>
          <cell r="IN103">
            <v>0</v>
          </cell>
          <cell r="IO103">
            <v>5</v>
          </cell>
          <cell r="IP103">
            <v>4</v>
          </cell>
          <cell r="IQ103">
            <v>0</v>
          </cell>
          <cell r="IR103">
            <v>0</v>
          </cell>
          <cell r="IS103">
            <v>0</v>
          </cell>
          <cell r="IT103">
            <v>0</v>
          </cell>
          <cell r="IU103">
            <v>0</v>
          </cell>
          <cell r="IV103">
            <v>0</v>
          </cell>
          <cell r="IW103">
            <v>5</v>
          </cell>
          <cell r="IX103">
            <v>4</v>
          </cell>
          <cell r="IY103">
            <v>9</v>
          </cell>
          <cell r="IZ103">
            <v>0</v>
          </cell>
          <cell r="JA103">
            <v>0</v>
          </cell>
          <cell r="JB103">
            <v>0</v>
          </cell>
          <cell r="JC103">
            <v>0</v>
          </cell>
          <cell r="JD103">
            <v>0</v>
          </cell>
          <cell r="JE103">
            <v>0</v>
          </cell>
          <cell r="JF103">
            <v>0</v>
          </cell>
          <cell r="JG103">
            <v>0</v>
          </cell>
          <cell r="JH103">
            <v>0</v>
          </cell>
          <cell r="JI103">
            <v>0</v>
          </cell>
          <cell r="JJ103">
            <v>0</v>
          </cell>
          <cell r="JK103">
            <v>0</v>
          </cell>
          <cell r="JL103">
            <v>0</v>
          </cell>
          <cell r="JM103">
            <v>0</v>
          </cell>
          <cell r="JN103">
            <v>0</v>
          </cell>
          <cell r="JO103">
            <v>1</v>
          </cell>
          <cell r="JP103">
            <v>0</v>
          </cell>
          <cell r="JQ103">
            <v>0</v>
          </cell>
          <cell r="JR103">
            <v>0</v>
          </cell>
          <cell r="JS103">
            <v>0</v>
          </cell>
          <cell r="JT103">
            <v>0</v>
          </cell>
          <cell r="JU103">
            <v>0</v>
          </cell>
          <cell r="JV103">
            <v>0</v>
          </cell>
          <cell r="JW103">
            <v>1</v>
          </cell>
          <cell r="JX103">
            <v>0</v>
          </cell>
          <cell r="JY103">
            <v>1</v>
          </cell>
          <cell r="JZ103">
            <v>0</v>
          </cell>
          <cell r="KA103">
            <v>0</v>
          </cell>
          <cell r="KB103">
            <v>5</v>
          </cell>
          <cell r="KC103">
            <v>1</v>
          </cell>
          <cell r="KD103">
            <v>0</v>
          </cell>
          <cell r="KE103">
            <v>0</v>
          </cell>
          <cell r="KF103">
            <v>0</v>
          </cell>
          <cell r="KG103">
            <v>0</v>
          </cell>
          <cell r="KH103">
            <v>0</v>
          </cell>
          <cell r="KI103">
            <v>0</v>
          </cell>
          <cell r="KJ103">
            <v>5</v>
          </cell>
          <cell r="KK103">
            <v>1</v>
          </cell>
          <cell r="KL103">
            <v>6</v>
          </cell>
          <cell r="KM103">
            <v>0</v>
          </cell>
          <cell r="KN103">
            <v>0</v>
          </cell>
          <cell r="KO103">
            <v>1</v>
          </cell>
          <cell r="KP103">
            <v>0</v>
          </cell>
          <cell r="KQ103">
            <v>1</v>
          </cell>
          <cell r="KR103">
            <v>0</v>
          </cell>
          <cell r="KS103">
            <v>0</v>
          </cell>
          <cell r="KT103">
            <v>1</v>
          </cell>
          <cell r="KU103">
            <v>7</v>
          </cell>
          <cell r="KV103">
            <v>0</v>
          </cell>
          <cell r="KW103">
            <v>0</v>
          </cell>
          <cell r="KX103">
            <v>0</v>
          </cell>
          <cell r="KY103">
            <v>9</v>
          </cell>
          <cell r="KZ103">
            <v>0</v>
          </cell>
          <cell r="LA103">
            <v>0</v>
          </cell>
          <cell r="LB103">
            <v>0</v>
          </cell>
          <cell r="LC103">
            <v>0</v>
          </cell>
          <cell r="LD103">
            <v>0</v>
          </cell>
        </row>
        <row r="104">
          <cell r="A104" t="str">
            <v>Verbal Arts Centre</v>
          </cell>
          <cell r="B104">
            <v>1</v>
          </cell>
          <cell r="C104">
            <v>33187</v>
          </cell>
          <cell r="D104" t="str">
            <v>Exchequer</v>
          </cell>
          <cell r="E104" t="str">
            <v>ACNI/12233</v>
          </cell>
          <cell r="F104" t="str">
            <v>Damian Smyth</v>
          </cell>
          <cell r="G104" t="str">
            <v>AFP - Core</v>
          </cell>
          <cell r="H104" t="str">
            <v>Awarded</v>
          </cell>
          <cell r="I104" t="str">
            <v>Medium</v>
          </cell>
          <cell r="J104">
            <v>225496</v>
          </cell>
          <cell r="K104">
            <v>0</v>
          </cell>
          <cell r="L104">
            <v>312475</v>
          </cell>
          <cell r="M104">
            <v>1334940</v>
          </cell>
          <cell r="N104" t="str">
            <v>Literature</v>
          </cell>
          <cell r="O104">
            <v>0</v>
          </cell>
          <cell r="P104">
            <v>1</v>
          </cell>
          <cell r="Q104">
            <v>0</v>
          </cell>
          <cell r="R104">
            <v>7</v>
          </cell>
          <cell r="S104">
            <v>1</v>
          </cell>
          <cell r="T104">
            <v>2</v>
          </cell>
          <cell r="U104">
            <v>0</v>
          </cell>
          <cell r="V104">
            <v>0</v>
          </cell>
          <cell r="W104">
            <v>1</v>
          </cell>
          <cell r="X104">
            <v>2</v>
          </cell>
          <cell r="Y104">
            <v>2</v>
          </cell>
          <cell r="Z104">
            <v>0</v>
          </cell>
          <cell r="AA104">
            <v>4</v>
          </cell>
          <cell r="AB104">
            <v>12</v>
          </cell>
          <cell r="AC104">
            <v>16</v>
          </cell>
          <cell r="AD104">
            <v>2</v>
          </cell>
          <cell r="AE104">
            <v>2</v>
          </cell>
          <cell r="AF104">
            <v>0</v>
          </cell>
          <cell r="AG104">
            <v>0</v>
          </cell>
          <cell r="AH104">
            <v>0</v>
          </cell>
          <cell r="AI104">
            <v>0</v>
          </cell>
          <cell r="AJ104">
            <v>2</v>
          </cell>
          <cell r="AK104">
            <v>2</v>
          </cell>
          <cell r="AL104">
            <v>4</v>
          </cell>
          <cell r="AM104">
            <v>15</v>
          </cell>
          <cell r="AN104">
            <v>42</v>
          </cell>
          <cell r="AO104">
            <v>57</v>
          </cell>
          <cell r="AP104">
            <v>2665</v>
          </cell>
          <cell r="AQ104">
            <v>5</v>
          </cell>
          <cell r="AR104">
            <v>2</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5</v>
          </cell>
          <cell r="BR104">
            <v>2</v>
          </cell>
          <cell r="BS104">
            <v>7</v>
          </cell>
          <cell r="BT104">
            <v>0</v>
          </cell>
          <cell r="BU104">
            <v>8</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8</v>
          </cell>
          <cell r="CV104">
            <v>8</v>
          </cell>
          <cell r="CW104">
            <v>1</v>
          </cell>
          <cell r="CX104">
            <v>2</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1</v>
          </cell>
          <cell r="DX104">
            <v>2</v>
          </cell>
          <cell r="DY104">
            <v>3</v>
          </cell>
          <cell r="DZ104">
            <v>3</v>
          </cell>
          <cell r="EA104">
            <v>2</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3</v>
          </cell>
          <cell r="FA104">
            <v>2</v>
          </cell>
          <cell r="FB104">
            <v>5</v>
          </cell>
          <cell r="FC104">
            <v>0</v>
          </cell>
          <cell r="FD104">
            <v>0</v>
          </cell>
          <cell r="FE104">
            <v>0</v>
          </cell>
          <cell r="FF104">
            <v>0</v>
          </cell>
          <cell r="FG104">
            <v>0</v>
          </cell>
          <cell r="FH104">
            <v>0</v>
          </cell>
          <cell r="FI104">
            <v>0</v>
          </cell>
          <cell r="FJ104">
            <v>0</v>
          </cell>
          <cell r="FK104">
            <v>0</v>
          </cell>
          <cell r="FL104">
            <v>1</v>
          </cell>
          <cell r="FM104">
            <v>0</v>
          </cell>
          <cell r="FN104">
            <v>1</v>
          </cell>
          <cell r="FO104">
            <v>1</v>
          </cell>
          <cell r="FP104">
            <v>0</v>
          </cell>
          <cell r="FQ104">
            <v>0</v>
          </cell>
          <cell r="FR104">
            <v>0</v>
          </cell>
          <cell r="FS104">
            <v>0</v>
          </cell>
          <cell r="FT104">
            <v>0</v>
          </cell>
          <cell r="FU104">
            <v>0</v>
          </cell>
          <cell r="FV104">
            <v>2</v>
          </cell>
          <cell r="FW104">
            <v>1</v>
          </cell>
          <cell r="FX104">
            <v>1</v>
          </cell>
          <cell r="FY104">
            <v>0</v>
          </cell>
          <cell r="FZ104">
            <v>2</v>
          </cell>
          <cell r="GA104">
            <v>1</v>
          </cell>
          <cell r="GB104">
            <v>5</v>
          </cell>
          <cell r="GC104">
            <v>2</v>
          </cell>
          <cell r="GD104">
            <v>7</v>
          </cell>
          <cell r="GE104">
            <v>0</v>
          </cell>
          <cell r="GF104">
            <v>0</v>
          </cell>
          <cell r="GG104">
            <v>0</v>
          </cell>
          <cell r="GH104">
            <v>1</v>
          </cell>
          <cell r="GI104">
            <v>0</v>
          </cell>
          <cell r="GJ104">
            <v>4</v>
          </cell>
          <cell r="GK104">
            <v>0</v>
          </cell>
          <cell r="GL104">
            <v>2</v>
          </cell>
          <cell r="GM104">
            <v>0</v>
          </cell>
          <cell r="GN104">
            <v>1</v>
          </cell>
          <cell r="GO104">
            <v>0</v>
          </cell>
          <cell r="GP104">
            <v>0</v>
          </cell>
          <cell r="GQ104">
            <v>0</v>
          </cell>
          <cell r="GR104">
            <v>8</v>
          </cell>
          <cell r="GS104">
            <v>8</v>
          </cell>
          <cell r="GT104">
            <v>0</v>
          </cell>
          <cell r="GU104">
            <v>0</v>
          </cell>
          <cell r="GV104">
            <v>0</v>
          </cell>
          <cell r="GW104">
            <v>1</v>
          </cell>
          <cell r="GX104">
            <v>1</v>
          </cell>
          <cell r="GY104">
            <v>1</v>
          </cell>
          <cell r="GZ104">
            <v>0</v>
          </cell>
          <cell r="HA104">
            <v>0</v>
          </cell>
          <cell r="HB104">
            <v>0</v>
          </cell>
          <cell r="HC104">
            <v>0</v>
          </cell>
          <cell r="HD104">
            <v>0</v>
          </cell>
          <cell r="HE104">
            <v>0</v>
          </cell>
          <cell r="HF104">
            <v>1</v>
          </cell>
          <cell r="HG104">
            <v>2</v>
          </cell>
          <cell r="HH104">
            <v>3</v>
          </cell>
          <cell r="HI104">
            <v>0</v>
          </cell>
          <cell r="HJ104">
            <v>0</v>
          </cell>
          <cell r="HK104">
            <v>0</v>
          </cell>
          <cell r="HL104">
            <v>0</v>
          </cell>
          <cell r="HM104">
            <v>2</v>
          </cell>
          <cell r="HN104">
            <v>2</v>
          </cell>
          <cell r="HO104">
            <v>0</v>
          </cell>
          <cell r="HP104">
            <v>0</v>
          </cell>
          <cell r="HQ104">
            <v>1</v>
          </cell>
          <cell r="HR104">
            <v>0</v>
          </cell>
          <cell r="HS104">
            <v>0</v>
          </cell>
          <cell r="HT104">
            <v>0</v>
          </cell>
          <cell r="HU104">
            <v>3</v>
          </cell>
          <cell r="HV104">
            <v>2</v>
          </cell>
          <cell r="HW104">
            <v>5</v>
          </cell>
          <cell r="HX104">
            <v>3</v>
          </cell>
          <cell r="HY104">
            <v>5</v>
          </cell>
          <cell r="HZ104">
            <v>1</v>
          </cell>
          <cell r="IA104">
            <v>6</v>
          </cell>
          <cell r="IB104">
            <v>2</v>
          </cell>
          <cell r="IC104">
            <v>9</v>
          </cell>
          <cell r="ID104">
            <v>1</v>
          </cell>
          <cell r="IE104">
            <v>7</v>
          </cell>
          <cell r="IF104">
            <v>2</v>
          </cell>
          <cell r="IG104">
            <v>0</v>
          </cell>
          <cell r="IH104">
            <v>2</v>
          </cell>
          <cell r="II104">
            <v>12</v>
          </cell>
          <cell r="IJ104">
            <v>11</v>
          </cell>
          <cell r="IK104">
            <v>39</v>
          </cell>
          <cell r="IL104">
            <v>50</v>
          </cell>
          <cell r="IM104">
            <v>0</v>
          </cell>
          <cell r="IN104">
            <v>2</v>
          </cell>
          <cell r="IO104">
            <v>2</v>
          </cell>
          <cell r="IP104">
            <v>3</v>
          </cell>
          <cell r="IQ104">
            <v>0</v>
          </cell>
          <cell r="IR104">
            <v>0</v>
          </cell>
          <cell r="IS104">
            <v>0</v>
          </cell>
          <cell r="IT104">
            <v>0</v>
          </cell>
          <cell r="IU104">
            <v>0</v>
          </cell>
          <cell r="IV104">
            <v>0</v>
          </cell>
          <cell r="IW104">
            <v>2</v>
          </cell>
          <cell r="IX104">
            <v>5</v>
          </cell>
          <cell r="IY104">
            <v>7</v>
          </cell>
          <cell r="IZ104">
            <v>0</v>
          </cell>
          <cell r="JA104">
            <v>7</v>
          </cell>
          <cell r="JB104">
            <v>0</v>
          </cell>
          <cell r="JC104">
            <v>1</v>
          </cell>
          <cell r="JD104">
            <v>0</v>
          </cell>
          <cell r="JE104">
            <v>0</v>
          </cell>
          <cell r="JF104">
            <v>0</v>
          </cell>
          <cell r="JG104">
            <v>0</v>
          </cell>
          <cell r="JH104">
            <v>0</v>
          </cell>
          <cell r="JI104">
            <v>0</v>
          </cell>
          <cell r="JJ104">
            <v>0</v>
          </cell>
          <cell r="JK104">
            <v>8</v>
          </cell>
          <cell r="JL104">
            <v>8</v>
          </cell>
          <cell r="JM104">
            <v>1</v>
          </cell>
          <cell r="JN104">
            <v>2</v>
          </cell>
          <cell r="JO104">
            <v>0</v>
          </cell>
          <cell r="JP104">
            <v>0</v>
          </cell>
          <cell r="JQ104">
            <v>0</v>
          </cell>
          <cell r="JR104">
            <v>0</v>
          </cell>
          <cell r="JS104">
            <v>0</v>
          </cell>
          <cell r="JT104">
            <v>0</v>
          </cell>
          <cell r="JU104">
            <v>0</v>
          </cell>
          <cell r="JV104">
            <v>0</v>
          </cell>
          <cell r="JW104">
            <v>1</v>
          </cell>
          <cell r="JX104">
            <v>2</v>
          </cell>
          <cell r="JY104">
            <v>3</v>
          </cell>
          <cell r="JZ104">
            <v>3</v>
          </cell>
          <cell r="KA104">
            <v>2</v>
          </cell>
          <cell r="KB104">
            <v>0</v>
          </cell>
          <cell r="KC104">
            <v>0</v>
          </cell>
          <cell r="KD104">
            <v>0</v>
          </cell>
          <cell r="KE104">
            <v>0</v>
          </cell>
          <cell r="KF104">
            <v>0</v>
          </cell>
          <cell r="KG104">
            <v>0</v>
          </cell>
          <cell r="KH104">
            <v>0</v>
          </cell>
          <cell r="KI104">
            <v>0</v>
          </cell>
          <cell r="KJ104">
            <v>3</v>
          </cell>
          <cell r="KK104">
            <v>2</v>
          </cell>
          <cell r="KL104">
            <v>5</v>
          </cell>
          <cell r="KM104">
            <v>0</v>
          </cell>
          <cell r="KN104">
            <v>0</v>
          </cell>
          <cell r="KO104">
            <v>1</v>
          </cell>
          <cell r="KP104">
            <v>0</v>
          </cell>
          <cell r="KQ104">
            <v>0</v>
          </cell>
          <cell r="KR104">
            <v>0</v>
          </cell>
          <cell r="KS104">
            <v>0</v>
          </cell>
          <cell r="KT104">
            <v>23</v>
          </cell>
          <cell r="KU104">
            <v>5</v>
          </cell>
          <cell r="KV104">
            <v>12</v>
          </cell>
          <cell r="KW104">
            <v>0</v>
          </cell>
          <cell r="KX104">
            <v>9</v>
          </cell>
          <cell r="KY104">
            <v>49</v>
          </cell>
          <cell r="KZ104">
            <v>0</v>
          </cell>
          <cell r="LA104">
            <v>0</v>
          </cell>
          <cell r="LB104">
            <v>0</v>
          </cell>
          <cell r="LC104">
            <v>9</v>
          </cell>
          <cell r="LD104">
            <v>9</v>
          </cell>
        </row>
        <row r="105">
          <cell r="A105" t="str">
            <v>Voluntary Arts Network (for Voluntary Arts Ireland)</v>
          </cell>
          <cell r="B105">
            <v>1</v>
          </cell>
          <cell r="C105">
            <v>33172</v>
          </cell>
          <cell r="D105" t="str">
            <v>Lottery</v>
          </cell>
          <cell r="E105" t="str">
            <v>ACNI/12218</v>
          </cell>
          <cell r="F105" t="str">
            <v>Fionnuala Walsh</v>
          </cell>
          <cell r="G105" t="str">
            <v>AFP - Core</v>
          </cell>
          <cell r="H105" t="str">
            <v>Awarded</v>
          </cell>
          <cell r="I105" t="str">
            <v>Small</v>
          </cell>
          <cell r="J105">
            <v>57380</v>
          </cell>
          <cell r="K105">
            <v>0</v>
          </cell>
          <cell r="L105">
            <v>155712</v>
          </cell>
          <cell r="M105">
            <v>329399</v>
          </cell>
          <cell r="N105" t="str">
            <v>Combined</v>
          </cell>
          <cell r="O105">
            <v>0</v>
          </cell>
          <cell r="P105">
            <v>0</v>
          </cell>
          <cell r="Q105">
            <v>0</v>
          </cell>
          <cell r="R105">
            <v>0</v>
          </cell>
          <cell r="S105">
            <v>1</v>
          </cell>
          <cell r="T105">
            <v>0</v>
          </cell>
          <cell r="U105">
            <v>0</v>
          </cell>
          <cell r="V105">
            <v>0</v>
          </cell>
          <cell r="W105">
            <v>0</v>
          </cell>
          <cell r="X105">
            <v>0</v>
          </cell>
          <cell r="Y105">
            <v>1</v>
          </cell>
          <cell r="Z105">
            <v>1</v>
          </cell>
          <cell r="AA105">
            <v>2</v>
          </cell>
          <cell r="AB105">
            <v>1</v>
          </cell>
          <cell r="AC105">
            <v>3</v>
          </cell>
          <cell r="AD105">
            <v>3</v>
          </cell>
          <cell r="AE105">
            <v>2</v>
          </cell>
          <cell r="AF105">
            <v>0</v>
          </cell>
          <cell r="AG105">
            <v>0</v>
          </cell>
          <cell r="AH105">
            <v>1</v>
          </cell>
          <cell r="AI105">
            <v>2</v>
          </cell>
          <cell r="AJ105">
            <v>4</v>
          </cell>
          <cell r="AK105">
            <v>4</v>
          </cell>
          <cell r="AL105">
            <v>8</v>
          </cell>
          <cell r="AM105">
            <v>12</v>
          </cell>
          <cell r="AN105">
            <v>9</v>
          </cell>
          <cell r="AO105">
            <v>21</v>
          </cell>
          <cell r="AP105">
            <v>1496</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3</v>
          </cell>
          <cell r="BU105">
            <v>2</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3</v>
          </cell>
          <cell r="CU105">
            <v>2</v>
          </cell>
          <cell r="CV105">
            <v>5</v>
          </cell>
          <cell r="CW105">
            <v>1</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1</v>
          </cell>
          <cell r="DX105">
            <v>0</v>
          </cell>
          <cell r="DY105">
            <v>1</v>
          </cell>
          <cell r="DZ105">
            <v>2</v>
          </cell>
          <cell r="EA105">
            <v>3</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2</v>
          </cell>
          <cell r="FA105">
            <v>3</v>
          </cell>
          <cell r="FB105">
            <v>5</v>
          </cell>
          <cell r="FC105">
            <v>0</v>
          </cell>
          <cell r="FD105">
            <v>0</v>
          </cell>
          <cell r="FE105">
            <v>0</v>
          </cell>
          <cell r="FF105">
            <v>0</v>
          </cell>
          <cell r="FG105">
            <v>0</v>
          </cell>
          <cell r="FH105">
            <v>0</v>
          </cell>
          <cell r="FI105">
            <v>0</v>
          </cell>
          <cell r="FJ105">
            <v>0</v>
          </cell>
          <cell r="FK105">
            <v>0</v>
          </cell>
          <cell r="FL105">
            <v>1</v>
          </cell>
          <cell r="FM105">
            <v>0</v>
          </cell>
          <cell r="FN105">
            <v>1</v>
          </cell>
          <cell r="FO105">
            <v>1</v>
          </cell>
          <cell r="FP105">
            <v>0</v>
          </cell>
          <cell r="FQ105">
            <v>0</v>
          </cell>
          <cell r="FR105">
            <v>0</v>
          </cell>
          <cell r="FS105">
            <v>0</v>
          </cell>
          <cell r="FT105">
            <v>0</v>
          </cell>
          <cell r="FU105">
            <v>0</v>
          </cell>
          <cell r="FV105">
            <v>3</v>
          </cell>
          <cell r="FW105">
            <v>5</v>
          </cell>
          <cell r="FX105">
            <v>1</v>
          </cell>
          <cell r="FY105">
            <v>0</v>
          </cell>
          <cell r="FZ105">
            <v>2</v>
          </cell>
          <cell r="GA105">
            <v>0</v>
          </cell>
          <cell r="GB105">
            <v>6</v>
          </cell>
          <cell r="GC105">
            <v>5</v>
          </cell>
          <cell r="GD105">
            <v>11</v>
          </cell>
          <cell r="GE105">
            <v>0</v>
          </cell>
          <cell r="GF105">
            <v>0</v>
          </cell>
          <cell r="GG105">
            <v>0</v>
          </cell>
          <cell r="GH105">
            <v>0</v>
          </cell>
          <cell r="GI105">
            <v>0</v>
          </cell>
          <cell r="GJ105">
            <v>0</v>
          </cell>
          <cell r="GK105">
            <v>0</v>
          </cell>
          <cell r="GL105">
            <v>0</v>
          </cell>
          <cell r="GM105">
            <v>0</v>
          </cell>
          <cell r="GN105">
            <v>0</v>
          </cell>
          <cell r="GO105">
            <v>0</v>
          </cell>
          <cell r="GP105">
            <v>0</v>
          </cell>
          <cell r="GQ105">
            <v>0</v>
          </cell>
          <cell r="GR105">
            <v>0</v>
          </cell>
          <cell r="GS105">
            <v>0</v>
          </cell>
          <cell r="GT105">
            <v>0</v>
          </cell>
          <cell r="GU105">
            <v>0</v>
          </cell>
          <cell r="GV105">
            <v>0</v>
          </cell>
          <cell r="GW105">
            <v>0</v>
          </cell>
          <cell r="GX105">
            <v>0</v>
          </cell>
          <cell r="GY105">
            <v>0</v>
          </cell>
          <cell r="GZ105">
            <v>1</v>
          </cell>
          <cell r="HA105">
            <v>0</v>
          </cell>
          <cell r="HB105">
            <v>0</v>
          </cell>
          <cell r="HC105">
            <v>0</v>
          </cell>
          <cell r="HD105">
            <v>0</v>
          </cell>
          <cell r="HE105">
            <v>0</v>
          </cell>
          <cell r="HF105">
            <v>1</v>
          </cell>
          <cell r="HG105">
            <v>0</v>
          </cell>
          <cell r="HH105">
            <v>1</v>
          </cell>
          <cell r="HI105">
            <v>0</v>
          </cell>
          <cell r="HJ105">
            <v>0</v>
          </cell>
          <cell r="HK105">
            <v>0</v>
          </cell>
          <cell r="HL105">
            <v>0</v>
          </cell>
          <cell r="HM105">
            <v>0</v>
          </cell>
          <cell r="HN105">
            <v>1</v>
          </cell>
          <cell r="HO105">
            <v>0</v>
          </cell>
          <cell r="HP105">
            <v>0</v>
          </cell>
          <cell r="HQ105">
            <v>0</v>
          </cell>
          <cell r="HR105">
            <v>0</v>
          </cell>
          <cell r="HS105">
            <v>0</v>
          </cell>
          <cell r="HT105">
            <v>0</v>
          </cell>
          <cell r="HU105">
            <v>0</v>
          </cell>
          <cell r="HV105">
            <v>1</v>
          </cell>
          <cell r="HW105">
            <v>1</v>
          </cell>
          <cell r="HX105">
            <v>0</v>
          </cell>
          <cell r="HY105">
            <v>0</v>
          </cell>
          <cell r="HZ105">
            <v>4</v>
          </cell>
          <cell r="IA105">
            <v>7</v>
          </cell>
          <cell r="IB105">
            <v>5</v>
          </cell>
          <cell r="IC105">
            <v>5</v>
          </cell>
          <cell r="ID105">
            <v>0</v>
          </cell>
          <cell r="IE105">
            <v>0</v>
          </cell>
          <cell r="IF105">
            <v>0</v>
          </cell>
          <cell r="IG105">
            <v>0</v>
          </cell>
          <cell r="IH105">
            <v>0</v>
          </cell>
          <cell r="II105">
            <v>0</v>
          </cell>
          <cell r="IJ105">
            <v>9</v>
          </cell>
          <cell r="IK105">
            <v>12</v>
          </cell>
          <cell r="IL105">
            <v>21</v>
          </cell>
          <cell r="IM105">
            <v>0</v>
          </cell>
          <cell r="IN105">
            <v>0</v>
          </cell>
          <cell r="IO105">
            <v>0</v>
          </cell>
          <cell r="IP105">
            <v>0</v>
          </cell>
          <cell r="IQ105">
            <v>0</v>
          </cell>
          <cell r="IR105">
            <v>0</v>
          </cell>
          <cell r="IS105">
            <v>0</v>
          </cell>
          <cell r="IT105">
            <v>0</v>
          </cell>
          <cell r="IU105">
            <v>0</v>
          </cell>
          <cell r="IV105">
            <v>0</v>
          </cell>
          <cell r="IW105">
            <v>0</v>
          </cell>
          <cell r="IX105">
            <v>0</v>
          </cell>
          <cell r="IY105">
            <v>0</v>
          </cell>
          <cell r="IZ105">
            <v>0</v>
          </cell>
          <cell r="JA105">
            <v>0</v>
          </cell>
          <cell r="JB105">
            <v>0</v>
          </cell>
          <cell r="JC105">
            <v>0</v>
          </cell>
          <cell r="JD105">
            <v>0</v>
          </cell>
          <cell r="JE105">
            <v>0</v>
          </cell>
          <cell r="JF105">
            <v>0</v>
          </cell>
          <cell r="JG105">
            <v>0</v>
          </cell>
          <cell r="JH105">
            <v>3</v>
          </cell>
          <cell r="JI105">
            <v>2</v>
          </cell>
          <cell r="JJ105">
            <v>3</v>
          </cell>
          <cell r="JK105">
            <v>2</v>
          </cell>
          <cell r="JL105">
            <v>5</v>
          </cell>
          <cell r="JM105">
            <v>1</v>
          </cell>
          <cell r="JN105">
            <v>0</v>
          </cell>
          <cell r="JO105">
            <v>0</v>
          </cell>
          <cell r="JP105">
            <v>0</v>
          </cell>
          <cell r="JQ105">
            <v>0</v>
          </cell>
          <cell r="JR105">
            <v>0</v>
          </cell>
          <cell r="JS105">
            <v>0</v>
          </cell>
          <cell r="JT105">
            <v>0</v>
          </cell>
          <cell r="JU105">
            <v>0</v>
          </cell>
          <cell r="JV105">
            <v>0</v>
          </cell>
          <cell r="JW105">
            <v>1</v>
          </cell>
          <cell r="JX105">
            <v>0</v>
          </cell>
          <cell r="JY105">
            <v>1</v>
          </cell>
          <cell r="JZ105">
            <v>0</v>
          </cell>
          <cell r="KA105">
            <v>0</v>
          </cell>
          <cell r="KB105">
            <v>0</v>
          </cell>
          <cell r="KC105">
            <v>0</v>
          </cell>
          <cell r="KD105">
            <v>0</v>
          </cell>
          <cell r="KE105">
            <v>0</v>
          </cell>
          <cell r="KF105">
            <v>0</v>
          </cell>
          <cell r="KG105">
            <v>0</v>
          </cell>
          <cell r="KH105">
            <v>2</v>
          </cell>
          <cell r="KI105">
            <v>3</v>
          </cell>
          <cell r="KJ105">
            <v>2</v>
          </cell>
          <cell r="KK105">
            <v>3</v>
          </cell>
          <cell r="KL105">
            <v>5</v>
          </cell>
          <cell r="KM105">
            <v>0</v>
          </cell>
          <cell r="KN105">
            <v>0</v>
          </cell>
          <cell r="KO105">
            <v>1</v>
          </cell>
          <cell r="KP105">
            <v>0</v>
          </cell>
          <cell r="KQ105">
            <v>0</v>
          </cell>
          <cell r="KR105">
            <v>0</v>
          </cell>
          <cell r="KS105">
            <v>0</v>
          </cell>
          <cell r="KT105">
            <v>0</v>
          </cell>
          <cell r="KU105">
            <v>4</v>
          </cell>
          <cell r="KV105">
            <v>0</v>
          </cell>
          <cell r="KW105">
            <v>0</v>
          </cell>
          <cell r="KX105">
            <v>0</v>
          </cell>
          <cell r="KY105">
            <v>4</v>
          </cell>
          <cell r="KZ105">
            <v>1</v>
          </cell>
          <cell r="LA105">
            <v>0</v>
          </cell>
          <cell r="LB105">
            <v>0</v>
          </cell>
          <cell r="LC105">
            <v>0</v>
          </cell>
          <cell r="LD105">
            <v>0</v>
          </cell>
        </row>
        <row r="106">
          <cell r="A106" t="str">
            <v>Walled City Music Trust</v>
          </cell>
          <cell r="B106">
            <v>1</v>
          </cell>
          <cell r="C106">
            <v>33163</v>
          </cell>
          <cell r="D106" t="str">
            <v>Exchequer</v>
          </cell>
          <cell r="E106" t="str">
            <v>ACNI/12209</v>
          </cell>
          <cell r="F106" t="str">
            <v>Ciaran Scullion</v>
          </cell>
          <cell r="G106" t="str">
            <v>AFP - Core</v>
          </cell>
          <cell r="H106" t="str">
            <v>Awarded</v>
          </cell>
          <cell r="I106" t="str">
            <v>Medium</v>
          </cell>
          <cell r="J106">
            <v>115000</v>
          </cell>
          <cell r="K106">
            <v>0</v>
          </cell>
          <cell r="L106">
            <v>175000</v>
          </cell>
          <cell r="M106">
            <v>461970</v>
          </cell>
          <cell r="N106" t="str">
            <v>Music</v>
          </cell>
          <cell r="O106">
            <v>0</v>
          </cell>
          <cell r="P106">
            <v>0</v>
          </cell>
          <cell r="Q106">
            <v>0</v>
          </cell>
          <cell r="R106">
            <v>0</v>
          </cell>
          <cell r="S106">
            <v>1</v>
          </cell>
          <cell r="T106">
            <v>1</v>
          </cell>
          <cell r="U106">
            <v>0</v>
          </cell>
          <cell r="V106">
            <v>0</v>
          </cell>
          <cell r="W106">
            <v>0</v>
          </cell>
          <cell r="X106">
            <v>0</v>
          </cell>
          <cell r="Y106">
            <v>0</v>
          </cell>
          <cell r="Z106">
            <v>0</v>
          </cell>
          <cell r="AA106">
            <v>1</v>
          </cell>
          <cell r="AB106">
            <v>1</v>
          </cell>
          <cell r="AC106">
            <v>2</v>
          </cell>
          <cell r="AD106">
            <v>2</v>
          </cell>
          <cell r="AE106">
            <v>1</v>
          </cell>
          <cell r="AF106">
            <v>0</v>
          </cell>
          <cell r="AG106">
            <v>1</v>
          </cell>
          <cell r="AH106">
            <v>0</v>
          </cell>
          <cell r="AI106">
            <v>0</v>
          </cell>
          <cell r="AJ106">
            <v>2</v>
          </cell>
          <cell r="AK106">
            <v>2</v>
          </cell>
          <cell r="AL106">
            <v>4</v>
          </cell>
          <cell r="AM106">
            <v>20</v>
          </cell>
          <cell r="AN106">
            <v>30</v>
          </cell>
          <cell r="AO106">
            <v>50</v>
          </cell>
          <cell r="AP106">
            <v>1500</v>
          </cell>
          <cell r="AQ106">
            <v>4</v>
          </cell>
          <cell r="AR106">
            <v>1</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4</v>
          </cell>
          <cell r="BR106">
            <v>1</v>
          </cell>
          <cell r="BS106">
            <v>5</v>
          </cell>
          <cell r="BT106">
            <v>2</v>
          </cell>
          <cell r="BU106">
            <v>0</v>
          </cell>
          <cell r="BV106">
            <v>0</v>
          </cell>
          <cell r="BW106">
            <v>0</v>
          </cell>
          <cell r="BX106">
            <v>0</v>
          </cell>
          <cell r="BY106">
            <v>0</v>
          </cell>
          <cell r="BZ106">
            <v>0</v>
          </cell>
          <cell r="CA106">
            <v>0</v>
          </cell>
          <cell r="CB106">
            <v>0</v>
          </cell>
          <cell r="CC106">
            <v>0</v>
          </cell>
          <cell r="CD106">
            <v>0</v>
          </cell>
          <cell r="CE106">
            <v>0</v>
          </cell>
          <cell r="CF106">
            <v>0</v>
          </cell>
          <cell r="CG106">
            <v>1</v>
          </cell>
          <cell r="CH106">
            <v>0</v>
          </cell>
          <cell r="CI106">
            <v>0</v>
          </cell>
          <cell r="CJ106">
            <v>0</v>
          </cell>
          <cell r="CK106">
            <v>0</v>
          </cell>
          <cell r="CL106">
            <v>0</v>
          </cell>
          <cell r="CM106">
            <v>0</v>
          </cell>
          <cell r="CN106">
            <v>0</v>
          </cell>
          <cell r="CO106">
            <v>0</v>
          </cell>
          <cell r="CP106">
            <v>0</v>
          </cell>
          <cell r="CQ106">
            <v>0</v>
          </cell>
          <cell r="CR106">
            <v>0</v>
          </cell>
          <cell r="CS106">
            <v>0</v>
          </cell>
          <cell r="CT106">
            <v>2</v>
          </cell>
          <cell r="CU106">
            <v>1</v>
          </cell>
          <cell r="CV106">
            <v>3</v>
          </cell>
          <cell r="CW106">
            <v>1</v>
          </cell>
          <cell r="CX106">
            <v>2</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1</v>
          </cell>
          <cell r="DX106">
            <v>2</v>
          </cell>
          <cell r="DY106">
            <v>3</v>
          </cell>
          <cell r="DZ106">
            <v>0</v>
          </cell>
          <cell r="EA106">
            <v>1</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1</v>
          </cell>
          <cell r="FB106">
            <v>1</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1</v>
          </cell>
          <cell r="FU106">
            <v>0</v>
          </cell>
          <cell r="FV106">
            <v>10</v>
          </cell>
          <cell r="FW106">
            <v>3</v>
          </cell>
          <cell r="FX106">
            <v>2</v>
          </cell>
          <cell r="FY106">
            <v>1</v>
          </cell>
          <cell r="FZ106">
            <v>0</v>
          </cell>
          <cell r="GA106">
            <v>0</v>
          </cell>
          <cell r="GB106">
            <v>13</v>
          </cell>
          <cell r="GC106">
            <v>4</v>
          </cell>
          <cell r="GD106">
            <v>17</v>
          </cell>
          <cell r="GE106">
            <v>0</v>
          </cell>
          <cell r="GF106">
            <v>0</v>
          </cell>
          <cell r="GG106">
            <v>0</v>
          </cell>
          <cell r="GH106">
            <v>0</v>
          </cell>
          <cell r="GI106">
            <v>1</v>
          </cell>
          <cell r="GJ106">
            <v>1</v>
          </cell>
          <cell r="GK106">
            <v>0</v>
          </cell>
          <cell r="GL106">
            <v>0</v>
          </cell>
          <cell r="GM106">
            <v>1</v>
          </cell>
          <cell r="GN106">
            <v>0</v>
          </cell>
          <cell r="GO106">
            <v>0</v>
          </cell>
          <cell r="GP106">
            <v>0</v>
          </cell>
          <cell r="GQ106">
            <v>2</v>
          </cell>
          <cell r="GR106">
            <v>1</v>
          </cell>
          <cell r="GS106">
            <v>3</v>
          </cell>
          <cell r="GT106">
            <v>0</v>
          </cell>
          <cell r="GU106">
            <v>0</v>
          </cell>
          <cell r="GV106">
            <v>0</v>
          </cell>
          <cell r="GW106">
            <v>0</v>
          </cell>
          <cell r="GX106">
            <v>0</v>
          </cell>
          <cell r="GY106">
            <v>1</v>
          </cell>
          <cell r="GZ106">
            <v>0</v>
          </cell>
          <cell r="HA106">
            <v>0</v>
          </cell>
          <cell r="HB106">
            <v>0</v>
          </cell>
          <cell r="HC106">
            <v>0</v>
          </cell>
          <cell r="HD106">
            <v>0</v>
          </cell>
          <cell r="HE106">
            <v>0</v>
          </cell>
          <cell r="HF106">
            <v>0</v>
          </cell>
          <cell r="HG106">
            <v>1</v>
          </cell>
          <cell r="HH106">
            <v>1</v>
          </cell>
          <cell r="HI106">
            <v>0</v>
          </cell>
          <cell r="HJ106">
            <v>0</v>
          </cell>
          <cell r="HK106">
            <v>0</v>
          </cell>
          <cell r="HL106">
            <v>0</v>
          </cell>
          <cell r="HM106">
            <v>0</v>
          </cell>
          <cell r="HN106">
            <v>0</v>
          </cell>
          <cell r="HO106">
            <v>0</v>
          </cell>
          <cell r="HP106">
            <v>0</v>
          </cell>
          <cell r="HQ106">
            <v>0</v>
          </cell>
          <cell r="HR106">
            <v>0</v>
          </cell>
          <cell r="HS106">
            <v>0</v>
          </cell>
          <cell r="HT106">
            <v>1</v>
          </cell>
          <cell r="HU106">
            <v>0</v>
          </cell>
          <cell r="HV106">
            <v>1</v>
          </cell>
          <cell r="HW106">
            <v>1</v>
          </cell>
          <cell r="HX106">
            <v>3</v>
          </cell>
          <cell r="HY106">
            <v>3</v>
          </cell>
          <cell r="HZ106">
            <v>8</v>
          </cell>
          <cell r="IA106">
            <v>8</v>
          </cell>
          <cell r="IB106">
            <v>4</v>
          </cell>
          <cell r="IC106">
            <v>4</v>
          </cell>
          <cell r="ID106">
            <v>3</v>
          </cell>
          <cell r="IE106">
            <v>3</v>
          </cell>
          <cell r="IF106">
            <v>2</v>
          </cell>
          <cell r="IG106">
            <v>4</v>
          </cell>
          <cell r="IH106">
            <v>2</v>
          </cell>
          <cell r="II106">
            <v>4</v>
          </cell>
          <cell r="IJ106">
            <v>22</v>
          </cell>
          <cell r="IK106">
            <v>26</v>
          </cell>
          <cell r="IL106">
            <v>48</v>
          </cell>
          <cell r="IM106">
            <v>0</v>
          </cell>
          <cell r="IN106">
            <v>0</v>
          </cell>
          <cell r="IO106">
            <v>0</v>
          </cell>
          <cell r="IP106">
            <v>0</v>
          </cell>
          <cell r="IQ106">
            <v>0</v>
          </cell>
          <cell r="IR106">
            <v>0</v>
          </cell>
          <cell r="IS106">
            <v>0</v>
          </cell>
          <cell r="IT106">
            <v>0</v>
          </cell>
          <cell r="IU106">
            <v>4</v>
          </cell>
          <cell r="IV106">
            <v>1</v>
          </cell>
          <cell r="IW106">
            <v>4</v>
          </cell>
          <cell r="IX106">
            <v>1</v>
          </cell>
          <cell r="IY106">
            <v>5</v>
          </cell>
          <cell r="IZ106">
            <v>0</v>
          </cell>
          <cell r="JA106">
            <v>0</v>
          </cell>
          <cell r="JB106">
            <v>0</v>
          </cell>
          <cell r="JC106">
            <v>0</v>
          </cell>
          <cell r="JD106">
            <v>0</v>
          </cell>
          <cell r="JE106">
            <v>0</v>
          </cell>
          <cell r="JF106">
            <v>0</v>
          </cell>
          <cell r="JG106">
            <v>0</v>
          </cell>
          <cell r="JH106">
            <v>2</v>
          </cell>
          <cell r="JI106">
            <v>1</v>
          </cell>
          <cell r="JJ106">
            <v>2</v>
          </cell>
          <cell r="JK106">
            <v>1</v>
          </cell>
          <cell r="JL106">
            <v>3</v>
          </cell>
          <cell r="JM106">
            <v>0</v>
          </cell>
          <cell r="JN106">
            <v>0</v>
          </cell>
          <cell r="JO106">
            <v>0</v>
          </cell>
          <cell r="JP106">
            <v>0</v>
          </cell>
          <cell r="JQ106">
            <v>0</v>
          </cell>
          <cell r="JR106">
            <v>0</v>
          </cell>
          <cell r="JS106">
            <v>0</v>
          </cell>
          <cell r="JT106">
            <v>0</v>
          </cell>
          <cell r="JU106">
            <v>1</v>
          </cell>
          <cell r="JV106">
            <v>2</v>
          </cell>
          <cell r="JW106">
            <v>1</v>
          </cell>
          <cell r="JX106">
            <v>2</v>
          </cell>
          <cell r="JY106">
            <v>3</v>
          </cell>
          <cell r="JZ106">
            <v>0</v>
          </cell>
          <cell r="KA106">
            <v>0</v>
          </cell>
          <cell r="KB106">
            <v>0</v>
          </cell>
          <cell r="KC106">
            <v>0</v>
          </cell>
          <cell r="KD106">
            <v>0</v>
          </cell>
          <cell r="KE106">
            <v>0</v>
          </cell>
          <cell r="KF106">
            <v>0</v>
          </cell>
          <cell r="KG106">
            <v>0</v>
          </cell>
          <cell r="KH106">
            <v>0</v>
          </cell>
          <cell r="KI106">
            <v>1</v>
          </cell>
          <cell r="KJ106">
            <v>0</v>
          </cell>
          <cell r="KK106">
            <v>1</v>
          </cell>
          <cell r="KL106">
            <v>1</v>
          </cell>
          <cell r="KM106">
            <v>0</v>
          </cell>
          <cell r="KN106">
            <v>0</v>
          </cell>
          <cell r="KO106">
            <v>1</v>
          </cell>
          <cell r="KP106">
            <v>0</v>
          </cell>
          <cell r="KQ106">
            <v>0</v>
          </cell>
          <cell r="KR106">
            <v>0</v>
          </cell>
          <cell r="KS106">
            <v>0</v>
          </cell>
          <cell r="KT106">
            <v>0</v>
          </cell>
          <cell r="KU106">
            <v>0</v>
          </cell>
          <cell r="KV106">
            <v>2</v>
          </cell>
          <cell r="KW106">
            <v>0</v>
          </cell>
          <cell r="KX106">
            <v>0</v>
          </cell>
          <cell r="KY106">
            <v>2</v>
          </cell>
          <cell r="KZ106">
            <v>0</v>
          </cell>
          <cell r="LA106">
            <v>0</v>
          </cell>
          <cell r="LB106">
            <v>0</v>
          </cell>
          <cell r="LC106">
            <v>1</v>
          </cell>
          <cell r="LD106">
            <v>1</v>
          </cell>
        </row>
        <row r="107">
          <cell r="A107" t="str">
            <v>Waterside Theatre Company Ltd</v>
          </cell>
          <cell r="B107">
            <v>1</v>
          </cell>
          <cell r="C107">
            <v>33237</v>
          </cell>
          <cell r="D107" t="str">
            <v>Exchequer</v>
          </cell>
          <cell r="E107" t="str">
            <v>ACNI/12283</v>
          </cell>
          <cell r="F107" t="str">
            <v>Gavin O'Connor</v>
          </cell>
          <cell r="G107" t="str">
            <v>AFP - Core</v>
          </cell>
          <cell r="H107" t="str">
            <v>Awarded</v>
          </cell>
          <cell r="I107" t="str">
            <v>Medium</v>
          </cell>
          <cell r="J107">
            <v>130930</v>
          </cell>
          <cell r="K107">
            <v>0</v>
          </cell>
          <cell r="L107">
            <v>177453</v>
          </cell>
          <cell r="M107">
            <v>450901</v>
          </cell>
          <cell r="N107" t="str">
            <v>Combined</v>
          </cell>
          <cell r="O107">
            <v>0</v>
          </cell>
          <cell r="P107">
            <v>0</v>
          </cell>
          <cell r="Q107">
            <v>0</v>
          </cell>
          <cell r="R107">
            <v>0</v>
          </cell>
          <cell r="S107">
            <v>1</v>
          </cell>
          <cell r="T107">
            <v>2</v>
          </cell>
          <cell r="U107">
            <v>0</v>
          </cell>
          <cell r="V107">
            <v>0</v>
          </cell>
          <cell r="W107">
            <v>1</v>
          </cell>
          <cell r="X107">
            <v>1</v>
          </cell>
          <cell r="Y107">
            <v>0</v>
          </cell>
          <cell r="Z107">
            <v>1</v>
          </cell>
          <cell r="AA107">
            <v>2</v>
          </cell>
          <cell r="AB107">
            <v>4</v>
          </cell>
          <cell r="AC107">
            <v>6</v>
          </cell>
          <cell r="AD107">
            <v>1</v>
          </cell>
          <cell r="AE107">
            <v>8</v>
          </cell>
          <cell r="AF107">
            <v>0</v>
          </cell>
          <cell r="AG107">
            <v>0</v>
          </cell>
          <cell r="AH107">
            <v>0</v>
          </cell>
          <cell r="AI107">
            <v>0</v>
          </cell>
          <cell r="AJ107">
            <v>1</v>
          </cell>
          <cell r="AK107">
            <v>8</v>
          </cell>
          <cell r="AL107">
            <v>9</v>
          </cell>
          <cell r="AM107">
            <v>0</v>
          </cell>
          <cell r="AN107">
            <v>1</v>
          </cell>
          <cell r="AO107">
            <v>1</v>
          </cell>
          <cell r="AP107">
            <v>30</v>
          </cell>
          <cell r="AQ107">
            <v>2</v>
          </cell>
          <cell r="AR107">
            <v>4</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1</v>
          </cell>
          <cell r="BO107">
            <v>0</v>
          </cell>
          <cell r="BP107">
            <v>0</v>
          </cell>
          <cell r="BQ107">
            <v>2</v>
          </cell>
          <cell r="BR107">
            <v>5</v>
          </cell>
          <cell r="BS107">
            <v>7</v>
          </cell>
          <cell r="BT107">
            <v>0</v>
          </cell>
          <cell r="BU107">
            <v>7</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1</v>
          </cell>
          <cell r="CM107">
            <v>0</v>
          </cell>
          <cell r="CN107">
            <v>0</v>
          </cell>
          <cell r="CO107">
            <v>0</v>
          </cell>
          <cell r="CP107">
            <v>0</v>
          </cell>
          <cell r="CQ107">
            <v>1</v>
          </cell>
          <cell r="CR107">
            <v>0</v>
          </cell>
          <cell r="CS107">
            <v>0</v>
          </cell>
          <cell r="CT107">
            <v>1</v>
          </cell>
          <cell r="CU107">
            <v>8</v>
          </cell>
          <cell r="CV107">
            <v>9</v>
          </cell>
          <cell r="CW107">
            <v>1</v>
          </cell>
          <cell r="CX107">
            <v>2</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1</v>
          </cell>
          <cell r="DX107">
            <v>2</v>
          </cell>
          <cell r="DY107">
            <v>3</v>
          </cell>
          <cell r="DZ107">
            <v>1</v>
          </cell>
          <cell r="EA107">
            <v>2</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1</v>
          </cell>
          <cell r="FA107">
            <v>2</v>
          </cell>
          <cell r="FB107">
            <v>3</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2</v>
          </cell>
          <cell r="FV107">
            <v>0</v>
          </cell>
          <cell r="FW107">
            <v>2</v>
          </cell>
          <cell r="FX107">
            <v>2</v>
          </cell>
          <cell r="FY107">
            <v>1</v>
          </cell>
          <cell r="FZ107">
            <v>0</v>
          </cell>
          <cell r="GA107">
            <v>0</v>
          </cell>
          <cell r="GB107">
            <v>2</v>
          </cell>
          <cell r="GC107">
            <v>5</v>
          </cell>
          <cell r="GD107">
            <v>7</v>
          </cell>
          <cell r="GE107">
            <v>0</v>
          </cell>
          <cell r="GF107">
            <v>0</v>
          </cell>
          <cell r="GG107">
            <v>0</v>
          </cell>
          <cell r="GH107">
            <v>3</v>
          </cell>
          <cell r="GI107">
            <v>1</v>
          </cell>
          <cell r="GJ107">
            <v>2</v>
          </cell>
          <cell r="GK107">
            <v>0</v>
          </cell>
          <cell r="GL107">
            <v>2</v>
          </cell>
          <cell r="GM107">
            <v>0</v>
          </cell>
          <cell r="GN107">
            <v>0</v>
          </cell>
          <cell r="GO107">
            <v>0</v>
          </cell>
          <cell r="GP107">
            <v>1</v>
          </cell>
          <cell r="GQ107">
            <v>1</v>
          </cell>
          <cell r="GR107">
            <v>8</v>
          </cell>
          <cell r="GS107">
            <v>9</v>
          </cell>
          <cell r="GT107">
            <v>0</v>
          </cell>
          <cell r="GU107">
            <v>0</v>
          </cell>
          <cell r="GV107">
            <v>0</v>
          </cell>
          <cell r="GW107">
            <v>0</v>
          </cell>
          <cell r="GX107">
            <v>0</v>
          </cell>
          <cell r="GY107">
            <v>2</v>
          </cell>
          <cell r="GZ107">
            <v>1</v>
          </cell>
          <cell r="HA107">
            <v>0</v>
          </cell>
          <cell r="HB107">
            <v>0</v>
          </cell>
          <cell r="HC107">
            <v>0</v>
          </cell>
          <cell r="HD107">
            <v>0</v>
          </cell>
          <cell r="HE107">
            <v>0</v>
          </cell>
          <cell r="HF107">
            <v>1</v>
          </cell>
          <cell r="HG107">
            <v>2</v>
          </cell>
          <cell r="HH107">
            <v>3</v>
          </cell>
          <cell r="HI107">
            <v>0</v>
          </cell>
          <cell r="HJ107">
            <v>0</v>
          </cell>
          <cell r="HK107">
            <v>0</v>
          </cell>
          <cell r="HL107">
            <v>0</v>
          </cell>
          <cell r="HM107">
            <v>1</v>
          </cell>
          <cell r="HN107">
            <v>2</v>
          </cell>
          <cell r="HO107">
            <v>0</v>
          </cell>
          <cell r="HP107">
            <v>0</v>
          </cell>
          <cell r="HQ107">
            <v>0</v>
          </cell>
          <cell r="HR107">
            <v>0</v>
          </cell>
          <cell r="HS107">
            <v>0</v>
          </cell>
          <cell r="HT107">
            <v>0</v>
          </cell>
          <cell r="HU107">
            <v>1</v>
          </cell>
          <cell r="HV107">
            <v>2</v>
          </cell>
          <cell r="HW107">
            <v>3</v>
          </cell>
          <cell r="HX107">
            <v>0</v>
          </cell>
          <cell r="HY107">
            <v>0</v>
          </cell>
          <cell r="HZ107">
            <v>0</v>
          </cell>
          <cell r="IA107">
            <v>0</v>
          </cell>
          <cell r="IB107">
            <v>0</v>
          </cell>
          <cell r="IC107">
            <v>0</v>
          </cell>
          <cell r="ID107">
            <v>0</v>
          </cell>
          <cell r="IE107">
            <v>1</v>
          </cell>
          <cell r="IF107">
            <v>0</v>
          </cell>
          <cell r="IG107">
            <v>0</v>
          </cell>
          <cell r="IH107">
            <v>0</v>
          </cell>
          <cell r="II107">
            <v>0</v>
          </cell>
          <cell r="IJ107">
            <v>0</v>
          </cell>
          <cell r="IK107">
            <v>1</v>
          </cell>
          <cell r="IL107">
            <v>1</v>
          </cell>
          <cell r="IM107">
            <v>1</v>
          </cell>
          <cell r="IN107">
            <v>4</v>
          </cell>
          <cell r="IO107">
            <v>1</v>
          </cell>
          <cell r="IP107">
            <v>1</v>
          </cell>
          <cell r="IQ107">
            <v>0</v>
          </cell>
          <cell r="IR107">
            <v>0</v>
          </cell>
          <cell r="IS107">
            <v>0</v>
          </cell>
          <cell r="IT107">
            <v>0</v>
          </cell>
          <cell r="IU107">
            <v>0</v>
          </cell>
          <cell r="IV107">
            <v>0</v>
          </cell>
          <cell r="IW107">
            <v>2</v>
          </cell>
          <cell r="IX107">
            <v>5</v>
          </cell>
          <cell r="IY107">
            <v>7</v>
          </cell>
          <cell r="IZ107">
            <v>0</v>
          </cell>
          <cell r="JA107">
            <v>0</v>
          </cell>
          <cell r="JB107">
            <v>0</v>
          </cell>
          <cell r="JC107">
            <v>0</v>
          </cell>
          <cell r="JD107">
            <v>0</v>
          </cell>
          <cell r="JE107">
            <v>0</v>
          </cell>
          <cell r="JF107">
            <v>0</v>
          </cell>
          <cell r="JG107">
            <v>0</v>
          </cell>
          <cell r="JH107">
            <v>1</v>
          </cell>
          <cell r="JI107">
            <v>8</v>
          </cell>
          <cell r="JJ107">
            <v>1</v>
          </cell>
          <cell r="JK107">
            <v>8</v>
          </cell>
          <cell r="JL107">
            <v>9</v>
          </cell>
          <cell r="JM107">
            <v>0</v>
          </cell>
          <cell r="JN107">
            <v>1</v>
          </cell>
          <cell r="JO107">
            <v>1</v>
          </cell>
          <cell r="JP107">
            <v>0</v>
          </cell>
          <cell r="JQ107">
            <v>0</v>
          </cell>
          <cell r="JR107">
            <v>0</v>
          </cell>
          <cell r="JS107">
            <v>0</v>
          </cell>
          <cell r="JT107">
            <v>1</v>
          </cell>
          <cell r="JU107">
            <v>0</v>
          </cell>
          <cell r="JV107">
            <v>0</v>
          </cell>
          <cell r="JW107">
            <v>1</v>
          </cell>
          <cell r="JX107">
            <v>2</v>
          </cell>
          <cell r="JY107">
            <v>3</v>
          </cell>
          <cell r="JZ107">
            <v>0</v>
          </cell>
          <cell r="KA107">
            <v>1</v>
          </cell>
          <cell r="KB107">
            <v>1</v>
          </cell>
          <cell r="KC107">
            <v>1</v>
          </cell>
          <cell r="KD107">
            <v>0</v>
          </cell>
          <cell r="KE107">
            <v>0</v>
          </cell>
          <cell r="KF107">
            <v>0</v>
          </cell>
          <cell r="KG107">
            <v>0</v>
          </cell>
          <cell r="KH107">
            <v>0</v>
          </cell>
          <cell r="KI107">
            <v>0</v>
          </cell>
          <cell r="KJ107">
            <v>1</v>
          </cell>
          <cell r="KK107">
            <v>2</v>
          </cell>
          <cell r="KL107">
            <v>3</v>
          </cell>
          <cell r="KM107">
            <v>0</v>
          </cell>
          <cell r="KN107">
            <v>0</v>
          </cell>
          <cell r="KO107">
            <v>1</v>
          </cell>
          <cell r="KP107">
            <v>0</v>
          </cell>
          <cell r="KQ107">
            <v>1</v>
          </cell>
          <cell r="KR107">
            <v>0</v>
          </cell>
          <cell r="KS107">
            <v>0</v>
          </cell>
          <cell r="KT107">
            <v>0</v>
          </cell>
          <cell r="KU107">
            <v>1</v>
          </cell>
          <cell r="KV107">
            <v>1</v>
          </cell>
          <cell r="KW107">
            <v>0</v>
          </cell>
          <cell r="KX107">
            <v>0</v>
          </cell>
          <cell r="KY107">
            <v>3</v>
          </cell>
          <cell r="KZ107">
            <v>0</v>
          </cell>
          <cell r="LA107">
            <v>0</v>
          </cell>
          <cell r="LB107">
            <v>0</v>
          </cell>
          <cell r="LC107">
            <v>2</v>
          </cell>
          <cell r="LD107">
            <v>2</v>
          </cell>
        </row>
        <row r="108">
          <cell r="A108" t="str">
            <v>Wheelworks</v>
          </cell>
          <cell r="B108">
            <v>1</v>
          </cell>
          <cell r="C108">
            <v>33193</v>
          </cell>
          <cell r="D108" t="str">
            <v>Lottery</v>
          </cell>
          <cell r="E108" t="str">
            <v>ACNI/12239</v>
          </cell>
          <cell r="F108" t="str">
            <v>Gavin O'Connor</v>
          </cell>
          <cell r="G108" t="str">
            <v>AFP - Core</v>
          </cell>
          <cell r="H108" t="str">
            <v>Awarded</v>
          </cell>
          <cell r="I108" t="str">
            <v>Medium</v>
          </cell>
          <cell r="J108">
            <v>82450</v>
          </cell>
          <cell r="K108">
            <v>0</v>
          </cell>
          <cell r="L108">
            <v>86000</v>
          </cell>
          <cell r="M108">
            <v>197566</v>
          </cell>
          <cell r="N108" t="str">
            <v>Combined</v>
          </cell>
          <cell r="O108">
            <v>0</v>
          </cell>
          <cell r="P108">
            <v>0</v>
          </cell>
          <cell r="Q108">
            <v>0</v>
          </cell>
          <cell r="R108">
            <v>0</v>
          </cell>
          <cell r="S108">
            <v>0</v>
          </cell>
          <cell r="T108">
            <v>1</v>
          </cell>
          <cell r="U108">
            <v>0</v>
          </cell>
          <cell r="V108">
            <v>0</v>
          </cell>
          <cell r="W108">
            <v>0</v>
          </cell>
          <cell r="X108">
            <v>1</v>
          </cell>
          <cell r="Y108">
            <v>1</v>
          </cell>
          <cell r="Z108">
            <v>1</v>
          </cell>
          <cell r="AA108">
            <v>1</v>
          </cell>
          <cell r="AB108">
            <v>3</v>
          </cell>
          <cell r="AC108">
            <v>4</v>
          </cell>
          <cell r="AD108">
            <v>8</v>
          </cell>
          <cell r="AE108">
            <v>11</v>
          </cell>
          <cell r="AF108">
            <v>0</v>
          </cell>
          <cell r="AG108">
            <v>1</v>
          </cell>
          <cell r="AH108">
            <v>1</v>
          </cell>
          <cell r="AI108">
            <v>2</v>
          </cell>
          <cell r="AJ108">
            <v>9</v>
          </cell>
          <cell r="AK108">
            <v>14</v>
          </cell>
          <cell r="AL108">
            <v>23</v>
          </cell>
          <cell r="AM108">
            <v>0</v>
          </cell>
          <cell r="AN108">
            <v>0</v>
          </cell>
          <cell r="AO108">
            <v>0</v>
          </cell>
          <cell r="AP108">
            <v>0</v>
          </cell>
          <cell r="AQ108">
            <v>4</v>
          </cell>
          <cell r="AR108">
            <v>1</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1</v>
          </cell>
          <cell r="BH108">
            <v>0</v>
          </cell>
          <cell r="BI108">
            <v>0</v>
          </cell>
          <cell r="BJ108">
            <v>0</v>
          </cell>
          <cell r="BK108">
            <v>0</v>
          </cell>
          <cell r="BL108">
            <v>0</v>
          </cell>
          <cell r="BM108">
            <v>0</v>
          </cell>
          <cell r="BN108">
            <v>0</v>
          </cell>
          <cell r="BO108">
            <v>0</v>
          </cell>
          <cell r="BP108">
            <v>0</v>
          </cell>
          <cell r="BQ108">
            <v>5</v>
          </cell>
          <cell r="BR108">
            <v>1</v>
          </cell>
          <cell r="BS108">
            <v>6</v>
          </cell>
          <cell r="BT108">
            <v>8</v>
          </cell>
          <cell r="BU108">
            <v>10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1</v>
          </cell>
          <cell r="CR108">
            <v>0</v>
          </cell>
          <cell r="CS108">
            <v>0</v>
          </cell>
          <cell r="CT108">
            <v>8</v>
          </cell>
          <cell r="CU108">
            <v>11</v>
          </cell>
          <cell r="CV108">
            <v>19</v>
          </cell>
          <cell r="CW108">
            <v>0</v>
          </cell>
          <cell r="CX108">
            <v>1</v>
          </cell>
          <cell r="CY108">
            <v>0</v>
          </cell>
          <cell r="CZ108">
            <v>0</v>
          </cell>
          <cell r="DA108">
            <v>0</v>
          </cell>
          <cell r="DB108">
            <v>0</v>
          </cell>
          <cell r="DC108">
            <v>0</v>
          </cell>
          <cell r="DD108">
            <v>0</v>
          </cell>
          <cell r="DE108">
            <v>0</v>
          </cell>
          <cell r="DF108">
            <v>0</v>
          </cell>
          <cell r="DG108">
            <v>0</v>
          </cell>
          <cell r="DH108">
            <v>1</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2</v>
          </cell>
          <cell r="DY108">
            <v>2</v>
          </cell>
          <cell r="DZ108">
            <v>1</v>
          </cell>
          <cell r="EA108">
            <v>3</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1</v>
          </cell>
          <cell r="FA108">
            <v>3</v>
          </cell>
          <cell r="FB108">
            <v>4</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2</v>
          </cell>
          <cell r="FS108">
            <v>0</v>
          </cell>
          <cell r="FT108">
            <v>1</v>
          </cell>
          <cell r="FU108">
            <v>0</v>
          </cell>
          <cell r="FV108">
            <v>2</v>
          </cell>
          <cell r="FW108">
            <v>1</v>
          </cell>
          <cell r="FX108">
            <v>0</v>
          </cell>
          <cell r="FY108">
            <v>0</v>
          </cell>
          <cell r="FZ108">
            <v>0</v>
          </cell>
          <cell r="GA108">
            <v>0</v>
          </cell>
          <cell r="GB108">
            <v>5</v>
          </cell>
          <cell r="GC108">
            <v>1</v>
          </cell>
          <cell r="GD108">
            <v>6</v>
          </cell>
          <cell r="GE108">
            <v>0</v>
          </cell>
          <cell r="GF108">
            <v>0</v>
          </cell>
          <cell r="GG108">
            <v>1</v>
          </cell>
          <cell r="GH108">
            <v>7</v>
          </cell>
          <cell r="GI108">
            <v>5</v>
          </cell>
          <cell r="GJ108">
            <v>3</v>
          </cell>
          <cell r="GK108">
            <v>2</v>
          </cell>
          <cell r="GL108">
            <v>0</v>
          </cell>
          <cell r="GM108">
            <v>0</v>
          </cell>
          <cell r="GN108">
            <v>1</v>
          </cell>
          <cell r="GO108">
            <v>0</v>
          </cell>
          <cell r="GP108">
            <v>0</v>
          </cell>
          <cell r="GQ108">
            <v>8</v>
          </cell>
          <cell r="GR108">
            <v>11</v>
          </cell>
          <cell r="GS108">
            <v>19</v>
          </cell>
          <cell r="GT108">
            <v>0</v>
          </cell>
          <cell r="GU108">
            <v>0</v>
          </cell>
          <cell r="GV108">
            <v>0</v>
          </cell>
          <cell r="GW108">
            <v>0</v>
          </cell>
          <cell r="GX108">
            <v>0</v>
          </cell>
          <cell r="GY108">
            <v>1</v>
          </cell>
          <cell r="GZ108">
            <v>0</v>
          </cell>
          <cell r="HA108">
            <v>1</v>
          </cell>
          <cell r="HB108">
            <v>0</v>
          </cell>
          <cell r="HC108">
            <v>0</v>
          </cell>
          <cell r="HD108">
            <v>0</v>
          </cell>
          <cell r="HE108">
            <v>0</v>
          </cell>
          <cell r="HF108">
            <v>0</v>
          </cell>
          <cell r="HG108">
            <v>2</v>
          </cell>
          <cell r="HH108">
            <v>2</v>
          </cell>
          <cell r="HI108">
            <v>0</v>
          </cell>
          <cell r="HJ108">
            <v>1</v>
          </cell>
          <cell r="HK108">
            <v>0</v>
          </cell>
          <cell r="HL108">
            <v>1</v>
          </cell>
          <cell r="HM108">
            <v>0</v>
          </cell>
          <cell r="HN108">
            <v>1</v>
          </cell>
          <cell r="HO108">
            <v>1</v>
          </cell>
          <cell r="HP108">
            <v>0</v>
          </cell>
          <cell r="HQ108">
            <v>0</v>
          </cell>
          <cell r="HR108">
            <v>0</v>
          </cell>
          <cell r="HS108">
            <v>0</v>
          </cell>
          <cell r="HT108">
            <v>0</v>
          </cell>
          <cell r="HU108">
            <v>1</v>
          </cell>
          <cell r="HV108">
            <v>3</v>
          </cell>
          <cell r="HW108">
            <v>4</v>
          </cell>
          <cell r="HX108">
            <v>0</v>
          </cell>
          <cell r="HY108">
            <v>2</v>
          </cell>
          <cell r="HZ108">
            <v>0</v>
          </cell>
          <cell r="IA108">
            <v>1</v>
          </cell>
          <cell r="IB108">
            <v>1</v>
          </cell>
          <cell r="IC108">
            <v>0</v>
          </cell>
          <cell r="ID108">
            <v>0</v>
          </cell>
          <cell r="IE108">
            <v>0</v>
          </cell>
          <cell r="IF108">
            <v>0</v>
          </cell>
          <cell r="IG108">
            <v>1</v>
          </cell>
          <cell r="IH108">
            <v>0</v>
          </cell>
          <cell r="II108">
            <v>0</v>
          </cell>
          <cell r="IJ108">
            <v>1</v>
          </cell>
          <cell r="IK108">
            <v>4</v>
          </cell>
          <cell r="IL108">
            <v>5</v>
          </cell>
          <cell r="IM108">
            <v>0</v>
          </cell>
          <cell r="IN108">
            <v>0</v>
          </cell>
          <cell r="IO108">
            <v>0</v>
          </cell>
          <cell r="IP108">
            <v>0</v>
          </cell>
          <cell r="IQ108">
            <v>0</v>
          </cell>
          <cell r="IR108">
            <v>0</v>
          </cell>
          <cell r="IS108">
            <v>0</v>
          </cell>
          <cell r="IT108">
            <v>0</v>
          </cell>
          <cell r="IU108">
            <v>5</v>
          </cell>
          <cell r="IV108">
            <v>1</v>
          </cell>
          <cell r="IW108">
            <v>5</v>
          </cell>
          <cell r="IX108">
            <v>1</v>
          </cell>
          <cell r="IY108">
            <v>6</v>
          </cell>
          <cell r="IZ108">
            <v>0</v>
          </cell>
          <cell r="JA108">
            <v>0</v>
          </cell>
          <cell r="JB108">
            <v>0</v>
          </cell>
          <cell r="JC108">
            <v>0</v>
          </cell>
          <cell r="JD108">
            <v>0</v>
          </cell>
          <cell r="JE108">
            <v>0</v>
          </cell>
          <cell r="JF108">
            <v>0</v>
          </cell>
          <cell r="JG108">
            <v>0</v>
          </cell>
          <cell r="JH108">
            <v>8</v>
          </cell>
          <cell r="JI108">
            <v>11</v>
          </cell>
          <cell r="JJ108">
            <v>8</v>
          </cell>
          <cell r="JK108">
            <v>11</v>
          </cell>
          <cell r="JL108">
            <v>19</v>
          </cell>
          <cell r="JM108">
            <v>0</v>
          </cell>
          <cell r="JN108">
            <v>0</v>
          </cell>
          <cell r="JO108">
            <v>0</v>
          </cell>
          <cell r="JP108">
            <v>0</v>
          </cell>
          <cell r="JQ108">
            <v>0</v>
          </cell>
          <cell r="JR108">
            <v>0</v>
          </cell>
          <cell r="JS108">
            <v>0</v>
          </cell>
          <cell r="JT108">
            <v>0</v>
          </cell>
          <cell r="JU108">
            <v>0</v>
          </cell>
          <cell r="JV108">
            <v>2</v>
          </cell>
          <cell r="JW108">
            <v>0</v>
          </cell>
          <cell r="JX108">
            <v>2</v>
          </cell>
          <cell r="JY108">
            <v>2</v>
          </cell>
          <cell r="JZ108">
            <v>0</v>
          </cell>
          <cell r="KA108">
            <v>0</v>
          </cell>
          <cell r="KB108">
            <v>0</v>
          </cell>
          <cell r="KC108">
            <v>0</v>
          </cell>
          <cell r="KD108">
            <v>0</v>
          </cell>
          <cell r="KE108">
            <v>0</v>
          </cell>
          <cell r="KF108">
            <v>0</v>
          </cell>
          <cell r="KG108">
            <v>0</v>
          </cell>
          <cell r="KH108">
            <v>1</v>
          </cell>
          <cell r="KI108">
            <v>3</v>
          </cell>
          <cell r="KJ108">
            <v>1</v>
          </cell>
          <cell r="KK108">
            <v>3</v>
          </cell>
          <cell r="KL108">
            <v>4</v>
          </cell>
          <cell r="KM108">
            <v>0</v>
          </cell>
          <cell r="KN108">
            <v>0</v>
          </cell>
          <cell r="KO108">
            <v>1</v>
          </cell>
          <cell r="KP108">
            <v>0</v>
          </cell>
          <cell r="KQ108">
            <v>1</v>
          </cell>
          <cell r="KR108">
            <v>0</v>
          </cell>
          <cell r="KS108">
            <v>0</v>
          </cell>
          <cell r="KT108">
            <v>0</v>
          </cell>
          <cell r="KU108">
            <v>5</v>
          </cell>
          <cell r="KV108">
            <v>21</v>
          </cell>
          <cell r="KW108">
            <v>4</v>
          </cell>
          <cell r="KX108">
            <v>0</v>
          </cell>
          <cell r="KY108">
            <v>31</v>
          </cell>
          <cell r="KZ108">
            <v>0</v>
          </cell>
          <cell r="LA108">
            <v>0</v>
          </cell>
          <cell r="LB108">
            <v>0</v>
          </cell>
          <cell r="LC108">
            <v>0</v>
          </cell>
          <cell r="LD108">
            <v>0</v>
          </cell>
        </row>
        <row r="109">
          <cell r="A109" t="str">
            <v>Young at Art</v>
          </cell>
          <cell r="B109">
            <v>1</v>
          </cell>
          <cell r="C109">
            <v>33217</v>
          </cell>
          <cell r="D109" t="str">
            <v>Exchequer</v>
          </cell>
          <cell r="E109" t="str">
            <v>ACNI/12263</v>
          </cell>
          <cell r="F109" t="str">
            <v>Gavin O'Connor</v>
          </cell>
          <cell r="G109" t="str">
            <v>AFP - Core</v>
          </cell>
          <cell r="H109" t="str">
            <v>Awarded</v>
          </cell>
          <cell r="I109" t="str">
            <v>Medium</v>
          </cell>
          <cell r="J109">
            <v>167416</v>
          </cell>
          <cell r="K109">
            <v>0</v>
          </cell>
          <cell r="L109">
            <v>273425</v>
          </cell>
          <cell r="M109">
            <v>768748</v>
          </cell>
          <cell r="N109" t="str">
            <v>Combined</v>
          </cell>
          <cell r="O109">
            <v>0</v>
          </cell>
          <cell r="P109">
            <v>0</v>
          </cell>
          <cell r="Q109">
            <v>0</v>
          </cell>
          <cell r="R109">
            <v>0</v>
          </cell>
          <cell r="S109">
            <v>1</v>
          </cell>
          <cell r="T109">
            <v>1</v>
          </cell>
          <cell r="U109">
            <v>0</v>
          </cell>
          <cell r="V109">
            <v>3</v>
          </cell>
          <cell r="W109">
            <v>0</v>
          </cell>
          <cell r="X109">
            <v>1</v>
          </cell>
          <cell r="Y109">
            <v>0</v>
          </cell>
          <cell r="Z109">
            <v>3</v>
          </cell>
          <cell r="AA109">
            <v>1</v>
          </cell>
          <cell r="AB109">
            <v>8</v>
          </cell>
          <cell r="AC109">
            <v>9</v>
          </cell>
          <cell r="AD109">
            <v>51</v>
          </cell>
          <cell r="AE109">
            <v>61</v>
          </cell>
          <cell r="AF109">
            <v>10</v>
          </cell>
          <cell r="AG109">
            <v>40</v>
          </cell>
          <cell r="AH109">
            <v>0</v>
          </cell>
          <cell r="AI109">
            <v>0</v>
          </cell>
          <cell r="AJ109">
            <v>61</v>
          </cell>
          <cell r="AK109">
            <v>101</v>
          </cell>
          <cell r="AL109">
            <v>162</v>
          </cell>
          <cell r="AM109">
            <v>23</v>
          </cell>
          <cell r="AN109">
            <v>120</v>
          </cell>
          <cell r="AO109">
            <v>143</v>
          </cell>
          <cell r="AP109">
            <v>1368</v>
          </cell>
          <cell r="AQ109">
            <v>5</v>
          </cell>
          <cell r="AR109">
            <v>2</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5</v>
          </cell>
          <cell r="BR109">
            <v>2</v>
          </cell>
          <cell r="BS109">
            <v>7</v>
          </cell>
          <cell r="BT109">
            <v>48</v>
          </cell>
          <cell r="BU109">
            <v>58</v>
          </cell>
          <cell r="BV109">
            <v>0</v>
          </cell>
          <cell r="BW109">
            <v>0</v>
          </cell>
          <cell r="BX109">
            <v>0</v>
          </cell>
          <cell r="BY109">
            <v>0</v>
          </cell>
          <cell r="BZ109">
            <v>0</v>
          </cell>
          <cell r="CA109">
            <v>1</v>
          </cell>
          <cell r="CB109">
            <v>0</v>
          </cell>
          <cell r="CC109">
            <v>0</v>
          </cell>
          <cell r="CD109">
            <v>0</v>
          </cell>
          <cell r="CE109">
            <v>0</v>
          </cell>
          <cell r="CF109">
            <v>0</v>
          </cell>
          <cell r="CG109">
            <v>0</v>
          </cell>
          <cell r="CH109">
            <v>0</v>
          </cell>
          <cell r="CI109">
            <v>0</v>
          </cell>
          <cell r="CJ109">
            <v>0</v>
          </cell>
          <cell r="CK109">
            <v>0</v>
          </cell>
          <cell r="CL109">
            <v>0</v>
          </cell>
          <cell r="CM109">
            <v>0</v>
          </cell>
          <cell r="CN109">
            <v>0</v>
          </cell>
          <cell r="CO109">
            <v>0</v>
          </cell>
          <cell r="CP109">
            <v>3</v>
          </cell>
          <cell r="CQ109">
            <v>2</v>
          </cell>
          <cell r="CR109">
            <v>0</v>
          </cell>
          <cell r="CS109">
            <v>0</v>
          </cell>
          <cell r="CT109">
            <v>51</v>
          </cell>
          <cell r="CU109">
            <v>61</v>
          </cell>
          <cell r="CV109">
            <v>112</v>
          </cell>
          <cell r="CW109">
            <v>11</v>
          </cell>
          <cell r="CX109">
            <v>41</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11</v>
          </cell>
          <cell r="DX109">
            <v>41</v>
          </cell>
          <cell r="DY109">
            <v>52</v>
          </cell>
          <cell r="DZ109">
            <v>0</v>
          </cell>
          <cell r="EA109">
            <v>7</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7</v>
          </cell>
          <cell r="FB109">
            <v>7</v>
          </cell>
          <cell r="FC109">
            <v>0</v>
          </cell>
          <cell r="FD109">
            <v>0</v>
          </cell>
          <cell r="FE109">
            <v>0</v>
          </cell>
          <cell r="FF109">
            <v>0</v>
          </cell>
          <cell r="FG109">
            <v>0</v>
          </cell>
          <cell r="FH109">
            <v>0</v>
          </cell>
          <cell r="FI109">
            <v>0</v>
          </cell>
          <cell r="FJ109">
            <v>1</v>
          </cell>
          <cell r="FK109">
            <v>0</v>
          </cell>
          <cell r="FL109">
            <v>0</v>
          </cell>
          <cell r="FM109">
            <v>0</v>
          </cell>
          <cell r="FN109">
            <v>1</v>
          </cell>
          <cell r="FO109">
            <v>1</v>
          </cell>
          <cell r="FP109">
            <v>0</v>
          </cell>
          <cell r="FQ109">
            <v>0</v>
          </cell>
          <cell r="FR109">
            <v>0</v>
          </cell>
          <cell r="FS109">
            <v>0</v>
          </cell>
          <cell r="FT109">
            <v>3</v>
          </cell>
          <cell r="FU109">
            <v>1</v>
          </cell>
          <cell r="FV109">
            <v>2</v>
          </cell>
          <cell r="FW109">
            <v>1</v>
          </cell>
          <cell r="FX109">
            <v>0</v>
          </cell>
          <cell r="FY109">
            <v>1</v>
          </cell>
          <cell r="FZ109">
            <v>0</v>
          </cell>
          <cell r="GA109">
            <v>0</v>
          </cell>
          <cell r="GB109">
            <v>5</v>
          </cell>
          <cell r="GC109">
            <v>3</v>
          </cell>
          <cell r="GD109">
            <v>8</v>
          </cell>
          <cell r="GE109">
            <v>0</v>
          </cell>
          <cell r="GF109">
            <v>2</v>
          </cell>
          <cell r="GG109">
            <v>39</v>
          </cell>
          <cell r="GH109">
            <v>32</v>
          </cell>
          <cell r="GI109">
            <v>9</v>
          </cell>
          <cell r="GJ109">
            <v>16</v>
          </cell>
          <cell r="GK109">
            <v>3</v>
          </cell>
          <cell r="GL109">
            <v>11</v>
          </cell>
          <cell r="GM109">
            <v>0</v>
          </cell>
          <cell r="GN109">
            <v>0</v>
          </cell>
          <cell r="GO109">
            <v>0</v>
          </cell>
          <cell r="GP109">
            <v>0</v>
          </cell>
          <cell r="GQ109">
            <v>51</v>
          </cell>
          <cell r="GR109">
            <v>61</v>
          </cell>
          <cell r="GS109">
            <v>112</v>
          </cell>
          <cell r="GT109">
            <v>3</v>
          </cell>
          <cell r="GU109">
            <v>8</v>
          </cell>
          <cell r="GV109">
            <v>8</v>
          </cell>
          <cell r="GW109">
            <v>17</v>
          </cell>
          <cell r="GX109">
            <v>1</v>
          </cell>
          <cell r="GY109">
            <v>10</v>
          </cell>
          <cell r="GZ109">
            <v>0</v>
          </cell>
          <cell r="HA109">
            <v>5</v>
          </cell>
          <cell r="HB109">
            <v>0</v>
          </cell>
          <cell r="HC109">
            <v>0</v>
          </cell>
          <cell r="HD109">
            <v>0</v>
          </cell>
          <cell r="HE109">
            <v>0</v>
          </cell>
          <cell r="HF109">
            <v>12</v>
          </cell>
          <cell r="HG109">
            <v>40</v>
          </cell>
          <cell r="HH109">
            <v>52</v>
          </cell>
          <cell r="HI109">
            <v>0</v>
          </cell>
          <cell r="HJ109">
            <v>0</v>
          </cell>
          <cell r="HK109">
            <v>0</v>
          </cell>
          <cell r="HL109">
            <v>3</v>
          </cell>
          <cell r="HM109">
            <v>0</v>
          </cell>
          <cell r="HN109">
            <v>3</v>
          </cell>
          <cell r="HO109">
            <v>0</v>
          </cell>
          <cell r="HP109">
            <v>0</v>
          </cell>
          <cell r="HQ109">
            <v>0</v>
          </cell>
          <cell r="HR109">
            <v>1</v>
          </cell>
          <cell r="HS109">
            <v>0</v>
          </cell>
          <cell r="HT109">
            <v>0</v>
          </cell>
          <cell r="HU109">
            <v>0</v>
          </cell>
          <cell r="HV109">
            <v>7</v>
          </cell>
          <cell r="HW109">
            <v>7</v>
          </cell>
          <cell r="HX109">
            <v>3</v>
          </cell>
          <cell r="HY109">
            <v>29</v>
          </cell>
          <cell r="HZ109">
            <v>14</v>
          </cell>
          <cell r="IA109">
            <v>46</v>
          </cell>
          <cell r="IB109">
            <v>4</v>
          </cell>
          <cell r="IC109">
            <v>28</v>
          </cell>
          <cell r="ID109">
            <v>2</v>
          </cell>
          <cell r="IE109">
            <v>17</v>
          </cell>
          <cell r="IF109">
            <v>0</v>
          </cell>
          <cell r="IG109">
            <v>0</v>
          </cell>
          <cell r="IH109">
            <v>0</v>
          </cell>
          <cell r="II109">
            <v>0</v>
          </cell>
          <cell r="IJ109">
            <v>23</v>
          </cell>
          <cell r="IK109">
            <v>120</v>
          </cell>
          <cell r="IL109">
            <v>143</v>
          </cell>
          <cell r="IM109">
            <v>0</v>
          </cell>
          <cell r="IN109">
            <v>0</v>
          </cell>
          <cell r="IO109">
            <v>0</v>
          </cell>
          <cell r="IP109">
            <v>0</v>
          </cell>
          <cell r="IQ109">
            <v>0</v>
          </cell>
          <cell r="IR109">
            <v>0</v>
          </cell>
          <cell r="IS109">
            <v>0</v>
          </cell>
          <cell r="IT109">
            <v>0</v>
          </cell>
          <cell r="IU109">
            <v>5</v>
          </cell>
          <cell r="IV109">
            <v>3</v>
          </cell>
          <cell r="IW109">
            <v>5</v>
          </cell>
          <cell r="IX109">
            <v>3</v>
          </cell>
          <cell r="IY109">
            <v>8</v>
          </cell>
          <cell r="IZ109">
            <v>0</v>
          </cell>
          <cell r="JA109">
            <v>0</v>
          </cell>
          <cell r="JB109">
            <v>0</v>
          </cell>
          <cell r="JC109">
            <v>0</v>
          </cell>
          <cell r="JD109">
            <v>0</v>
          </cell>
          <cell r="JE109">
            <v>0</v>
          </cell>
          <cell r="JF109">
            <v>0</v>
          </cell>
          <cell r="JG109">
            <v>0</v>
          </cell>
          <cell r="JH109">
            <v>51</v>
          </cell>
          <cell r="JI109">
            <v>59</v>
          </cell>
          <cell r="JJ109">
            <v>51</v>
          </cell>
          <cell r="JK109">
            <v>59</v>
          </cell>
          <cell r="JL109">
            <v>110</v>
          </cell>
          <cell r="JM109">
            <v>0</v>
          </cell>
          <cell r="JN109">
            <v>0</v>
          </cell>
          <cell r="JO109">
            <v>0</v>
          </cell>
          <cell r="JP109">
            <v>0</v>
          </cell>
          <cell r="JQ109">
            <v>0</v>
          </cell>
          <cell r="JR109">
            <v>0</v>
          </cell>
          <cell r="JS109">
            <v>0</v>
          </cell>
          <cell r="JT109">
            <v>0</v>
          </cell>
          <cell r="JU109">
            <v>11</v>
          </cell>
          <cell r="JV109">
            <v>41</v>
          </cell>
          <cell r="JW109">
            <v>11</v>
          </cell>
          <cell r="JX109">
            <v>41</v>
          </cell>
          <cell r="JY109">
            <v>52</v>
          </cell>
          <cell r="JZ109">
            <v>0</v>
          </cell>
          <cell r="KA109">
            <v>0</v>
          </cell>
          <cell r="KB109">
            <v>0</v>
          </cell>
          <cell r="KC109">
            <v>0</v>
          </cell>
          <cell r="KD109">
            <v>0</v>
          </cell>
          <cell r="KE109">
            <v>0</v>
          </cell>
          <cell r="KF109">
            <v>0</v>
          </cell>
          <cell r="KG109">
            <v>0</v>
          </cell>
          <cell r="KH109">
            <v>0</v>
          </cell>
          <cell r="KI109">
            <v>7</v>
          </cell>
          <cell r="KJ109">
            <v>0</v>
          </cell>
          <cell r="KK109">
            <v>7</v>
          </cell>
          <cell r="KL109">
            <v>7</v>
          </cell>
          <cell r="KM109">
            <v>0</v>
          </cell>
          <cell r="KN109">
            <v>0</v>
          </cell>
          <cell r="KO109">
            <v>1</v>
          </cell>
          <cell r="KP109">
            <v>0</v>
          </cell>
          <cell r="KQ109">
            <v>7</v>
          </cell>
          <cell r="KR109">
            <v>16</v>
          </cell>
          <cell r="KS109">
            <v>2</v>
          </cell>
          <cell r="KT109">
            <v>1</v>
          </cell>
          <cell r="KU109">
            <v>2</v>
          </cell>
          <cell r="KV109">
            <v>6</v>
          </cell>
          <cell r="KW109">
            <v>1</v>
          </cell>
          <cell r="KX109">
            <v>0</v>
          </cell>
          <cell r="KY109">
            <v>35</v>
          </cell>
          <cell r="KZ109">
            <v>1</v>
          </cell>
          <cell r="LA109">
            <v>1</v>
          </cell>
          <cell r="LB109">
            <v>1</v>
          </cell>
          <cell r="LC109">
            <v>3</v>
          </cell>
          <cell r="LD109">
            <v>5</v>
          </cell>
        </row>
        <row r="110">
          <cell r="A110" t="str">
            <v>Youth Action Northern Ireland</v>
          </cell>
          <cell r="B110">
            <v>1</v>
          </cell>
          <cell r="C110">
            <v>33259</v>
          </cell>
          <cell r="D110" t="str">
            <v>Lottery</v>
          </cell>
          <cell r="E110" t="str">
            <v>ACNI/12305</v>
          </cell>
          <cell r="F110" t="str">
            <v>Gavin O'Connor</v>
          </cell>
          <cell r="G110" t="str">
            <v>AFP - Core</v>
          </cell>
          <cell r="H110" t="str">
            <v>Awarded</v>
          </cell>
          <cell r="I110" t="str">
            <v>Medium</v>
          </cell>
          <cell r="J110">
            <v>50000</v>
          </cell>
          <cell r="K110">
            <v>0</v>
          </cell>
          <cell r="L110">
            <v>70000</v>
          </cell>
          <cell r="M110">
            <v>491261</v>
          </cell>
          <cell r="N110" t="str">
            <v>Drama</v>
          </cell>
          <cell r="O110">
            <v>0</v>
          </cell>
          <cell r="P110">
            <v>2</v>
          </cell>
          <cell r="Q110">
            <v>0</v>
          </cell>
          <cell r="R110">
            <v>0</v>
          </cell>
          <cell r="S110">
            <v>0</v>
          </cell>
          <cell r="T110">
            <v>1</v>
          </cell>
          <cell r="U110">
            <v>0</v>
          </cell>
          <cell r="V110">
            <v>0</v>
          </cell>
          <cell r="W110">
            <v>1</v>
          </cell>
          <cell r="X110">
            <v>2</v>
          </cell>
          <cell r="Y110">
            <v>0</v>
          </cell>
          <cell r="Z110">
            <v>0</v>
          </cell>
          <cell r="AA110">
            <v>1</v>
          </cell>
          <cell r="AB110">
            <v>5</v>
          </cell>
          <cell r="AC110">
            <v>6</v>
          </cell>
          <cell r="AD110">
            <v>9</v>
          </cell>
          <cell r="AE110">
            <v>17</v>
          </cell>
          <cell r="AF110">
            <v>0</v>
          </cell>
          <cell r="AG110">
            <v>0</v>
          </cell>
          <cell r="AH110">
            <v>0</v>
          </cell>
          <cell r="AI110">
            <v>0</v>
          </cell>
          <cell r="AJ110">
            <v>9</v>
          </cell>
          <cell r="AK110">
            <v>17</v>
          </cell>
          <cell r="AL110">
            <v>26</v>
          </cell>
          <cell r="AM110">
            <v>745</v>
          </cell>
          <cell r="AN110">
            <v>1097</v>
          </cell>
          <cell r="AO110">
            <v>1842</v>
          </cell>
          <cell r="AP110">
            <v>13981</v>
          </cell>
          <cell r="AQ110">
            <v>5</v>
          </cell>
          <cell r="AR110">
            <v>5</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5</v>
          </cell>
          <cell r="BR110">
            <v>5</v>
          </cell>
          <cell r="BS110">
            <v>10</v>
          </cell>
          <cell r="BT110">
            <v>0</v>
          </cell>
          <cell r="BU110">
            <v>2</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2</v>
          </cell>
          <cell r="CV110">
            <v>2</v>
          </cell>
          <cell r="CW110">
            <v>0</v>
          </cell>
          <cell r="CX110">
            <v>1</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1</v>
          </cell>
          <cell r="DY110">
            <v>1</v>
          </cell>
          <cell r="DZ110">
            <v>1</v>
          </cell>
          <cell r="EA110">
            <v>2</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7</v>
          </cell>
          <cell r="EY110">
            <v>12</v>
          </cell>
          <cell r="EZ110">
            <v>8</v>
          </cell>
          <cell r="FA110">
            <v>14</v>
          </cell>
          <cell r="FB110">
            <v>22</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1</v>
          </cell>
          <cell r="FU110">
            <v>3</v>
          </cell>
          <cell r="FV110">
            <v>1</v>
          </cell>
          <cell r="FW110">
            <v>1</v>
          </cell>
          <cell r="FX110">
            <v>3</v>
          </cell>
          <cell r="FY110">
            <v>1</v>
          </cell>
          <cell r="FZ110">
            <v>0</v>
          </cell>
          <cell r="GA110">
            <v>0</v>
          </cell>
          <cell r="GB110">
            <v>5</v>
          </cell>
          <cell r="GC110">
            <v>5</v>
          </cell>
          <cell r="GD110">
            <v>10</v>
          </cell>
          <cell r="GE110">
            <v>0</v>
          </cell>
          <cell r="GF110">
            <v>0</v>
          </cell>
          <cell r="GG110">
            <v>0</v>
          </cell>
          <cell r="GH110">
            <v>1</v>
          </cell>
          <cell r="GI110">
            <v>0</v>
          </cell>
          <cell r="GJ110">
            <v>1</v>
          </cell>
          <cell r="GK110">
            <v>0</v>
          </cell>
          <cell r="GL110">
            <v>0</v>
          </cell>
          <cell r="GM110">
            <v>0</v>
          </cell>
          <cell r="GN110">
            <v>0</v>
          </cell>
          <cell r="GO110">
            <v>0</v>
          </cell>
          <cell r="GP110">
            <v>0</v>
          </cell>
          <cell r="GQ110">
            <v>0</v>
          </cell>
          <cell r="GR110">
            <v>2</v>
          </cell>
          <cell r="GS110">
            <v>2</v>
          </cell>
          <cell r="GT110">
            <v>0</v>
          </cell>
          <cell r="GU110">
            <v>0</v>
          </cell>
          <cell r="GV110">
            <v>0</v>
          </cell>
          <cell r="GW110">
            <v>0</v>
          </cell>
          <cell r="GX110">
            <v>0</v>
          </cell>
          <cell r="GY110">
            <v>1</v>
          </cell>
          <cell r="GZ110">
            <v>0</v>
          </cell>
          <cell r="HA110">
            <v>0</v>
          </cell>
          <cell r="HB110">
            <v>0</v>
          </cell>
          <cell r="HC110">
            <v>0</v>
          </cell>
          <cell r="HD110">
            <v>0</v>
          </cell>
          <cell r="HE110">
            <v>0</v>
          </cell>
          <cell r="HF110">
            <v>0</v>
          </cell>
          <cell r="HG110">
            <v>1</v>
          </cell>
          <cell r="HH110">
            <v>1</v>
          </cell>
          <cell r="HI110">
            <v>1</v>
          </cell>
          <cell r="HJ110">
            <v>1</v>
          </cell>
          <cell r="HK110">
            <v>4</v>
          </cell>
          <cell r="HL110">
            <v>10</v>
          </cell>
          <cell r="HM110">
            <v>2</v>
          </cell>
          <cell r="HN110">
            <v>3</v>
          </cell>
          <cell r="HO110">
            <v>1</v>
          </cell>
          <cell r="HP110">
            <v>0</v>
          </cell>
          <cell r="HQ110">
            <v>0</v>
          </cell>
          <cell r="HR110">
            <v>0</v>
          </cell>
          <cell r="HS110">
            <v>0</v>
          </cell>
          <cell r="HT110">
            <v>0</v>
          </cell>
          <cell r="HU110">
            <v>8</v>
          </cell>
          <cell r="HV110">
            <v>14</v>
          </cell>
          <cell r="HW110">
            <v>22</v>
          </cell>
          <cell r="HX110">
            <v>0</v>
          </cell>
          <cell r="HY110">
            <v>0</v>
          </cell>
          <cell r="HZ110">
            <v>0</v>
          </cell>
          <cell r="IA110">
            <v>0</v>
          </cell>
          <cell r="IB110">
            <v>0</v>
          </cell>
          <cell r="IC110">
            <v>0</v>
          </cell>
          <cell r="ID110">
            <v>0</v>
          </cell>
          <cell r="IE110">
            <v>0</v>
          </cell>
          <cell r="IF110">
            <v>0</v>
          </cell>
          <cell r="IG110">
            <v>0</v>
          </cell>
          <cell r="IH110">
            <v>0</v>
          </cell>
          <cell r="II110">
            <v>0</v>
          </cell>
          <cell r="IJ110">
            <v>0</v>
          </cell>
          <cell r="IK110">
            <v>0</v>
          </cell>
          <cell r="IL110">
            <v>0</v>
          </cell>
          <cell r="IM110">
            <v>3</v>
          </cell>
          <cell r="IN110">
            <v>1</v>
          </cell>
          <cell r="IO110">
            <v>2</v>
          </cell>
          <cell r="IP110">
            <v>4</v>
          </cell>
          <cell r="IQ110">
            <v>0</v>
          </cell>
          <cell r="IR110">
            <v>0</v>
          </cell>
          <cell r="IS110">
            <v>0</v>
          </cell>
          <cell r="IT110">
            <v>0</v>
          </cell>
          <cell r="IU110">
            <v>0</v>
          </cell>
          <cell r="IV110">
            <v>0</v>
          </cell>
          <cell r="IW110">
            <v>5</v>
          </cell>
          <cell r="IX110">
            <v>5</v>
          </cell>
          <cell r="IY110">
            <v>10</v>
          </cell>
          <cell r="IZ110">
            <v>0</v>
          </cell>
          <cell r="JA110">
            <v>2</v>
          </cell>
          <cell r="JB110">
            <v>0</v>
          </cell>
          <cell r="JC110">
            <v>0</v>
          </cell>
          <cell r="JD110">
            <v>0</v>
          </cell>
          <cell r="JE110">
            <v>0</v>
          </cell>
          <cell r="JF110">
            <v>0</v>
          </cell>
          <cell r="JG110">
            <v>0</v>
          </cell>
          <cell r="JH110">
            <v>0</v>
          </cell>
          <cell r="JI110">
            <v>0</v>
          </cell>
          <cell r="JJ110">
            <v>0</v>
          </cell>
          <cell r="JK110">
            <v>2</v>
          </cell>
          <cell r="JL110">
            <v>2</v>
          </cell>
          <cell r="JM110">
            <v>0</v>
          </cell>
          <cell r="JN110">
            <v>1</v>
          </cell>
          <cell r="JO110">
            <v>0</v>
          </cell>
          <cell r="JP110">
            <v>0</v>
          </cell>
          <cell r="JQ110">
            <v>0</v>
          </cell>
          <cell r="JR110">
            <v>0</v>
          </cell>
          <cell r="JS110">
            <v>0</v>
          </cell>
          <cell r="JT110">
            <v>0</v>
          </cell>
          <cell r="JU110">
            <v>0</v>
          </cell>
          <cell r="JV110">
            <v>0</v>
          </cell>
          <cell r="JW110">
            <v>0</v>
          </cell>
          <cell r="JX110">
            <v>1</v>
          </cell>
          <cell r="JY110">
            <v>1</v>
          </cell>
          <cell r="JZ110">
            <v>1</v>
          </cell>
          <cell r="KA110">
            <v>0</v>
          </cell>
          <cell r="KB110">
            <v>0</v>
          </cell>
          <cell r="KC110">
            <v>2</v>
          </cell>
          <cell r="KD110">
            <v>0</v>
          </cell>
          <cell r="KE110">
            <v>0</v>
          </cell>
          <cell r="KF110">
            <v>0</v>
          </cell>
          <cell r="KG110">
            <v>0</v>
          </cell>
          <cell r="KH110">
            <v>7</v>
          </cell>
          <cell r="KI110">
            <v>12</v>
          </cell>
          <cell r="KJ110">
            <v>8</v>
          </cell>
          <cell r="KK110">
            <v>14</v>
          </cell>
          <cell r="KL110">
            <v>22</v>
          </cell>
          <cell r="KM110">
            <v>0</v>
          </cell>
          <cell r="KN110">
            <v>0</v>
          </cell>
          <cell r="KO110">
            <v>1</v>
          </cell>
          <cell r="KP110">
            <v>0</v>
          </cell>
          <cell r="KQ110">
            <v>4</v>
          </cell>
          <cell r="KR110">
            <v>29</v>
          </cell>
          <cell r="KS110">
            <v>0</v>
          </cell>
          <cell r="KT110">
            <v>0</v>
          </cell>
          <cell r="KU110">
            <v>23</v>
          </cell>
          <cell r="KV110">
            <v>2</v>
          </cell>
          <cell r="KW110">
            <v>17</v>
          </cell>
          <cell r="KX110">
            <v>27</v>
          </cell>
          <cell r="KY110">
            <v>102</v>
          </cell>
          <cell r="KZ110">
            <v>8</v>
          </cell>
          <cell r="LA110">
            <v>0</v>
          </cell>
          <cell r="LB110">
            <v>0</v>
          </cell>
          <cell r="LC110">
            <v>0</v>
          </cell>
          <cell r="LD110">
            <v>0</v>
          </cell>
        </row>
        <row r="111">
          <cell r="A111" t="str">
            <v>All organisations</v>
          </cell>
          <cell r="B111">
            <v>109</v>
          </cell>
          <cell r="C111">
            <v>0</v>
          </cell>
          <cell r="D111">
            <v>0</v>
          </cell>
          <cell r="E111">
            <v>0</v>
          </cell>
          <cell r="F111">
            <v>0</v>
          </cell>
          <cell r="G111">
            <v>0</v>
          </cell>
          <cell r="H111">
            <v>0</v>
          </cell>
          <cell r="I111">
            <v>0</v>
          </cell>
          <cell r="J111">
            <v>13541192</v>
          </cell>
          <cell r="K111">
            <v>0</v>
          </cell>
          <cell r="L111">
            <v>0</v>
          </cell>
          <cell r="M111">
            <v>0</v>
          </cell>
          <cell r="N111">
            <v>0</v>
          </cell>
          <cell r="O111">
            <v>73</v>
          </cell>
          <cell r="P111">
            <v>48.5</v>
          </cell>
          <cell r="Q111">
            <v>13</v>
          </cell>
          <cell r="R111">
            <v>23</v>
          </cell>
          <cell r="S111">
            <v>80</v>
          </cell>
          <cell r="T111">
            <v>106.5</v>
          </cell>
          <cell r="U111">
            <v>14</v>
          </cell>
          <cell r="V111">
            <v>33</v>
          </cell>
          <cell r="W111">
            <v>89.5</v>
          </cell>
          <cell r="X111">
            <v>97.5</v>
          </cell>
          <cell r="Y111">
            <v>134</v>
          </cell>
          <cell r="Z111">
            <v>240</v>
          </cell>
          <cell r="AA111">
            <v>403.5</v>
          </cell>
          <cell r="AB111">
            <v>548.5</v>
          </cell>
          <cell r="AC111">
            <v>952</v>
          </cell>
          <cell r="AD111">
            <v>2987</v>
          </cell>
          <cell r="AE111">
            <v>2641</v>
          </cell>
          <cell r="AF111">
            <v>44</v>
          </cell>
          <cell r="AG111">
            <v>80.5</v>
          </cell>
          <cell r="AH111">
            <v>462</v>
          </cell>
          <cell r="AI111">
            <v>348</v>
          </cell>
          <cell r="AJ111">
            <v>3493</v>
          </cell>
          <cell r="AK111">
            <v>3069.5</v>
          </cell>
          <cell r="AL111">
            <v>6562.5</v>
          </cell>
          <cell r="AM111">
            <v>2649</v>
          </cell>
          <cell r="AN111">
            <v>3177</v>
          </cell>
          <cell r="AO111">
            <v>5826</v>
          </cell>
          <cell r="AP111">
            <v>82470.5</v>
          </cell>
          <cell r="AQ111">
            <v>399</v>
          </cell>
          <cell r="AR111">
            <v>347</v>
          </cell>
          <cell r="AS111">
            <v>0</v>
          </cell>
          <cell r="AT111">
            <v>1</v>
          </cell>
          <cell r="AU111">
            <v>0</v>
          </cell>
          <cell r="AV111">
            <v>0</v>
          </cell>
          <cell r="AW111">
            <v>3</v>
          </cell>
          <cell r="AX111">
            <v>3</v>
          </cell>
          <cell r="AY111">
            <v>0</v>
          </cell>
          <cell r="AZ111">
            <v>0</v>
          </cell>
          <cell r="BA111">
            <v>0</v>
          </cell>
          <cell r="BB111">
            <v>0</v>
          </cell>
          <cell r="BC111">
            <v>0</v>
          </cell>
          <cell r="BD111">
            <v>0</v>
          </cell>
          <cell r="BE111">
            <v>0</v>
          </cell>
          <cell r="BF111">
            <v>0</v>
          </cell>
          <cell r="BG111">
            <v>1</v>
          </cell>
          <cell r="BH111">
            <v>0</v>
          </cell>
          <cell r="BI111">
            <v>0</v>
          </cell>
          <cell r="BJ111">
            <v>0</v>
          </cell>
          <cell r="BK111">
            <v>1</v>
          </cell>
          <cell r="BL111">
            <v>2</v>
          </cell>
          <cell r="BM111">
            <v>1</v>
          </cell>
          <cell r="BN111">
            <v>4</v>
          </cell>
          <cell r="BO111">
            <v>22</v>
          </cell>
          <cell r="BP111">
            <v>20</v>
          </cell>
          <cell r="BQ111">
            <v>427</v>
          </cell>
          <cell r="BR111">
            <v>377</v>
          </cell>
          <cell r="BS111">
            <v>804</v>
          </cell>
          <cell r="BT111">
            <v>1336</v>
          </cell>
          <cell r="BU111">
            <v>1221.5</v>
          </cell>
          <cell r="BV111">
            <v>0</v>
          </cell>
          <cell r="BW111">
            <v>1</v>
          </cell>
          <cell r="BX111">
            <v>2</v>
          </cell>
          <cell r="BY111">
            <v>7</v>
          </cell>
          <cell r="BZ111">
            <v>2</v>
          </cell>
          <cell r="CA111">
            <v>7</v>
          </cell>
          <cell r="CB111">
            <v>0</v>
          </cell>
          <cell r="CC111">
            <v>1</v>
          </cell>
          <cell r="CD111">
            <v>0</v>
          </cell>
          <cell r="CE111">
            <v>0</v>
          </cell>
          <cell r="CF111">
            <v>2</v>
          </cell>
          <cell r="CG111">
            <v>1</v>
          </cell>
          <cell r="CH111">
            <v>1</v>
          </cell>
          <cell r="CI111">
            <v>0</v>
          </cell>
          <cell r="CJ111">
            <v>5</v>
          </cell>
          <cell r="CK111">
            <v>0</v>
          </cell>
          <cell r="CL111">
            <v>2</v>
          </cell>
          <cell r="CM111">
            <v>1</v>
          </cell>
          <cell r="CN111">
            <v>1</v>
          </cell>
          <cell r="CO111">
            <v>4</v>
          </cell>
          <cell r="CP111">
            <v>10</v>
          </cell>
          <cell r="CQ111">
            <v>27</v>
          </cell>
          <cell r="CR111">
            <v>619</v>
          </cell>
          <cell r="CS111">
            <v>389</v>
          </cell>
          <cell r="CT111">
            <v>1980</v>
          </cell>
          <cell r="CU111">
            <v>1659.5</v>
          </cell>
          <cell r="CV111">
            <v>3639.5</v>
          </cell>
          <cell r="CW111">
            <v>105.5</v>
          </cell>
          <cell r="CX111">
            <v>191.5</v>
          </cell>
          <cell r="CY111">
            <v>0</v>
          </cell>
          <cell r="CZ111">
            <v>0</v>
          </cell>
          <cell r="DA111">
            <v>0</v>
          </cell>
          <cell r="DB111">
            <v>0</v>
          </cell>
          <cell r="DC111">
            <v>1</v>
          </cell>
          <cell r="DD111">
            <v>1</v>
          </cell>
          <cell r="DE111">
            <v>0</v>
          </cell>
          <cell r="DF111">
            <v>0</v>
          </cell>
          <cell r="DG111">
            <v>0</v>
          </cell>
          <cell r="DH111">
            <v>1</v>
          </cell>
          <cell r="DI111">
            <v>0</v>
          </cell>
          <cell r="DJ111">
            <v>0</v>
          </cell>
          <cell r="DK111">
            <v>0</v>
          </cell>
          <cell r="DL111">
            <v>0</v>
          </cell>
          <cell r="DM111">
            <v>0</v>
          </cell>
          <cell r="DN111">
            <v>0</v>
          </cell>
          <cell r="DO111">
            <v>0</v>
          </cell>
          <cell r="DP111">
            <v>0</v>
          </cell>
          <cell r="DQ111">
            <v>0</v>
          </cell>
          <cell r="DR111">
            <v>0</v>
          </cell>
          <cell r="DS111">
            <v>0</v>
          </cell>
          <cell r="DT111">
            <v>0</v>
          </cell>
          <cell r="DU111">
            <v>1.5</v>
          </cell>
          <cell r="DV111">
            <v>3.5</v>
          </cell>
          <cell r="DW111">
            <v>108</v>
          </cell>
          <cell r="DX111">
            <v>197</v>
          </cell>
          <cell r="DY111">
            <v>305</v>
          </cell>
          <cell r="DZ111">
            <v>417</v>
          </cell>
          <cell r="EA111">
            <v>472</v>
          </cell>
          <cell r="EB111">
            <v>0</v>
          </cell>
          <cell r="EC111">
            <v>0</v>
          </cell>
          <cell r="ED111">
            <v>1</v>
          </cell>
          <cell r="EE111">
            <v>0</v>
          </cell>
          <cell r="EF111">
            <v>2</v>
          </cell>
          <cell r="EG111">
            <v>0</v>
          </cell>
          <cell r="EH111">
            <v>0</v>
          </cell>
          <cell r="EI111">
            <v>0</v>
          </cell>
          <cell r="EJ111">
            <v>0</v>
          </cell>
          <cell r="EK111">
            <v>0</v>
          </cell>
          <cell r="EL111">
            <v>0</v>
          </cell>
          <cell r="EM111">
            <v>0</v>
          </cell>
          <cell r="EN111">
            <v>0</v>
          </cell>
          <cell r="EO111">
            <v>2</v>
          </cell>
          <cell r="EP111">
            <v>0</v>
          </cell>
          <cell r="EQ111">
            <v>1</v>
          </cell>
          <cell r="ER111">
            <v>0</v>
          </cell>
          <cell r="ES111">
            <v>0</v>
          </cell>
          <cell r="ET111">
            <v>1</v>
          </cell>
          <cell r="EU111">
            <v>1</v>
          </cell>
          <cell r="EV111">
            <v>1</v>
          </cell>
          <cell r="EW111">
            <v>2</v>
          </cell>
          <cell r="EX111">
            <v>214</v>
          </cell>
          <cell r="EY111">
            <v>103</v>
          </cell>
          <cell r="EZ111">
            <v>636</v>
          </cell>
          <cell r="FA111">
            <v>581</v>
          </cell>
          <cell r="FB111">
            <v>1217</v>
          </cell>
          <cell r="FC111">
            <v>31</v>
          </cell>
          <cell r="FD111">
            <v>32</v>
          </cell>
          <cell r="FE111">
            <v>9</v>
          </cell>
          <cell r="FF111">
            <v>14</v>
          </cell>
          <cell r="FG111">
            <v>5</v>
          </cell>
          <cell r="FH111">
            <v>4</v>
          </cell>
          <cell r="FI111">
            <v>67</v>
          </cell>
          <cell r="FJ111">
            <v>55</v>
          </cell>
          <cell r="FK111">
            <v>37</v>
          </cell>
          <cell r="FL111">
            <v>49</v>
          </cell>
          <cell r="FM111">
            <v>149</v>
          </cell>
          <cell r="FN111">
            <v>154</v>
          </cell>
          <cell r="FO111">
            <v>303</v>
          </cell>
          <cell r="FP111">
            <v>5</v>
          </cell>
          <cell r="FQ111">
            <v>1</v>
          </cell>
          <cell r="FR111">
            <v>29</v>
          </cell>
          <cell r="FS111">
            <v>49</v>
          </cell>
          <cell r="FT111">
            <v>82</v>
          </cell>
          <cell r="FU111">
            <v>103</v>
          </cell>
          <cell r="FV111">
            <v>130</v>
          </cell>
          <cell r="FW111">
            <v>138</v>
          </cell>
          <cell r="FX111">
            <v>122</v>
          </cell>
          <cell r="FY111">
            <v>58</v>
          </cell>
          <cell r="FZ111">
            <v>71</v>
          </cell>
          <cell r="GA111">
            <v>19</v>
          </cell>
          <cell r="GB111">
            <v>439</v>
          </cell>
          <cell r="GC111">
            <v>368</v>
          </cell>
          <cell r="GD111">
            <v>807</v>
          </cell>
          <cell r="GE111">
            <v>301</v>
          </cell>
          <cell r="GF111">
            <v>294</v>
          </cell>
          <cell r="GG111">
            <v>684</v>
          </cell>
          <cell r="GH111">
            <v>694</v>
          </cell>
          <cell r="GI111">
            <v>449</v>
          </cell>
          <cell r="GJ111">
            <v>340</v>
          </cell>
          <cell r="GK111">
            <v>253</v>
          </cell>
          <cell r="GL111">
            <v>164.5</v>
          </cell>
          <cell r="GM111">
            <v>175</v>
          </cell>
          <cell r="GN111">
            <v>59</v>
          </cell>
          <cell r="GO111">
            <v>37</v>
          </cell>
          <cell r="GP111">
            <v>23</v>
          </cell>
          <cell r="GQ111">
            <v>1899</v>
          </cell>
          <cell r="GR111">
            <v>1574.5</v>
          </cell>
          <cell r="GS111">
            <v>3473.5</v>
          </cell>
          <cell r="GT111">
            <v>6</v>
          </cell>
          <cell r="GU111">
            <v>11</v>
          </cell>
          <cell r="GV111">
            <v>16.5</v>
          </cell>
          <cell r="GW111">
            <v>47.5</v>
          </cell>
          <cell r="GX111">
            <v>37</v>
          </cell>
          <cell r="GY111">
            <v>68</v>
          </cell>
          <cell r="GZ111">
            <v>27</v>
          </cell>
          <cell r="HA111">
            <v>37</v>
          </cell>
          <cell r="HB111">
            <v>16</v>
          </cell>
          <cell r="HC111">
            <v>14</v>
          </cell>
          <cell r="HD111">
            <v>0</v>
          </cell>
          <cell r="HE111">
            <v>1</v>
          </cell>
          <cell r="HF111">
            <v>102.5</v>
          </cell>
          <cell r="HG111">
            <v>178.5</v>
          </cell>
          <cell r="HH111">
            <v>281</v>
          </cell>
          <cell r="HI111">
            <v>50</v>
          </cell>
          <cell r="HJ111">
            <v>71</v>
          </cell>
          <cell r="HK111">
            <v>237</v>
          </cell>
          <cell r="HL111">
            <v>241</v>
          </cell>
          <cell r="HM111">
            <v>176</v>
          </cell>
          <cell r="HN111">
            <v>144</v>
          </cell>
          <cell r="HO111">
            <v>80</v>
          </cell>
          <cell r="HP111">
            <v>70</v>
          </cell>
          <cell r="HQ111">
            <v>41</v>
          </cell>
          <cell r="HR111">
            <v>29</v>
          </cell>
          <cell r="HS111">
            <v>5</v>
          </cell>
          <cell r="HT111">
            <v>10</v>
          </cell>
          <cell r="HU111">
            <v>589</v>
          </cell>
          <cell r="HV111">
            <v>565</v>
          </cell>
          <cell r="HW111">
            <v>1154</v>
          </cell>
          <cell r="HX111">
            <v>235</v>
          </cell>
          <cell r="HY111">
            <v>280</v>
          </cell>
          <cell r="HZ111">
            <v>230</v>
          </cell>
          <cell r="IA111">
            <v>346</v>
          </cell>
          <cell r="IB111">
            <v>206</v>
          </cell>
          <cell r="IC111">
            <v>311</v>
          </cell>
          <cell r="ID111">
            <v>252</v>
          </cell>
          <cell r="IE111">
            <v>336</v>
          </cell>
          <cell r="IF111">
            <v>267</v>
          </cell>
          <cell r="IG111">
            <v>212</v>
          </cell>
          <cell r="IH111">
            <v>184</v>
          </cell>
          <cell r="II111">
            <v>108</v>
          </cell>
          <cell r="IJ111">
            <v>1374</v>
          </cell>
          <cell r="IK111">
            <v>1593</v>
          </cell>
          <cell r="IL111">
            <v>2967</v>
          </cell>
          <cell r="IM111">
            <v>64</v>
          </cell>
          <cell r="IN111">
            <v>81</v>
          </cell>
          <cell r="IO111">
            <v>48</v>
          </cell>
          <cell r="IP111">
            <v>50</v>
          </cell>
          <cell r="IQ111">
            <v>3</v>
          </cell>
          <cell r="IR111">
            <v>3</v>
          </cell>
          <cell r="IS111">
            <v>16</v>
          </cell>
          <cell r="IT111">
            <v>17</v>
          </cell>
          <cell r="IU111">
            <v>260</v>
          </cell>
          <cell r="IV111">
            <v>205</v>
          </cell>
          <cell r="IW111">
            <v>391</v>
          </cell>
          <cell r="IX111">
            <v>356</v>
          </cell>
          <cell r="IY111">
            <v>747</v>
          </cell>
          <cell r="IZ111">
            <v>115</v>
          </cell>
          <cell r="JA111">
            <v>107</v>
          </cell>
          <cell r="JB111">
            <v>43</v>
          </cell>
          <cell r="JC111">
            <v>40</v>
          </cell>
          <cell r="JD111">
            <v>6</v>
          </cell>
          <cell r="JE111">
            <v>5</v>
          </cell>
          <cell r="JF111">
            <v>23</v>
          </cell>
          <cell r="JG111">
            <v>24</v>
          </cell>
          <cell r="JH111">
            <v>1959</v>
          </cell>
          <cell r="JI111">
            <v>1602</v>
          </cell>
          <cell r="JJ111">
            <v>2146</v>
          </cell>
          <cell r="JK111">
            <v>1778</v>
          </cell>
          <cell r="JL111">
            <v>3924</v>
          </cell>
          <cell r="JM111">
            <v>29</v>
          </cell>
          <cell r="JN111">
            <v>50</v>
          </cell>
          <cell r="JO111">
            <v>22</v>
          </cell>
          <cell r="JP111">
            <v>20</v>
          </cell>
          <cell r="JQ111">
            <v>0</v>
          </cell>
          <cell r="JR111">
            <v>0</v>
          </cell>
          <cell r="JS111">
            <v>6</v>
          </cell>
          <cell r="JT111">
            <v>12</v>
          </cell>
          <cell r="JU111">
            <v>49.5</v>
          </cell>
          <cell r="JV111">
            <v>104</v>
          </cell>
          <cell r="JW111">
            <v>106.5</v>
          </cell>
          <cell r="JX111">
            <v>186</v>
          </cell>
          <cell r="JY111">
            <v>292.5</v>
          </cell>
          <cell r="JZ111">
            <v>132</v>
          </cell>
          <cell r="KA111">
            <v>183</v>
          </cell>
          <cell r="KB111">
            <v>79</v>
          </cell>
          <cell r="KC111">
            <v>74</v>
          </cell>
          <cell r="KD111">
            <v>0</v>
          </cell>
          <cell r="KE111">
            <v>0</v>
          </cell>
          <cell r="KF111">
            <v>8</v>
          </cell>
          <cell r="KG111">
            <v>15</v>
          </cell>
          <cell r="KH111">
            <v>384</v>
          </cell>
          <cell r="KI111">
            <v>314</v>
          </cell>
          <cell r="KJ111">
            <v>603</v>
          </cell>
          <cell r="KK111">
            <v>586</v>
          </cell>
          <cell r="KL111">
            <v>1189</v>
          </cell>
          <cell r="KM111">
            <v>0</v>
          </cell>
          <cell r="KN111">
            <v>0</v>
          </cell>
          <cell r="KO111">
            <v>98</v>
          </cell>
          <cell r="KP111">
            <v>10</v>
          </cell>
          <cell r="KQ111">
            <v>229</v>
          </cell>
          <cell r="KR111">
            <v>139</v>
          </cell>
          <cell r="KS111">
            <v>138</v>
          </cell>
          <cell r="KT111">
            <v>105</v>
          </cell>
          <cell r="KU111">
            <v>367</v>
          </cell>
          <cell r="KV111">
            <v>188</v>
          </cell>
          <cell r="KW111">
            <v>478</v>
          </cell>
          <cell r="KX111">
            <v>318</v>
          </cell>
          <cell r="KY111">
            <v>1962</v>
          </cell>
          <cell r="KZ111">
            <v>51</v>
          </cell>
          <cell r="LA111">
            <v>11</v>
          </cell>
          <cell r="LB111">
            <v>35</v>
          </cell>
          <cell r="LC111">
            <v>356</v>
          </cell>
          <cell r="LD111">
            <v>402</v>
          </cell>
        </row>
        <row r="112">
          <cell r="A112" t="str">
            <v>Small</v>
          </cell>
          <cell r="B112">
            <v>40</v>
          </cell>
          <cell r="C112">
            <v>0</v>
          </cell>
          <cell r="D112">
            <v>0</v>
          </cell>
          <cell r="E112">
            <v>0</v>
          </cell>
          <cell r="F112">
            <v>0</v>
          </cell>
          <cell r="G112">
            <v>0</v>
          </cell>
          <cell r="H112">
            <v>0</v>
          </cell>
          <cell r="I112">
            <v>0</v>
          </cell>
          <cell r="J112">
            <v>1675194</v>
          </cell>
          <cell r="K112">
            <v>0</v>
          </cell>
          <cell r="L112">
            <v>0</v>
          </cell>
          <cell r="M112">
            <v>0</v>
          </cell>
          <cell r="N112">
            <v>0</v>
          </cell>
          <cell r="O112">
            <v>4</v>
          </cell>
          <cell r="P112">
            <v>2</v>
          </cell>
          <cell r="Q112">
            <v>5</v>
          </cell>
          <cell r="R112">
            <v>3</v>
          </cell>
          <cell r="S112">
            <v>12</v>
          </cell>
          <cell r="T112">
            <v>13</v>
          </cell>
          <cell r="U112">
            <v>3</v>
          </cell>
          <cell r="V112">
            <v>12</v>
          </cell>
          <cell r="W112">
            <v>0</v>
          </cell>
          <cell r="X112">
            <v>6</v>
          </cell>
          <cell r="Y112">
            <v>17</v>
          </cell>
          <cell r="Z112">
            <v>23</v>
          </cell>
          <cell r="AA112">
            <v>41</v>
          </cell>
          <cell r="AB112">
            <v>59</v>
          </cell>
          <cell r="AC112">
            <v>100</v>
          </cell>
          <cell r="AD112">
            <v>1224</v>
          </cell>
          <cell r="AE112">
            <v>844</v>
          </cell>
          <cell r="AF112">
            <v>6</v>
          </cell>
          <cell r="AG112">
            <v>13.5</v>
          </cell>
          <cell r="AH112">
            <v>257</v>
          </cell>
          <cell r="AI112">
            <v>145</v>
          </cell>
          <cell r="AJ112">
            <v>1487</v>
          </cell>
          <cell r="AK112">
            <v>1002.5</v>
          </cell>
          <cell r="AL112">
            <v>2489.5</v>
          </cell>
          <cell r="AM112">
            <v>1020</v>
          </cell>
          <cell r="AN112">
            <v>745</v>
          </cell>
          <cell r="AO112">
            <v>1765</v>
          </cell>
          <cell r="AP112">
            <v>24725</v>
          </cell>
          <cell r="AQ112">
            <v>116</v>
          </cell>
          <cell r="AR112">
            <v>124</v>
          </cell>
          <cell r="AS112">
            <v>0</v>
          </cell>
          <cell r="AT112">
            <v>0</v>
          </cell>
          <cell r="AU112">
            <v>0</v>
          </cell>
          <cell r="AV112">
            <v>0</v>
          </cell>
          <cell r="AW112">
            <v>0</v>
          </cell>
          <cell r="AX112">
            <v>2</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3</v>
          </cell>
          <cell r="BO112">
            <v>16</v>
          </cell>
          <cell r="BP112">
            <v>10</v>
          </cell>
          <cell r="BQ112">
            <v>132</v>
          </cell>
          <cell r="BR112">
            <v>139</v>
          </cell>
          <cell r="BS112">
            <v>271</v>
          </cell>
          <cell r="BT112">
            <v>531</v>
          </cell>
          <cell r="BU112">
            <v>377</v>
          </cell>
          <cell r="BV112">
            <v>0</v>
          </cell>
          <cell r="BW112">
            <v>0</v>
          </cell>
          <cell r="BX112">
            <v>0</v>
          </cell>
          <cell r="BY112">
            <v>1</v>
          </cell>
          <cell r="BZ112">
            <v>0</v>
          </cell>
          <cell r="CA112">
            <v>0</v>
          </cell>
          <cell r="CB112">
            <v>0</v>
          </cell>
          <cell r="CC112">
            <v>0</v>
          </cell>
          <cell r="CD112">
            <v>0</v>
          </cell>
          <cell r="CE112">
            <v>0</v>
          </cell>
          <cell r="CF112">
            <v>2</v>
          </cell>
          <cell r="CG112">
            <v>0</v>
          </cell>
          <cell r="CH112">
            <v>1</v>
          </cell>
          <cell r="CI112">
            <v>0</v>
          </cell>
          <cell r="CJ112">
            <v>3</v>
          </cell>
          <cell r="CK112">
            <v>0</v>
          </cell>
          <cell r="CL112">
            <v>1</v>
          </cell>
          <cell r="CM112">
            <v>1</v>
          </cell>
          <cell r="CN112">
            <v>1</v>
          </cell>
          <cell r="CO112">
            <v>2</v>
          </cell>
          <cell r="CP112">
            <v>2</v>
          </cell>
          <cell r="CQ112">
            <v>4</v>
          </cell>
          <cell r="CR112">
            <v>592</v>
          </cell>
          <cell r="CS112">
            <v>364</v>
          </cell>
          <cell r="CT112">
            <v>1133</v>
          </cell>
          <cell r="CU112">
            <v>749</v>
          </cell>
          <cell r="CV112">
            <v>1882</v>
          </cell>
          <cell r="CW112">
            <v>12</v>
          </cell>
          <cell r="CX112">
            <v>29.5</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cell r="DS112">
            <v>0</v>
          </cell>
          <cell r="DT112">
            <v>0</v>
          </cell>
          <cell r="DU112">
            <v>1</v>
          </cell>
          <cell r="DV112">
            <v>2</v>
          </cell>
          <cell r="DW112">
            <v>13</v>
          </cell>
          <cell r="DX112">
            <v>31.5</v>
          </cell>
          <cell r="DY112">
            <v>44.5</v>
          </cell>
          <cell r="DZ112">
            <v>108</v>
          </cell>
          <cell r="EA112">
            <v>101</v>
          </cell>
          <cell r="EB112">
            <v>0</v>
          </cell>
          <cell r="EC112">
            <v>0</v>
          </cell>
          <cell r="ED112">
            <v>1</v>
          </cell>
          <cell r="EE112">
            <v>0</v>
          </cell>
          <cell r="EF112">
            <v>0</v>
          </cell>
          <cell r="EG112">
            <v>0</v>
          </cell>
          <cell r="EH112">
            <v>0</v>
          </cell>
          <cell r="EI112">
            <v>0</v>
          </cell>
          <cell r="EJ112">
            <v>0</v>
          </cell>
          <cell r="EK112">
            <v>0</v>
          </cell>
          <cell r="EL112">
            <v>0</v>
          </cell>
          <cell r="EM112">
            <v>0</v>
          </cell>
          <cell r="EN112">
            <v>0</v>
          </cell>
          <cell r="EO112">
            <v>2</v>
          </cell>
          <cell r="EP112">
            <v>0</v>
          </cell>
          <cell r="EQ112">
            <v>0</v>
          </cell>
          <cell r="ER112">
            <v>0</v>
          </cell>
          <cell r="ES112">
            <v>0</v>
          </cell>
          <cell r="ET112">
            <v>0</v>
          </cell>
          <cell r="EU112">
            <v>0</v>
          </cell>
          <cell r="EV112">
            <v>1</v>
          </cell>
          <cell r="EW112">
            <v>1</v>
          </cell>
          <cell r="EX112">
            <v>174</v>
          </cell>
          <cell r="EY112">
            <v>70</v>
          </cell>
          <cell r="EZ112">
            <v>284</v>
          </cell>
          <cell r="FA112">
            <v>174</v>
          </cell>
          <cell r="FB112">
            <v>458</v>
          </cell>
          <cell r="FC112">
            <v>17</v>
          </cell>
          <cell r="FD112">
            <v>12</v>
          </cell>
          <cell r="FE112">
            <v>7</v>
          </cell>
          <cell r="FF112">
            <v>10</v>
          </cell>
          <cell r="FG112">
            <v>1</v>
          </cell>
          <cell r="FH112">
            <v>2</v>
          </cell>
          <cell r="FI112">
            <v>58</v>
          </cell>
          <cell r="FJ112">
            <v>45</v>
          </cell>
          <cell r="FK112">
            <v>9</v>
          </cell>
          <cell r="FL112">
            <v>22</v>
          </cell>
          <cell r="FM112">
            <v>92</v>
          </cell>
          <cell r="FN112">
            <v>91</v>
          </cell>
          <cell r="FO112">
            <v>183</v>
          </cell>
          <cell r="FP112">
            <v>3</v>
          </cell>
          <cell r="FQ112">
            <v>0</v>
          </cell>
          <cell r="FR112">
            <v>8</v>
          </cell>
          <cell r="FS112">
            <v>18</v>
          </cell>
          <cell r="FT112">
            <v>23</v>
          </cell>
          <cell r="FU112">
            <v>36</v>
          </cell>
          <cell r="FV112">
            <v>35</v>
          </cell>
          <cell r="FW112">
            <v>53</v>
          </cell>
          <cell r="FX112">
            <v>40</v>
          </cell>
          <cell r="FY112">
            <v>18</v>
          </cell>
          <cell r="FZ112">
            <v>27</v>
          </cell>
          <cell r="GA112">
            <v>8</v>
          </cell>
          <cell r="GB112">
            <v>136</v>
          </cell>
          <cell r="GC112">
            <v>133</v>
          </cell>
          <cell r="GD112">
            <v>269</v>
          </cell>
          <cell r="GE112">
            <v>195</v>
          </cell>
          <cell r="GF112">
            <v>194</v>
          </cell>
          <cell r="GG112">
            <v>349</v>
          </cell>
          <cell r="GH112">
            <v>319</v>
          </cell>
          <cell r="GI112">
            <v>210</v>
          </cell>
          <cell r="GJ112">
            <v>123</v>
          </cell>
          <cell r="GK112">
            <v>152</v>
          </cell>
          <cell r="GL112">
            <v>59</v>
          </cell>
          <cell r="GM112">
            <v>86</v>
          </cell>
          <cell r="GN112">
            <v>26</v>
          </cell>
          <cell r="GO112">
            <v>27</v>
          </cell>
          <cell r="GP112">
            <v>8</v>
          </cell>
          <cell r="GQ112">
            <v>1019</v>
          </cell>
          <cell r="GR112">
            <v>729</v>
          </cell>
          <cell r="GS112">
            <v>1748</v>
          </cell>
          <cell r="GT112">
            <v>1</v>
          </cell>
          <cell r="GU112">
            <v>1</v>
          </cell>
          <cell r="GV112">
            <v>0</v>
          </cell>
          <cell r="GW112">
            <v>4</v>
          </cell>
          <cell r="GX112">
            <v>5</v>
          </cell>
          <cell r="GY112">
            <v>12</v>
          </cell>
          <cell r="GZ112">
            <v>5</v>
          </cell>
          <cell r="HA112">
            <v>7.5</v>
          </cell>
          <cell r="HB112">
            <v>2</v>
          </cell>
          <cell r="HC112">
            <v>5</v>
          </cell>
          <cell r="HD112">
            <v>0</v>
          </cell>
          <cell r="HE112">
            <v>0</v>
          </cell>
          <cell r="HF112">
            <v>13</v>
          </cell>
          <cell r="HG112">
            <v>29.5</v>
          </cell>
          <cell r="HH112">
            <v>42.5</v>
          </cell>
          <cell r="HI112">
            <v>7</v>
          </cell>
          <cell r="HJ112">
            <v>7</v>
          </cell>
          <cell r="HK112">
            <v>104</v>
          </cell>
          <cell r="HL112">
            <v>62</v>
          </cell>
          <cell r="HM112">
            <v>79</v>
          </cell>
          <cell r="HN112">
            <v>34</v>
          </cell>
          <cell r="HO112">
            <v>25</v>
          </cell>
          <cell r="HP112">
            <v>18</v>
          </cell>
          <cell r="HQ112">
            <v>10</v>
          </cell>
          <cell r="HR112">
            <v>3</v>
          </cell>
          <cell r="HS112">
            <v>1</v>
          </cell>
          <cell r="HT112">
            <v>1</v>
          </cell>
          <cell r="HU112">
            <v>226</v>
          </cell>
          <cell r="HV112">
            <v>125</v>
          </cell>
          <cell r="HW112">
            <v>351</v>
          </cell>
          <cell r="HX112">
            <v>110</v>
          </cell>
          <cell r="HY112">
            <v>118</v>
          </cell>
          <cell r="HZ112">
            <v>76</v>
          </cell>
          <cell r="IA112">
            <v>93</v>
          </cell>
          <cell r="IB112">
            <v>94</v>
          </cell>
          <cell r="IC112">
            <v>148</v>
          </cell>
          <cell r="ID112">
            <v>171</v>
          </cell>
          <cell r="IE112">
            <v>213</v>
          </cell>
          <cell r="IF112">
            <v>199</v>
          </cell>
          <cell r="IG112">
            <v>127</v>
          </cell>
          <cell r="IH112">
            <v>150</v>
          </cell>
          <cell r="II112">
            <v>67</v>
          </cell>
          <cell r="IJ112">
            <v>800</v>
          </cell>
          <cell r="IK112">
            <v>766</v>
          </cell>
          <cell r="IL112">
            <v>1566</v>
          </cell>
          <cell r="IM112">
            <v>18</v>
          </cell>
          <cell r="IN112">
            <v>23</v>
          </cell>
          <cell r="IO112">
            <v>8</v>
          </cell>
          <cell r="IP112">
            <v>18</v>
          </cell>
          <cell r="IQ112">
            <v>1</v>
          </cell>
          <cell r="IR112">
            <v>2</v>
          </cell>
          <cell r="IS112">
            <v>5</v>
          </cell>
          <cell r="IT112">
            <v>9</v>
          </cell>
          <cell r="IU112">
            <v>92</v>
          </cell>
          <cell r="IV112">
            <v>80</v>
          </cell>
          <cell r="IW112">
            <v>124</v>
          </cell>
          <cell r="IX112">
            <v>132</v>
          </cell>
          <cell r="IY112">
            <v>256</v>
          </cell>
          <cell r="IZ112">
            <v>48</v>
          </cell>
          <cell r="JA112">
            <v>48</v>
          </cell>
          <cell r="JB112">
            <v>7</v>
          </cell>
          <cell r="JC112">
            <v>6</v>
          </cell>
          <cell r="JD112">
            <v>1</v>
          </cell>
          <cell r="JE112">
            <v>1</v>
          </cell>
          <cell r="JF112">
            <v>11</v>
          </cell>
          <cell r="JG112">
            <v>1</v>
          </cell>
          <cell r="JH112">
            <v>1039</v>
          </cell>
          <cell r="JI112">
            <v>663</v>
          </cell>
          <cell r="JJ112">
            <v>1106</v>
          </cell>
          <cell r="JK112">
            <v>719</v>
          </cell>
          <cell r="JL112">
            <v>1825</v>
          </cell>
          <cell r="JM112">
            <v>3</v>
          </cell>
          <cell r="JN112">
            <v>4</v>
          </cell>
          <cell r="JO112">
            <v>3</v>
          </cell>
          <cell r="JP112">
            <v>4</v>
          </cell>
          <cell r="JQ112">
            <v>0</v>
          </cell>
          <cell r="JR112">
            <v>0</v>
          </cell>
          <cell r="JS112">
            <v>1</v>
          </cell>
          <cell r="JT112">
            <v>4</v>
          </cell>
          <cell r="JU112">
            <v>7</v>
          </cell>
          <cell r="JV112">
            <v>18.5</v>
          </cell>
          <cell r="JW112">
            <v>14</v>
          </cell>
          <cell r="JX112">
            <v>30.5</v>
          </cell>
          <cell r="JY112">
            <v>44.5</v>
          </cell>
          <cell r="JZ112">
            <v>4</v>
          </cell>
          <cell r="KA112">
            <v>5</v>
          </cell>
          <cell r="KB112">
            <v>2</v>
          </cell>
          <cell r="KC112">
            <v>0</v>
          </cell>
          <cell r="KD112">
            <v>0</v>
          </cell>
          <cell r="KE112">
            <v>0</v>
          </cell>
          <cell r="KF112">
            <v>2</v>
          </cell>
          <cell r="KG112">
            <v>4</v>
          </cell>
          <cell r="KH112">
            <v>230</v>
          </cell>
          <cell r="KI112">
            <v>129</v>
          </cell>
          <cell r="KJ112">
            <v>238</v>
          </cell>
          <cell r="KK112">
            <v>138</v>
          </cell>
          <cell r="KL112">
            <v>376</v>
          </cell>
          <cell r="KM112">
            <v>0</v>
          </cell>
          <cell r="KN112">
            <v>0</v>
          </cell>
          <cell r="KO112">
            <v>35</v>
          </cell>
          <cell r="KP112">
            <v>5</v>
          </cell>
          <cell r="KQ112">
            <v>66</v>
          </cell>
          <cell r="KR112">
            <v>35</v>
          </cell>
          <cell r="KS112">
            <v>11</v>
          </cell>
          <cell r="KT112">
            <v>21</v>
          </cell>
          <cell r="KU112">
            <v>73</v>
          </cell>
          <cell r="KV112">
            <v>58</v>
          </cell>
          <cell r="KW112">
            <v>133</v>
          </cell>
          <cell r="KX112">
            <v>101</v>
          </cell>
          <cell r="KY112">
            <v>498</v>
          </cell>
          <cell r="KZ112">
            <v>8</v>
          </cell>
          <cell r="LA112">
            <v>1</v>
          </cell>
          <cell r="LB112">
            <v>2</v>
          </cell>
          <cell r="LC112">
            <v>60</v>
          </cell>
          <cell r="LD112">
            <v>63</v>
          </cell>
        </row>
        <row r="113">
          <cell r="A113" t="str">
            <v>Medium</v>
          </cell>
          <cell r="B113">
            <v>64</v>
          </cell>
          <cell r="C113">
            <v>0</v>
          </cell>
          <cell r="D113">
            <v>0</v>
          </cell>
          <cell r="E113">
            <v>0</v>
          </cell>
          <cell r="F113">
            <v>0</v>
          </cell>
          <cell r="G113">
            <v>0</v>
          </cell>
          <cell r="H113">
            <v>0</v>
          </cell>
          <cell r="I113">
            <v>0</v>
          </cell>
          <cell r="J113">
            <v>7978140</v>
          </cell>
          <cell r="K113">
            <v>0</v>
          </cell>
          <cell r="L113">
            <v>0</v>
          </cell>
          <cell r="M113">
            <v>0</v>
          </cell>
          <cell r="N113">
            <v>0</v>
          </cell>
          <cell r="O113">
            <v>22</v>
          </cell>
          <cell r="P113">
            <v>20.5</v>
          </cell>
          <cell r="Q113">
            <v>1</v>
          </cell>
          <cell r="R113">
            <v>17</v>
          </cell>
          <cell r="S113">
            <v>46</v>
          </cell>
          <cell r="T113">
            <v>75.5</v>
          </cell>
          <cell r="U113">
            <v>11</v>
          </cell>
          <cell r="V113">
            <v>21</v>
          </cell>
          <cell r="W113">
            <v>51.5</v>
          </cell>
          <cell r="X113">
            <v>54.5</v>
          </cell>
          <cell r="Y113">
            <v>84</v>
          </cell>
          <cell r="Z113">
            <v>155</v>
          </cell>
          <cell r="AA113">
            <v>215.5</v>
          </cell>
          <cell r="AB113">
            <v>343.5</v>
          </cell>
          <cell r="AC113">
            <v>559</v>
          </cell>
          <cell r="AD113">
            <v>1359</v>
          </cell>
          <cell r="AE113">
            <v>1499</v>
          </cell>
          <cell r="AF113">
            <v>34</v>
          </cell>
          <cell r="AG113">
            <v>65</v>
          </cell>
          <cell r="AH113">
            <v>205</v>
          </cell>
          <cell r="AI113">
            <v>200</v>
          </cell>
          <cell r="AJ113">
            <v>1598</v>
          </cell>
          <cell r="AK113">
            <v>1764</v>
          </cell>
          <cell r="AL113">
            <v>3362</v>
          </cell>
          <cell r="AM113">
            <v>1593</v>
          </cell>
          <cell r="AN113">
            <v>2339</v>
          </cell>
          <cell r="AO113">
            <v>3932</v>
          </cell>
          <cell r="AP113">
            <v>53656.5</v>
          </cell>
          <cell r="AQ113">
            <v>252</v>
          </cell>
          <cell r="AR113">
            <v>211</v>
          </cell>
          <cell r="AS113">
            <v>0</v>
          </cell>
          <cell r="AT113">
            <v>1</v>
          </cell>
          <cell r="AU113">
            <v>0</v>
          </cell>
          <cell r="AV113">
            <v>0</v>
          </cell>
          <cell r="AW113">
            <v>3</v>
          </cell>
          <cell r="AX113">
            <v>1</v>
          </cell>
          <cell r="AY113">
            <v>0</v>
          </cell>
          <cell r="AZ113">
            <v>0</v>
          </cell>
          <cell r="BA113">
            <v>0</v>
          </cell>
          <cell r="BB113">
            <v>0</v>
          </cell>
          <cell r="BC113">
            <v>0</v>
          </cell>
          <cell r="BD113">
            <v>0</v>
          </cell>
          <cell r="BE113">
            <v>0</v>
          </cell>
          <cell r="BF113">
            <v>0</v>
          </cell>
          <cell r="BG113">
            <v>1</v>
          </cell>
          <cell r="BH113">
            <v>0</v>
          </cell>
          <cell r="BI113">
            <v>0</v>
          </cell>
          <cell r="BJ113">
            <v>0</v>
          </cell>
          <cell r="BK113">
            <v>1</v>
          </cell>
          <cell r="BL113">
            <v>2</v>
          </cell>
          <cell r="BM113">
            <v>1</v>
          </cell>
          <cell r="BN113">
            <v>1</v>
          </cell>
          <cell r="BO113">
            <v>6</v>
          </cell>
          <cell r="BP113">
            <v>10</v>
          </cell>
          <cell r="BQ113">
            <v>264</v>
          </cell>
          <cell r="BR113">
            <v>226</v>
          </cell>
          <cell r="BS113">
            <v>490</v>
          </cell>
          <cell r="BT113">
            <v>751</v>
          </cell>
          <cell r="BU113">
            <v>818.5</v>
          </cell>
          <cell r="BV113">
            <v>0</v>
          </cell>
          <cell r="BW113">
            <v>1</v>
          </cell>
          <cell r="BX113">
            <v>2</v>
          </cell>
          <cell r="BY113">
            <v>6</v>
          </cell>
          <cell r="BZ113">
            <v>2</v>
          </cell>
          <cell r="CA113">
            <v>7</v>
          </cell>
          <cell r="CB113">
            <v>0</v>
          </cell>
          <cell r="CC113">
            <v>1</v>
          </cell>
          <cell r="CD113">
            <v>0</v>
          </cell>
          <cell r="CE113">
            <v>0</v>
          </cell>
          <cell r="CF113">
            <v>0</v>
          </cell>
          <cell r="CG113">
            <v>1</v>
          </cell>
          <cell r="CH113">
            <v>0</v>
          </cell>
          <cell r="CI113">
            <v>0</v>
          </cell>
          <cell r="CJ113">
            <v>2</v>
          </cell>
          <cell r="CK113">
            <v>0</v>
          </cell>
          <cell r="CL113">
            <v>1</v>
          </cell>
          <cell r="CM113">
            <v>0</v>
          </cell>
          <cell r="CN113">
            <v>0</v>
          </cell>
          <cell r="CO113">
            <v>2</v>
          </cell>
          <cell r="CP113">
            <v>8</v>
          </cell>
          <cell r="CQ113">
            <v>23</v>
          </cell>
          <cell r="CR113">
            <v>27</v>
          </cell>
          <cell r="CS113">
            <v>25</v>
          </cell>
          <cell r="CT113">
            <v>793</v>
          </cell>
          <cell r="CU113">
            <v>884.5</v>
          </cell>
          <cell r="CV113">
            <v>1677.5</v>
          </cell>
          <cell r="CW113">
            <v>70.5</v>
          </cell>
          <cell r="CX113">
            <v>146</v>
          </cell>
          <cell r="CY113">
            <v>0</v>
          </cell>
          <cell r="CZ113">
            <v>0</v>
          </cell>
          <cell r="DA113">
            <v>0</v>
          </cell>
          <cell r="DB113">
            <v>0</v>
          </cell>
          <cell r="DC113">
            <v>1</v>
          </cell>
          <cell r="DD113">
            <v>1</v>
          </cell>
          <cell r="DE113">
            <v>0</v>
          </cell>
          <cell r="DF113">
            <v>0</v>
          </cell>
          <cell r="DG113">
            <v>0</v>
          </cell>
          <cell r="DH113">
            <v>1</v>
          </cell>
          <cell r="DI113">
            <v>0</v>
          </cell>
          <cell r="DJ113">
            <v>0</v>
          </cell>
          <cell r="DK113">
            <v>0</v>
          </cell>
          <cell r="DL113">
            <v>0</v>
          </cell>
          <cell r="DM113">
            <v>0</v>
          </cell>
          <cell r="DN113">
            <v>0</v>
          </cell>
          <cell r="DO113">
            <v>0</v>
          </cell>
          <cell r="DP113">
            <v>0</v>
          </cell>
          <cell r="DQ113">
            <v>0</v>
          </cell>
          <cell r="DR113">
            <v>0</v>
          </cell>
          <cell r="DS113">
            <v>0</v>
          </cell>
          <cell r="DT113">
            <v>0</v>
          </cell>
          <cell r="DU113">
            <v>0.5</v>
          </cell>
          <cell r="DV113">
            <v>1.5</v>
          </cell>
          <cell r="DW113">
            <v>72</v>
          </cell>
          <cell r="DX113">
            <v>149.5</v>
          </cell>
          <cell r="DY113">
            <v>221.5</v>
          </cell>
          <cell r="DZ113">
            <v>272</v>
          </cell>
          <cell r="EA113">
            <v>323</v>
          </cell>
          <cell r="EB113">
            <v>0</v>
          </cell>
          <cell r="EC113">
            <v>0</v>
          </cell>
          <cell r="ED113">
            <v>0</v>
          </cell>
          <cell r="EE113">
            <v>0</v>
          </cell>
          <cell r="EF113">
            <v>2</v>
          </cell>
          <cell r="EG113">
            <v>0</v>
          </cell>
          <cell r="EH113">
            <v>0</v>
          </cell>
          <cell r="EI113">
            <v>0</v>
          </cell>
          <cell r="EJ113">
            <v>0</v>
          </cell>
          <cell r="EK113">
            <v>0</v>
          </cell>
          <cell r="EL113">
            <v>0</v>
          </cell>
          <cell r="EM113">
            <v>0</v>
          </cell>
          <cell r="EN113">
            <v>0</v>
          </cell>
          <cell r="EO113">
            <v>0</v>
          </cell>
          <cell r="EP113">
            <v>0</v>
          </cell>
          <cell r="EQ113">
            <v>1</v>
          </cell>
          <cell r="ER113">
            <v>0</v>
          </cell>
          <cell r="ES113">
            <v>0</v>
          </cell>
          <cell r="ET113">
            <v>1</v>
          </cell>
          <cell r="EU113">
            <v>1</v>
          </cell>
          <cell r="EV113">
            <v>0</v>
          </cell>
          <cell r="EW113">
            <v>1</v>
          </cell>
          <cell r="EX113">
            <v>40</v>
          </cell>
          <cell r="EY113">
            <v>33</v>
          </cell>
          <cell r="EZ113">
            <v>315</v>
          </cell>
          <cell r="FA113">
            <v>359</v>
          </cell>
          <cell r="FB113">
            <v>674</v>
          </cell>
          <cell r="FC113">
            <v>14</v>
          </cell>
          <cell r="FD113">
            <v>20</v>
          </cell>
          <cell r="FE113">
            <v>2</v>
          </cell>
          <cell r="FF113">
            <v>4</v>
          </cell>
          <cell r="FG113">
            <v>4</v>
          </cell>
          <cell r="FH113">
            <v>2</v>
          </cell>
          <cell r="FI113">
            <v>8</v>
          </cell>
          <cell r="FJ113">
            <v>10</v>
          </cell>
          <cell r="FK113">
            <v>25</v>
          </cell>
          <cell r="FL113">
            <v>25</v>
          </cell>
          <cell r="FM113">
            <v>53</v>
          </cell>
          <cell r="FN113">
            <v>61</v>
          </cell>
          <cell r="FO113">
            <v>114</v>
          </cell>
          <cell r="FP113">
            <v>2</v>
          </cell>
          <cell r="FQ113">
            <v>1</v>
          </cell>
          <cell r="FR113">
            <v>20</v>
          </cell>
          <cell r="FS113">
            <v>31</v>
          </cell>
          <cell r="FT113">
            <v>57</v>
          </cell>
          <cell r="FU113">
            <v>66</v>
          </cell>
          <cell r="FV113">
            <v>88</v>
          </cell>
          <cell r="FW113">
            <v>78</v>
          </cell>
          <cell r="FX113">
            <v>64</v>
          </cell>
          <cell r="FY113">
            <v>36</v>
          </cell>
          <cell r="FZ113">
            <v>39</v>
          </cell>
          <cell r="GA113">
            <v>11</v>
          </cell>
          <cell r="GB113">
            <v>270</v>
          </cell>
          <cell r="GC113">
            <v>223</v>
          </cell>
          <cell r="GD113">
            <v>493</v>
          </cell>
          <cell r="GE113">
            <v>106</v>
          </cell>
          <cell r="GF113">
            <v>100</v>
          </cell>
          <cell r="GG113">
            <v>324</v>
          </cell>
          <cell r="GH113">
            <v>365</v>
          </cell>
          <cell r="GI113">
            <v>220</v>
          </cell>
          <cell r="GJ113">
            <v>208</v>
          </cell>
          <cell r="GK113">
            <v>84</v>
          </cell>
          <cell r="GL113">
            <v>96.5</v>
          </cell>
          <cell r="GM113">
            <v>75</v>
          </cell>
          <cell r="GN113">
            <v>32</v>
          </cell>
          <cell r="GO113">
            <v>10</v>
          </cell>
          <cell r="GP113">
            <v>15</v>
          </cell>
          <cell r="GQ113">
            <v>819</v>
          </cell>
          <cell r="GR113">
            <v>816.5</v>
          </cell>
          <cell r="GS113">
            <v>1635.5</v>
          </cell>
          <cell r="GT113">
            <v>5</v>
          </cell>
          <cell r="GU113">
            <v>10</v>
          </cell>
          <cell r="GV113">
            <v>13.5</v>
          </cell>
          <cell r="GW113">
            <v>38.5</v>
          </cell>
          <cell r="GX113">
            <v>24</v>
          </cell>
          <cell r="GY113">
            <v>48</v>
          </cell>
          <cell r="GZ113">
            <v>15</v>
          </cell>
          <cell r="HA113">
            <v>25.5</v>
          </cell>
          <cell r="HB113">
            <v>14</v>
          </cell>
          <cell r="HC113">
            <v>9</v>
          </cell>
          <cell r="HD113">
            <v>0</v>
          </cell>
          <cell r="HE113">
            <v>0</v>
          </cell>
          <cell r="HF113">
            <v>71.5</v>
          </cell>
          <cell r="HG113">
            <v>131</v>
          </cell>
          <cell r="HH113">
            <v>202.5</v>
          </cell>
          <cell r="HI113">
            <v>36</v>
          </cell>
          <cell r="HJ113">
            <v>52</v>
          </cell>
          <cell r="HK113">
            <v>95</v>
          </cell>
          <cell r="HL113">
            <v>135</v>
          </cell>
          <cell r="HM113">
            <v>90</v>
          </cell>
          <cell r="HN113">
            <v>95</v>
          </cell>
          <cell r="HO113">
            <v>48</v>
          </cell>
          <cell r="HP113">
            <v>37</v>
          </cell>
          <cell r="HQ113">
            <v>27</v>
          </cell>
          <cell r="HR113">
            <v>23</v>
          </cell>
          <cell r="HS113">
            <v>4</v>
          </cell>
          <cell r="HT113">
            <v>8</v>
          </cell>
          <cell r="HU113">
            <v>300</v>
          </cell>
          <cell r="HV113">
            <v>350</v>
          </cell>
          <cell r="HW113">
            <v>650</v>
          </cell>
          <cell r="HX113">
            <v>123</v>
          </cell>
          <cell r="HY113">
            <v>152</v>
          </cell>
          <cell r="HZ113">
            <v>154</v>
          </cell>
          <cell r="IA113">
            <v>248</v>
          </cell>
          <cell r="IB113">
            <v>112</v>
          </cell>
          <cell r="IC113">
            <v>162</v>
          </cell>
          <cell r="ID113">
            <v>81</v>
          </cell>
          <cell r="IE113">
            <v>123</v>
          </cell>
          <cell r="IF113">
            <v>68</v>
          </cell>
          <cell r="IG113">
            <v>85</v>
          </cell>
          <cell r="IH113">
            <v>34</v>
          </cell>
          <cell r="II113">
            <v>39</v>
          </cell>
          <cell r="IJ113">
            <v>572</v>
          </cell>
          <cell r="IK113">
            <v>809</v>
          </cell>
          <cell r="IL113">
            <v>1381</v>
          </cell>
          <cell r="IM113">
            <v>36</v>
          </cell>
          <cell r="IN113">
            <v>51</v>
          </cell>
          <cell r="IO113">
            <v>39</v>
          </cell>
          <cell r="IP113">
            <v>31</v>
          </cell>
          <cell r="IQ113">
            <v>2</v>
          </cell>
          <cell r="IR113">
            <v>1</v>
          </cell>
          <cell r="IS113">
            <v>10</v>
          </cell>
          <cell r="IT113">
            <v>8</v>
          </cell>
          <cell r="IU113">
            <v>148</v>
          </cell>
          <cell r="IV113">
            <v>121</v>
          </cell>
          <cell r="IW113">
            <v>235</v>
          </cell>
          <cell r="IX113">
            <v>212</v>
          </cell>
          <cell r="IY113">
            <v>447</v>
          </cell>
          <cell r="IZ113">
            <v>51</v>
          </cell>
          <cell r="JA113">
            <v>51</v>
          </cell>
          <cell r="JB113">
            <v>24</v>
          </cell>
          <cell r="JC113">
            <v>26</v>
          </cell>
          <cell r="JD113">
            <v>5</v>
          </cell>
          <cell r="JE113">
            <v>4</v>
          </cell>
          <cell r="JF113">
            <v>12</v>
          </cell>
          <cell r="JG113">
            <v>23</v>
          </cell>
          <cell r="JH113">
            <v>894</v>
          </cell>
          <cell r="JI113">
            <v>929</v>
          </cell>
          <cell r="JJ113">
            <v>986</v>
          </cell>
          <cell r="JK113">
            <v>1033</v>
          </cell>
          <cell r="JL113">
            <v>2019</v>
          </cell>
          <cell r="JM113">
            <v>17</v>
          </cell>
          <cell r="JN113">
            <v>34</v>
          </cell>
          <cell r="JO113">
            <v>13</v>
          </cell>
          <cell r="JP113">
            <v>15</v>
          </cell>
          <cell r="JQ113">
            <v>0</v>
          </cell>
          <cell r="JR113">
            <v>0</v>
          </cell>
          <cell r="JS113">
            <v>2</v>
          </cell>
          <cell r="JT113">
            <v>8</v>
          </cell>
          <cell r="JU113">
            <v>40.5</v>
          </cell>
          <cell r="JV113">
            <v>78.5</v>
          </cell>
          <cell r="JW113">
            <v>72.5</v>
          </cell>
          <cell r="JX113">
            <v>135.5</v>
          </cell>
          <cell r="JY113">
            <v>208</v>
          </cell>
          <cell r="JZ113">
            <v>106</v>
          </cell>
          <cell r="KA113">
            <v>142</v>
          </cell>
          <cell r="KB113">
            <v>60</v>
          </cell>
          <cell r="KC113">
            <v>63</v>
          </cell>
          <cell r="KD113">
            <v>0</v>
          </cell>
          <cell r="KE113">
            <v>0</v>
          </cell>
          <cell r="KF113">
            <v>3</v>
          </cell>
          <cell r="KG113">
            <v>6</v>
          </cell>
          <cell r="KH113">
            <v>125</v>
          </cell>
          <cell r="KI113">
            <v>152</v>
          </cell>
          <cell r="KJ113">
            <v>294</v>
          </cell>
          <cell r="KK113">
            <v>363</v>
          </cell>
          <cell r="KL113">
            <v>657</v>
          </cell>
          <cell r="KM113">
            <v>0</v>
          </cell>
          <cell r="KN113">
            <v>0</v>
          </cell>
          <cell r="KO113">
            <v>59</v>
          </cell>
          <cell r="KP113">
            <v>4</v>
          </cell>
          <cell r="KQ113">
            <v>153</v>
          </cell>
          <cell r="KR113">
            <v>102</v>
          </cell>
          <cell r="KS113">
            <v>117</v>
          </cell>
          <cell r="KT113">
            <v>71</v>
          </cell>
          <cell r="KU113">
            <v>225</v>
          </cell>
          <cell r="KV113">
            <v>129</v>
          </cell>
          <cell r="KW113">
            <v>344</v>
          </cell>
          <cell r="KX113">
            <v>217</v>
          </cell>
          <cell r="KY113">
            <v>1358</v>
          </cell>
          <cell r="KZ113">
            <v>40</v>
          </cell>
          <cell r="LA113">
            <v>10</v>
          </cell>
          <cell r="LB113">
            <v>33</v>
          </cell>
          <cell r="LC113">
            <v>267</v>
          </cell>
          <cell r="LD113">
            <v>310</v>
          </cell>
        </row>
        <row r="114">
          <cell r="A114" t="str">
            <v>Large</v>
          </cell>
          <cell r="B114">
            <v>5</v>
          </cell>
          <cell r="C114">
            <v>0</v>
          </cell>
          <cell r="D114">
            <v>0</v>
          </cell>
          <cell r="E114">
            <v>0</v>
          </cell>
          <cell r="F114">
            <v>0</v>
          </cell>
          <cell r="G114">
            <v>0</v>
          </cell>
          <cell r="H114">
            <v>0</v>
          </cell>
          <cell r="I114">
            <v>0</v>
          </cell>
          <cell r="J114">
            <v>3887858</v>
          </cell>
          <cell r="K114">
            <v>0</v>
          </cell>
          <cell r="L114">
            <v>0</v>
          </cell>
          <cell r="M114">
            <v>0</v>
          </cell>
          <cell r="N114">
            <v>0</v>
          </cell>
          <cell r="O114">
            <v>47</v>
          </cell>
          <cell r="P114">
            <v>26</v>
          </cell>
          <cell r="Q114">
            <v>7</v>
          </cell>
          <cell r="R114">
            <v>3</v>
          </cell>
          <cell r="S114">
            <v>22</v>
          </cell>
          <cell r="T114">
            <v>18</v>
          </cell>
          <cell r="U114">
            <v>0</v>
          </cell>
          <cell r="V114">
            <v>0</v>
          </cell>
          <cell r="W114">
            <v>38</v>
          </cell>
          <cell r="X114">
            <v>37</v>
          </cell>
          <cell r="Y114">
            <v>33</v>
          </cell>
          <cell r="Z114">
            <v>62</v>
          </cell>
          <cell r="AA114">
            <v>147</v>
          </cell>
          <cell r="AB114">
            <v>146</v>
          </cell>
          <cell r="AC114">
            <v>293</v>
          </cell>
          <cell r="AD114">
            <v>404</v>
          </cell>
          <cell r="AE114">
            <v>298</v>
          </cell>
          <cell r="AF114">
            <v>4</v>
          </cell>
          <cell r="AG114">
            <v>2</v>
          </cell>
          <cell r="AH114">
            <v>0</v>
          </cell>
          <cell r="AI114">
            <v>3</v>
          </cell>
          <cell r="AJ114">
            <v>408</v>
          </cell>
          <cell r="AK114">
            <v>303</v>
          </cell>
          <cell r="AL114">
            <v>711</v>
          </cell>
          <cell r="AM114">
            <v>36</v>
          </cell>
          <cell r="AN114">
            <v>93</v>
          </cell>
          <cell r="AO114">
            <v>129</v>
          </cell>
          <cell r="AP114">
            <v>4089</v>
          </cell>
          <cell r="AQ114">
            <v>31</v>
          </cell>
          <cell r="AR114">
            <v>12</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31</v>
          </cell>
          <cell r="BR114">
            <v>12</v>
          </cell>
          <cell r="BS114">
            <v>43</v>
          </cell>
          <cell r="BT114">
            <v>54</v>
          </cell>
          <cell r="BU114">
            <v>26</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54</v>
          </cell>
          <cell r="CU114">
            <v>26</v>
          </cell>
          <cell r="CV114">
            <v>80</v>
          </cell>
          <cell r="CW114">
            <v>23</v>
          </cell>
          <cell r="CX114">
            <v>16</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23</v>
          </cell>
          <cell r="DX114">
            <v>16</v>
          </cell>
          <cell r="DY114">
            <v>39</v>
          </cell>
          <cell r="DZ114">
            <v>37</v>
          </cell>
          <cell r="EA114">
            <v>48</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37</v>
          </cell>
          <cell r="FA114">
            <v>48</v>
          </cell>
          <cell r="FB114">
            <v>85</v>
          </cell>
          <cell r="FC114">
            <v>0</v>
          </cell>
          <cell r="FD114">
            <v>0</v>
          </cell>
          <cell r="FE114">
            <v>0</v>
          </cell>
          <cell r="FF114">
            <v>0</v>
          </cell>
          <cell r="FG114">
            <v>0</v>
          </cell>
          <cell r="FH114">
            <v>0</v>
          </cell>
          <cell r="FI114">
            <v>1</v>
          </cell>
          <cell r="FJ114">
            <v>0</v>
          </cell>
          <cell r="FK114">
            <v>3</v>
          </cell>
          <cell r="FL114">
            <v>2</v>
          </cell>
          <cell r="FM114">
            <v>4</v>
          </cell>
          <cell r="FN114">
            <v>2</v>
          </cell>
          <cell r="FO114">
            <v>6</v>
          </cell>
          <cell r="FP114">
            <v>0</v>
          </cell>
          <cell r="FQ114">
            <v>0</v>
          </cell>
          <cell r="FR114">
            <v>1</v>
          </cell>
          <cell r="FS114">
            <v>0</v>
          </cell>
          <cell r="FT114">
            <v>2</v>
          </cell>
          <cell r="FU114">
            <v>1</v>
          </cell>
          <cell r="FV114">
            <v>7</v>
          </cell>
          <cell r="FW114">
            <v>7</v>
          </cell>
          <cell r="FX114">
            <v>18</v>
          </cell>
          <cell r="FY114">
            <v>4</v>
          </cell>
          <cell r="FZ114">
            <v>5</v>
          </cell>
          <cell r="GA114">
            <v>0</v>
          </cell>
          <cell r="GB114">
            <v>33</v>
          </cell>
          <cell r="GC114">
            <v>12</v>
          </cell>
          <cell r="GD114">
            <v>45</v>
          </cell>
          <cell r="GE114">
            <v>0</v>
          </cell>
          <cell r="GF114">
            <v>0</v>
          </cell>
          <cell r="GG114">
            <v>11</v>
          </cell>
          <cell r="GH114">
            <v>10</v>
          </cell>
          <cell r="GI114">
            <v>19</v>
          </cell>
          <cell r="GJ114">
            <v>9</v>
          </cell>
          <cell r="GK114">
            <v>17</v>
          </cell>
          <cell r="GL114">
            <v>9</v>
          </cell>
          <cell r="GM114">
            <v>14</v>
          </cell>
          <cell r="GN114">
            <v>1</v>
          </cell>
          <cell r="GO114">
            <v>0</v>
          </cell>
          <cell r="GP114">
            <v>0</v>
          </cell>
          <cell r="GQ114">
            <v>61</v>
          </cell>
          <cell r="GR114">
            <v>29</v>
          </cell>
          <cell r="GS114">
            <v>90</v>
          </cell>
          <cell r="GT114">
            <v>0</v>
          </cell>
          <cell r="GU114">
            <v>0</v>
          </cell>
          <cell r="GV114">
            <v>3</v>
          </cell>
          <cell r="GW114">
            <v>5</v>
          </cell>
          <cell r="GX114">
            <v>8</v>
          </cell>
          <cell r="GY114">
            <v>8</v>
          </cell>
          <cell r="GZ114">
            <v>7</v>
          </cell>
          <cell r="HA114">
            <v>4</v>
          </cell>
          <cell r="HB114">
            <v>0</v>
          </cell>
          <cell r="HC114">
            <v>0</v>
          </cell>
          <cell r="HD114">
            <v>0</v>
          </cell>
          <cell r="HE114">
            <v>1</v>
          </cell>
          <cell r="HF114">
            <v>18</v>
          </cell>
          <cell r="HG114">
            <v>18</v>
          </cell>
          <cell r="HH114">
            <v>36</v>
          </cell>
          <cell r="HI114">
            <v>7</v>
          </cell>
          <cell r="HJ114">
            <v>12</v>
          </cell>
          <cell r="HK114">
            <v>38</v>
          </cell>
          <cell r="HL114">
            <v>44</v>
          </cell>
          <cell r="HM114">
            <v>7</v>
          </cell>
          <cell r="HN114">
            <v>15</v>
          </cell>
          <cell r="HO114">
            <v>7</v>
          </cell>
          <cell r="HP114">
            <v>15</v>
          </cell>
          <cell r="HQ114">
            <v>4</v>
          </cell>
          <cell r="HR114">
            <v>3</v>
          </cell>
          <cell r="HS114">
            <v>0</v>
          </cell>
          <cell r="HT114">
            <v>1</v>
          </cell>
          <cell r="HU114">
            <v>63</v>
          </cell>
          <cell r="HV114">
            <v>90</v>
          </cell>
          <cell r="HW114">
            <v>153</v>
          </cell>
          <cell r="HX114">
            <v>2</v>
          </cell>
          <cell r="HY114">
            <v>10</v>
          </cell>
          <cell r="HZ114">
            <v>0</v>
          </cell>
          <cell r="IA114">
            <v>5</v>
          </cell>
          <cell r="IB114">
            <v>0</v>
          </cell>
          <cell r="IC114">
            <v>1</v>
          </cell>
          <cell r="ID114">
            <v>0</v>
          </cell>
          <cell r="IE114">
            <v>0</v>
          </cell>
          <cell r="IF114">
            <v>0</v>
          </cell>
          <cell r="IG114">
            <v>0</v>
          </cell>
          <cell r="IH114">
            <v>0</v>
          </cell>
          <cell r="II114">
            <v>2</v>
          </cell>
          <cell r="IJ114">
            <v>2</v>
          </cell>
          <cell r="IK114">
            <v>18</v>
          </cell>
          <cell r="IL114">
            <v>20</v>
          </cell>
          <cell r="IM114">
            <v>10</v>
          </cell>
          <cell r="IN114">
            <v>7</v>
          </cell>
          <cell r="IO114">
            <v>1</v>
          </cell>
          <cell r="IP114">
            <v>1</v>
          </cell>
          <cell r="IQ114">
            <v>0</v>
          </cell>
          <cell r="IR114">
            <v>0</v>
          </cell>
          <cell r="IS114">
            <v>1</v>
          </cell>
          <cell r="IT114">
            <v>0</v>
          </cell>
          <cell r="IU114">
            <v>20</v>
          </cell>
          <cell r="IV114">
            <v>4</v>
          </cell>
          <cell r="IW114">
            <v>32</v>
          </cell>
          <cell r="IX114">
            <v>12</v>
          </cell>
          <cell r="IY114">
            <v>44</v>
          </cell>
          <cell r="IZ114">
            <v>16</v>
          </cell>
          <cell r="JA114">
            <v>8</v>
          </cell>
          <cell r="JB114">
            <v>12</v>
          </cell>
          <cell r="JC114">
            <v>8</v>
          </cell>
          <cell r="JD114">
            <v>0</v>
          </cell>
          <cell r="JE114">
            <v>0</v>
          </cell>
          <cell r="JF114">
            <v>0</v>
          </cell>
          <cell r="JG114">
            <v>0</v>
          </cell>
          <cell r="JH114">
            <v>26</v>
          </cell>
          <cell r="JI114">
            <v>10</v>
          </cell>
          <cell r="JJ114">
            <v>54</v>
          </cell>
          <cell r="JK114">
            <v>26</v>
          </cell>
          <cell r="JL114">
            <v>80</v>
          </cell>
          <cell r="JM114">
            <v>9</v>
          </cell>
          <cell r="JN114">
            <v>12</v>
          </cell>
          <cell r="JO114">
            <v>6</v>
          </cell>
          <cell r="JP114">
            <v>1</v>
          </cell>
          <cell r="JQ114">
            <v>0</v>
          </cell>
          <cell r="JR114">
            <v>0</v>
          </cell>
          <cell r="JS114">
            <v>3</v>
          </cell>
          <cell r="JT114">
            <v>0</v>
          </cell>
          <cell r="JU114">
            <v>2</v>
          </cell>
          <cell r="JV114">
            <v>7</v>
          </cell>
          <cell r="JW114">
            <v>20</v>
          </cell>
          <cell r="JX114">
            <v>20</v>
          </cell>
          <cell r="JY114">
            <v>40</v>
          </cell>
          <cell r="JZ114">
            <v>22</v>
          </cell>
          <cell r="KA114">
            <v>36</v>
          </cell>
          <cell r="KB114">
            <v>17</v>
          </cell>
          <cell r="KC114">
            <v>11</v>
          </cell>
          <cell r="KD114">
            <v>0</v>
          </cell>
          <cell r="KE114">
            <v>0</v>
          </cell>
          <cell r="KF114">
            <v>3</v>
          </cell>
          <cell r="KG114">
            <v>5</v>
          </cell>
          <cell r="KH114">
            <v>29</v>
          </cell>
          <cell r="KI114">
            <v>33</v>
          </cell>
          <cell r="KJ114">
            <v>71</v>
          </cell>
          <cell r="KK114">
            <v>85</v>
          </cell>
          <cell r="KL114">
            <v>156</v>
          </cell>
          <cell r="KM114">
            <v>0</v>
          </cell>
          <cell r="KN114">
            <v>0</v>
          </cell>
          <cell r="KO114">
            <v>4</v>
          </cell>
          <cell r="KP114">
            <v>1</v>
          </cell>
          <cell r="KQ114">
            <v>10</v>
          </cell>
          <cell r="KR114">
            <v>2</v>
          </cell>
          <cell r="KS114">
            <v>10</v>
          </cell>
          <cell r="KT114">
            <v>13</v>
          </cell>
          <cell r="KU114">
            <v>69</v>
          </cell>
          <cell r="KV114">
            <v>1</v>
          </cell>
          <cell r="KW114">
            <v>1</v>
          </cell>
          <cell r="KX114">
            <v>0</v>
          </cell>
          <cell r="KY114">
            <v>106</v>
          </cell>
          <cell r="KZ114">
            <v>3</v>
          </cell>
          <cell r="LA114">
            <v>0</v>
          </cell>
          <cell r="LB114">
            <v>0</v>
          </cell>
          <cell r="LC114">
            <v>29</v>
          </cell>
          <cell r="LD114">
            <v>29</v>
          </cell>
        </row>
        <row r="115">
          <cell r="A115" t="str">
            <v>Visual Arts</v>
          </cell>
          <cell r="B115">
            <v>21</v>
          </cell>
          <cell r="C115">
            <v>0</v>
          </cell>
          <cell r="D115">
            <v>0</v>
          </cell>
          <cell r="E115">
            <v>0</v>
          </cell>
          <cell r="F115">
            <v>0</v>
          </cell>
          <cell r="G115">
            <v>0</v>
          </cell>
          <cell r="H115">
            <v>0</v>
          </cell>
          <cell r="I115">
            <v>0</v>
          </cell>
          <cell r="J115">
            <v>1473138</v>
          </cell>
          <cell r="K115">
            <v>0</v>
          </cell>
          <cell r="L115">
            <v>0</v>
          </cell>
          <cell r="M115">
            <v>0</v>
          </cell>
          <cell r="N115">
            <v>0</v>
          </cell>
          <cell r="O115">
            <v>2</v>
          </cell>
          <cell r="P115">
            <v>1</v>
          </cell>
          <cell r="Q115">
            <v>1</v>
          </cell>
          <cell r="R115">
            <v>3</v>
          </cell>
          <cell r="S115">
            <v>8</v>
          </cell>
          <cell r="T115">
            <v>14</v>
          </cell>
          <cell r="U115">
            <v>6</v>
          </cell>
          <cell r="V115">
            <v>8</v>
          </cell>
          <cell r="W115">
            <v>4</v>
          </cell>
          <cell r="X115">
            <v>7</v>
          </cell>
          <cell r="Y115">
            <v>8</v>
          </cell>
          <cell r="Z115">
            <v>20</v>
          </cell>
          <cell r="AA115">
            <v>29</v>
          </cell>
          <cell r="AB115">
            <v>53</v>
          </cell>
          <cell r="AC115">
            <v>82</v>
          </cell>
          <cell r="AD115">
            <v>133</v>
          </cell>
          <cell r="AE115">
            <v>167</v>
          </cell>
          <cell r="AF115">
            <v>4</v>
          </cell>
          <cell r="AG115">
            <v>9</v>
          </cell>
          <cell r="AH115">
            <v>105</v>
          </cell>
          <cell r="AI115">
            <v>99</v>
          </cell>
          <cell r="AJ115">
            <v>242</v>
          </cell>
          <cell r="AK115">
            <v>275</v>
          </cell>
          <cell r="AL115">
            <v>517</v>
          </cell>
          <cell r="AM115">
            <v>117</v>
          </cell>
          <cell r="AN115">
            <v>157</v>
          </cell>
          <cell r="AO115">
            <v>274</v>
          </cell>
          <cell r="AP115">
            <v>7286</v>
          </cell>
          <cell r="AQ115">
            <v>82</v>
          </cell>
          <cell r="AR115">
            <v>73</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1</v>
          </cell>
          <cell r="BL115">
            <v>1</v>
          </cell>
          <cell r="BM115">
            <v>0</v>
          </cell>
          <cell r="BN115">
            <v>1</v>
          </cell>
          <cell r="BO115">
            <v>3</v>
          </cell>
          <cell r="BP115">
            <v>6</v>
          </cell>
          <cell r="BQ115">
            <v>86</v>
          </cell>
          <cell r="BR115">
            <v>81</v>
          </cell>
          <cell r="BS115">
            <v>167</v>
          </cell>
          <cell r="BT115">
            <v>73</v>
          </cell>
          <cell r="BU115">
            <v>100</v>
          </cell>
          <cell r="BV115">
            <v>0</v>
          </cell>
          <cell r="BW115">
            <v>0</v>
          </cell>
          <cell r="BX115">
            <v>0</v>
          </cell>
          <cell r="BY115">
            <v>0</v>
          </cell>
          <cell r="BZ115">
            <v>0</v>
          </cell>
          <cell r="CA115">
            <v>0</v>
          </cell>
          <cell r="CB115">
            <v>0</v>
          </cell>
          <cell r="CC115">
            <v>0</v>
          </cell>
          <cell r="CD115">
            <v>0</v>
          </cell>
          <cell r="CE115">
            <v>0</v>
          </cell>
          <cell r="CF115">
            <v>1</v>
          </cell>
          <cell r="CG115">
            <v>0</v>
          </cell>
          <cell r="CH115">
            <v>0</v>
          </cell>
          <cell r="CI115">
            <v>0</v>
          </cell>
          <cell r="CJ115">
            <v>0</v>
          </cell>
          <cell r="CK115">
            <v>0</v>
          </cell>
          <cell r="CL115">
            <v>1</v>
          </cell>
          <cell r="CM115">
            <v>0</v>
          </cell>
          <cell r="CN115">
            <v>0</v>
          </cell>
          <cell r="CO115">
            <v>0</v>
          </cell>
          <cell r="CP115">
            <v>0</v>
          </cell>
          <cell r="CQ115">
            <v>0</v>
          </cell>
          <cell r="CR115">
            <v>26</v>
          </cell>
          <cell r="CS115">
            <v>25</v>
          </cell>
          <cell r="CT115">
            <v>101</v>
          </cell>
          <cell r="CU115">
            <v>125</v>
          </cell>
          <cell r="CV115">
            <v>226</v>
          </cell>
          <cell r="CW115">
            <v>11</v>
          </cell>
          <cell r="CX115">
            <v>22</v>
          </cell>
          <cell r="CY115">
            <v>0</v>
          </cell>
          <cell r="CZ115">
            <v>0</v>
          </cell>
          <cell r="DA115">
            <v>0</v>
          </cell>
          <cell r="DB115">
            <v>0</v>
          </cell>
          <cell r="DC115">
            <v>0</v>
          </cell>
          <cell r="DD115">
            <v>0</v>
          </cell>
          <cell r="DE115">
            <v>0</v>
          </cell>
          <cell r="DF115">
            <v>0</v>
          </cell>
          <cell r="DG115">
            <v>0</v>
          </cell>
          <cell r="DH115">
            <v>0</v>
          </cell>
          <cell r="DI115">
            <v>0</v>
          </cell>
          <cell r="DJ115">
            <v>0</v>
          </cell>
          <cell r="DK115">
            <v>0</v>
          </cell>
          <cell r="DL115">
            <v>0</v>
          </cell>
          <cell r="DM115">
            <v>0</v>
          </cell>
          <cell r="DN115">
            <v>0</v>
          </cell>
          <cell r="DO115">
            <v>0</v>
          </cell>
          <cell r="DP115">
            <v>0</v>
          </cell>
          <cell r="DQ115">
            <v>0</v>
          </cell>
          <cell r="DR115">
            <v>0</v>
          </cell>
          <cell r="DS115">
            <v>0</v>
          </cell>
          <cell r="DT115">
            <v>0</v>
          </cell>
          <cell r="DU115">
            <v>0</v>
          </cell>
          <cell r="DV115">
            <v>0</v>
          </cell>
          <cell r="DW115">
            <v>11</v>
          </cell>
          <cell r="DX115">
            <v>22</v>
          </cell>
          <cell r="DY115">
            <v>33</v>
          </cell>
          <cell r="DZ115">
            <v>77</v>
          </cell>
          <cell r="EA115">
            <v>77</v>
          </cell>
          <cell r="EB115">
            <v>0</v>
          </cell>
          <cell r="EC115">
            <v>0</v>
          </cell>
          <cell r="ED115">
            <v>0</v>
          </cell>
          <cell r="EE115">
            <v>0</v>
          </cell>
          <cell r="EF115">
            <v>0</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1</v>
          </cell>
          <cell r="EV115">
            <v>0</v>
          </cell>
          <cell r="EW115">
            <v>0</v>
          </cell>
          <cell r="EX115">
            <v>2</v>
          </cell>
          <cell r="EY115">
            <v>3</v>
          </cell>
          <cell r="EZ115">
            <v>79</v>
          </cell>
          <cell r="FA115">
            <v>81</v>
          </cell>
          <cell r="FB115">
            <v>160</v>
          </cell>
          <cell r="FC115">
            <v>19</v>
          </cell>
          <cell r="FD115">
            <v>12</v>
          </cell>
          <cell r="FE115">
            <v>7</v>
          </cell>
          <cell r="FF115">
            <v>7</v>
          </cell>
          <cell r="FG115">
            <v>2</v>
          </cell>
          <cell r="FH115">
            <v>1</v>
          </cell>
          <cell r="FI115">
            <v>54</v>
          </cell>
          <cell r="FJ115">
            <v>46</v>
          </cell>
          <cell r="FK115">
            <v>7</v>
          </cell>
          <cell r="FL115">
            <v>2</v>
          </cell>
          <cell r="FM115">
            <v>89</v>
          </cell>
          <cell r="FN115">
            <v>68</v>
          </cell>
          <cell r="FO115">
            <v>157</v>
          </cell>
          <cell r="FP115">
            <v>1</v>
          </cell>
          <cell r="FQ115">
            <v>0</v>
          </cell>
          <cell r="FR115">
            <v>3</v>
          </cell>
          <cell r="FS115">
            <v>13</v>
          </cell>
          <cell r="FT115">
            <v>14</v>
          </cell>
          <cell r="FU115">
            <v>21</v>
          </cell>
          <cell r="FV115">
            <v>31</v>
          </cell>
          <cell r="FW115">
            <v>32</v>
          </cell>
          <cell r="FX115">
            <v>14</v>
          </cell>
          <cell r="FY115">
            <v>3</v>
          </cell>
          <cell r="FZ115">
            <v>15</v>
          </cell>
          <cell r="GA115">
            <v>3</v>
          </cell>
          <cell r="GB115">
            <v>78</v>
          </cell>
          <cell r="GC115">
            <v>72</v>
          </cell>
          <cell r="GD115">
            <v>150</v>
          </cell>
          <cell r="GE115">
            <v>7</v>
          </cell>
          <cell r="GF115">
            <v>13</v>
          </cell>
          <cell r="GG115">
            <v>56</v>
          </cell>
          <cell r="GH115">
            <v>59</v>
          </cell>
          <cell r="GI115">
            <v>18</v>
          </cell>
          <cell r="GJ115">
            <v>25</v>
          </cell>
          <cell r="GK115">
            <v>6</v>
          </cell>
          <cell r="GL115">
            <v>6</v>
          </cell>
          <cell r="GM115">
            <v>2</v>
          </cell>
          <cell r="GN115">
            <v>3</v>
          </cell>
          <cell r="GO115">
            <v>5</v>
          </cell>
          <cell r="GP115">
            <v>6</v>
          </cell>
          <cell r="GQ115">
            <v>94</v>
          </cell>
          <cell r="GR115">
            <v>112</v>
          </cell>
          <cell r="GS115">
            <v>206</v>
          </cell>
          <cell r="GT115">
            <v>0</v>
          </cell>
          <cell r="GU115">
            <v>0</v>
          </cell>
          <cell r="GV115">
            <v>0</v>
          </cell>
          <cell r="GW115">
            <v>4</v>
          </cell>
          <cell r="GX115">
            <v>2</v>
          </cell>
          <cell r="GY115">
            <v>11</v>
          </cell>
          <cell r="GZ115">
            <v>2</v>
          </cell>
          <cell r="HA115">
            <v>4</v>
          </cell>
          <cell r="HB115">
            <v>2</v>
          </cell>
          <cell r="HC115">
            <v>2</v>
          </cell>
          <cell r="HD115">
            <v>0</v>
          </cell>
          <cell r="HE115">
            <v>0</v>
          </cell>
          <cell r="HF115">
            <v>6</v>
          </cell>
          <cell r="HG115">
            <v>21</v>
          </cell>
          <cell r="HH115">
            <v>27</v>
          </cell>
          <cell r="HI115">
            <v>0</v>
          </cell>
          <cell r="HJ115">
            <v>2</v>
          </cell>
          <cell r="HK115">
            <v>16</v>
          </cell>
          <cell r="HL115">
            <v>17</v>
          </cell>
          <cell r="HM115">
            <v>7</v>
          </cell>
          <cell r="HN115">
            <v>14</v>
          </cell>
          <cell r="HO115">
            <v>3</v>
          </cell>
          <cell r="HP115">
            <v>3</v>
          </cell>
          <cell r="HQ115">
            <v>1</v>
          </cell>
          <cell r="HR115">
            <v>1</v>
          </cell>
          <cell r="HS115">
            <v>0</v>
          </cell>
          <cell r="HT115">
            <v>0</v>
          </cell>
          <cell r="HU115">
            <v>27</v>
          </cell>
          <cell r="HV115">
            <v>37</v>
          </cell>
          <cell r="HW115">
            <v>64</v>
          </cell>
          <cell r="HX115">
            <v>25</v>
          </cell>
          <cell r="HY115">
            <v>27</v>
          </cell>
          <cell r="HZ115">
            <v>21</v>
          </cell>
          <cell r="IA115">
            <v>33</v>
          </cell>
          <cell r="IB115">
            <v>1</v>
          </cell>
          <cell r="IC115">
            <v>13</v>
          </cell>
          <cell r="ID115">
            <v>2</v>
          </cell>
          <cell r="IE115">
            <v>6</v>
          </cell>
          <cell r="IF115">
            <v>1</v>
          </cell>
          <cell r="IG115">
            <v>3</v>
          </cell>
          <cell r="IH115">
            <v>0</v>
          </cell>
          <cell r="II115">
            <v>0</v>
          </cell>
          <cell r="IJ115">
            <v>50</v>
          </cell>
          <cell r="IK115">
            <v>82</v>
          </cell>
          <cell r="IL115">
            <v>132</v>
          </cell>
          <cell r="IM115">
            <v>6</v>
          </cell>
          <cell r="IN115">
            <v>9</v>
          </cell>
          <cell r="IO115">
            <v>4</v>
          </cell>
          <cell r="IP115">
            <v>1</v>
          </cell>
          <cell r="IQ115">
            <v>1</v>
          </cell>
          <cell r="IR115">
            <v>0</v>
          </cell>
          <cell r="IS115">
            <v>1</v>
          </cell>
          <cell r="IT115">
            <v>1</v>
          </cell>
          <cell r="IU115">
            <v>58</v>
          </cell>
          <cell r="IV115">
            <v>62</v>
          </cell>
          <cell r="IW115">
            <v>70</v>
          </cell>
          <cell r="IX115">
            <v>73</v>
          </cell>
          <cell r="IY115">
            <v>143</v>
          </cell>
          <cell r="IZ115">
            <v>1</v>
          </cell>
          <cell r="JA115">
            <v>2</v>
          </cell>
          <cell r="JB115">
            <v>1</v>
          </cell>
          <cell r="JC115">
            <v>1</v>
          </cell>
          <cell r="JD115">
            <v>0</v>
          </cell>
          <cell r="JE115">
            <v>0</v>
          </cell>
          <cell r="JF115">
            <v>0</v>
          </cell>
          <cell r="JG115">
            <v>0</v>
          </cell>
          <cell r="JH115">
            <v>98</v>
          </cell>
          <cell r="JI115">
            <v>118</v>
          </cell>
          <cell r="JJ115">
            <v>100</v>
          </cell>
          <cell r="JK115">
            <v>121</v>
          </cell>
          <cell r="JL115">
            <v>221</v>
          </cell>
          <cell r="JM115">
            <v>1</v>
          </cell>
          <cell r="JN115">
            <v>7</v>
          </cell>
          <cell r="JO115">
            <v>3</v>
          </cell>
          <cell r="JP115">
            <v>4</v>
          </cell>
          <cell r="JQ115">
            <v>0</v>
          </cell>
          <cell r="JR115">
            <v>0</v>
          </cell>
          <cell r="JS115">
            <v>0</v>
          </cell>
          <cell r="JT115">
            <v>1</v>
          </cell>
          <cell r="JU115">
            <v>7</v>
          </cell>
          <cell r="JV115">
            <v>10</v>
          </cell>
          <cell r="JW115">
            <v>11</v>
          </cell>
          <cell r="JX115">
            <v>22</v>
          </cell>
          <cell r="JY115">
            <v>33</v>
          </cell>
          <cell r="JZ115">
            <v>6</v>
          </cell>
          <cell r="KA115">
            <v>7</v>
          </cell>
          <cell r="KB115">
            <v>3</v>
          </cell>
          <cell r="KC115">
            <v>3</v>
          </cell>
          <cell r="KD115">
            <v>0</v>
          </cell>
          <cell r="KE115">
            <v>0</v>
          </cell>
          <cell r="KF115">
            <v>0</v>
          </cell>
          <cell r="KG115">
            <v>0</v>
          </cell>
          <cell r="KH115">
            <v>17</v>
          </cell>
          <cell r="KI115">
            <v>30</v>
          </cell>
          <cell r="KJ115">
            <v>26</v>
          </cell>
          <cell r="KK115">
            <v>40</v>
          </cell>
          <cell r="KL115">
            <v>66</v>
          </cell>
          <cell r="KM115">
            <v>0</v>
          </cell>
          <cell r="KN115">
            <v>0</v>
          </cell>
          <cell r="KO115">
            <v>20</v>
          </cell>
          <cell r="KP115">
            <v>1</v>
          </cell>
          <cell r="KQ115">
            <v>29</v>
          </cell>
          <cell r="KR115">
            <v>5</v>
          </cell>
          <cell r="KS115">
            <v>5</v>
          </cell>
          <cell r="KT115">
            <v>6</v>
          </cell>
          <cell r="KU115">
            <v>20</v>
          </cell>
          <cell r="KV115">
            <v>29</v>
          </cell>
          <cell r="KW115">
            <v>43</v>
          </cell>
          <cell r="KX115">
            <v>26</v>
          </cell>
          <cell r="KY115">
            <v>163</v>
          </cell>
          <cell r="KZ115">
            <v>9</v>
          </cell>
          <cell r="LA115">
            <v>0</v>
          </cell>
          <cell r="LB115">
            <v>0</v>
          </cell>
          <cell r="LC115">
            <v>48</v>
          </cell>
          <cell r="LD115">
            <v>48</v>
          </cell>
        </row>
        <row r="116">
          <cell r="A116" t="str">
            <v>Combined</v>
          </cell>
          <cell r="B116">
            <v>34</v>
          </cell>
          <cell r="C116">
            <v>0</v>
          </cell>
          <cell r="D116">
            <v>0</v>
          </cell>
          <cell r="E116">
            <v>0</v>
          </cell>
          <cell r="F116">
            <v>0</v>
          </cell>
          <cell r="G116">
            <v>0</v>
          </cell>
          <cell r="H116">
            <v>0</v>
          </cell>
          <cell r="I116">
            <v>0</v>
          </cell>
          <cell r="J116">
            <v>5343634</v>
          </cell>
          <cell r="K116">
            <v>0</v>
          </cell>
          <cell r="L116">
            <v>0</v>
          </cell>
          <cell r="M116">
            <v>0</v>
          </cell>
          <cell r="N116">
            <v>0</v>
          </cell>
          <cell r="O116">
            <v>12</v>
          </cell>
          <cell r="P116">
            <v>6</v>
          </cell>
          <cell r="Q116">
            <v>0</v>
          </cell>
          <cell r="R116">
            <v>3</v>
          </cell>
          <cell r="S116">
            <v>40</v>
          </cell>
          <cell r="T116">
            <v>54</v>
          </cell>
          <cell r="U116">
            <v>8</v>
          </cell>
          <cell r="V116">
            <v>9</v>
          </cell>
          <cell r="W116">
            <v>42.5</v>
          </cell>
          <cell r="X116">
            <v>51.5</v>
          </cell>
          <cell r="Y116">
            <v>84</v>
          </cell>
          <cell r="Z116">
            <v>151</v>
          </cell>
          <cell r="AA116">
            <v>186.5</v>
          </cell>
          <cell r="AB116">
            <v>274.5</v>
          </cell>
          <cell r="AC116">
            <v>461</v>
          </cell>
          <cell r="AD116">
            <v>930</v>
          </cell>
          <cell r="AE116">
            <v>1119</v>
          </cell>
          <cell r="AF116">
            <v>24</v>
          </cell>
          <cell r="AG116">
            <v>57</v>
          </cell>
          <cell r="AH116">
            <v>84</v>
          </cell>
          <cell r="AI116">
            <v>81</v>
          </cell>
          <cell r="AJ116">
            <v>1038</v>
          </cell>
          <cell r="AK116">
            <v>1257</v>
          </cell>
          <cell r="AL116">
            <v>2295</v>
          </cell>
          <cell r="AM116">
            <v>582</v>
          </cell>
          <cell r="AN116">
            <v>909</v>
          </cell>
          <cell r="AO116">
            <v>1491</v>
          </cell>
          <cell r="AP116">
            <v>26426.5</v>
          </cell>
          <cell r="AQ116">
            <v>126</v>
          </cell>
          <cell r="AR116">
            <v>116</v>
          </cell>
          <cell r="AS116">
            <v>0</v>
          </cell>
          <cell r="AT116">
            <v>1</v>
          </cell>
          <cell r="AU116">
            <v>0</v>
          </cell>
          <cell r="AV116">
            <v>0</v>
          </cell>
          <cell r="AW116">
            <v>2</v>
          </cell>
          <cell r="AX116">
            <v>1</v>
          </cell>
          <cell r="AY116">
            <v>0</v>
          </cell>
          <cell r="AZ116">
            <v>0</v>
          </cell>
          <cell r="BA116">
            <v>0</v>
          </cell>
          <cell r="BB116">
            <v>0</v>
          </cell>
          <cell r="BC116">
            <v>0</v>
          </cell>
          <cell r="BD116">
            <v>0</v>
          </cell>
          <cell r="BE116">
            <v>0</v>
          </cell>
          <cell r="BF116">
            <v>0</v>
          </cell>
          <cell r="BG116">
            <v>1</v>
          </cell>
          <cell r="BH116">
            <v>0</v>
          </cell>
          <cell r="BI116">
            <v>0</v>
          </cell>
          <cell r="BJ116">
            <v>0</v>
          </cell>
          <cell r="BK116">
            <v>0</v>
          </cell>
          <cell r="BL116">
            <v>1</v>
          </cell>
          <cell r="BM116">
            <v>1</v>
          </cell>
          <cell r="BN116">
            <v>1</v>
          </cell>
          <cell r="BO116">
            <v>3</v>
          </cell>
          <cell r="BP116">
            <v>3</v>
          </cell>
          <cell r="BQ116">
            <v>133</v>
          </cell>
          <cell r="BR116">
            <v>123</v>
          </cell>
          <cell r="BS116">
            <v>256</v>
          </cell>
          <cell r="BT116">
            <v>444</v>
          </cell>
          <cell r="BU116">
            <v>481</v>
          </cell>
          <cell r="BV116">
            <v>0</v>
          </cell>
          <cell r="BW116">
            <v>1</v>
          </cell>
          <cell r="BX116">
            <v>2</v>
          </cell>
          <cell r="BY116">
            <v>6</v>
          </cell>
          <cell r="BZ116">
            <v>1</v>
          </cell>
          <cell r="CA116">
            <v>7</v>
          </cell>
          <cell r="CB116">
            <v>0</v>
          </cell>
          <cell r="CC116">
            <v>1</v>
          </cell>
          <cell r="CD116">
            <v>0</v>
          </cell>
          <cell r="CE116">
            <v>0</v>
          </cell>
          <cell r="CF116">
            <v>0</v>
          </cell>
          <cell r="CG116">
            <v>0</v>
          </cell>
          <cell r="CH116">
            <v>0</v>
          </cell>
          <cell r="CI116">
            <v>0</v>
          </cell>
          <cell r="CJ116">
            <v>2</v>
          </cell>
          <cell r="CK116">
            <v>0</v>
          </cell>
          <cell r="CL116">
            <v>1</v>
          </cell>
          <cell r="CM116">
            <v>0</v>
          </cell>
          <cell r="CN116">
            <v>1</v>
          </cell>
          <cell r="CO116">
            <v>1</v>
          </cell>
          <cell r="CP116">
            <v>8</v>
          </cell>
          <cell r="CQ116">
            <v>23</v>
          </cell>
          <cell r="CR116">
            <v>1</v>
          </cell>
          <cell r="CS116">
            <v>0</v>
          </cell>
          <cell r="CT116">
            <v>460</v>
          </cell>
          <cell r="CU116">
            <v>520</v>
          </cell>
          <cell r="CV116">
            <v>980</v>
          </cell>
          <cell r="CW116">
            <v>55.5</v>
          </cell>
          <cell r="CX116">
            <v>110.5</v>
          </cell>
          <cell r="CY116">
            <v>0</v>
          </cell>
          <cell r="CZ116">
            <v>0</v>
          </cell>
          <cell r="DA116">
            <v>0</v>
          </cell>
          <cell r="DB116">
            <v>0</v>
          </cell>
          <cell r="DC116">
            <v>1</v>
          </cell>
          <cell r="DD116">
            <v>1</v>
          </cell>
          <cell r="DE116">
            <v>0</v>
          </cell>
          <cell r="DF116">
            <v>0</v>
          </cell>
          <cell r="DG116">
            <v>0</v>
          </cell>
          <cell r="DH116">
            <v>1</v>
          </cell>
          <cell r="DI116">
            <v>0</v>
          </cell>
          <cell r="DJ116">
            <v>0</v>
          </cell>
          <cell r="DK116">
            <v>0</v>
          </cell>
          <cell r="DL116">
            <v>0</v>
          </cell>
          <cell r="DM116">
            <v>0</v>
          </cell>
          <cell r="DN116">
            <v>0</v>
          </cell>
          <cell r="DO116">
            <v>0</v>
          </cell>
          <cell r="DP116">
            <v>0</v>
          </cell>
          <cell r="DQ116">
            <v>0</v>
          </cell>
          <cell r="DR116">
            <v>0</v>
          </cell>
          <cell r="DS116">
            <v>0</v>
          </cell>
          <cell r="DT116">
            <v>0</v>
          </cell>
          <cell r="DU116">
            <v>0.5</v>
          </cell>
          <cell r="DV116">
            <v>1.5</v>
          </cell>
          <cell r="DW116">
            <v>57</v>
          </cell>
          <cell r="DX116">
            <v>114</v>
          </cell>
          <cell r="DY116">
            <v>171</v>
          </cell>
          <cell r="DZ116">
            <v>201</v>
          </cell>
          <cell r="EA116">
            <v>253</v>
          </cell>
          <cell r="EB116">
            <v>0</v>
          </cell>
          <cell r="EC116">
            <v>0</v>
          </cell>
          <cell r="ED116">
            <v>0</v>
          </cell>
          <cell r="EE116">
            <v>0</v>
          </cell>
          <cell r="EF116">
            <v>2</v>
          </cell>
          <cell r="EG116">
            <v>0</v>
          </cell>
          <cell r="EH116">
            <v>0</v>
          </cell>
          <cell r="EI116">
            <v>0</v>
          </cell>
          <cell r="EJ116">
            <v>0</v>
          </cell>
          <cell r="EK116">
            <v>0</v>
          </cell>
          <cell r="EL116">
            <v>0</v>
          </cell>
          <cell r="EM116">
            <v>0</v>
          </cell>
          <cell r="EN116">
            <v>0</v>
          </cell>
          <cell r="EO116">
            <v>0</v>
          </cell>
          <cell r="EP116">
            <v>0</v>
          </cell>
          <cell r="EQ116">
            <v>1</v>
          </cell>
          <cell r="ER116">
            <v>0</v>
          </cell>
          <cell r="ES116">
            <v>0</v>
          </cell>
          <cell r="ET116">
            <v>1</v>
          </cell>
          <cell r="EU116">
            <v>0</v>
          </cell>
          <cell r="EV116">
            <v>0</v>
          </cell>
          <cell r="EW116">
            <v>0</v>
          </cell>
          <cell r="EX116">
            <v>31</v>
          </cell>
          <cell r="EY116">
            <v>18</v>
          </cell>
          <cell r="EZ116">
            <v>235</v>
          </cell>
          <cell r="FA116">
            <v>272</v>
          </cell>
          <cell r="FB116">
            <v>507</v>
          </cell>
          <cell r="FC116">
            <v>8</v>
          </cell>
          <cell r="FD116">
            <v>16</v>
          </cell>
          <cell r="FE116">
            <v>2</v>
          </cell>
          <cell r="FF116">
            <v>4</v>
          </cell>
          <cell r="FG116">
            <v>3</v>
          </cell>
          <cell r="FH116">
            <v>1</v>
          </cell>
          <cell r="FI116">
            <v>6</v>
          </cell>
          <cell r="FJ116">
            <v>6</v>
          </cell>
          <cell r="FK116">
            <v>16</v>
          </cell>
          <cell r="FL116">
            <v>20</v>
          </cell>
          <cell r="FM116">
            <v>35</v>
          </cell>
          <cell r="FN116">
            <v>47</v>
          </cell>
          <cell r="FO116">
            <v>82</v>
          </cell>
          <cell r="FP116">
            <v>2</v>
          </cell>
          <cell r="FQ116">
            <v>0</v>
          </cell>
          <cell r="FR116">
            <v>15</v>
          </cell>
          <cell r="FS116">
            <v>15</v>
          </cell>
          <cell r="FT116">
            <v>33</v>
          </cell>
          <cell r="FU116">
            <v>38</v>
          </cell>
          <cell r="FV116">
            <v>35</v>
          </cell>
          <cell r="FW116">
            <v>53</v>
          </cell>
          <cell r="FX116">
            <v>38</v>
          </cell>
          <cell r="FY116">
            <v>20</v>
          </cell>
          <cell r="FZ116">
            <v>19</v>
          </cell>
          <cell r="GA116">
            <v>5</v>
          </cell>
          <cell r="GB116">
            <v>142</v>
          </cell>
          <cell r="GC116">
            <v>131</v>
          </cell>
          <cell r="GD116">
            <v>273</v>
          </cell>
          <cell r="GE116">
            <v>80</v>
          </cell>
          <cell r="GF116">
            <v>73</v>
          </cell>
          <cell r="GG116">
            <v>201</v>
          </cell>
          <cell r="GH116">
            <v>220</v>
          </cell>
          <cell r="GI116">
            <v>163</v>
          </cell>
          <cell r="GJ116">
            <v>165</v>
          </cell>
          <cell r="GK116">
            <v>66</v>
          </cell>
          <cell r="GL116">
            <v>65</v>
          </cell>
          <cell r="GM116">
            <v>62</v>
          </cell>
          <cell r="GN116">
            <v>37</v>
          </cell>
          <cell r="GO116">
            <v>8</v>
          </cell>
          <cell r="GP116">
            <v>14</v>
          </cell>
          <cell r="GQ116">
            <v>580</v>
          </cell>
          <cell r="GR116">
            <v>574</v>
          </cell>
          <cell r="GS116">
            <v>1154</v>
          </cell>
          <cell r="GT116">
            <v>4</v>
          </cell>
          <cell r="GU116">
            <v>8</v>
          </cell>
          <cell r="GV116">
            <v>12.5</v>
          </cell>
          <cell r="GW116">
            <v>33.5</v>
          </cell>
          <cell r="GX116">
            <v>18</v>
          </cell>
          <cell r="GY116">
            <v>35</v>
          </cell>
          <cell r="GZ116">
            <v>14</v>
          </cell>
          <cell r="HA116">
            <v>16</v>
          </cell>
          <cell r="HB116">
            <v>9</v>
          </cell>
          <cell r="HC116">
            <v>7</v>
          </cell>
          <cell r="HD116">
            <v>0</v>
          </cell>
          <cell r="HE116">
            <v>0</v>
          </cell>
          <cell r="HF116">
            <v>57.5</v>
          </cell>
          <cell r="HG116">
            <v>99.5</v>
          </cell>
          <cell r="HH116">
            <v>157</v>
          </cell>
          <cell r="HI116">
            <v>20</v>
          </cell>
          <cell r="HJ116">
            <v>41</v>
          </cell>
          <cell r="HK116">
            <v>66</v>
          </cell>
          <cell r="HL116">
            <v>97</v>
          </cell>
          <cell r="HM116">
            <v>57</v>
          </cell>
          <cell r="HN116">
            <v>70</v>
          </cell>
          <cell r="HO116">
            <v>20</v>
          </cell>
          <cell r="HP116">
            <v>25</v>
          </cell>
          <cell r="HQ116">
            <v>19</v>
          </cell>
          <cell r="HR116">
            <v>16</v>
          </cell>
          <cell r="HS116">
            <v>1</v>
          </cell>
          <cell r="HT116">
            <v>7</v>
          </cell>
          <cell r="HU116">
            <v>183</v>
          </cell>
          <cell r="HV116">
            <v>256</v>
          </cell>
          <cell r="HW116">
            <v>439</v>
          </cell>
          <cell r="HX116">
            <v>94</v>
          </cell>
          <cell r="HY116">
            <v>129</v>
          </cell>
          <cell r="HZ116">
            <v>123</v>
          </cell>
          <cell r="IA116">
            <v>194</v>
          </cell>
          <cell r="IB116">
            <v>94</v>
          </cell>
          <cell r="IC116">
            <v>121</v>
          </cell>
          <cell r="ID116">
            <v>59</v>
          </cell>
          <cell r="IE116">
            <v>93</v>
          </cell>
          <cell r="IF116">
            <v>36</v>
          </cell>
          <cell r="IG116">
            <v>44</v>
          </cell>
          <cell r="IH116">
            <v>4</v>
          </cell>
          <cell r="II116">
            <v>11</v>
          </cell>
          <cell r="IJ116">
            <v>410</v>
          </cell>
          <cell r="IK116">
            <v>592</v>
          </cell>
          <cell r="IL116">
            <v>1002</v>
          </cell>
          <cell r="IM116">
            <v>34</v>
          </cell>
          <cell r="IN116">
            <v>40</v>
          </cell>
          <cell r="IO116">
            <v>19</v>
          </cell>
          <cell r="IP116">
            <v>20</v>
          </cell>
          <cell r="IQ116">
            <v>2</v>
          </cell>
          <cell r="IR116">
            <v>2</v>
          </cell>
          <cell r="IS116">
            <v>7</v>
          </cell>
          <cell r="IT116">
            <v>5</v>
          </cell>
          <cell r="IU116">
            <v>61</v>
          </cell>
          <cell r="IV116">
            <v>49</v>
          </cell>
          <cell r="IW116">
            <v>123</v>
          </cell>
          <cell r="IX116">
            <v>116</v>
          </cell>
          <cell r="IY116">
            <v>239</v>
          </cell>
          <cell r="IZ116">
            <v>46</v>
          </cell>
          <cell r="JA116">
            <v>37</v>
          </cell>
          <cell r="JB116">
            <v>23</v>
          </cell>
          <cell r="JC116">
            <v>23</v>
          </cell>
          <cell r="JD116">
            <v>5</v>
          </cell>
          <cell r="JE116">
            <v>4</v>
          </cell>
          <cell r="JF116">
            <v>10</v>
          </cell>
          <cell r="JG116">
            <v>16</v>
          </cell>
          <cell r="JH116">
            <v>597</v>
          </cell>
          <cell r="JI116">
            <v>621</v>
          </cell>
          <cell r="JJ116">
            <v>681</v>
          </cell>
          <cell r="JK116">
            <v>701</v>
          </cell>
          <cell r="JL116">
            <v>1382</v>
          </cell>
          <cell r="JM116">
            <v>20</v>
          </cell>
          <cell r="JN116">
            <v>28</v>
          </cell>
          <cell r="JO116">
            <v>10</v>
          </cell>
          <cell r="JP116">
            <v>11</v>
          </cell>
          <cell r="JQ116">
            <v>0</v>
          </cell>
          <cell r="JR116">
            <v>0</v>
          </cell>
          <cell r="JS116">
            <v>2</v>
          </cell>
          <cell r="JT116">
            <v>5</v>
          </cell>
          <cell r="JU116">
            <v>26.5</v>
          </cell>
          <cell r="JV116">
            <v>58.5</v>
          </cell>
          <cell r="JW116">
            <v>58.5</v>
          </cell>
          <cell r="JX116">
            <v>102.5</v>
          </cell>
          <cell r="JY116">
            <v>161</v>
          </cell>
          <cell r="JZ116">
            <v>97</v>
          </cell>
          <cell r="KA116">
            <v>132</v>
          </cell>
          <cell r="KB116">
            <v>40</v>
          </cell>
          <cell r="KC116">
            <v>54</v>
          </cell>
          <cell r="KD116">
            <v>0</v>
          </cell>
          <cell r="KE116">
            <v>0</v>
          </cell>
          <cell r="KF116">
            <v>5</v>
          </cell>
          <cell r="KG116">
            <v>9</v>
          </cell>
          <cell r="KH116">
            <v>83</v>
          </cell>
          <cell r="KI116">
            <v>97</v>
          </cell>
          <cell r="KJ116">
            <v>225</v>
          </cell>
          <cell r="KK116">
            <v>292</v>
          </cell>
          <cell r="KL116">
            <v>517</v>
          </cell>
          <cell r="KM116">
            <v>0</v>
          </cell>
          <cell r="KN116">
            <v>0</v>
          </cell>
          <cell r="KO116">
            <v>31</v>
          </cell>
          <cell r="KP116">
            <v>3</v>
          </cell>
          <cell r="KQ116">
            <v>112</v>
          </cell>
          <cell r="KR116">
            <v>57</v>
          </cell>
          <cell r="KS116">
            <v>119</v>
          </cell>
          <cell r="KT116">
            <v>45</v>
          </cell>
          <cell r="KU116">
            <v>160</v>
          </cell>
          <cell r="KV116">
            <v>72</v>
          </cell>
          <cell r="KW116">
            <v>294</v>
          </cell>
          <cell r="KX116">
            <v>124</v>
          </cell>
          <cell r="KY116">
            <v>983</v>
          </cell>
          <cell r="KZ116">
            <v>18</v>
          </cell>
          <cell r="LA116">
            <v>9</v>
          </cell>
          <cell r="LB116">
            <v>24</v>
          </cell>
          <cell r="LC116">
            <v>157</v>
          </cell>
          <cell r="LD116">
            <v>190</v>
          </cell>
        </row>
        <row r="117">
          <cell r="A117" t="str">
            <v>Literature</v>
          </cell>
          <cell r="B117">
            <v>5</v>
          </cell>
          <cell r="C117">
            <v>0</v>
          </cell>
          <cell r="D117">
            <v>0</v>
          </cell>
          <cell r="E117">
            <v>0</v>
          </cell>
          <cell r="F117">
            <v>0</v>
          </cell>
          <cell r="G117">
            <v>0</v>
          </cell>
          <cell r="H117">
            <v>0</v>
          </cell>
          <cell r="I117">
            <v>0</v>
          </cell>
          <cell r="J117">
            <v>441749</v>
          </cell>
          <cell r="K117">
            <v>0</v>
          </cell>
          <cell r="L117">
            <v>0</v>
          </cell>
          <cell r="M117">
            <v>0</v>
          </cell>
          <cell r="N117">
            <v>0</v>
          </cell>
          <cell r="O117">
            <v>1</v>
          </cell>
          <cell r="P117">
            <v>1</v>
          </cell>
          <cell r="Q117">
            <v>1</v>
          </cell>
          <cell r="R117">
            <v>7</v>
          </cell>
          <cell r="S117">
            <v>2</v>
          </cell>
          <cell r="T117">
            <v>5</v>
          </cell>
          <cell r="U117">
            <v>0</v>
          </cell>
          <cell r="V117">
            <v>3</v>
          </cell>
          <cell r="W117">
            <v>1</v>
          </cell>
          <cell r="X117">
            <v>2</v>
          </cell>
          <cell r="Y117">
            <v>2</v>
          </cell>
          <cell r="Z117">
            <v>0</v>
          </cell>
          <cell r="AA117">
            <v>7</v>
          </cell>
          <cell r="AB117">
            <v>18</v>
          </cell>
          <cell r="AC117">
            <v>25</v>
          </cell>
          <cell r="AD117">
            <v>76</v>
          </cell>
          <cell r="AE117">
            <v>48</v>
          </cell>
          <cell r="AF117">
            <v>0</v>
          </cell>
          <cell r="AG117">
            <v>2</v>
          </cell>
          <cell r="AH117">
            <v>0</v>
          </cell>
          <cell r="AI117">
            <v>1</v>
          </cell>
          <cell r="AJ117">
            <v>76</v>
          </cell>
          <cell r="AK117">
            <v>51</v>
          </cell>
          <cell r="AL117">
            <v>127</v>
          </cell>
          <cell r="AM117">
            <v>21</v>
          </cell>
          <cell r="AN117">
            <v>49</v>
          </cell>
          <cell r="AO117">
            <v>70</v>
          </cell>
          <cell r="AP117">
            <v>3585</v>
          </cell>
          <cell r="AQ117">
            <v>15</v>
          </cell>
          <cell r="AR117">
            <v>7</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7</v>
          </cell>
          <cell r="BP117">
            <v>5</v>
          </cell>
          <cell r="BQ117">
            <v>22</v>
          </cell>
          <cell r="BR117">
            <v>12</v>
          </cell>
          <cell r="BS117">
            <v>34</v>
          </cell>
          <cell r="BT117">
            <v>2</v>
          </cell>
          <cell r="BU117">
            <v>9</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cell r="CI117">
            <v>0</v>
          </cell>
          <cell r="CJ117">
            <v>0</v>
          </cell>
          <cell r="CK117">
            <v>0</v>
          </cell>
          <cell r="CL117">
            <v>0</v>
          </cell>
          <cell r="CM117">
            <v>0</v>
          </cell>
          <cell r="CN117">
            <v>0</v>
          </cell>
          <cell r="CO117">
            <v>0</v>
          </cell>
          <cell r="CP117">
            <v>0</v>
          </cell>
          <cell r="CQ117">
            <v>0</v>
          </cell>
          <cell r="CR117">
            <v>0</v>
          </cell>
          <cell r="CS117">
            <v>0</v>
          </cell>
          <cell r="CT117">
            <v>2</v>
          </cell>
          <cell r="CU117">
            <v>9</v>
          </cell>
          <cell r="CV117">
            <v>11</v>
          </cell>
          <cell r="CW117">
            <v>2</v>
          </cell>
          <cell r="CX117">
            <v>8</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2</v>
          </cell>
          <cell r="DX117">
            <v>8</v>
          </cell>
          <cell r="DY117">
            <v>10</v>
          </cell>
          <cell r="DZ117">
            <v>3</v>
          </cell>
          <cell r="EA117">
            <v>2</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3</v>
          </cell>
          <cell r="FA117">
            <v>2</v>
          </cell>
          <cell r="FB117">
            <v>5</v>
          </cell>
          <cell r="FC117">
            <v>1</v>
          </cell>
          <cell r="FD117">
            <v>0</v>
          </cell>
          <cell r="FE117">
            <v>0</v>
          </cell>
          <cell r="FF117">
            <v>0</v>
          </cell>
          <cell r="FG117">
            <v>0</v>
          </cell>
          <cell r="FH117">
            <v>0</v>
          </cell>
          <cell r="FI117">
            <v>0</v>
          </cell>
          <cell r="FJ117">
            <v>0</v>
          </cell>
          <cell r="FK117">
            <v>0</v>
          </cell>
          <cell r="FL117">
            <v>1</v>
          </cell>
          <cell r="FM117">
            <v>1</v>
          </cell>
          <cell r="FN117">
            <v>1</v>
          </cell>
          <cell r="FO117">
            <v>2</v>
          </cell>
          <cell r="FP117">
            <v>0</v>
          </cell>
          <cell r="FQ117">
            <v>0</v>
          </cell>
          <cell r="FR117">
            <v>2</v>
          </cell>
          <cell r="FS117">
            <v>0</v>
          </cell>
          <cell r="FT117">
            <v>0</v>
          </cell>
          <cell r="FU117">
            <v>1</v>
          </cell>
          <cell r="FV117">
            <v>5</v>
          </cell>
          <cell r="FW117">
            <v>4</v>
          </cell>
          <cell r="FX117">
            <v>12</v>
          </cell>
          <cell r="FY117">
            <v>3</v>
          </cell>
          <cell r="FZ117">
            <v>5</v>
          </cell>
          <cell r="GA117">
            <v>1</v>
          </cell>
          <cell r="GB117">
            <v>24</v>
          </cell>
          <cell r="GC117">
            <v>9</v>
          </cell>
          <cell r="GD117">
            <v>33</v>
          </cell>
          <cell r="GE117">
            <v>0</v>
          </cell>
          <cell r="GF117">
            <v>0</v>
          </cell>
          <cell r="GG117">
            <v>0</v>
          </cell>
          <cell r="GH117">
            <v>1</v>
          </cell>
          <cell r="GI117">
            <v>0</v>
          </cell>
          <cell r="GJ117">
            <v>4</v>
          </cell>
          <cell r="GK117">
            <v>0</v>
          </cell>
          <cell r="GL117">
            <v>2</v>
          </cell>
          <cell r="GM117">
            <v>2</v>
          </cell>
          <cell r="GN117">
            <v>1</v>
          </cell>
          <cell r="GO117">
            <v>0</v>
          </cell>
          <cell r="GP117">
            <v>0</v>
          </cell>
          <cell r="GQ117">
            <v>2</v>
          </cell>
          <cell r="GR117">
            <v>8</v>
          </cell>
          <cell r="GS117">
            <v>10</v>
          </cell>
          <cell r="GT117">
            <v>0</v>
          </cell>
          <cell r="GU117">
            <v>1</v>
          </cell>
          <cell r="GV117">
            <v>0</v>
          </cell>
          <cell r="GW117">
            <v>2</v>
          </cell>
          <cell r="GX117">
            <v>1</v>
          </cell>
          <cell r="GY117">
            <v>3</v>
          </cell>
          <cell r="GZ117">
            <v>1</v>
          </cell>
          <cell r="HA117">
            <v>2</v>
          </cell>
          <cell r="HB117">
            <v>0</v>
          </cell>
          <cell r="HC117">
            <v>0</v>
          </cell>
          <cell r="HD117">
            <v>0</v>
          </cell>
          <cell r="HE117">
            <v>0</v>
          </cell>
          <cell r="HF117">
            <v>2</v>
          </cell>
          <cell r="HG117">
            <v>8</v>
          </cell>
          <cell r="HH117">
            <v>10</v>
          </cell>
          <cell r="HI117">
            <v>0</v>
          </cell>
          <cell r="HJ117">
            <v>0</v>
          </cell>
          <cell r="HK117">
            <v>0</v>
          </cell>
          <cell r="HL117">
            <v>0</v>
          </cell>
          <cell r="HM117">
            <v>2</v>
          </cell>
          <cell r="HN117">
            <v>2</v>
          </cell>
          <cell r="HO117">
            <v>0</v>
          </cell>
          <cell r="HP117">
            <v>0</v>
          </cell>
          <cell r="HQ117">
            <v>1</v>
          </cell>
          <cell r="HR117">
            <v>0</v>
          </cell>
          <cell r="HS117">
            <v>0</v>
          </cell>
          <cell r="HT117">
            <v>0</v>
          </cell>
          <cell r="HU117">
            <v>3</v>
          </cell>
          <cell r="HV117">
            <v>2</v>
          </cell>
          <cell r="HW117">
            <v>5</v>
          </cell>
          <cell r="HX117">
            <v>5</v>
          </cell>
          <cell r="HY117">
            <v>5</v>
          </cell>
          <cell r="HZ117">
            <v>1</v>
          </cell>
          <cell r="IA117">
            <v>7</v>
          </cell>
          <cell r="IB117">
            <v>2</v>
          </cell>
          <cell r="IC117">
            <v>9</v>
          </cell>
          <cell r="ID117">
            <v>1</v>
          </cell>
          <cell r="IE117">
            <v>7</v>
          </cell>
          <cell r="IF117">
            <v>2</v>
          </cell>
          <cell r="IG117">
            <v>0</v>
          </cell>
          <cell r="IH117">
            <v>2</v>
          </cell>
          <cell r="II117">
            <v>12</v>
          </cell>
          <cell r="IJ117">
            <v>13</v>
          </cell>
          <cell r="IK117">
            <v>40</v>
          </cell>
          <cell r="IL117">
            <v>53</v>
          </cell>
          <cell r="IM117">
            <v>0</v>
          </cell>
          <cell r="IN117">
            <v>2</v>
          </cell>
          <cell r="IO117">
            <v>2</v>
          </cell>
          <cell r="IP117">
            <v>3</v>
          </cell>
          <cell r="IQ117">
            <v>0</v>
          </cell>
          <cell r="IR117">
            <v>0</v>
          </cell>
          <cell r="IS117">
            <v>0</v>
          </cell>
          <cell r="IT117">
            <v>0</v>
          </cell>
          <cell r="IU117">
            <v>17</v>
          </cell>
          <cell r="IV117">
            <v>10</v>
          </cell>
          <cell r="IW117">
            <v>19</v>
          </cell>
          <cell r="IX117">
            <v>15</v>
          </cell>
          <cell r="IY117">
            <v>34</v>
          </cell>
          <cell r="IZ117">
            <v>0</v>
          </cell>
          <cell r="JA117">
            <v>7</v>
          </cell>
          <cell r="JB117">
            <v>0</v>
          </cell>
          <cell r="JC117">
            <v>2</v>
          </cell>
          <cell r="JD117">
            <v>1</v>
          </cell>
          <cell r="JE117">
            <v>0</v>
          </cell>
          <cell r="JF117">
            <v>0</v>
          </cell>
          <cell r="JG117">
            <v>0</v>
          </cell>
          <cell r="JH117">
            <v>0</v>
          </cell>
          <cell r="JI117">
            <v>0</v>
          </cell>
          <cell r="JJ117">
            <v>1</v>
          </cell>
          <cell r="JK117">
            <v>9</v>
          </cell>
          <cell r="JL117">
            <v>10</v>
          </cell>
          <cell r="JM117">
            <v>1</v>
          </cell>
          <cell r="JN117">
            <v>2</v>
          </cell>
          <cell r="JO117">
            <v>0</v>
          </cell>
          <cell r="JP117">
            <v>0</v>
          </cell>
          <cell r="JQ117">
            <v>0</v>
          </cell>
          <cell r="JR117">
            <v>0</v>
          </cell>
          <cell r="JS117">
            <v>0</v>
          </cell>
          <cell r="JT117">
            <v>0</v>
          </cell>
          <cell r="JU117">
            <v>1</v>
          </cell>
          <cell r="JV117">
            <v>5</v>
          </cell>
          <cell r="JW117">
            <v>2</v>
          </cell>
          <cell r="JX117">
            <v>7</v>
          </cell>
          <cell r="JY117">
            <v>9</v>
          </cell>
          <cell r="JZ117">
            <v>3</v>
          </cell>
          <cell r="KA117">
            <v>2</v>
          </cell>
          <cell r="KB117">
            <v>0</v>
          </cell>
          <cell r="KC117">
            <v>0</v>
          </cell>
          <cell r="KD117">
            <v>0</v>
          </cell>
          <cell r="KE117">
            <v>0</v>
          </cell>
          <cell r="KF117">
            <v>0</v>
          </cell>
          <cell r="KG117">
            <v>0</v>
          </cell>
          <cell r="KH117">
            <v>0</v>
          </cell>
          <cell r="KI117">
            <v>0</v>
          </cell>
          <cell r="KJ117">
            <v>3</v>
          </cell>
          <cell r="KK117">
            <v>2</v>
          </cell>
          <cell r="KL117">
            <v>5</v>
          </cell>
          <cell r="KM117">
            <v>0</v>
          </cell>
          <cell r="KN117">
            <v>0</v>
          </cell>
          <cell r="KO117">
            <v>4</v>
          </cell>
          <cell r="KP117">
            <v>0</v>
          </cell>
          <cell r="KQ117">
            <v>3</v>
          </cell>
          <cell r="KR117">
            <v>3</v>
          </cell>
          <cell r="KS117">
            <v>0</v>
          </cell>
          <cell r="KT117">
            <v>23</v>
          </cell>
          <cell r="KU117">
            <v>8</v>
          </cell>
          <cell r="KV117">
            <v>14</v>
          </cell>
          <cell r="KW117">
            <v>2</v>
          </cell>
          <cell r="KX117">
            <v>10</v>
          </cell>
          <cell r="KY117">
            <v>63</v>
          </cell>
          <cell r="KZ117">
            <v>0</v>
          </cell>
          <cell r="LA117">
            <v>0</v>
          </cell>
          <cell r="LB117">
            <v>4</v>
          </cell>
          <cell r="LC117">
            <v>15</v>
          </cell>
          <cell r="LD117">
            <v>19</v>
          </cell>
        </row>
        <row r="118">
          <cell r="A118" t="str">
            <v>Music</v>
          </cell>
          <cell r="B118">
            <v>15</v>
          </cell>
          <cell r="C118">
            <v>0</v>
          </cell>
          <cell r="D118">
            <v>0</v>
          </cell>
          <cell r="E118">
            <v>0</v>
          </cell>
          <cell r="F118">
            <v>0</v>
          </cell>
          <cell r="G118">
            <v>0</v>
          </cell>
          <cell r="H118">
            <v>0</v>
          </cell>
          <cell r="I118">
            <v>0</v>
          </cell>
          <cell r="J118">
            <v>3123660</v>
          </cell>
          <cell r="K118">
            <v>0</v>
          </cell>
          <cell r="L118">
            <v>0</v>
          </cell>
          <cell r="M118">
            <v>0</v>
          </cell>
          <cell r="N118">
            <v>0</v>
          </cell>
          <cell r="O118">
            <v>47</v>
          </cell>
          <cell r="P118">
            <v>23</v>
          </cell>
          <cell r="Q118">
            <v>9</v>
          </cell>
          <cell r="R118">
            <v>3</v>
          </cell>
          <cell r="S118">
            <v>13</v>
          </cell>
          <cell r="T118">
            <v>13</v>
          </cell>
          <cell r="U118">
            <v>0</v>
          </cell>
          <cell r="V118">
            <v>1</v>
          </cell>
          <cell r="W118">
            <v>18</v>
          </cell>
          <cell r="X118">
            <v>13</v>
          </cell>
          <cell r="Y118">
            <v>8</v>
          </cell>
          <cell r="Z118">
            <v>18</v>
          </cell>
          <cell r="AA118">
            <v>95</v>
          </cell>
          <cell r="AB118">
            <v>71</v>
          </cell>
          <cell r="AC118">
            <v>166</v>
          </cell>
          <cell r="AD118">
            <v>1024</v>
          </cell>
          <cell r="AE118">
            <v>641</v>
          </cell>
          <cell r="AF118">
            <v>7</v>
          </cell>
          <cell r="AG118">
            <v>5.5</v>
          </cell>
          <cell r="AH118">
            <v>203</v>
          </cell>
          <cell r="AI118">
            <v>101</v>
          </cell>
          <cell r="AJ118">
            <v>1234</v>
          </cell>
          <cell r="AK118">
            <v>747.5</v>
          </cell>
          <cell r="AL118">
            <v>1981.5</v>
          </cell>
          <cell r="AM118">
            <v>107</v>
          </cell>
          <cell r="AN118">
            <v>126</v>
          </cell>
          <cell r="AO118">
            <v>233</v>
          </cell>
          <cell r="AP118">
            <v>10695</v>
          </cell>
          <cell r="AQ118">
            <v>63</v>
          </cell>
          <cell r="AR118">
            <v>40</v>
          </cell>
          <cell r="AS118">
            <v>0</v>
          </cell>
          <cell r="AT118">
            <v>0</v>
          </cell>
          <cell r="AU118">
            <v>0</v>
          </cell>
          <cell r="AV118">
            <v>0</v>
          </cell>
          <cell r="AW118">
            <v>1</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64</v>
          </cell>
          <cell r="BR118">
            <v>40</v>
          </cell>
          <cell r="BS118">
            <v>104</v>
          </cell>
          <cell r="BT118">
            <v>268</v>
          </cell>
          <cell r="BU118">
            <v>220</v>
          </cell>
          <cell r="BV118">
            <v>0</v>
          </cell>
          <cell r="BW118">
            <v>0</v>
          </cell>
          <cell r="BX118">
            <v>0</v>
          </cell>
          <cell r="BY118">
            <v>1</v>
          </cell>
          <cell r="BZ118">
            <v>0</v>
          </cell>
          <cell r="CA118">
            <v>0</v>
          </cell>
          <cell r="CB118">
            <v>0</v>
          </cell>
          <cell r="CC118">
            <v>0</v>
          </cell>
          <cell r="CD118">
            <v>0</v>
          </cell>
          <cell r="CE118">
            <v>0</v>
          </cell>
          <cell r="CF118">
            <v>0</v>
          </cell>
          <cell r="CG118">
            <v>1</v>
          </cell>
          <cell r="CH118">
            <v>0</v>
          </cell>
          <cell r="CI118">
            <v>0</v>
          </cell>
          <cell r="CJ118">
            <v>3</v>
          </cell>
          <cell r="CK118">
            <v>0</v>
          </cell>
          <cell r="CL118">
            <v>0</v>
          </cell>
          <cell r="CM118">
            <v>0</v>
          </cell>
          <cell r="CN118">
            <v>0</v>
          </cell>
          <cell r="CO118">
            <v>1</v>
          </cell>
          <cell r="CP118">
            <v>0</v>
          </cell>
          <cell r="CQ118">
            <v>0</v>
          </cell>
          <cell r="CR118">
            <v>558</v>
          </cell>
          <cell r="CS118">
            <v>340</v>
          </cell>
          <cell r="CT118">
            <v>829</v>
          </cell>
          <cell r="CU118">
            <v>563</v>
          </cell>
          <cell r="CV118">
            <v>1392</v>
          </cell>
          <cell r="CW118">
            <v>18</v>
          </cell>
          <cell r="CX118">
            <v>19.5</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0</v>
          </cell>
          <cell r="DN118">
            <v>0</v>
          </cell>
          <cell r="DO118">
            <v>0</v>
          </cell>
          <cell r="DP118">
            <v>0</v>
          </cell>
          <cell r="DQ118">
            <v>0</v>
          </cell>
          <cell r="DR118">
            <v>0</v>
          </cell>
          <cell r="DS118">
            <v>0</v>
          </cell>
          <cell r="DT118">
            <v>0</v>
          </cell>
          <cell r="DU118">
            <v>0</v>
          </cell>
          <cell r="DV118">
            <v>0</v>
          </cell>
          <cell r="DW118">
            <v>18</v>
          </cell>
          <cell r="DX118">
            <v>19.5</v>
          </cell>
          <cell r="DY118">
            <v>37.5</v>
          </cell>
          <cell r="DZ118">
            <v>67</v>
          </cell>
          <cell r="EA118">
            <v>72</v>
          </cell>
          <cell r="EB118">
            <v>0</v>
          </cell>
          <cell r="EC118">
            <v>0</v>
          </cell>
          <cell r="ED118">
            <v>1</v>
          </cell>
          <cell r="EE118">
            <v>0</v>
          </cell>
          <cell r="EF118">
            <v>0</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1</v>
          </cell>
          <cell r="EW118">
            <v>0</v>
          </cell>
          <cell r="EX118">
            <v>172</v>
          </cell>
          <cell r="EY118">
            <v>65</v>
          </cell>
          <cell r="EZ118">
            <v>241</v>
          </cell>
          <cell r="FA118">
            <v>137</v>
          </cell>
          <cell r="FB118">
            <v>378</v>
          </cell>
          <cell r="FC118">
            <v>0</v>
          </cell>
          <cell r="FD118">
            <v>2</v>
          </cell>
          <cell r="FE118">
            <v>0</v>
          </cell>
          <cell r="FF118">
            <v>1</v>
          </cell>
          <cell r="FG118">
            <v>0</v>
          </cell>
          <cell r="FH118">
            <v>0</v>
          </cell>
          <cell r="FI118">
            <v>4</v>
          </cell>
          <cell r="FJ118">
            <v>1</v>
          </cell>
          <cell r="FK118">
            <v>4</v>
          </cell>
          <cell r="FL118">
            <v>5</v>
          </cell>
          <cell r="FM118">
            <v>8</v>
          </cell>
          <cell r="FN118">
            <v>9</v>
          </cell>
          <cell r="FO118">
            <v>17</v>
          </cell>
          <cell r="FP118">
            <v>0</v>
          </cell>
          <cell r="FQ118">
            <v>0</v>
          </cell>
          <cell r="FR118">
            <v>3</v>
          </cell>
          <cell r="FS118">
            <v>5</v>
          </cell>
          <cell r="FT118">
            <v>9</v>
          </cell>
          <cell r="FU118">
            <v>7</v>
          </cell>
          <cell r="FV118">
            <v>24</v>
          </cell>
          <cell r="FW118">
            <v>11</v>
          </cell>
          <cell r="FX118">
            <v>27</v>
          </cell>
          <cell r="FY118">
            <v>13</v>
          </cell>
          <cell r="FZ118">
            <v>7</v>
          </cell>
          <cell r="GA118">
            <v>4</v>
          </cell>
          <cell r="GB118">
            <v>70</v>
          </cell>
          <cell r="GC118">
            <v>40</v>
          </cell>
          <cell r="GD118">
            <v>110</v>
          </cell>
          <cell r="GE118">
            <v>176</v>
          </cell>
          <cell r="GF118">
            <v>116</v>
          </cell>
          <cell r="GG118">
            <v>219</v>
          </cell>
          <cell r="GH118">
            <v>194</v>
          </cell>
          <cell r="GI118">
            <v>171</v>
          </cell>
          <cell r="GJ118">
            <v>64</v>
          </cell>
          <cell r="GK118">
            <v>83</v>
          </cell>
          <cell r="GL118">
            <v>30</v>
          </cell>
          <cell r="GM118">
            <v>33</v>
          </cell>
          <cell r="GN118">
            <v>4</v>
          </cell>
          <cell r="GO118">
            <v>4</v>
          </cell>
          <cell r="GP118">
            <v>2</v>
          </cell>
          <cell r="GQ118">
            <v>686</v>
          </cell>
          <cell r="GR118">
            <v>410</v>
          </cell>
          <cell r="GS118">
            <v>1096</v>
          </cell>
          <cell r="GT118">
            <v>1</v>
          </cell>
          <cell r="GU118">
            <v>1</v>
          </cell>
          <cell r="GV118">
            <v>0</v>
          </cell>
          <cell r="GW118">
            <v>3</v>
          </cell>
          <cell r="GX118">
            <v>7</v>
          </cell>
          <cell r="GY118">
            <v>8</v>
          </cell>
          <cell r="GZ118">
            <v>5</v>
          </cell>
          <cell r="HA118">
            <v>5.5</v>
          </cell>
          <cell r="HB118">
            <v>3</v>
          </cell>
          <cell r="HC118">
            <v>1</v>
          </cell>
          <cell r="HD118">
            <v>0</v>
          </cell>
          <cell r="HE118">
            <v>0</v>
          </cell>
          <cell r="HF118">
            <v>16</v>
          </cell>
          <cell r="HG118">
            <v>18.5</v>
          </cell>
          <cell r="HH118">
            <v>34.5</v>
          </cell>
          <cell r="HI118">
            <v>2</v>
          </cell>
          <cell r="HJ118">
            <v>6</v>
          </cell>
          <cell r="HK118">
            <v>97</v>
          </cell>
          <cell r="HL118">
            <v>49</v>
          </cell>
          <cell r="HM118">
            <v>79</v>
          </cell>
          <cell r="HN118">
            <v>31</v>
          </cell>
          <cell r="HO118">
            <v>22</v>
          </cell>
          <cell r="HP118">
            <v>14</v>
          </cell>
          <cell r="HQ118">
            <v>12</v>
          </cell>
          <cell r="HR118">
            <v>5</v>
          </cell>
          <cell r="HS118">
            <v>0</v>
          </cell>
          <cell r="HT118">
            <v>1</v>
          </cell>
          <cell r="HU118">
            <v>212</v>
          </cell>
          <cell r="HV118">
            <v>106</v>
          </cell>
          <cell r="HW118">
            <v>318</v>
          </cell>
          <cell r="HX118">
            <v>9</v>
          </cell>
          <cell r="HY118">
            <v>13</v>
          </cell>
          <cell r="HZ118">
            <v>24</v>
          </cell>
          <cell r="IA118">
            <v>21</v>
          </cell>
          <cell r="IB118">
            <v>16</v>
          </cell>
          <cell r="IC118">
            <v>16</v>
          </cell>
          <cell r="ID118">
            <v>9</v>
          </cell>
          <cell r="IE118">
            <v>10</v>
          </cell>
          <cell r="IF118">
            <v>14</v>
          </cell>
          <cell r="IG118">
            <v>19</v>
          </cell>
          <cell r="IH118">
            <v>2</v>
          </cell>
          <cell r="II118">
            <v>4</v>
          </cell>
          <cell r="IJ118">
            <v>74</v>
          </cell>
          <cell r="IK118">
            <v>83</v>
          </cell>
          <cell r="IL118">
            <v>157</v>
          </cell>
          <cell r="IM118">
            <v>7</v>
          </cell>
          <cell r="IN118">
            <v>4</v>
          </cell>
          <cell r="IO118">
            <v>2</v>
          </cell>
          <cell r="IP118">
            <v>4</v>
          </cell>
          <cell r="IQ118">
            <v>0</v>
          </cell>
          <cell r="IR118">
            <v>0</v>
          </cell>
          <cell r="IS118">
            <v>5</v>
          </cell>
          <cell r="IT118">
            <v>3</v>
          </cell>
          <cell r="IU118">
            <v>47</v>
          </cell>
          <cell r="IV118">
            <v>26</v>
          </cell>
          <cell r="IW118">
            <v>61</v>
          </cell>
          <cell r="IX118">
            <v>37</v>
          </cell>
          <cell r="IY118">
            <v>98</v>
          </cell>
          <cell r="IZ118">
            <v>31</v>
          </cell>
          <cell r="JA118">
            <v>16</v>
          </cell>
          <cell r="JB118">
            <v>15</v>
          </cell>
          <cell r="JC118">
            <v>11</v>
          </cell>
          <cell r="JD118">
            <v>0</v>
          </cell>
          <cell r="JE118">
            <v>0</v>
          </cell>
          <cell r="JF118">
            <v>2</v>
          </cell>
          <cell r="JG118">
            <v>0</v>
          </cell>
          <cell r="JH118">
            <v>671</v>
          </cell>
          <cell r="JI118">
            <v>417</v>
          </cell>
          <cell r="JJ118">
            <v>719</v>
          </cell>
          <cell r="JK118">
            <v>444</v>
          </cell>
          <cell r="JL118">
            <v>1163</v>
          </cell>
          <cell r="JM118">
            <v>4</v>
          </cell>
          <cell r="JN118">
            <v>6</v>
          </cell>
          <cell r="JO118">
            <v>5</v>
          </cell>
          <cell r="JP118">
            <v>1</v>
          </cell>
          <cell r="JQ118">
            <v>0</v>
          </cell>
          <cell r="JR118">
            <v>0</v>
          </cell>
          <cell r="JS118">
            <v>1</v>
          </cell>
          <cell r="JT118">
            <v>0</v>
          </cell>
          <cell r="JU118">
            <v>4</v>
          </cell>
          <cell r="JV118">
            <v>10.5</v>
          </cell>
          <cell r="JW118">
            <v>14</v>
          </cell>
          <cell r="JX118">
            <v>17.5</v>
          </cell>
          <cell r="JY118">
            <v>31.5</v>
          </cell>
          <cell r="JZ118">
            <v>11</v>
          </cell>
          <cell r="KA118">
            <v>13</v>
          </cell>
          <cell r="KB118">
            <v>5</v>
          </cell>
          <cell r="KC118">
            <v>4</v>
          </cell>
          <cell r="KD118">
            <v>0</v>
          </cell>
          <cell r="KE118">
            <v>0</v>
          </cell>
          <cell r="KF118">
            <v>1</v>
          </cell>
          <cell r="KG118">
            <v>3</v>
          </cell>
          <cell r="KH118">
            <v>200</v>
          </cell>
          <cell r="KI118">
            <v>97</v>
          </cell>
          <cell r="KJ118">
            <v>217</v>
          </cell>
          <cell r="KK118">
            <v>117</v>
          </cell>
          <cell r="KL118">
            <v>334</v>
          </cell>
          <cell r="KM118">
            <v>0</v>
          </cell>
          <cell r="KN118">
            <v>0</v>
          </cell>
          <cell r="KO118">
            <v>13</v>
          </cell>
          <cell r="KP118">
            <v>2</v>
          </cell>
          <cell r="KQ118">
            <v>20</v>
          </cell>
          <cell r="KR118">
            <v>6</v>
          </cell>
          <cell r="KS118">
            <v>0</v>
          </cell>
          <cell r="KT118">
            <v>6</v>
          </cell>
          <cell r="KU118">
            <v>108</v>
          </cell>
          <cell r="KV118">
            <v>9</v>
          </cell>
          <cell r="KW118">
            <v>28</v>
          </cell>
          <cell r="KX118">
            <v>31</v>
          </cell>
          <cell r="KY118">
            <v>208</v>
          </cell>
          <cell r="KZ118">
            <v>3</v>
          </cell>
          <cell r="LA118">
            <v>0</v>
          </cell>
          <cell r="LB118">
            <v>1</v>
          </cell>
          <cell r="LC118">
            <v>27</v>
          </cell>
          <cell r="LD118">
            <v>28</v>
          </cell>
        </row>
        <row r="119">
          <cell r="A119" t="str">
            <v>Traditional Arts</v>
          </cell>
          <cell r="B119">
            <v>13</v>
          </cell>
          <cell r="C119">
            <v>0</v>
          </cell>
          <cell r="D119">
            <v>0</v>
          </cell>
          <cell r="E119">
            <v>0</v>
          </cell>
          <cell r="F119">
            <v>0</v>
          </cell>
          <cell r="G119">
            <v>0</v>
          </cell>
          <cell r="H119">
            <v>0</v>
          </cell>
          <cell r="I119">
            <v>0</v>
          </cell>
          <cell r="J119">
            <v>605983</v>
          </cell>
          <cell r="K119">
            <v>0</v>
          </cell>
          <cell r="L119">
            <v>0</v>
          </cell>
          <cell r="M119">
            <v>0</v>
          </cell>
          <cell r="N119">
            <v>0</v>
          </cell>
          <cell r="O119">
            <v>5</v>
          </cell>
          <cell r="P119">
            <v>3.5</v>
          </cell>
          <cell r="Q119">
            <v>1</v>
          </cell>
          <cell r="R119">
            <v>0</v>
          </cell>
          <cell r="S119">
            <v>8</v>
          </cell>
          <cell r="T119">
            <v>2.5</v>
          </cell>
          <cell r="U119">
            <v>0</v>
          </cell>
          <cell r="V119">
            <v>5</v>
          </cell>
          <cell r="W119">
            <v>8</v>
          </cell>
          <cell r="X119">
            <v>7</v>
          </cell>
          <cell r="Y119">
            <v>7</v>
          </cell>
          <cell r="Z119">
            <v>7</v>
          </cell>
          <cell r="AA119">
            <v>29</v>
          </cell>
          <cell r="AB119">
            <v>25</v>
          </cell>
          <cell r="AC119">
            <v>54</v>
          </cell>
          <cell r="AD119">
            <v>442</v>
          </cell>
          <cell r="AE119">
            <v>295</v>
          </cell>
          <cell r="AF119">
            <v>2</v>
          </cell>
          <cell r="AG119">
            <v>2</v>
          </cell>
          <cell r="AH119">
            <v>33</v>
          </cell>
          <cell r="AI119">
            <v>13</v>
          </cell>
          <cell r="AJ119">
            <v>477</v>
          </cell>
          <cell r="AK119">
            <v>310</v>
          </cell>
          <cell r="AL119">
            <v>787</v>
          </cell>
          <cell r="AM119">
            <v>867</v>
          </cell>
          <cell r="AN119">
            <v>528</v>
          </cell>
          <cell r="AO119">
            <v>1395</v>
          </cell>
          <cell r="AP119">
            <v>11001</v>
          </cell>
          <cell r="AQ119">
            <v>68</v>
          </cell>
          <cell r="AR119">
            <v>48</v>
          </cell>
          <cell r="AS119">
            <v>0</v>
          </cell>
          <cell r="AT119">
            <v>0</v>
          </cell>
          <cell r="AU119">
            <v>0</v>
          </cell>
          <cell r="AV119">
            <v>0</v>
          </cell>
          <cell r="AW119">
            <v>0</v>
          </cell>
          <cell r="AX119">
            <v>1</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1</v>
          </cell>
          <cell r="BO119">
            <v>0</v>
          </cell>
          <cell r="BP119">
            <v>0</v>
          </cell>
          <cell r="BQ119">
            <v>68</v>
          </cell>
          <cell r="BR119">
            <v>50</v>
          </cell>
          <cell r="BS119">
            <v>118</v>
          </cell>
          <cell r="BT119">
            <v>437</v>
          </cell>
          <cell r="BU119">
            <v>291.5</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0</v>
          </cell>
          <cell r="CQ119">
            <v>0</v>
          </cell>
          <cell r="CR119">
            <v>0</v>
          </cell>
          <cell r="CS119">
            <v>0</v>
          </cell>
          <cell r="CT119">
            <v>437</v>
          </cell>
          <cell r="CU119">
            <v>291.5</v>
          </cell>
          <cell r="CV119">
            <v>728.5</v>
          </cell>
          <cell r="CW119">
            <v>9</v>
          </cell>
          <cell r="CX119">
            <v>11.5</v>
          </cell>
          <cell r="CY119">
            <v>0</v>
          </cell>
          <cell r="CZ119">
            <v>0</v>
          </cell>
          <cell r="DA119">
            <v>0</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0</v>
          </cell>
          <cell r="DQ119">
            <v>0</v>
          </cell>
          <cell r="DR119">
            <v>0</v>
          </cell>
          <cell r="DS119">
            <v>0</v>
          </cell>
          <cell r="DT119">
            <v>0</v>
          </cell>
          <cell r="DU119">
            <v>0</v>
          </cell>
          <cell r="DV119">
            <v>0</v>
          </cell>
          <cell r="DW119">
            <v>9</v>
          </cell>
          <cell r="DX119">
            <v>11.5</v>
          </cell>
          <cell r="DY119">
            <v>20.5</v>
          </cell>
          <cell r="DZ119">
            <v>46</v>
          </cell>
          <cell r="EA119">
            <v>38</v>
          </cell>
          <cell r="EB119">
            <v>0</v>
          </cell>
          <cell r="EC119">
            <v>0</v>
          </cell>
          <cell r="ED119">
            <v>0</v>
          </cell>
          <cell r="EE119">
            <v>0</v>
          </cell>
          <cell r="EF119">
            <v>0</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46</v>
          </cell>
          <cell r="FA119">
            <v>38</v>
          </cell>
          <cell r="FB119">
            <v>84</v>
          </cell>
          <cell r="FC119">
            <v>1</v>
          </cell>
          <cell r="FD119">
            <v>0</v>
          </cell>
          <cell r="FE119">
            <v>0</v>
          </cell>
          <cell r="FF119">
            <v>0</v>
          </cell>
          <cell r="FG119">
            <v>0</v>
          </cell>
          <cell r="FH119">
            <v>0</v>
          </cell>
          <cell r="FI119">
            <v>0</v>
          </cell>
          <cell r="FJ119">
            <v>0</v>
          </cell>
          <cell r="FK119">
            <v>2</v>
          </cell>
          <cell r="FL119">
            <v>0</v>
          </cell>
          <cell r="FM119">
            <v>3</v>
          </cell>
          <cell r="FN119">
            <v>0</v>
          </cell>
          <cell r="FO119">
            <v>3</v>
          </cell>
          <cell r="FP119">
            <v>2</v>
          </cell>
          <cell r="FQ119">
            <v>1</v>
          </cell>
          <cell r="FR119">
            <v>3</v>
          </cell>
          <cell r="FS119">
            <v>9</v>
          </cell>
          <cell r="FT119">
            <v>14</v>
          </cell>
          <cell r="FU119">
            <v>9</v>
          </cell>
          <cell r="FV119">
            <v>17</v>
          </cell>
          <cell r="FW119">
            <v>16</v>
          </cell>
          <cell r="FX119">
            <v>13</v>
          </cell>
          <cell r="FY119">
            <v>10</v>
          </cell>
          <cell r="FZ119">
            <v>19</v>
          </cell>
          <cell r="GA119">
            <v>5</v>
          </cell>
          <cell r="GB119">
            <v>68</v>
          </cell>
          <cell r="GC119">
            <v>50</v>
          </cell>
          <cell r="GD119">
            <v>118</v>
          </cell>
          <cell r="GE119">
            <v>27</v>
          </cell>
          <cell r="GF119">
            <v>80</v>
          </cell>
          <cell r="GG119">
            <v>142</v>
          </cell>
          <cell r="GH119">
            <v>129</v>
          </cell>
          <cell r="GI119">
            <v>51</v>
          </cell>
          <cell r="GJ119">
            <v>35</v>
          </cell>
          <cell r="GK119">
            <v>71</v>
          </cell>
          <cell r="GL119">
            <v>40.5</v>
          </cell>
          <cell r="GM119">
            <v>69</v>
          </cell>
          <cell r="GN119">
            <v>10</v>
          </cell>
          <cell r="GO119">
            <v>20</v>
          </cell>
          <cell r="GP119">
            <v>0</v>
          </cell>
          <cell r="GQ119">
            <v>380</v>
          </cell>
          <cell r="GR119">
            <v>294.5</v>
          </cell>
          <cell r="GS119">
            <v>674.5</v>
          </cell>
          <cell r="GT119">
            <v>0</v>
          </cell>
          <cell r="GU119">
            <v>0</v>
          </cell>
          <cell r="GV119">
            <v>0</v>
          </cell>
          <cell r="GW119">
            <v>2</v>
          </cell>
          <cell r="GX119">
            <v>3</v>
          </cell>
          <cell r="GY119">
            <v>0</v>
          </cell>
          <cell r="GZ119">
            <v>2</v>
          </cell>
          <cell r="HA119">
            <v>2.5</v>
          </cell>
          <cell r="HB119">
            <v>1</v>
          </cell>
          <cell r="HC119">
            <v>2</v>
          </cell>
          <cell r="HD119">
            <v>0</v>
          </cell>
          <cell r="HE119">
            <v>0</v>
          </cell>
          <cell r="HF119">
            <v>6</v>
          </cell>
          <cell r="HG119">
            <v>6.5</v>
          </cell>
          <cell r="HH119">
            <v>12.5</v>
          </cell>
          <cell r="HI119">
            <v>6</v>
          </cell>
          <cell r="HJ119">
            <v>1</v>
          </cell>
          <cell r="HK119">
            <v>3</v>
          </cell>
          <cell r="HL119">
            <v>7</v>
          </cell>
          <cell r="HM119">
            <v>14</v>
          </cell>
          <cell r="HN119">
            <v>3</v>
          </cell>
          <cell r="HO119">
            <v>13</v>
          </cell>
          <cell r="HP119">
            <v>4</v>
          </cell>
          <cell r="HQ119">
            <v>2</v>
          </cell>
          <cell r="HR119">
            <v>0</v>
          </cell>
          <cell r="HS119">
            <v>4</v>
          </cell>
          <cell r="HT119">
            <v>0</v>
          </cell>
          <cell r="HU119">
            <v>42</v>
          </cell>
          <cell r="HV119">
            <v>15</v>
          </cell>
          <cell r="HW119">
            <v>57</v>
          </cell>
          <cell r="HX119">
            <v>66</v>
          </cell>
          <cell r="HY119">
            <v>57</v>
          </cell>
          <cell r="HZ119">
            <v>41</v>
          </cell>
          <cell r="IA119">
            <v>48</v>
          </cell>
          <cell r="IB119">
            <v>81</v>
          </cell>
          <cell r="IC119">
            <v>119</v>
          </cell>
          <cell r="ID119">
            <v>171</v>
          </cell>
          <cell r="IE119">
            <v>198</v>
          </cell>
          <cell r="IF119">
            <v>192</v>
          </cell>
          <cell r="IG119">
            <v>123</v>
          </cell>
          <cell r="IH119">
            <v>152</v>
          </cell>
          <cell r="II119">
            <v>68</v>
          </cell>
          <cell r="IJ119">
            <v>703</v>
          </cell>
          <cell r="IK119">
            <v>613</v>
          </cell>
          <cell r="IL119">
            <v>1316</v>
          </cell>
          <cell r="IM119">
            <v>12</v>
          </cell>
          <cell r="IN119">
            <v>17</v>
          </cell>
          <cell r="IO119">
            <v>16</v>
          </cell>
          <cell r="IP119">
            <v>8</v>
          </cell>
          <cell r="IQ119">
            <v>0</v>
          </cell>
          <cell r="IR119">
            <v>1</v>
          </cell>
          <cell r="IS119">
            <v>0</v>
          </cell>
          <cell r="IT119">
            <v>6</v>
          </cell>
          <cell r="IU119">
            <v>34</v>
          </cell>
          <cell r="IV119">
            <v>13</v>
          </cell>
          <cell r="IW119">
            <v>62</v>
          </cell>
          <cell r="IX119">
            <v>45</v>
          </cell>
          <cell r="IY119">
            <v>107</v>
          </cell>
          <cell r="IZ119">
            <v>21</v>
          </cell>
          <cell r="JA119">
            <v>26</v>
          </cell>
          <cell r="JB119">
            <v>3</v>
          </cell>
          <cell r="JC119">
            <v>0</v>
          </cell>
          <cell r="JD119">
            <v>0</v>
          </cell>
          <cell r="JE119">
            <v>0</v>
          </cell>
          <cell r="JF119">
            <v>7</v>
          </cell>
          <cell r="JG119">
            <v>1</v>
          </cell>
          <cell r="JH119">
            <v>403</v>
          </cell>
          <cell r="JI119">
            <v>260</v>
          </cell>
          <cell r="JJ119">
            <v>434</v>
          </cell>
          <cell r="JK119">
            <v>287</v>
          </cell>
          <cell r="JL119">
            <v>721</v>
          </cell>
          <cell r="JM119">
            <v>2</v>
          </cell>
          <cell r="JN119">
            <v>3</v>
          </cell>
          <cell r="JO119">
            <v>2</v>
          </cell>
          <cell r="JP119">
            <v>1</v>
          </cell>
          <cell r="JQ119">
            <v>0</v>
          </cell>
          <cell r="JR119">
            <v>0</v>
          </cell>
          <cell r="JS119">
            <v>2</v>
          </cell>
          <cell r="JT119">
            <v>1</v>
          </cell>
          <cell r="JU119">
            <v>2</v>
          </cell>
          <cell r="JV119">
            <v>2</v>
          </cell>
          <cell r="JW119">
            <v>8</v>
          </cell>
          <cell r="JX119">
            <v>7</v>
          </cell>
          <cell r="JY119">
            <v>15</v>
          </cell>
          <cell r="JZ119">
            <v>11</v>
          </cell>
          <cell r="KA119">
            <v>17</v>
          </cell>
          <cell r="KB119">
            <v>28</v>
          </cell>
          <cell r="KC119">
            <v>7</v>
          </cell>
          <cell r="KD119">
            <v>0</v>
          </cell>
          <cell r="KE119">
            <v>0</v>
          </cell>
          <cell r="KF119">
            <v>0</v>
          </cell>
          <cell r="KG119">
            <v>1</v>
          </cell>
          <cell r="KH119">
            <v>14</v>
          </cell>
          <cell r="KI119">
            <v>6</v>
          </cell>
          <cell r="KJ119">
            <v>53</v>
          </cell>
          <cell r="KK119">
            <v>31</v>
          </cell>
          <cell r="KL119">
            <v>84</v>
          </cell>
          <cell r="KM119">
            <v>0</v>
          </cell>
          <cell r="KN119">
            <v>0</v>
          </cell>
          <cell r="KO119">
            <v>10</v>
          </cell>
          <cell r="KP119">
            <v>3</v>
          </cell>
          <cell r="KQ119">
            <v>20</v>
          </cell>
          <cell r="KR119">
            <v>33</v>
          </cell>
          <cell r="KS119">
            <v>11</v>
          </cell>
          <cell r="KT119">
            <v>15</v>
          </cell>
          <cell r="KU119">
            <v>31</v>
          </cell>
          <cell r="KV119">
            <v>30</v>
          </cell>
          <cell r="KW119">
            <v>21</v>
          </cell>
          <cell r="KX119">
            <v>49</v>
          </cell>
          <cell r="KY119">
            <v>210</v>
          </cell>
          <cell r="KZ119">
            <v>1</v>
          </cell>
          <cell r="LA119">
            <v>0</v>
          </cell>
          <cell r="LB119">
            <v>0</v>
          </cell>
          <cell r="LC119">
            <v>19</v>
          </cell>
          <cell r="LD119">
            <v>19</v>
          </cell>
        </row>
        <row r="120">
          <cell r="A120" t="str">
            <v>Dance</v>
          </cell>
          <cell r="B120">
            <v>5</v>
          </cell>
          <cell r="C120">
            <v>0</v>
          </cell>
          <cell r="D120">
            <v>0</v>
          </cell>
          <cell r="E120">
            <v>0</v>
          </cell>
          <cell r="F120">
            <v>0</v>
          </cell>
          <cell r="G120">
            <v>0</v>
          </cell>
          <cell r="H120">
            <v>0</v>
          </cell>
          <cell r="I120">
            <v>0</v>
          </cell>
          <cell r="J120">
            <v>341053</v>
          </cell>
          <cell r="K120">
            <v>0</v>
          </cell>
          <cell r="L120">
            <v>0</v>
          </cell>
          <cell r="M120">
            <v>0</v>
          </cell>
          <cell r="N120">
            <v>0</v>
          </cell>
          <cell r="O120">
            <v>2</v>
          </cell>
          <cell r="P120">
            <v>0</v>
          </cell>
          <cell r="Q120">
            <v>0</v>
          </cell>
          <cell r="R120">
            <v>1</v>
          </cell>
          <cell r="S120">
            <v>1</v>
          </cell>
          <cell r="T120">
            <v>2</v>
          </cell>
          <cell r="U120">
            <v>0</v>
          </cell>
          <cell r="V120">
            <v>4</v>
          </cell>
          <cell r="W120">
            <v>1</v>
          </cell>
          <cell r="X120">
            <v>0</v>
          </cell>
          <cell r="Y120">
            <v>0</v>
          </cell>
          <cell r="Z120">
            <v>2</v>
          </cell>
          <cell r="AA120">
            <v>4</v>
          </cell>
          <cell r="AB120">
            <v>9</v>
          </cell>
          <cell r="AC120">
            <v>13</v>
          </cell>
          <cell r="AD120">
            <v>62</v>
          </cell>
          <cell r="AE120">
            <v>90</v>
          </cell>
          <cell r="AF120">
            <v>1</v>
          </cell>
          <cell r="AG120">
            <v>1</v>
          </cell>
          <cell r="AH120">
            <v>4</v>
          </cell>
          <cell r="AI120">
            <v>14</v>
          </cell>
          <cell r="AJ120">
            <v>67</v>
          </cell>
          <cell r="AK120">
            <v>105</v>
          </cell>
          <cell r="AL120">
            <v>172</v>
          </cell>
          <cell r="AM120">
            <v>20</v>
          </cell>
          <cell r="AN120">
            <v>57</v>
          </cell>
          <cell r="AO120">
            <v>77</v>
          </cell>
          <cell r="AP120">
            <v>3629</v>
          </cell>
          <cell r="AQ120">
            <v>5</v>
          </cell>
          <cell r="AR120">
            <v>12</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4</v>
          </cell>
          <cell r="BP120">
            <v>2</v>
          </cell>
          <cell r="BQ120">
            <v>9</v>
          </cell>
          <cell r="BR120">
            <v>14</v>
          </cell>
          <cell r="BS120">
            <v>23</v>
          </cell>
          <cell r="BT120">
            <v>16</v>
          </cell>
          <cell r="BU120">
            <v>23</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cell r="CP120">
            <v>0</v>
          </cell>
          <cell r="CQ120">
            <v>0</v>
          </cell>
          <cell r="CR120">
            <v>14</v>
          </cell>
          <cell r="CS120">
            <v>12</v>
          </cell>
          <cell r="CT120">
            <v>30</v>
          </cell>
          <cell r="CU120">
            <v>35</v>
          </cell>
          <cell r="CV120">
            <v>65</v>
          </cell>
          <cell r="CW120">
            <v>1</v>
          </cell>
          <cell r="CX120">
            <v>5</v>
          </cell>
          <cell r="CY120">
            <v>0</v>
          </cell>
          <cell r="CZ120">
            <v>0</v>
          </cell>
          <cell r="DA120">
            <v>0</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0</v>
          </cell>
          <cell r="DQ120">
            <v>0</v>
          </cell>
          <cell r="DR120">
            <v>0</v>
          </cell>
          <cell r="DS120">
            <v>0</v>
          </cell>
          <cell r="DT120">
            <v>0</v>
          </cell>
          <cell r="DU120">
            <v>0</v>
          </cell>
          <cell r="DV120">
            <v>1</v>
          </cell>
          <cell r="DW120">
            <v>1</v>
          </cell>
          <cell r="DX120">
            <v>6</v>
          </cell>
          <cell r="DY120">
            <v>7</v>
          </cell>
          <cell r="DZ120">
            <v>1</v>
          </cell>
          <cell r="EA120">
            <v>6</v>
          </cell>
          <cell r="EB120">
            <v>0</v>
          </cell>
          <cell r="EC120">
            <v>0</v>
          </cell>
          <cell r="ED120">
            <v>0</v>
          </cell>
          <cell r="EE120">
            <v>0</v>
          </cell>
          <cell r="EF120">
            <v>0</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1</v>
          </cell>
          <cell r="EY120">
            <v>3</v>
          </cell>
          <cell r="EZ120">
            <v>2</v>
          </cell>
          <cell r="FA120">
            <v>9</v>
          </cell>
          <cell r="FB120">
            <v>11</v>
          </cell>
          <cell r="FC120">
            <v>0</v>
          </cell>
          <cell r="FD120">
            <v>0</v>
          </cell>
          <cell r="FE120">
            <v>0</v>
          </cell>
          <cell r="FF120">
            <v>1</v>
          </cell>
          <cell r="FG120">
            <v>0</v>
          </cell>
          <cell r="FH120">
            <v>0</v>
          </cell>
          <cell r="FI120">
            <v>1</v>
          </cell>
          <cell r="FJ120">
            <v>0</v>
          </cell>
          <cell r="FK120">
            <v>1</v>
          </cell>
          <cell r="FL120">
            <v>1</v>
          </cell>
          <cell r="FM120">
            <v>2</v>
          </cell>
          <cell r="FN120">
            <v>2</v>
          </cell>
          <cell r="FO120">
            <v>4</v>
          </cell>
          <cell r="FP120">
            <v>0</v>
          </cell>
          <cell r="FQ120">
            <v>0</v>
          </cell>
          <cell r="FR120">
            <v>0</v>
          </cell>
          <cell r="FS120">
            <v>1</v>
          </cell>
          <cell r="FT120">
            <v>3</v>
          </cell>
          <cell r="FU120">
            <v>7</v>
          </cell>
          <cell r="FV120">
            <v>3</v>
          </cell>
          <cell r="FW120">
            <v>4</v>
          </cell>
          <cell r="FX120">
            <v>3</v>
          </cell>
          <cell r="FY120">
            <v>2</v>
          </cell>
          <cell r="FZ120">
            <v>0</v>
          </cell>
          <cell r="GA120">
            <v>0</v>
          </cell>
          <cell r="GB120">
            <v>9</v>
          </cell>
          <cell r="GC120">
            <v>14</v>
          </cell>
          <cell r="GD120">
            <v>23</v>
          </cell>
          <cell r="GE120">
            <v>0</v>
          </cell>
          <cell r="GF120">
            <v>0</v>
          </cell>
          <cell r="GG120">
            <v>16</v>
          </cell>
          <cell r="GH120">
            <v>33</v>
          </cell>
          <cell r="GI120">
            <v>5</v>
          </cell>
          <cell r="GJ120">
            <v>5</v>
          </cell>
          <cell r="GK120">
            <v>5</v>
          </cell>
          <cell r="GL120">
            <v>2</v>
          </cell>
          <cell r="GM120">
            <v>2</v>
          </cell>
          <cell r="GN120">
            <v>0</v>
          </cell>
          <cell r="GO120">
            <v>0</v>
          </cell>
          <cell r="GP120">
            <v>0</v>
          </cell>
          <cell r="GQ120">
            <v>28</v>
          </cell>
          <cell r="GR120">
            <v>40</v>
          </cell>
          <cell r="GS120">
            <v>68</v>
          </cell>
          <cell r="GT120">
            <v>1</v>
          </cell>
          <cell r="GU120">
            <v>0</v>
          </cell>
          <cell r="GV120">
            <v>0</v>
          </cell>
          <cell r="GW120">
            <v>0</v>
          </cell>
          <cell r="GX120">
            <v>1</v>
          </cell>
          <cell r="GY120">
            <v>3</v>
          </cell>
          <cell r="GZ120">
            <v>1</v>
          </cell>
          <cell r="HA120">
            <v>2</v>
          </cell>
          <cell r="HB120">
            <v>0</v>
          </cell>
          <cell r="HC120">
            <v>1</v>
          </cell>
          <cell r="HD120">
            <v>0</v>
          </cell>
          <cell r="HE120">
            <v>0</v>
          </cell>
          <cell r="HF120">
            <v>3</v>
          </cell>
          <cell r="HG120">
            <v>6</v>
          </cell>
          <cell r="HH120">
            <v>9</v>
          </cell>
          <cell r="HI120">
            <v>0</v>
          </cell>
          <cell r="HJ120">
            <v>0</v>
          </cell>
          <cell r="HK120">
            <v>0</v>
          </cell>
          <cell r="HL120">
            <v>3</v>
          </cell>
          <cell r="HM120">
            <v>1</v>
          </cell>
          <cell r="HN120">
            <v>3</v>
          </cell>
          <cell r="HO120">
            <v>1</v>
          </cell>
          <cell r="HP120">
            <v>3</v>
          </cell>
          <cell r="HQ120">
            <v>0</v>
          </cell>
          <cell r="HR120">
            <v>3</v>
          </cell>
          <cell r="HS120">
            <v>0</v>
          </cell>
          <cell r="HT120">
            <v>0</v>
          </cell>
          <cell r="HU120">
            <v>2</v>
          </cell>
          <cell r="HV120">
            <v>12</v>
          </cell>
          <cell r="HW120">
            <v>14</v>
          </cell>
          <cell r="HX120">
            <v>10</v>
          </cell>
          <cell r="HY120">
            <v>22</v>
          </cell>
          <cell r="HZ120">
            <v>2</v>
          </cell>
          <cell r="IA120">
            <v>10</v>
          </cell>
          <cell r="IB120">
            <v>2</v>
          </cell>
          <cell r="IC120">
            <v>2</v>
          </cell>
          <cell r="ID120">
            <v>0</v>
          </cell>
          <cell r="IE120">
            <v>1</v>
          </cell>
          <cell r="IF120">
            <v>0</v>
          </cell>
          <cell r="IG120">
            <v>2</v>
          </cell>
          <cell r="IH120">
            <v>2</v>
          </cell>
          <cell r="II120">
            <v>2</v>
          </cell>
          <cell r="IJ120">
            <v>16</v>
          </cell>
          <cell r="IK120">
            <v>39</v>
          </cell>
          <cell r="IL120">
            <v>55</v>
          </cell>
          <cell r="IM120">
            <v>0</v>
          </cell>
          <cell r="IN120">
            <v>1</v>
          </cell>
          <cell r="IO120">
            <v>0</v>
          </cell>
          <cell r="IP120">
            <v>2</v>
          </cell>
          <cell r="IQ120">
            <v>0</v>
          </cell>
          <cell r="IR120">
            <v>0</v>
          </cell>
          <cell r="IS120">
            <v>0</v>
          </cell>
          <cell r="IT120">
            <v>1</v>
          </cell>
          <cell r="IU120">
            <v>9</v>
          </cell>
          <cell r="IV120">
            <v>10</v>
          </cell>
          <cell r="IW120">
            <v>9</v>
          </cell>
          <cell r="IX120">
            <v>14</v>
          </cell>
          <cell r="IY120">
            <v>23</v>
          </cell>
          <cell r="IZ120">
            <v>0</v>
          </cell>
          <cell r="JA120">
            <v>0</v>
          </cell>
          <cell r="JB120">
            <v>0</v>
          </cell>
          <cell r="JC120">
            <v>0</v>
          </cell>
          <cell r="JD120">
            <v>0</v>
          </cell>
          <cell r="JE120">
            <v>0</v>
          </cell>
          <cell r="JF120">
            <v>1</v>
          </cell>
          <cell r="JG120">
            <v>0</v>
          </cell>
          <cell r="JH120">
            <v>38</v>
          </cell>
          <cell r="JI120">
            <v>48</v>
          </cell>
          <cell r="JJ120">
            <v>39</v>
          </cell>
          <cell r="JK120">
            <v>48</v>
          </cell>
          <cell r="JL120">
            <v>87</v>
          </cell>
          <cell r="JM120">
            <v>0</v>
          </cell>
          <cell r="JN120">
            <v>0</v>
          </cell>
          <cell r="JO120">
            <v>0</v>
          </cell>
          <cell r="JP120">
            <v>1</v>
          </cell>
          <cell r="JQ120">
            <v>0</v>
          </cell>
          <cell r="JR120">
            <v>0</v>
          </cell>
          <cell r="JS120">
            <v>0</v>
          </cell>
          <cell r="JT120">
            <v>2</v>
          </cell>
          <cell r="JU120">
            <v>2</v>
          </cell>
          <cell r="JV120">
            <v>4</v>
          </cell>
          <cell r="JW120">
            <v>2</v>
          </cell>
          <cell r="JX120">
            <v>7</v>
          </cell>
          <cell r="JY120">
            <v>9</v>
          </cell>
          <cell r="JZ120">
            <v>0</v>
          </cell>
          <cell r="KA120">
            <v>0</v>
          </cell>
          <cell r="KB120">
            <v>0</v>
          </cell>
          <cell r="KC120">
            <v>0</v>
          </cell>
          <cell r="KD120">
            <v>0</v>
          </cell>
          <cell r="KE120">
            <v>0</v>
          </cell>
          <cell r="KF120">
            <v>0</v>
          </cell>
          <cell r="KG120">
            <v>2</v>
          </cell>
          <cell r="KH120">
            <v>2</v>
          </cell>
          <cell r="KI120">
            <v>8</v>
          </cell>
          <cell r="KJ120">
            <v>2</v>
          </cell>
          <cell r="KK120">
            <v>10</v>
          </cell>
          <cell r="KL120">
            <v>12</v>
          </cell>
          <cell r="KM120">
            <v>0</v>
          </cell>
          <cell r="KN120">
            <v>0</v>
          </cell>
          <cell r="KO120">
            <v>5</v>
          </cell>
          <cell r="KP120">
            <v>0</v>
          </cell>
          <cell r="KQ120">
            <v>11</v>
          </cell>
          <cell r="KR120">
            <v>0</v>
          </cell>
          <cell r="KS120">
            <v>0</v>
          </cell>
          <cell r="KT120">
            <v>2</v>
          </cell>
          <cell r="KU120">
            <v>1</v>
          </cell>
          <cell r="KV120">
            <v>12</v>
          </cell>
          <cell r="KW120">
            <v>23</v>
          </cell>
          <cell r="KX120">
            <v>11</v>
          </cell>
          <cell r="KY120">
            <v>60</v>
          </cell>
          <cell r="KZ120">
            <v>3</v>
          </cell>
          <cell r="LA120">
            <v>1</v>
          </cell>
          <cell r="LB120">
            <v>0</v>
          </cell>
          <cell r="LC120">
            <v>5</v>
          </cell>
          <cell r="LD120">
            <v>6</v>
          </cell>
        </row>
        <row r="121">
          <cell r="A121" t="str">
            <v>Drama</v>
          </cell>
          <cell r="B121">
            <v>16</v>
          </cell>
          <cell r="C121">
            <v>0</v>
          </cell>
          <cell r="D121">
            <v>0</v>
          </cell>
          <cell r="E121">
            <v>0</v>
          </cell>
          <cell r="F121">
            <v>0</v>
          </cell>
          <cell r="G121">
            <v>0</v>
          </cell>
          <cell r="H121">
            <v>0</v>
          </cell>
          <cell r="I121">
            <v>0</v>
          </cell>
          <cell r="J121">
            <v>2211975</v>
          </cell>
          <cell r="K121">
            <v>0</v>
          </cell>
          <cell r="L121">
            <v>0</v>
          </cell>
          <cell r="M121">
            <v>0</v>
          </cell>
          <cell r="N121">
            <v>0</v>
          </cell>
          <cell r="O121">
            <v>4</v>
          </cell>
          <cell r="P121">
            <v>14</v>
          </cell>
          <cell r="Q121">
            <v>1</v>
          </cell>
          <cell r="R121">
            <v>6</v>
          </cell>
          <cell r="S121">
            <v>8</v>
          </cell>
          <cell r="T121">
            <v>16</v>
          </cell>
          <cell r="U121">
            <v>0</v>
          </cell>
          <cell r="V121">
            <v>3</v>
          </cell>
          <cell r="W121">
            <v>15</v>
          </cell>
          <cell r="X121">
            <v>17</v>
          </cell>
          <cell r="Y121">
            <v>25</v>
          </cell>
          <cell r="Z121">
            <v>42</v>
          </cell>
          <cell r="AA121">
            <v>53</v>
          </cell>
          <cell r="AB121">
            <v>98</v>
          </cell>
          <cell r="AC121">
            <v>151</v>
          </cell>
          <cell r="AD121">
            <v>320</v>
          </cell>
          <cell r="AE121">
            <v>281</v>
          </cell>
          <cell r="AF121">
            <v>6</v>
          </cell>
          <cell r="AG121">
            <v>4</v>
          </cell>
          <cell r="AH121">
            <v>33</v>
          </cell>
          <cell r="AI121">
            <v>39</v>
          </cell>
          <cell r="AJ121">
            <v>359</v>
          </cell>
          <cell r="AK121">
            <v>324</v>
          </cell>
          <cell r="AL121">
            <v>683</v>
          </cell>
          <cell r="AM121">
            <v>935</v>
          </cell>
          <cell r="AN121">
            <v>1351</v>
          </cell>
          <cell r="AO121">
            <v>2286</v>
          </cell>
          <cell r="AP121">
            <v>19848</v>
          </cell>
          <cell r="AQ121">
            <v>40</v>
          </cell>
          <cell r="AR121">
            <v>51</v>
          </cell>
          <cell r="AS121">
            <v>0</v>
          </cell>
          <cell r="AT121">
            <v>0</v>
          </cell>
          <cell r="AU121">
            <v>0</v>
          </cell>
          <cell r="AV121">
            <v>0</v>
          </cell>
          <cell r="AW121">
            <v>0</v>
          </cell>
          <cell r="AX121">
            <v>1</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1</v>
          </cell>
          <cell r="BO121">
            <v>5</v>
          </cell>
          <cell r="BP121">
            <v>4</v>
          </cell>
          <cell r="BQ121">
            <v>45</v>
          </cell>
          <cell r="BR121">
            <v>57</v>
          </cell>
          <cell r="BS121">
            <v>102</v>
          </cell>
          <cell r="BT121">
            <v>96</v>
          </cell>
          <cell r="BU121">
            <v>97</v>
          </cell>
          <cell r="BV121">
            <v>0</v>
          </cell>
          <cell r="BW121">
            <v>0</v>
          </cell>
          <cell r="BX121">
            <v>0</v>
          </cell>
          <cell r="BY121">
            <v>0</v>
          </cell>
          <cell r="BZ121">
            <v>1</v>
          </cell>
          <cell r="CA121">
            <v>0</v>
          </cell>
          <cell r="CB121">
            <v>0</v>
          </cell>
          <cell r="CC121">
            <v>0</v>
          </cell>
          <cell r="CD121">
            <v>0</v>
          </cell>
          <cell r="CE121">
            <v>0</v>
          </cell>
          <cell r="CF121">
            <v>1</v>
          </cell>
          <cell r="CG121">
            <v>0</v>
          </cell>
          <cell r="CH121">
            <v>1</v>
          </cell>
          <cell r="CI121">
            <v>0</v>
          </cell>
          <cell r="CJ121">
            <v>0</v>
          </cell>
          <cell r="CK121">
            <v>0</v>
          </cell>
          <cell r="CL121">
            <v>0</v>
          </cell>
          <cell r="CM121">
            <v>1</v>
          </cell>
          <cell r="CN121">
            <v>0</v>
          </cell>
          <cell r="CO121">
            <v>2</v>
          </cell>
          <cell r="CP121">
            <v>2</v>
          </cell>
          <cell r="CQ121">
            <v>4</v>
          </cell>
          <cell r="CR121">
            <v>20</v>
          </cell>
          <cell r="CS121">
            <v>12</v>
          </cell>
          <cell r="CT121">
            <v>121</v>
          </cell>
          <cell r="CU121">
            <v>116</v>
          </cell>
          <cell r="CV121">
            <v>237</v>
          </cell>
          <cell r="CW121">
            <v>9</v>
          </cell>
          <cell r="CX121">
            <v>15</v>
          </cell>
          <cell r="CY121">
            <v>0</v>
          </cell>
          <cell r="CZ121">
            <v>0</v>
          </cell>
          <cell r="DA121">
            <v>0</v>
          </cell>
          <cell r="DB121">
            <v>0</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1</v>
          </cell>
          <cell r="DV121">
            <v>1</v>
          </cell>
          <cell r="DW121">
            <v>10</v>
          </cell>
          <cell r="DX121">
            <v>16</v>
          </cell>
          <cell r="DY121">
            <v>26</v>
          </cell>
          <cell r="DZ121">
            <v>22</v>
          </cell>
          <cell r="EA121">
            <v>24</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2</v>
          </cell>
          <cell r="EP121">
            <v>0</v>
          </cell>
          <cell r="EQ121">
            <v>0</v>
          </cell>
          <cell r="ER121">
            <v>0</v>
          </cell>
          <cell r="ES121">
            <v>0</v>
          </cell>
          <cell r="ET121">
            <v>0</v>
          </cell>
          <cell r="EU121">
            <v>0</v>
          </cell>
          <cell r="EV121">
            <v>0</v>
          </cell>
          <cell r="EW121">
            <v>2</v>
          </cell>
          <cell r="EX121">
            <v>8</v>
          </cell>
          <cell r="EY121">
            <v>14</v>
          </cell>
          <cell r="EZ121">
            <v>30</v>
          </cell>
          <cell r="FA121">
            <v>42</v>
          </cell>
          <cell r="FB121">
            <v>72</v>
          </cell>
          <cell r="FC121">
            <v>2</v>
          </cell>
          <cell r="FD121">
            <v>2</v>
          </cell>
          <cell r="FE121">
            <v>0</v>
          </cell>
          <cell r="FF121">
            <v>1</v>
          </cell>
          <cell r="FG121">
            <v>0</v>
          </cell>
          <cell r="FH121">
            <v>2</v>
          </cell>
          <cell r="FI121">
            <v>2</v>
          </cell>
          <cell r="FJ121">
            <v>2</v>
          </cell>
          <cell r="FK121">
            <v>7</v>
          </cell>
          <cell r="FL121">
            <v>20</v>
          </cell>
          <cell r="FM121">
            <v>11</v>
          </cell>
          <cell r="FN121">
            <v>27</v>
          </cell>
          <cell r="FO121">
            <v>38</v>
          </cell>
          <cell r="FP121">
            <v>0</v>
          </cell>
          <cell r="FQ121">
            <v>0</v>
          </cell>
          <cell r="FR121">
            <v>3</v>
          </cell>
          <cell r="FS121">
            <v>6</v>
          </cell>
          <cell r="FT121">
            <v>9</v>
          </cell>
          <cell r="FU121">
            <v>20</v>
          </cell>
          <cell r="FV121">
            <v>15</v>
          </cell>
          <cell r="FW121">
            <v>18</v>
          </cell>
          <cell r="FX121">
            <v>15</v>
          </cell>
          <cell r="FY121">
            <v>7</v>
          </cell>
          <cell r="FZ121">
            <v>6</v>
          </cell>
          <cell r="GA121">
            <v>1</v>
          </cell>
          <cell r="GB121">
            <v>48</v>
          </cell>
          <cell r="GC121">
            <v>52</v>
          </cell>
          <cell r="GD121">
            <v>100</v>
          </cell>
          <cell r="GE121">
            <v>11</v>
          </cell>
          <cell r="GF121">
            <v>12</v>
          </cell>
          <cell r="GG121">
            <v>50</v>
          </cell>
          <cell r="GH121">
            <v>58</v>
          </cell>
          <cell r="GI121">
            <v>41</v>
          </cell>
          <cell r="GJ121">
            <v>42</v>
          </cell>
          <cell r="GK121">
            <v>22</v>
          </cell>
          <cell r="GL121">
            <v>19</v>
          </cell>
          <cell r="GM121">
            <v>5</v>
          </cell>
          <cell r="GN121">
            <v>4</v>
          </cell>
          <cell r="GO121">
            <v>0</v>
          </cell>
          <cell r="GP121">
            <v>1</v>
          </cell>
          <cell r="GQ121">
            <v>129</v>
          </cell>
          <cell r="GR121">
            <v>136</v>
          </cell>
          <cell r="GS121">
            <v>265</v>
          </cell>
          <cell r="GT121">
            <v>0</v>
          </cell>
          <cell r="GU121">
            <v>1</v>
          </cell>
          <cell r="GV121">
            <v>4</v>
          </cell>
          <cell r="GW121">
            <v>3</v>
          </cell>
          <cell r="GX121">
            <v>5</v>
          </cell>
          <cell r="GY121">
            <v>8</v>
          </cell>
          <cell r="GZ121">
            <v>2</v>
          </cell>
          <cell r="HA121">
            <v>5</v>
          </cell>
          <cell r="HB121">
            <v>1</v>
          </cell>
          <cell r="HC121">
            <v>1</v>
          </cell>
          <cell r="HD121">
            <v>0</v>
          </cell>
          <cell r="HE121">
            <v>1</v>
          </cell>
          <cell r="HF121">
            <v>12</v>
          </cell>
          <cell r="HG121">
            <v>19</v>
          </cell>
          <cell r="HH121">
            <v>31</v>
          </cell>
          <cell r="HI121">
            <v>22</v>
          </cell>
          <cell r="HJ121">
            <v>21</v>
          </cell>
          <cell r="HK121">
            <v>55</v>
          </cell>
          <cell r="HL121">
            <v>68</v>
          </cell>
          <cell r="HM121">
            <v>16</v>
          </cell>
          <cell r="HN121">
            <v>21</v>
          </cell>
          <cell r="HO121">
            <v>21</v>
          </cell>
          <cell r="HP121">
            <v>21</v>
          </cell>
          <cell r="HQ121">
            <v>6</v>
          </cell>
          <cell r="HR121">
            <v>4</v>
          </cell>
          <cell r="HS121">
            <v>0</v>
          </cell>
          <cell r="HT121">
            <v>2</v>
          </cell>
          <cell r="HU121">
            <v>120</v>
          </cell>
          <cell r="HV121">
            <v>137</v>
          </cell>
          <cell r="HW121">
            <v>257</v>
          </cell>
          <cell r="HX121">
            <v>26</v>
          </cell>
          <cell r="HY121">
            <v>27</v>
          </cell>
          <cell r="HZ121">
            <v>18</v>
          </cell>
          <cell r="IA121">
            <v>33</v>
          </cell>
          <cell r="IB121">
            <v>10</v>
          </cell>
          <cell r="IC121">
            <v>31</v>
          </cell>
          <cell r="ID121">
            <v>10</v>
          </cell>
          <cell r="IE121">
            <v>21</v>
          </cell>
          <cell r="IF121">
            <v>22</v>
          </cell>
          <cell r="IG121">
            <v>21</v>
          </cell>
          <cell r="IH121">
            <v>22</v>
          </cell>
          <cell r="II121">
            <v>11</v>
          </cell>
          <cell r="IJ121">
            <v>108</v>
          </cell>
          <cell r="IK121">
            <v>144</v>
          </cell>
          <cell r="IL121">
            <v>252</v>
          </cell>
          <cell r="IM121">
            <v>5</v>
          </cell>
          <cell r="IN121">
            <v>8</v>
          </cell>
          <cell r="IO121">
            <v>5</v>
          </cell>
          <cell r="IP121">
            <v>12</v>
          </cell>
          <cell r="IQ121">
            <v>0</v>
          </cell>
          <cell r="IR121">
            <v>0</v>
          </cell>
          <cell r="IS121">
            <v>3</v>
          </cell>
          <cell r="IT121">
            <v>1</v>
          </cell>
          <cell r="IU121">
            <v>34</v>
          </cell>
          <cell r="IV121">
            <v>35</v>
          </cell>
          <cell r="IW121">
            <v>47</v>
          </cell>
          <cell r="IX121">
            <v>56</v>
          </cell>
          <cell r="IY121">
            <v>103</v>
          </cell>
          <cell r="IZ121">
            <v>16</v>
          </cell>
          <cell r="JA121">
            <v>19</v>
          </cell>
          <cell r="JB121">
            <v>1</v>
          </cell>
          <cell r="JC121">
            <v>3</v>
          </cell>
          <cell r="JD121">
            <v>0</v>
          </cell>
          <cell r="JE121">
            <v>1</v>
          </cell>
          <cell r="JF121">
            <v>3</v>
          </cell>
          <cell r="JG121">
            <v>7</v>
          </cell>
          <cell r="JH121">
            <v>152</v>
          </cell>
          <cell r="JI121">
            <v>138</v>
          </cell>
          <cell r="JJ121">
            <v>172</v>
          </cell>
          <cell r="JK121">
            <v>168</v>
          </cell>
          <cell r="JL121">
            <v>340</v>
          </cell>
          <cell r="JM121">
            <v>1</v>
          </cell>
          <cell r="JN121">
            <v>4</v>
          </cell>
          <cell r="JO121">
            <v>2</v>
          </cell>
          <cell r="JP121">
            <v>2</v>
          </cell>
          <cell r="JQ121">
            <v>0</v>
          </cell>
          <cell r="JR121">
            <v>0</v>
          </cell>
          <cell r="JS121">
            <v>1</v>
          </cell>
          <cell r="JT121">
            <v>3</v>
          </cell>
          <cell r="JU121">
            <v>7</v>
          </cell>
          <cell r="JV121">
            <v>14</v>
          </cell>
          <cell r="JW121">
            <v>11</v>
          </cell>
          <cell r="JX121">
            <v>23</v>
          </cell>
          <cell r="JY121">
            <v>34</v>
          </cell>
          <cell r="JZ121">
            <v>4</v>
          </cell>
          <cell r="KA121">
            <v>12</v>
          </cell>
          <cell r="KB121">
            <v>3</v>
          </cell>
          <cell r="KC121">
            <v>6</v>
          </cell>
          <cell r="KD121">
            <v>0</v>
          </cell>
          <cell r="KE121">
            <v>0</v>
          </cell>
          <cell r="KF121">
            <v>2</v>
          </cell>
          <cell r="KG121">
            <v>0</v>
          </cell>
          <cell r="KH121">
            <v>68</v>
          </cell>
          <cell r="KI121">
            <v>76</v>
          </cell>
          <cell r="KJ121">
            <v>77</v>
          </cell>
          <cell r="KK121">
            <v>94</v>
          </cell>
          <cell r="KL121">
            <v>171</v>
          </cell>
          <cell r="KM121">
            <v>0</v>
          </cell>
          <cell r="KN121">
            <v>0</v>
          </cell>
          <cell r="KO121">
            <v>15</v>
          </cell>
          <cell r="KP121">
            <v>1</v>
          </cell>
          <cell r="KQ121">
            <v>34</v>
          </cell>
          <cell r="KR121">
            <v>35</v>
          </cell>
          <cell r="KS121">
            <v>3</v>
          </cell>
          <cell r="KT121">
            <v>8</v>
          </cell>
          <cell r="KU121">
            <v>39</v>
          </cell>
          <cell r="KV121">
            <v>22</v>
          </cell>
          <cell r="KW121">
            <v>67</v>
          </cell>
          <cell r="KX121">
            <v>67</v>
          </cell>
          <cell r="KY121">
            <v>275</v>
          </cell>
          <cell r="KZ121">
            <v>17</v>
          </cell>
          <cell r="LA121">
            <v>1</v>
          </cell>
          <cell r="LB121">
            <v>6</v>
          </cell>
          <cell r="LC121">
            <v>85</v>
          </cell>
          <cell r="LD121">
            <v>92</v>
          </cell>
        </row>
        <row r="122">
          <cell r="A122" t="str">
            <v>Belfast</v>
          </cell>
          <cell r="B122">
            <v>72</v>
          </cell>
          <cell r="C122">
            <v>0</v>
          </cell>
          <cell r="D122">
            <v>0</v>
          </cell>
          <cell r="E122">
            <v>0</v>
          </cell>
          <cell r="F122">
            <v>0</v>
          </cell>
          <cell r="G122">
            <v>0</v>
          </cell>
          <cell r="H122">
            <v>0</v>
          </cell>
          <cell r="I122">
            <v>0</v>
          </cell>
          <cell r="J122">
            <v>9778648</v>
          </cell>
          <cell r="K122">
            <v>0</v>
          </cell>
          <cell r="L122">
            <v>0</v>
          </cell>
          <cell r="M122">
            <v>0</v>
          </cell>
          <cell r="N122">
            <v>0</v>
          </cell>
          <cell r="O122">
            <v>54</v>
          </cell>
          <cell r="P122">
            <v>34</v>
          </cell>
          <cell r="Q122">
            <v>5</v>
          </cell>
          <cell r="R122">
            <v>8</v>
          </cell>
          <cell r="S122">
            <v>47</v>
          </cell>
          <cell r="T122">
            <v>70</v>
          </cell>
          <cell r="U122">
            <v>5</v>
          </cell>
          <cell r="V122">
            <v>20</v>
          </cell>
          <cell r="W122">
            <v>55.5</v>
          </cell>
          <cell r="X122">
            <v>60.5</v>
          </cell>
          <cell r="Y122">
            <v>95</v>
          </cell>
          <cell r="Z122">
            <v>163</v>
          </cell>
          <cell r="AA122">
            <v>261.5</v>
          </cell>
          <cell r="AB122">
            <v>355.5</v>
          </cell>
          <cell r="AC122">
            <v>617</v>
          </cell>
          <cell r="AD122">
            <v>2147</v>
          </cell>
          <cell r="AE122">
            <v>1873</v>
          </cell>
          <cell r="AF122">
            <v>38</v>
          </cell>
          <cell r="AG122">
            <v>71</v>
          </cell>
          <cell r="AH122">
            <v>394</v>
          </cell>
          <cell r="AI122">
            <v>285</v>
          </cell>
          <cell r="AJ122">
            <v>2579</v>
          </cell>
          <cell r="AK122">
            <v>2229</v>
          </cell>
          <cell r="AL122">
            <v>4808</v>
          </cell>
          <cell r="AM122">
            <v>1503</v>
          </cell>
          <cell r="AN122">
            <v>2234</v>
          </cell>
          <cell r="AO122">
            <v>3737</v>
          </cell>
          <cell r="AP122">
            <v>54414.5</v>
          </cell>
          <cell r="AQ122">
            <v>229</v>
          </cell>
          <cell r="AR122">
            <v>201</v>
          </cell>
          <cell r="AS122">
            <v>0</v>
          </cell>
          <cell r="AT122">
            <v>0</v>
          </cell>
          <cell r="AU122">
            <v>0</v>
          </cell>
          <cell r="AV122">
            <v>0</v>
          </cell>
          <cell r="AW122">
            <v>3</v>
          </cell>
          <cell r="AX122">
            <v>2</v>
          </cell>
          <cell r="AY122">
            <v>0</v>
          </cell>
          <cell r="AZ122">
            <v>0</v>
          </cell>
          <cell r="BA122">
            <v>0</v>
          </cell>
          <cell r="BB122">
            <v>0</v>
          </cell>
          <cell r="BC122">
            <v>0</v>
          </cell>
          <cell r="BD122">
            <v>0</v>
          </cell>
          <cell r="BE122">
            <v>0</v>
          </cell>
          <cell r="BF122">
            <v>0</v>
          </cell>
          <cell r="BG122">
            <v>1</v>
          </cell>
          <cell r="BH122">
            <v>0</v>
          </cell>
          <cell r="BI122">
            <v>0</v>
          </cell>
          <cell r="BJ122">
            <v>0</v>
          </cell>
          <cell r="BK122">
            <v>1</v>
          </cell>
          <cell r="BL122">
            <v>1</v>
          </cell>
          <cell r="BM122">
            <v>1</v>
          </cell>
          <cell r="BN122">
            <v>2</v>
          </cell>
          <cell r="BO122">
            <v>19</v>
          </cell>
          <cell r="BP122">
            <v>14</v>
          </cell>
          <cell r="BQ122">
            <v>254</v>
          </cell>
          <cell r="BR122">
            <v>220</v>
          </cell>
          <cell r="BS122">
            <v>474</v>
          </cell>
          <cell r="BT122">
            <v>715</v>
          </cell>
          <cell r="BU122">
            <v>737</v>
          </cell>
          <cell r="BV122">
            <v>0</v>
          </cell>
          <cell r="BW122">
            <v>1</v>
          </cell>
          <cell r="BX122">
            <v>2</v>
          </cell>
          <cell r="BY122">
            <v>6</v>
          </cell>
          <cell r="BZ122">
            <v>2</v>
          </cell>
          <cell r="CA122">
            <v>7</v>
          </cell>
          <cell r="CB122">
            <v>0</v>
          </cell>
          <cell r="CC122">
            <v>1</v>
          </cell>
          <cell r="CD122">
            <v>0</v>
          </cell>
          <cell r="CE122">
            <v>0</v>
          </cell>
          <cell r="CF122">
            <v>2</v>
          </cell>
          <cell r="CG122">
            <v>0</v>
          </cell>
          <cell r="CH122">
            <v>1</v>
          </cell>
          <cell r="CI122">
            <v>0</v>
          </cell>
          <cell r="CJ122">
            <v>5</v>
          </cell>
          <cell r="CK122">
            <v>0</v>
          </cell>
          <cell r="CL122">
            <v>1</v>
          </cell>
          <cell r="CM122">
            <v>1</v>
          </cell>
          <cell r="CN122">
            <v>0</v>
          </cell>
          <cell r="CO122">
            <v>1</v>
          </cell>
          <cell r="CP122">
            <v>10</v>
          </cell>
          <cell r="CQ122">
            <v>25</v>
          </cell>
          <cell r="CR122">
            <v>593</v>
          </cell>
          <cell r="CS122">
            <v>364</v>
          </cell>
          <cell r="CT122">
            <v>1331</v>
          </cell>
          <cell r="CU122">
            <v>1143</v>
          </cell>
          <cell r="CV122">
            <v>2474</v>
          </cell>
          <cell r="CW122">
            <v>65.5</v>
          </cell>
          <cell r="CX122">
            <v>135.5</v>
          </cell>
          <cell r="CY122">
            <v>0</v>
          </cell>
          <cell r="CZ122">
            <v>0</v>
          </cell>
          <cell r="DA122">
            <v>0</v>
          </cell>
          <cell r="DB122">
            <v>0</v>
          </cell>
          <cell r="DC122">
            <v>1</v>
          </cell>
          <cell r="DD122">
            <v>1</v>
          </cell>
          <cell r="DE122">
            <v>0</v>
          </cell>
          <cell r="DF122">
            <v>0</v>
          </cell>
          <cell r="DG122">
            <v>0</v>
          </cell>
          <cell r="DH122">
            <v>1</v>
          </cell>
          <cell r="DI122">
            <v>0</v>
          </cell>
          <cell r="DJ122">
            <v>0</v>
          </cell>
          <cell r="DK122">
            <v>0</v>
          </cell>
          <cell r="DL122">
            <v>0</v>
          </cell>
          <cell r="DM122">
            <v>0</v>
          </cell>
          <cell r="DN122">
            <v>0</v>
          </cell>
          <cell r="DO122">
            <v>0</v>
          </cell>
          <cell r="DP122">
            <v>0</v>
          </cell>
          <cell r="DQ122">
            <v>0</v>
          </cell>
          <cell r="DR122">
            <v>0</v>
          </cell>
          <cell r="DS122">
            <v>0</v>
          </cell>
          <cell r="DT122">
            <v>0</v>
          </cell>
          <cell r="DU122">
            <v>1.5</v>
          </cell>
          <cell r="DV122">
            <v>3.5</v>
          </cell>
          <cell r="DW122">
            <v>68</v>
          </cell>
          <cell r="DX122">
            <v>141</v>
          </cell>
          <cell r="DY122">
            <v>209</v>
          </cell>
          <cell r="DZ122">
            <v>296</v>
          </cell>
          <cell r="EA122">
            <v>316</v>
          </cell>
          <cell r="EB122">
            <v>0</v>
          </cell>
          <cell r="EC122">
            <v>0</v>
          </cell>
          <cell r="ED122">
            <v>0</v>
          </cell>
          <cell r="EE122">
            <v>0</v>
          </cell>
          <cell r="EF122">
            <v>2</v>
          </cell>
          <cell r="EG122">
            <v>0</v>
          </cell>
          <cell r="EH122">
            <v>0</v>
          </cell>
          <cell r="EI122">
            <v>0</v>
          </cell>
          <cell r="EJ122">
            <v>0</v>
          </cell>
          <cell r="EK122">
            <v>0</v>
          </cell>
          <cell r="EL122">
            <v>0</v>
          </cell>
          <cell r="EM122">
            <v>0</v>
          </cell>
          <cell r="EN122">
            <v>0</v>
          </cell>
          <cell r="EO122">
            <v>2</v>
          </cell>
          <cell r="EP122">
            <v>0</v>
          </cell>
          <cell r="EQ122">
            <v>1</v>
          </cell>
          <cell r="ER122">
            <v>0</v>
          </cell>
          <cell r="ES122">
            <v>0</v>
          </cell>
          <cell r="ET122">
            <v>1</v>
          </cell>
          <cell r="EU122">
            <v>1</v>
          </cell>
          <cell r="EV122">
            <v>0</v>
          </cell>
          <cell r="EW122">
            <v>2</v>
          </cell>
          <cell r="EX122">
            <v>212</v>
          </cell>
          <cell r="EY122">
            <v>100</v>
          </cell>
          <cell r="EZ122">
            <v>511</v>
          </cell>
          <cell r="FA122">
            <v>422</v>
          </cell>
          <cell r="FB122">
            <v>933</v>
          </cell>
          <cell r="FC122">
            <v>25</v>
          </cell>
          <cell r="FD122">
            <v>24</v>
          </cell>
          <cell r="FE122">
            <v>8</v>
          </cell>
          <cell r="FF122">
            <v>12</v>
          </cell>
          <cell r="FG122">
            <v>4</v>
          </cell>
          <cell r="FH122">
            <v>3</v>
          </cell>
          <cell r="FI122">
            <v>62</v>
          </cell>
          <cell r="FJ122">
            <v>52</v>
          </cell>
          <cell r="FK122">
            <v>24</v>
          </cell>
          <cell r="FL122">
            <v>36</v>
          </cell>
          <cell r="FM122">
            <v>123</v>
          </cell>
          <cell r="FN122">
            <v>127</v>
          </cell>
          <cell r="FO122">
            <v>250</v>
          </cell>
          <cell r="FP122">
            <v>2</v>
          </cell>
          <cell r="FQ122">
            <v>0</v>
          </cell>
          <cell r="FR122">
            <v>22</v>
          </cell>
          <cell r="FS122">
            <v>35</v>
          </cell>
          <cell r="FT122">
            <v>53</v>
          </cell>
          <cell r="FU122">
            <v>70</v>
          </cell>
          <cell r="FV122">
            <v>72</v>
          </cell>
          <cell r="FW122">
            <v>79</v>
          </cell>
          <cell r="FX122">
            <v>74</v>
          </cell>
          <cell r="FY122">
            <v>26</v>
          </cell>
          <cell r="FZ122">
            <v>32</v>
          </cell>
          <cell r="GA122">
            <v>5</v>
          </cell>
          <cell r="GB122">
            <v>255</v>
          </cell>
          <cell r="GC122">
            <v>215</v>
          </cell>
          <cell r="GD122">
            <v>470</v>
          </cell>
          <cell r="GE122">
            <v>260</v>
          </cell>
          <cell r="GF122">
            <v>199</v>
          </cell>
          <cell r="GG122">
            <v>471</v>
          </cell>
          <cell r="GH122">
            <v>486</v>
          </cell>
          <cell r="GI122">
            <v>340</v>
          </cell>
          <cell r="GJ122">
            <v>244</v>
          </cell>
          <cell r="GK122">
            <v>149</v>
          </cell>
          <cell r="GL122">
            <v>98</v>
          </cell>
          <cell r="GM122">
            <v>96</v>
          </cell>
          <cell r="GN122">
            <v>40</v>
          </cell>
          <cell r="GO122">
            <v>21</v>
          </cell>
          <cell r="GP122">
            <v>19</v>
          </cell>
          <cell r="GQ122">
            <v>1337</v>
          </cell>
          <cell r="GR122">
            <v>1086</v>
          </cell>
          <cell r="GS122">
            <v>2423</v>
          </cell>
          <cell r="GT122">
            <v>5</v>
          </cell>
          <cell r="GU122">
            <v>10</v>
          </cell>
          <cell r="GV122">
            <v>16.5</v>
          </cell>
          <cell r="GW122">
            <v>41.5</v>
          </cell>
          <cell r="GX122">
            <v>22</v>
          </cell>
          <cell r="GY122">
            <v>51</v>
          </cell>
          <cell r="GZ122">
            <v>14</v>
          </cell>
          <cell r="HA122">
            <v>25</v>
          </cell>
          <cell r="HB122">
            <v>9</v>
          </cell>
          <cell r="HC122">
            <v>7</v>
          </cell>
          <cell r="HD122">
            <v>0</v>
          </cell>
          <cell r="HE122">
            <v>1</v>
          </cell>
          <cell r="HF122">
            <v>66.5</v>
          </cell>
          <cell r="HG122">
            <v>135.5</v>
          </cell>
          <cell r="HH122">
            <v>202</v>
          </cell>
          <cell r="HI122">
            <v>26</v>
          </cell>
          <cell r="HJ122">
            <v>44</v>
          </cell>
          <cell r="HK122">
            <v>183</v>
          </cell>
          <cell r="HL122">
            <v>184</v>
          </cell>
          <cell r="HM122">
            <v>134</v>
          </cell>
          <cell r="HN122">
            <v>97</v>
          </cell>
          <cell r="HO122">
            <v>52</v>
          </cell>
          <cell r="HP122">
            <v>48</v>
          </cell>
          <cell r="HQ122">
            <v>24</v>
          </cell>
          <cell r="HR122">
            <v>20</v>
          </cell>
          <cell r="HS122">
            <v>1</v>
          </cell>
          <cell r="HT122">
            <v>7</v>
          </cell>
          <cell r="HU122">
            <v>420</v>
          </cell>
          <cell r="HV122">
            <v>400</v>
          </cell>
          <cell r="HW122">
            <v>820</v>
          </cell>
          <cell r="HX122">
            <v>122</v>
          </cell>
          <cell r="HY122">
            <v>180</v>
          </cell>
          <cell r="HZ122">
            <v>145</v>
          </cell>
          <cell r="IA122">
            <v>239</v>
          </cell>
          <cell r="IB122">
            <v>86</v>
          </cell>
          <cell r="IC122">
            <v>149</v>
          </cell>
          <cell r="ID122">
            <v>61</v>
          </cell>
          <cell r="IE122">
            <v>104</v>
          </cell>
          <cell r="IF122">
            <v>57</v>
          </cell>
          <cell r="IG122">
            <v>65</v>
          </cell>
          <cell r="IH122">
            <v>13</v>
          </cell>
          <cell r="II122">
            <v>20</v>
          </cell>
          <cell r="IJ122">
            <v>484</v>
          </cell>
          <cell r="IK122">
            <v>757</v>
          </cell>
          <cell r="IL122">
            <v>1241</v>
          </cell>
          <cell r="IM122">
            <v>30</v>
          </cell>
          <cell r="IN122">
            <v>31</v>
          </cell>
          <cell r="IO122">
            <v>26</v>
          </cell>
          <cell r="IP122">
            <v>34</v>
          </cell>
          <cell r="IQ122">
            <v>1</v>
          </cell>
          <cell r="IR122">
            <v>0</v>
          </cell>
          <cell r="IS122">
            <v>8</v>
          </cell>
          <cell r="IT122">
            <v>4</v>
          </cell>
          <cell r="IU122">
            <v>168</v>
          </cell>
          <cell r="IV122">
            <v>134</v>
          </cell>
          <cell r="IW122">
            <v>233</v>
          </cell>
          <cell r="IX122">
            <v>203</v>
          </cell>
          <cell r="IY122">
            <v>436</v>
          </cell>
          <cell r="IZ122">
            <v>37</v>
          </cell>
          <cell r="JA122">
            <v>30</v>
          </cell>
          <cell r="JB122">
            <v>29</v>
          </cell>
          <cell r="JC122">
            <v>26</v>
          </cell>
          <cell r="JD122">
            <v>2</v>
          </cell>
          <cell r="JE122">
            <v>2</v>
          </cell>
          <cell r="JF122">
            <v>11</v>
          </cell>
          <cell r="JG122">
            <v>19</v>
          </cell>
          <cell r="JH122">
            <v>1425</v>
          </cell>
          <cell r="JI122">
            <v>1186</v>
          </cell>
          <cell r="JJ122">
            <v>1504</v>
          </cell>
          <cell r="JK122">
            <v>1263</v>
          </cell>
          <cell r="JL122">
            <v>2767</v>
          </cell>
          <cell r="JM122">
            <v>16</v>
          </cell>
          <cell r="JN122">
            <v>30</v>
          </cell>
          <cell r="JO122">
            <v>16</v>
          </cell>
          <cell r="JP122">
            <v>17</v>
          </cell>
          <cell r="JQ122">
            <v>0</v>
          </cell>
          <cell r="JR122">
            <v>0</v>
          </cell>
          <cell r="JS122">
            <v>3</v>
          </cell>
          <cell r="JT122">
            <v>6</v>
          </cell>
          <cell r="JU122">
            <v>32.5</v>
          </cell>
          <cell r="JV122">
            <v>81.5</v>
          </cell>
          <cell r="JW122">
            <v>67.5</v>
          </cell>
          <cell r="JX122">
            <v>134.5</v>
          </cell>
          <cell r="JY122">
            <v>202</v>
          </cell>
          <cell r="JZ122">
            <v>76</v>
          </cell>
          <cell r="KA122">
            <v>103</v>
          </cell>
          <cell r="KB122">
            <v>48</v>
          </cell>
          <cell r="KC122">
            <v>57</v>
          </cell>
          <cell r="KD122">
            <v>0</v>
          </cell>
          <cell r="KE122">
            <v>0</v>
          </cell>
          <cell r="KF122">
            <v>7</v>
          </cell>
          <cell r="KG122">
            <v>9</v>
          </cell>
          <cell r="KH122">
            <v>341</v>
          </cell>
          <cell r="KI122">
            <v>260</v>
          </cell>
          <cell r="KJ122">
            <v>472</v>
          </cell>
          <cell r="KK122">
            <v>429</v>
          </cell>
          <cell r="KL122">
            <v>901</v>
          </cell>
          <cell r="KM122">
            <v>0</v>
          </cell>
          <cell r="KN122">
            <v>0</v>
          </cell>
          <cell r="KO122">
            <v>60</v>
          </cell>
          <cell r="KP122">
            <v>5</v>
          </cell>
          <cell r="KQ122">
            <v>149</v>
          </cell>
          <cell r="KR122">
            <v>101</v>
          </cell>
          <cell r="KS122">
            <v>111</v>
          </cell>
          <cell r="KT122">
            <v>53</v>
          </cell>
          <cell r="KU122">
            <v>247</v>
          </cell>
          <cell r="KV122">
            <v>106</v>
          </cell>
          <cell r="KW122">
            <v>350</v>
          </cell>
          <cell r="KX122">
            <v>186</v>
          </cell>
          <cell r="KY122">
            <v>1303</v>
          </cell>
          <cell r="KZ122">
            <v>43</v>
          </cell>
          <cell r="LA122">
            <v>9</v>
          </cell>
          <cell r="LB122">
            <v>15</v>
          </cell>
          <cell r="LC122">
            <v>145</v>
          </cell>
          <cell r="LD122">
            <v>169</v>
          </cell>
        </row>
        <row r="123">
          <cell r="A123" t="str">
            <v>Mid Ulster</v>
          </cell>
          <cell r="B123">
            <v>1</v>
          </cell>
          <cell r="C123">
            <v>0</v>
          </cell>
          <cell r="D123">
            <v>0</v>
          </cell>
          <cell r="E123">
            <v>0</v>
          </cell>
          <cell r="F123">
            <v>0</v>
          </cell>
          <cell r="G123">
            <v>0</v>
          </cell>
          <cell r="H123">
            <v>0</v>
          </cell>
          <cell r="I123">
            <v>0</v>
          </cell>
          <cell r="J123">
            <v>38204</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20</v>
          </cell>
          <cell r="AE123">
            <v>11</v>
          </cell>
          <cell r="AF123">
            <v>1</v>
          </cell>
          <cell r="AG123">
            <v>1</v>
          </cell>
          <cell r="AH123">
            <v>1</v>
          </cell>
          <cell r="AI123">
            <v>0</v>
          </cell>
          <cell r="AJ123">
            <v>22</v>
          </cell>
          <cell r="AK123">
            <v>12</v>
          </cell>
          <cell r="AL123">
            <v>34</v>
          </cell>
          <cell r="AM123">
            <v>8</v>
          </cell>
          <cell r="AN123">
            <v>10</v>
          </cell>
          <cell r="AO123">
            <v>18</v>
          </cell>
          <cell r="AP123">
            <v>408</v>
          </cell>
          <cell r="AQ123">
            <v>2</v>
          </cell>
          <cell r="AR123">
            <v>3</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2</v>
          </cell>
          <cell r="BR123">
            <v>3</v>
          </cell>
          <cell r="BS123">
            <v>5</v>
          </cell>
          <cell r="BT123">
            <v>20</v>
          </cell>
          <cell r="BU123">
            <v>11</v>
          </cell>
          <cell r="BV123">
            <v>0</v>
          </cell>
          <cell r="BW123">
            <v>0</v>
          </cell>
          <cell r="BX123">
            <v>0</v>
          </cell>
          <cell r="BY123">
            <v>0</v>
          </cell>
          <cell r="BZ123">
            <v>0</v>
          </cell>
          <cell r="CA123">
            <v>0</v>
          </cell>
          <cell r="CB123">
            <v>0</v>
          </cell>
          <cell r="CC123">
            <v>0</v>
          </cell>
          <cell r="CD123">
            <v>0</v>
          </cell>
          <cell r="CE123">
            <v>0</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0</v>
          </cell>
          <cell r="CT123">
            <v>20</v>
          </cell>
          <cell r="CU123">
            <v>11</v>
          </cell>
          <cell r="CV123">
            <v>31</v>
          </cell>
          <cell r="CW123">
            <v>1</v>
          </cell>
          <cell r="CX123">
            <v>1</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1</v>
          </cell>
          <cell r="DX123">
            <v>1</v>
          </cell>
          <cell r="DY123">
            <v>2</v>
          </cell>
          <cell r="DZ123">
            <v>1</v>
          </cell>
          <cell r="EA123">
            <v>0</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1</v>
          </cell>
          <cell r="FA123">
            <v>0</v>
          </cell>
          <cell r="FB123">
            <v>1</v>
          </cell>
          <cell r="FC123">
            <v>0</v>
          </cell>
          <cell r="FD123">
            <v>0</v>
          </cell>
          <cell r="FE123">
            <v>0</v>
          </cell>
          <cell r="FF123">
            <v>1</v>
          </cell>
          <cell r="FG123">
            <v>0</v>
          </cell>
          <cell r="FH123">
            <v>0</v>
          </cell>
          <cell r="FI123">
            <v>0</v>
          </cell>
          <cell r="FJ123">
            <v>0</v>
          </cell>
          <cell r="FK123">
            <v>1</v>
          </cell>
          <cell r="FL123">
            <v>2</v>
          </cell>
          <cell r="FM123">
            <v>1</v>
          </cell>
          <cell r="FN123">
            <v>3</v>
          </cell>
          <cell r="FO123">
            <v>4</v>
          </cell>
          <cell r="FP123">
            <v>0</v>
          </cell>
          <cell r="FQ123">
            <v>0</v>
          </cell>
          <cell r="FR123">
            <v>0</v>
          </cell>
          <cell r="FS123">
            <v>1</v>
          </cell>
          <cell r="FT123">
            <v>2</v>
          </cell>
          <cell r="FU123">
            <v>1</v>
          </cell>
          <cell r="FV123">
            <v>0</v>
          </cell>
          <cell r="FW123">
            <v>1</v>
          </cell>
          <cell r="FX123">
            <v>0</v>
          </cell>
          <cell r="FY123">
            <v>0</v>
          </cell>
          <cell r="FZ123">
            <v>0</v>
          </cell>
          <cell r="GA123">
            <v>0</v>
          </cell>
          <cell r="GB123">
            <v>2</v>
          </cell>
          <cell r="GC123">
            <v>3</v>
          </cell>
          <cell r="GD123">
            <v>5</v>
          </cell>
          <cell r="GE123">
            <v>6</v>
          </cell>
          <cell r="GF123">
            <v>3</v>
          </cell>
          <cell r="GG123">
            <v>9</v>
          </cell>
          <cell r="GH123">
            <v>5</v>
          </cell>
          <cell r="GI123">
            <v>3</v>
          </cell>
          <cell r="GJ123">
            <v>1</v>
          </cell>
          <cell r="GK123">
            <v>1</v>
          </cell>
          <cell r="GL123">
            <v>1</v>
          </cell>
          <cell r="GM123">
            <v>1</v>
          </cell>
          <cell r="GN123">
            <v>1</v>
          </cell>
          <cell r="GO123">
            <v>0</v>
          </cell>
          <cell r="GP123">
            <v>0</v>
          </cell>
          <cell r="GQ123">
            <v>20</v>
          </cell>
          <cell r="GR123">
            <v>11</v>
          </cell>
          <cell r="GS123">
            <v>31</v>
          </cell>
          <cell r="GT123">
            <v>0</v>
          </cell>
          <cell r="GU123">
            <v>0</v>
          </cell>
          <cell r="GV123">
            <v>0</v>
          </cell>
          <cell r="GW123">
            <v>0</v>
          </cell>
          <cell r="GX123">
            <v>0</v>
          </cell>
          <cell r="GY123">
            <v>1</v>
          </cell>
          <cell r="GZ123">
            <v>1</v>
          </cell>
          <cell r="HA123">
            <v>0</v>
          </cell>
          <cell r="HB123">
            <v>0</v>
          </cell>
          <cell r="HC123">
            <v>0</v>
          </cell>
          <cell r="HD123">
            <v>0</v>
          </cell>
          <cell r="HE123">
            <v>0</v>
          </cell>
          <cell r="HF123">
            <v>1</v>
          </cell>
          <cell r="HG123">
            <v>1</v>
          </cell>
          <cell r="HH123">
            <v>2</v>
          </cell>
          <cell r="HI123">
            <v>0</v>
          </cell>
          <cell r="HJ123">
            <v>0</v>
          </cell>
          <cell r="HK123">
            <v>0</v>
          </cell>
          <cell r="HL123">
            <v>0</v>
          </cell>
          <cell r="HM123">
            <v>1</v>
          </cell>
          <cell r="HN123">
            <v>0</v>
          </cell>
          <cell r="HO123">
            <v>0</v>
          </cell>
          <cell r="HP123">
            <v>0</v>
          </cell>
          <cell r="HQ123">
            <v>0</v>
          </cell>
          <cell r="HR123">
            <v>0</v>
          </cell>
          <cell r="HS123">
            <v>0</v>
          </cell>
          <cell r="HT123">
            <v>0</v>
          </cell>
          <cell r="HU123">
            <v>1</v>
          </cell>
          <cell r="HV123">
            <v>0</v>
          </cell>
          <cell r="HW123">
            <v>1</v>
          </cell>
          <cell r="HX123">
            <v>5</v>
          </cell>
          <cell r="HY123">
            <v>8</v>
          </cell>
          <cell r="HZ123">
            <v>1</v>
          </cell>
          <cell r="IA123">
            <v>2</v>
          </cell>
          <cell r="IB123">
            <v>1</v>
          </cell>
          <cell r="IC123">
            <v>0</v>
          </cell>
          <cell r="ID123">
            <v>1</v>
          </cell>
          <cell r="IE123">
            <v>0</v>
          </cell>
          <cell r="IF123">
            <v>0</v>
          </cell>
          <cell r="IG123">
            <v>0</v>
          </cell>
          <cell r="IH123">
            <v>0</v>
          </cell>
          <cell r="II123">
            <v>0</v>
          </cell>
          <cell r="IJ123">
            <v>8</v>
          </cell>
          <cell r="IK123">
            <v>10</v>
          </cell>
          <cell r="IL123">
            <v>18</v>
          </cell>
          <cell r="IM123">
            <v>1</v>
          </cell>
          <cell r="IN123">
            <v>2</v>
          </cell>
          <cell r="IO123">
            <v>0</v>
          </cell>
          <cell r="IP123">
            <v>1</v>
          </cell>
          <cell r="IQ123">
            <v>0</v>
          </cell>
          <cell r="IR123">
            <v>0</v>
          </cell>
          <cell r="IS123">
            <v>1</v>
          </cell>
          <cell r="IT123">
            <v>0</v>
          </cell>
          <cell r="IU123">
            <v>0</v>
          </cell>
          <cell r="IV123">
            <v>0</v>
          </cell>
          <cell r="IW123">
            <v>2</v>
          </cell>
          <cell r="IX123">
            <v>3</v>
          </cell>
          <cell r="IY123">
            <v>5</v>
          </cell>
          <cell r="IZ123">
            <v>15</v>
          </cell>
          <cell r="JA123">
            <v>8</v>
          </cell>
          <cell r="JB123">
            <v>3</v>
          </cell>
          <cell r="JC123">
            <v>3</v>
          </cell>
          <cell r="JD123">
            <v>0</v>
          </cell>
          <cell r="JE123">
            <v>0</v>
          </cell>
          <cell r="JF123">
            <v>2</v>
          </cell>
          <cell r="JG123">
            <v>0</v>
          </cell>
          <cell r="JH123">
            <v>0</v>
          </cell>
          <cell r="JI123">
            <v>0</v>
          </cell>
          <cell r="JJ123">
            <v>20</v>
          </cell>
          <cell r="JK123">
            <v>11</v>
          </cell>
          <cell r="JL123">
            <v>31</v>
          </cell>
          <cell r="JM123">
            <v>1</v>
          </cell>
          <cell r="JN123">
            <v>1</v>
          </cell>
          <cell r="JO123">
            <v>0</v>
          </cell>
          <cell r="JP123">
            <v>0</v>
          </cell>
          <cell r="JQ123">
            <v>0</v>
          </cell>
          <cell r="JR123">
            <v>0</v>
          </cell>
          <cell r="JS123">
            <v>0</v>
          </cell>
          <cell r="JT123">
            <v>0</v>
          </cell>
          <cell r="JU123">
            <v>0</v>
          </cell>
          <cell r="JV123">
            <v>0</v>
          </cell>
          <cell r="JW123">
            <v>1</v>
          </cell>
          <cell r="JX123">
            <v>1</v>
          </cell>
          <cell r="JY123">
            <v>2</v>
          </cell>
          <cell r="JZ123">
            <v>1</v>
          </cell>
          <cell r="KA123">
            <v>0</v>
          </cell>
          <cell r="KB123">
            <v>0</v>
          </cell>
          <cell r="KC123">
            <v>0</v>
          </cell>
          <cell r="KD123">
            <v>0</v>
          </cell>
          <cell r="KE123">
            <v>0</v>
          </cell>
          <cell r="KF123">
            <v>0</v>
          </cell>
          <cell r="KG123">
            <v>0</v>
          </cell>
          <cell r="KH123">
            <v>0</v>
          </cell>
          <cell r="KI123">
            <v>0</v>
          </cell>
          <cell r="KJ123">
            <v>1</v>
          </cell>
          <cell r="KK123">
            <v>0</v>
          </cell>
          <cell r="KL123">
            <v>1</v>
          </cell>
          <cell r="KM123">
            <v>0</v>
          </cell>
          <cell r="KN123">
            <v>0</v>
          </cell>
          <cell r="KO123">
            <v>1</v>
          </cell>
          <cell r="KP123">
            <v>0</v>
          </cell>
          <cell r="KQ123">
            <v>0</v>
          </cell>
          <cell r="KR123">
            <v>0</v>
          </cell>
          <cell r="KS123">
            <v>0</v>
          </cell>
          <cell r="KT123">
            <v>0</v>
          </cell>
          <cell r="KU123">
            <v>0</v>
          </cell>
          <cell r="KV123">
            <v>0</v>
          </cell>
          <cell r="KW123">
            <v>0</v>
          </cell>
          <cell r="KX123">
            <v>13</v>
          </cell>
          <cell r="KY123">
            <v>13</v>
          </cell>
          <cell r="KZ123">
            <v>1</v>
          </cell>
          <cell r="LA123">
            <v>0</v>
          </cell>
          <cell r="LB123">
            <v>0</v>
          </cell>
          <cell r="LC123">
            <v>7</v>
          </cell>
          <cell r="LD123">
            <v>7</v>
          </cell>
        </row>
        <row r="124">
          <cell r="A124" t="str">
            <v>Derry and Strabane</v>
          </cell>
          <cell r="B124">
            <v>14</v>
          </cell>
          <cell r="C124">
            <v>0</v>
          </cell>
          <cell r="D124">
            <v>0</v>
          </cell>
          <cell r="E124">
            <v>0</v>
          </cell>
          <cell r="F124">
            <v>0</v>
          </cell>
          <cell r="G124">
            <v>0</v>
          </cell>
          <cell r="H124">
            <v>0</v>
          </cell>
          <cell r="I124">
            <v>0</v>
          </cell>
          <cell r="J124">
            <v>1533353</v>
          </cell>
          <cell r="K124">
            <v>0</v>
          </cell>
          <cell r="L124">
            <v>0</v>
          </cell>
          <cell r="M124">
            <v>0</v>
          </cell>
          <cell r="N124">
            <v>0</v>
          </cell>
          <cell r="O124">
            <v>10</v>
          </cell>
          <cell r="P124">
            <v>7</v>
          </cell>
          <cell r="Q124">
            <v>7</v>
          </cell>
          <cell r="R124">
            <v>10</v>
          </cell>
          <cell r="S124">
            <v>19</v>
          </cell>
          <cell r="T124">
            <v>17</v>
          </cell>
          <cell r="U124">
            <v>6</v>
          </cell>
          <cell r="V124">
            <v>0</v>
          </cell>
          <cell r="W124">
            <v>27</v>
          </cell>
          <cell r="X124">
            <v>19</v>
          </cell>
          <cell r="Y124">
            <v>26</v>
          </cell>
          <cell r="Z124">
            <v>53</v>
          </cell>
          <cell r="AA124">
            <v>95</v>
          </cell>
          <cell r="AB124">
            <v>106</v>
          </cell>
          <cell r="AC124">
            <v>201</v>
          </cell>
          <cell r="AD124">
            <v>207</v>
          </cell>
          <cell r="AE124">
            <v>224</v>
          </cell>
          <cell r="AF124">
            <v>0</v>
          </cell>
          <cell r="AG124">
            <v>4</v>
          </cell>
          <cell r="AH124">
            <v>24</v>
          </cell>
          <cell r="AI124">
            <v>20</v>
          </cell>
          <cell r="AJ124">
            <v>231</v>
          </cell>
          <cell r="AK124">
            <v>248</v>
          </cell>
          <cell r="AL124">
            <v>479</v>
          </cell>
          <cell r="AM124">
            <v>144</v>
          </cell>
          <cell r="AN124">
            <v>182</v>
          </cell>
          <cell r="AO124">
            <v>326</v>
          </cell>
          <cell r="AP124">
            <v>13357</v>
          </cell>
          <cell r="AQ124">
            <v>44</v>
          </cell>
          <cell r="AR124">
            <v>41</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1</v>
          </cell>
          <cell r="BM124">
            <v>0</v>
          </cell>
          <cell r="BN124">
            <v>1</v>
          </cell>
          <cell r="BO124">
            <v>3</v>
          </cell>
          <cell r="BP124">
            <v>6</v>
          </cell>
          <cell r="BQ124">
            <v>47</v>
          </cell>
          <cell r="BR124">
            <v>49</v>
          </cell>
          <cell r="BS124">
            <v>96</v>
          </cell>
          <cell r="BT124">
            <v>109</v>
          </cell>
          <cell r="BU124">
            <v>111</v>
          </cell>
          <cell r="BV124">
            <v>0</v>
          </cell>
          <cell r="BW124">
            <v>0</v>
          </cell>
          <cell r="BX124">
            <v>0</v>
          </cell>
          <cell r="BY124">
            <v>0</v>
          </cell>
          <cell r="BZ124">
            <v>0</v>
          </cell>
          <cell r="CA124">
            <v>0</v>
          </cell>
          <cell r="CB124">
            <v>0</v>
          </cell>
          <cell r="CC124">
            <v>0</v>
          </cell>
          <cell r="CD124">
            <v>0</v>
          </cell>
          <cell r="CE124">
            <v>0</v>
          </cell>
          <cell r="CF124">
            <v>0</v>
          </cell>
          <cell r="CG124">
            <v>1</v>
          </cell>
          <cell r="CH124">
            <v>0</v>
          </cell>
          <cell r="CI124">
            <v>0</v>
          </cell>
          <cell r="CJ124">
            <v>0</v>
          </cell>
          <cell r="CK124">
            <v>0</v>
          </cell>
          <cell r="CL124">
            <v>1</v>
          </cell>
          <cell r="CM124">
            <v>0</v>
          </cell>
          <cell r="CN124">
            <v>1</v>
          </cell>
          <cell r="CO124">
            <v>2</v>
          </cell>
          <cell r="CP124">
            <v>0</v>
          </cell>
          <cell r="CQ124">
            <v>2</v>
          </cell>
          <cell r="CR124">
            <v>26</v>
          </cell>
          <cell r="CS124">
            <v>25</v>
          </cell>
          <cell r="CT124">
            <v>137</v>
          </cell>
          <cell r="CU124">
            <v>141</v>
          </cell>
          <cell r="CV124">
            <v>278</v>
          </cell>
          <cell r="CW124">
            <v>19</v>
          </cell>
          <cell r="CX124">
            <v>19</v>
          </cell>
          <cell r="CY124">
            <v>0</v>
          </cell>
          <cell r="CZ124">
            <v>0</v>
          </cell>
          <cell r="DA124">
            <v>0</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19</v>
          </cell>
          <cell r="DX124">
            <v>19</v>
          </cell>
          <cell r="DY124">
            <v>38</v>
          </cell>
          <cell r="DZ124">
            <v>56</v>
          </cell>
          <cell r="EA124">
            <v>74</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2</v>
          </cell>
          <cell r="EY124">
            <v>3</v>
          </cell>
          <cell r="EZ124">
            <v>58</v>
          </cell>
          <cell r="FA124">
            <v>77</v>
          </cell>
          <cell r="FB124">
            <v>135</v>
          </cell>
          <cell r="FC124">
            <v>0</v>
          </cell>
          <cell r="FD124">
            <v>2</v>
          </cell>
          <cell r="FE124">
            <v>0</v>
          </cell>
          <cell r="FF124">
            <v>0</v>
          </cell>
          <cell r="FG124">
            <v>0</v>
          </cell>
          <cell r="FH124">
            <v>0</v>
          </cell>
          <cell r="FI124">
            <v>1</v>
          </cell>
          <cell r="FJ124">
            <v>1</v>
          </cell>
          <cell r="FK124">
            <v>4</v>
          </cell>
          <cell r="FL124">
            <v>2</v>
          </cell>
          <cell r="FM124">
            <v>5</v>
          </cell>
          <cell r="FN124">
            <v>5</v>
          </cell>
          <cell r="FO124">
            <v>10</v>
          </cell>
          <cell r="FP124">
            <v>1</v>
          </cell>
          <cell r="FQ124">
            <v>0</v>
          </cell>
          <cell r="FR124">
            <v>2</v>
          </cell>
          <cell r="FS124">
            <v>0</v>
          </cell>
          <cell r="FT124">
            <v>6</v>
          </cell>
          <cell r="FU124">
            <v>11</v>
          </cell>
          <cell r="FV124">
            <v>32</v>
          </cell>
          <cell r="FW124">
            <v>31</v>
          </cell>
          <cell r="FX124">
            <v>14</v>
          </cell>
          <cell r="FY124">
            <v>11</v>
          </cell>
          <cell r="FZ124">
            <v>8</v>
          </cell>
          <cell r="GA124">
            <v>4</v>
          </cell>
          <cell r="GB124">
            <v>63</v>
          </cell>
          <cell r="GC124">
            <v>57</v>
          </cell>
          <cell r="GD124">
            <v>120</v>
          </cell>
          <cell r="GE124">
            <v>8</v>
          </cell>
          <cell r="GF124">
            <v>13</v>
          </cell>
          <cell r="GG124">
            <v>38</v>
          </cell>
          <cell r="GH124">
            <v>52</v>
          </cell>
          <cell r="GI124">
            <v>44</v>
          </cell>
          <cell r="GJ124">
            <v>44</v>
          </cell>
          <cell r="GK124">
            <v>28</v>
          </cell>
          <cell r="GL124">
            <v>19</v>
          </cell>
          <cell r="GM124">
            <v>12</v>
          </cell>
          <cell r="GN124">
            <v>11</v>
          </cell>
          <cell r="GO124">
            <v>2</v>
          </cell>
          <cell r="GP124">
            <v>3</v>
          </cell>
          <cell r="GQ124">
            <v>132</v>
          </cell>
          <cell r="GR124">
            <v>142</v>
          </cell>
          <cell r="GS124">
            <v>274</v>
          </cell>
          <cell r="GT124">
            <v>0</v>
          </cell>
          <cell r="GU124">
            <v>0</v>
          </cell>
          <cell r="GV124">
            <v>0</v>
          </cell>
          <cell r="GW124">
            <v>2</v>
          </cell>
          <cell r="GX124">
            <v>9</v>
          </cell>
          <cell r="GY124">
            <v>10</v>
          </cell>
          <cell r="GZ124">
            <v>8</v>
          </cell>
          <cell r="HA124">
            <v>2</v>
          </cell>
          <cell r="HB124">
            <v>2</v>
          </cell>
          <cell r="HC124">
            <v>2</v>
          </cell>
          <cell r="HD124">
            <v>0</v>
          </cell>
          <cell r="HE124">
            <v>0</v>
          </cell>
          <cell r="HF124">
            <v>19</v>
          </cell>
          <cell r="HG124">
            <v>16</v>
          </cell>
          <cell r="HH124">
            <v>35</v>
          </cell>
          <cell r="HI124">
            <v>8</v>
          </cell>
          <cell r="HJ124">
            <v>17</v>
          </cell>
          <cell r="HK124">
            <v>20</v>
          </cell>
          <cell r="HL124">
            <v>18</v>
          </cell>
          <cell r="HM124">
            <v>13</v>
          </cell>
          <cell r="HN124">
            <v>29</v>
          </cell>
          <cell r="HO124">
            <v>7</v>
          </cell>
          <cell r="HP124">
            <v>3</v>
          </cell>
          <cell r="HQ124">
            <v>9</v>
          </cell>
          <cell r="HR124">
            <v>2</v>
          </cell>
          <cell r="HS124">
            <v>1</v>
          </cell>
          <cell r="HT124">
            <v>3</v>
          </cell>
          <cell r="HU124">
            <v>58</v>
          </cell>
          <cell r="HV124">
            <v>72</v>
          </cell>
          <cell r="HW124">
            <v>130</v>
          </cell>
          <cell r="HX124">
            <v>39</v>
          </cell>
          <cell r="HY124">
            <v>29</v>
          </cell>
          <cell r="HZ124">
            <v>28</v>
          </cell>
          <cell r="IA124">
            <v>35</v>
          </cell>
          <cell r="IB124">
            <v>23</v>
          </cell>
          <cell r="IC124">
            <v>27</v>
          </cell>
          <cell r="ID124">
            <v>9</v>
          </cell>
          <cell r="IE124">
            <v>19</v>
          </cell>
          <cell r="IF124">
            <v>8</v>
          </cell>
          <cell r="IG124">
            <v>12</v>
          </cell>
          <cell r="IH124">
            <v>7</v>
          </cell>
          <cell r="II124">
            <v>18</v>
          </cell>
          <cell r="IJ124">
            <v>114</v>
          </cell>
          <cell r="IK124">
            <v>140</v>
          </cell>
          <cell r="IL124">
            <v>254</v>
          </cell>
          <cell r="IM124">
            <v>18</v>
          </cell>
          <cell r="IN124">
            <v>24</v>
          </cell>
          <cell r="IO124">
            <v>6</v>
          </cell>
          <cell r="IP124">
            <v>9</v>
          </cell>
          <cell r="IQ124">
            <v>2</v>
          </cell>
          <cell r="IR124">
            <v>1</v>
          </cell>
          <cell r="IS124">
            <v>3</v>
          </cell>
          <cell r="IT124">
            <v>2</v>
          </cell>
          <cell r="IU124">
            <v>8</v>
          </cell>
          <cell r="IV124">
            <v>15</v>
          </cell>
          <cell r="IW124">
            <v>37</v>
          </cell>
          <cell r="IX124">
            <v>51</v>
          </cell>
          <cell r="IY124">
            <v>88</v>
          </cell>
          <cell r="IZ124">
            <v>40</v>
          </cell>
          <cell r="JA124">
            <v>40</v>
          </cell>
          <cell r="JB124">
            <v>7</v>
          </cell>
          <cell r="JC124">
            <v>11</v>
          </cell>
          <cell r="JD124">
            <v>4</v>
          </cell>
          <cell r="JE124">
            <v>3</v>
          </cell>
          <cell r="JF124">
            <v>2</v>
          </cell>
          <cell r="JG124">
            <v>4</v>
          </cell>
          <cell r="JH124">
            <v>81</v>
          </cell>
          <cell r="JI124">
            <v>86</v>
          </cell>
          <cell r="JJ124">
            <v>134</v>
          </cell>
          <cell r="JK124">
            <v>144</v>
          </cell>
          <cell r="JL124">
            <v>278</v>
          </cell>
          <cell r="JM124">
            <v>9</v>
          </cell>
          <cell r="JN124">
            <v>14</v>
          </cell>
          <cell r="JO124">
            <v>5</v>
          </cell>
          <cell r="JP124">
            <v>0</v>
          </cell>
          <cell r="JQ124">
            <v>0</v>
          </cell>
          <cell r="JR124">
            <v>0</v>
          </cell>
          <cell r="JS124">
            <v>1</v>
          </cell>
          <cell r="JT124">
            <v>2</v>
          </cell>
          <cell r="JU124">
            <v>4</v>
          </cell>
          <cell r="JV124">
            <v>3</v>
          </cell>
          <cell r="JW124">
            <v>19</v>
          </cell>
          <cell r="JX124">
            <v>19</v>
          </cell>
          <cell r="JY124">
            <v>38</v>
          </cell>
          <cell r="JZ124">
            <v>43</v>
          </cell>
          <cell r="KA124">
            <v>57</v>
          </cell>
          <cell r="KB124">
            <v>6</v>
          </cell>
          <cell r="KC124">
            <v>5</v>
          </cell>
          <cell r="KD124">
            <v>0</v>
          </cell>
          <cell r="KE124">
            <v>0</v>
          </cell>
          <cell r="KF124">
            <v>1</v>
          </cell>
          <cell r="KG124">
            <v>3</v>
          </cell>
          <cell r="KH124">
            <v>8</v>
          </cell>
          <cell r="KI124">
            <v>15</v>
          </cell>
          <cell r="KJ124">
            <v>58</v>
          </cell>
          <cell r="KK124">
            <v>80</v>
          </cell>
          <cell r="KL124">
            <v>138</v>
          </cell>
          <cell r="KM124">
            <v>0</v>
          </cell>
          <cell r="KN124">
            <v>0</v>
          </cell>
          <cell r="KO124">
            <v>13</v>
          </cell>
          <cell r="KP124">
            <v>0</v>
          </cell>
          <cell r="KQ124">
            <v>48</v>
          </cell>
          <cell r="KR124">
            <v>7</v>
          </cell>
          <cell r="KS124">
            <v>12</v>
          </cell>
          <cell r="KT124">
            <v>29</v>
          </cell>
          <cell r="KU124">
            <v>49</v>
          </cell>
          <cell r="KV124">
            <v>49</v>
          </cell>
          <cell r="KW124">
            <v>68</v>
          </cell>
          <cell r="KX124">
            <v>36</v>
          </cell>
          <cell r="KY124">
            <v>298</v>
          </cell>
          <cell r="KZ124">
            <v>2</v>
          </cell>
          <cell r="LA124">
            <v>2</v>
          </cell>
          <cell r="LB124">
            <v>16</v>
          </cell>
          <cell r="LC124">
            <v>113</v>
          </cell>
          <cell r="LD124">
            <v>131</v>
          </cell>
        </row>
        <row r="125">
          <cell r="A125" t="str">
            <v>Armagh, Banbridge and Craigavon</v>
          </cell>
          <cell r="B125">
            <v>5</v>
          </cell>
          <cell r="C125">
            <v>0</v>
          </cell>
          <cell r="D125">
            <v>0</v>
          </cell>
          <cell r="E125">
            <v>0</v>
          </cell>
          <cell r="F125">
            <v>0</v>
          </cell>
          <cell r="G125">
            <v>0</v>
          </cell>
          <cell r="H125">
            <v>0</v>
          </cell>
          <cell r="I125">
            <v>0</v>
          </cell>
          <cell r="J125">
            <v>118632</v>
          </cell>
          <cell r="K125">
            <v>0</v>
          </cell>
          <cell r="L125">
            <v>0</v>
          </cell>
          <cell r="M125">
            <v>0</v>
          </cell>
          <cell r="N125">
            <v>0</v>
          </cell>
          <cell r="O125">
            <v>1</v>
          </cell>
          <cell r="P125">
            <v>1</v>
          </cell>
          <cell r="Q125">
            <v>0</v>
          </cell>
          <cell r="R125">
            <v>1</v>
          </cell>
          <cell r="S125">
            <v>2</v>
          </cell>
          <cell r="T125">
            <v>1</v>
          </cell>
          <cell r="U125">
            <v>0</v>
          </cell>
          <cell r="V125">
            <v>1</v>
          </cell>
          <cell r="W125">
            <v>1</v>
          </cell>
          <cell r="X125">
            <v>1</v>
          </cell>
          <cell r="Y125">
            <v>0</v>
          </cell>
          <cell r="Z125">
            <v>1</v>
          </cell>
          <cell r="AA125">
            <v>4</v>
          </cell>
          <cell r="AB125">
            <v>6</v>
          </cell>
          <cell r="AC125">
            <v>10</v>
          </cell>
          <cell r="AD125">
            <v>259</v>
          </cell>
          <cell r="AE125">
            <v>150</v>
          </cell>
          <cell r="AF125">
            <v>1</v>
          </cell>
          <cell r="AG125">
            <v>1</v>
          </cell>
          <cell r="AH125">
            <v>4</v>
          </cell>
          <cell r="AI125">
            <v>5</v>
          </cell>
          <cell r="AJ125">
            <v>264</v>
          </cell>
          <cell r="AK125">
            <v>156</v>
          </cell>
          <cell r="AL125">
            <v>420</v>
          </cell>
          <cell r="AM125">
            <v>799</v>
          </cell>
          <cell r="AN125">
            <v>447</v>
          </cell>
          <cell r="AO125">
            <v>1246</v>
          </cell>
          <cell r="AP125">
            <v>5589</v>
          </cell>
          <cell r="AQ125">
            <v>19</v>
          </cell>
          <cell r="AR125">
            <v>9</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19</v>
          </cell>
          <cell r="BR125">
            <v>9</v>
          </cell>
          <cell r="BS125">
            <v>28</v>
          </cell>
          <cell r="BT125">
            <v>252</v>
          </cell>
          <cell r="BU125">
            <v>136</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0</v>
          </cell>
          <cell r="CK125">
            <v>0</v>
          </cell>
          <cell r="CL125">
            <v>0</v>
          </cell>
          <cell r="CM125">
            <v>0</v>
          </cell>
          <cell r="CN125">
            <v>0</v>
          </cell>
          <cell r="CO125">
            <v>0</v>
          </cell>
          <cell r="CP125">
            <v>0</v>
          </cell>
          <cell r="CQ125">
            <v>0</v>
          </cell>
          <cell r="CR125">
            <v>0</v>
          </cell>
          <cell r="CS125">
            <v>0</v>
          </cell>
          <cell r="CT125">
            <v>252</v>
          </cell>
          <cell r="CU125">
            <v>136</v>
          </cell>
          <cell r="CV125">
            <v>388</v>
          </cell>
          <cell r="CW125">
            <v>2</v>
          </cell>
          <cell r="CX125">
            <v>2</v>
          </cell>
          <cell r="CY125">
            <v>0</v>
          </cell>
          <cell r="CZ125">
            <v>0</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2</v>
          </cell>
          <cell r="DX125">
            <v>2</v>
          </cell>
          <cell r="DY125">
            <v>4</v>
          </cell>
          <cell r="DZ125">
            <v>4</v>
          </cell>
          <cell r="EA125">
            <v>8</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4</v>
          </cell>
          <cell r="FA125">
            <v>8</v>
          </cell>
          <cell r="FB125">
            <v>12</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2</v>
          </cell>
          <cell r="FQ125">
            <v>0</v>
          </cell>
          <cell r="FR125">
            <v>0</v>
          </cell>
          <cell r="FS125">
            <v>1</v>
          </cell>
          <cell r="FT125">
            <v>2</v>
          </cell>
          <cell r="FU125">
            <v>2</v>
          </cell>
          <cell r="FV125">
            <v>4</v>
          </cell>
          <cell r="FW125">
            <v>1</v>
          </cell>
          <cell r="FX125">
            <v>5</v>
          </cell>
          <cell r="FY125">
            <v>1</v>
          </cell>
          <cell r="FZ125">
            <v>6</v>
          </cell>
          <cell r="GA125">
            <v>4</v>
          </cell>
          <cell r="GB125">
            <v>19</v>
          </cell>
          <cell r="GC125">
            <v>9</v>
          </cell>
          <cell r="GD125">
            <v>28</v>
          </cell>
          <cell r="GE125">
            <v>0</v>
          </cell>
          <cell r="GF125">
            <v>53</v>
          </cell>
          <cell r="GG125">
            <v>55</v>
          </cell>
          <cell r="GH125">
            <v>39</v>
          </cell>
          <cell r="GI125">
            <v>26</v>
          </cell>
          <cell r="GJ125">
            <v>20</v>
          </cell>
          <cell r="GK125">
            <v>53</v>
          </cell>
          <cell r="GL125">
            <v>18</v>
          </cell>
          <cell r="GM125">
            <v>52</v>
          </cell>
          <cell r="GN125">
            <v>6</v>
          </cell>
          <cell r="GO125">
            <v>10</v>
          </cell>
          <cell r="GP125">
            <v>0</v>
          </cell>
          <cell r="GQ125">
            <v>196</v>
          </cell>
          <cell r="GR125">
            <v>136</v>
          </cell>
          <cell r="GS125">
            <v>332</v>
          </cell>
          <cell r="GT125">
            <v>0</v>
          </cell>
          <cell r="GU125">
            <v>0</v>
          </cell>
          <cell r="GV125">
            <v>0</v>
          </cell>
          <cell r="GW125">
            <v>1</v>
          </cell>
          <cell r="GX125">
            <v>2</v>
          </cell>
          <cell r="GY125">
            <v>1</v>
          </cell>
          <cell r="GZ125">
            <v>0</v>
          </cell>
          <cell r="HA125">
            <v>0</v>
          </cell>
          <cell r="HB125">
            <v>0</v>
          </cell>
          <cell r="HC125">
            <v>0</v>
          </cell>
          <cell r="HD125">
            <v>0</v>
          </cell>
          <cell r="HE125">
            <v>0</v>
          </cell>
          <cell r="HF125">
            <v>2</v>
          </cell>
          <cell r="HG125">
            <v>2</v>
          </cell>
          <cell r="HH125">
            <v>4</v>
          </cell>
          <cell r="HI125">
            <v>0</v>
          </cell>
          <cell r="HJ125">
            <v>0</v>
          </cell>
          <cell r="HK125">
            <v>0</v>
          </cell>
          <cell r="HL125">
            <v>1</v>
          </cell>
          <cell r="HM125">
            <v>0</v>
          </cell>
          <cell r="HN125">
            <v>0</v>
          </cell>
          <cell r="HO125">
            <v>1</v>
          </cell>
          <cell r="HP125">
            <v>0</v>
          </cell>
          <cell r="HQ125">
            <v>1</v>
          </cell>
          <cell r="HR125">
            <v>1</v>
          </cell>
          <cell r="HS125">
            <v>0</v>
          </cell>
          <cell r="HT125">
            <v>0</v>
          </cell>
          <cell r="HU125">
            <v>2</v>
          </cell>
          <cell r="HV125">
            <v>2</v>
          </cell>
          <cell r="HW125">
            <v>4</v>
          </cell>
          <cell r="HX125">
            <v>62</v>
          </cell>
          <cell r="HY125">
            <v>50</v>
          </cell>
          <cell r="HZ125">
            <v>37</v>
          </cell>
          <cell r="IA125">
            <v>37</v>
          </cell>
          <cell r="IB125">
            <v>75</v>
          </cell>
          <cell r="IC125">
            <v>112</v>
          </cell>
          <cell r="ID125">
            <v>160</v>
          </cell>
          <cell r="IE125">
            <v>186</v>
          </cell>
          <cell r="IF125">
            <v>185</v>
          </cell>
          <cell r="IG125">
            <v>111</v>
          </cell>
          <cell r="IH125">
            <v>150</v>
          </cell>
          <cell r="II125">
            <v>67</v>
          </cell>
          <cell r="IJ125">
            <v>669</v>
          </cell>
          <cell r="IK125">
            <v>563</v>
          </cell>
          <cell r="IL125">
            <v>1232</v>
          </cell>
          <cell r="IM125">
            <v>0</v>
          </cell>
          <cell r="IN125">
            <v>0</v>
          </cell>
          <cell r="IO125">
            <v>0</v>
          </cell>
          <cell r="IP125">
            <v>0</v>
          </cell>
          <cell r="IQ125">
            <v>0</v>
          </cell>
          <cell r="IR125">
            <v>0</v>
          </cell>
          <cell r="IS125">
            <v>0</v>
          </cell>
          <cell r="IT125">
            <v>0</v>
          </cell>
          <cell r="IU125">
            <v>19</v>
          </cell>
          <cell r="IV125">
            <v>9</v>
          </cell>
          <cell r="IW125">
            <v>19</v>
          </cell>
          <cell r="IX125">
            <v>9</v>
          </cell>
          <cell r="IY125">
            <v>28</v>
          </cell>
          <cell r="IZ125">
            <v>0</v>
          </cell>
          <cell r="JA125">
            <v>0</v>
          </cell>
          <cell r="JB125">
            <v>0</v>
          </cell>
          <cell r="JC125">
            <v>0</v>
          </cell>
          <cell r="JD125">
            <v>0</v>
          </cell>
          <cell r="JE125">
            <v>0</v>
          </cell>
          <cell r="JF125">
            <v>0</v>
          </cell>
          <cell r="JG125">
            <v>0</v>
          </cell>
          <cell r="JH125">
            <v>252</v>
          </cell>
          <cell r="JI125">
            <v>136</v>
          </cell>
          <cell r="JJ125">
            <v>252</v>
          </cell>
          <cell r="JK125">
            <v>136</v>
          </cell>
          <cell r="JL125">
            <v>388</v>
          </cell>
          <cell r="JM125">
            <v>0</v>
          </cell>
          <cell r="JN125">
            <v>0</v>
          </cell>
          <cell r="JO125">
            <v>0</v>
          </cell>
          <cell r="JP125">
            <v>0</v>
          </cell>
          <cell r="JQ125">
            <v>0</v>
          </cell>
          <cell r="JR125">
            <v>0</v>
          </cell>
          <cell r="JS125">
            <v>0</v>
          </cell>
          <cell r="JT125">
            <v>0</v>
          </cell>
          <cell r="JU125">
            <v>2</v>
          </cell>
          <cell r="JV125">
            <v>2</v>
          </cell>
          <cell r="JW125">
            <v>2</v>
          </cell>
          <cell r="JX125">
            <v>2</v>
          </cell>
          <cell r="JY125">
            <v>4</v>
          </cell>
          <cell r="JZ125">
            <v>0</v>
          </cell>
          <cell r="KA125">
            <v>0</v>
          </cell>
          <cell r="KB125">
            <v>0</v>
          </cell>
          <cell r="KC125">
            <v>0</v>
          </cell>
          <cell r="KD125">
            <v>0</v>
          </cell>
          <cell r="KE125">
            <v>0</v>
          </cell>
          <cell r="KF125">
            <v>0</v>
          </cell>
          <cell r="KG125">
            <v>0</v>
          </cell>
          <cell r="KH125">
            <v>4</v>
          </cell>
          <cell r="KI125">
            <v>8</v>
          </cell>
          <cell r="KJ125">
            <v>4</v>
          </cell>
          <cell r="KK125">
            <v>8</v>
          </cell>
          <cell r="KL125">
            <v>12</v>
          </cell>
          <cell r="KM125">
            <v>0</v>
          </cell>
          <cell r="KN125">
            <v>0</v>
          </cell>
          <cell r="KO125">
            <v>2</v>
          </cell>
          <cell r="KP125">
            <v>1</v>
          </cell>
          <cell r="KQ125">
            <v>0</v>
          </cell>
          <cell r="KR125">
            <v>0</v>
          </cell>
          <cell r="KS125">
            <v>0</v>
          </cell>
          <cell r="KT125">
            <v>0</v>
          </cell>
          <cell r="KU125">
            <v>10</v>
          </cell>
          <cell r="KV125">
            <v>0</v>
          </cell>
          <cell r="KW125">
            <v>0</v>
          </cell>
          <cell r="KX125">
            <v>3</v>
          </cell>
          <cell r="KY125">
            <v>13</v>
          </cell>
          <cell r="KZ125">
            <v>0</v>
          </cell>
          <cell r="LA125">
            <v>0</v>
          </cell>
          <cell r="LB125">
            <v>0</v>
          </cell>
          <cell r="LC125">
            <v>4</v>
          </cell>
          <cell r="LD125">
            <v>4</v>
          </cell>
        </row>
        <row r="126">
          <cell r="A126" t="str">
            <v>Newry, Mourne and Down</v>
          </cell>
          <cell r="B126">
            <v>4</v>
          </cell>
          <cell r="C126">
            <v>0</v>
          </cell>
          <cell r="D126">
            <v>0</v>
          </cell>
          <cell r="E126">
            <v>0</v>
          </cell>
          <cell r="F126">
            <v>0</v>
          </cell>
          <cell r="G126">
            <v>0</v>
          </cell>
          <cell r="H126">
            <v>0</v>
          </cell>
          <cell r="I126">
            <v>0</v>
          </cell>
          <cell r="J126">
            <v>255485</v>
          </cell>
          <cell r="K126">
            <v>0</v>
          </cell>
          <cell r="L126">
            <v>0</v>
          </cell>
          <cell r="M126">
            <v>0</v>
          </cell>
          <cell r="N126">
            <v>0</v>
          </cell>
          <cell r="O126">
            <v>1</v>
          </cell>
          <cell r="P126">
            <v>1</v>
          </cell>
          <cell r="Q126">
            <v>0</v>
          </cell>
          <cell r="R126">
            <v>2</v>
          </cell>
          <cell r="S126">
            <v>1</v>
          </cell>
          <cell r="T126">
            <v>2</v>
          </cell>
          <cell r="U126">
            <v>0</v>
          </cell>
          <cell r="V126">
            <v>2</v>
          </cell>
          <cell r="W126">
            <v>0</v>
          </cell>
          <cell r="X126">
            <v>1</v>
          </cell>
          <cell r="Y126">
            <v>1</v>
          </cell>
          <cell r="Z126">
            <v>0</v>
          </cell>
          <cell r="AA126">
            <v>3</v>
          </cell>
          <cell r="AB126">
            <v>8</v>
          </cell>
          <cell r="AC126">
            <v>11</v>
          </cell>
          <cell r="AD126">
            <v>47</v>
          </cell>
          <cell r="AE126">
            <v>48</v>
          </cell>
          <cell r="AF126">
            <v>1</v>
          </cell>
          <cell r="AG126">
            <v>0.5</v>
          </cell>
          <cell r="AH126">
            <v>2</v>
          </cell>
          <cell r="AI126">
            <v>1</v>
          </cell>
          <cell r="AJ126">
            <v>50</v>
          </cell>
          <cell r="AK126">
            <v>49.5</v>
          </cell>
          <cell r="AL126">
            <v>99.5</v>
          </cell>
          <cell r="AM126">
            <v>14</v>
          </cell>
          <cell r="AN126">
            <v>29</v>
          </cell>
          <cell r="AO126">
            <v>43</v>
          </cell>
          <cell r="AP126">
            <v>2938</v>
          </cell>
          <cell r="AQ126">
            <v>10</v>
          </cell>
          <cell r="AR126">
            <v>12</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10</v>
          </cell>
          <cell r="BR126">
            <v>12</v>
          </cell>
          <cell r="BS126">
            <v>22</v>
          </cell>
          <cell r="BT126">
            <v>39</v>
          </cell>
          <cell r="BU126">
            <v>28</v>
          </cell>
          <cell r="BV126">
            <v>0</v>
          </cell>
          <cell r="BW126">
            <v>0</v>
          </cell>
          <cell r="BX126">
            <v>0</v>
          </cell>
          <cell r="BY126">
            <v>1</v>
          </cell>
          <cell r="BZ126">
            <v>0</v>
          </cell>
          <cell r="CA126">
            <v>0</v>
          </cell>
          <cell r="CB126">
            <v>0</v>
          </cell>
          <cell r="CC126">
            <v>0</v>
          </cell>
          <cell r="CD126">
            <v>0</v>
          </cell>
          <cell r="CE126">
            <v>0</v>
          </cell>
          <cell r="CF126">
            <v>0</v>
          </cell>
          <cell r="CG126">
            <v>0</v>
          </cell>
          <cell r="CH126">
            <v>0</v>
          </cell>
          <cell r="CI126">
            <v>0</v>
          </cell>
          <cell r="CJ126">
            <v>0</v>
          </cell>
          <cell r="CK126">
            <v>0</v>
          </cell>
          <cell r="CL126">
            <v>0</v>
          </cell>
          <cell r="CM126">
            <v>0</v>
          </cell>
          <cell r="CN126">
            <v>0</v>
          </cell>
          <cell r="CO126">
            <v>0</v>
          </cell>
          <cell r="CP126">
            <v>0</v>
          </cell>
          <cell r="CQ126">
            <v>0</v>
          </cell>
          <cell r="CR126">
            <v>0</v>
          </cell>
          <cell r="CS126">
            <v>0</v>
          </cell>
          <cell r="CT126">
            <v>39</v>
          </cell>
          <cell r="CU126">
            <v>29</v>
          </cell>
          <cell r="CV126">
            <v>68</v>
          </cell>
          <cell r="CW126">
            <v>1</v>
          </cell>
          <cell r="CX126">
            <v>3.5</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1</v>
          </cell>
          <cell r="DX126">
            <v>3.5</v>
          </cell>
          <cell r="DY126">
            <v>4.5</v>
          </cell>
          <cell r="DZ126">
            <v>14</v>
          </cell>
          <cell r="EA126">
            <v>8</v>
          </cell>
          <cell r="EB126">
            <v>0</v>
          </cell>
          <cell r="EC126">
            <v>0</v>
          </cell>
          <cell r="ED126">
            <v>1</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1</v>
          </cell>
          <cell r="EW126">
            <v>0</v>
          </cell>
          <cell r="EX126">
            <v>0</v>
          </cell>
          <cell r="EY126">
            <v>0</v>
          </cell>
          <cell r="EZ126">
            <v>16</v>
          </cell>
          <cell r="FA126">
            <v>8</v>
          </cell>
          <cell r="FB126">
            <v>24</v>
          </cell>
          <cell r="FC126">
            <v>1</v>
          </cell>
          <cell r="FD126">
            <v>1</v>
          </cell>
          <cell r="FE126">
            <v>0</v>
          </cell>
          <cell r="FF126">
            <v>0</v>
          </cell>
          <cell r="FG126">
            <v>0</v>
          </cell>
          <cell r="FH126">
            <v>0</v>
          </cell>
          <cell r="FI126">
            <v>2</v>
          </cell>
          <cell r="FJ126">
            <v>1</v>
          </cell>
          <cell r="FK126">
            <v>1</v>
          </cell>
          <cell r="FL126">
            <v>2</v>
          </cell>
          <cell r="FM126">
            <v>4</v>
          </cell>
          <cell r="FN126">
            <v>4</v>
          </cell>
          <cell r="FO126">
            <v>8</v>
          </cell>
          <cell r="FP126">
            <v>0</v>
          </cell>
          <cell r="FQ126">
            <v>0</v>
          </cell>
          <cell r="FR126">
            <v>1</v>
          </cell>
          <cell r="FS126">
            <v>2</v>
          </cell>
          <cell r="FT126">
            <v>3</v>
          </cell>
          <cell r="FU126">
            <v>2</v>
          </cell>
          <cell r="FV126">
            <v>0</v>
          </cell>
          <cell r="FW126">
            <v>3</v>
          </cell>
          <cell r="FX126">
            <v>5</v>
          </cell>
          <cell r="FY126">
            <v>4</v>
          </cell>
          <cell r="FZ126">
            <v>1</v>
          </cell>
          <cell r="GA126">
            <v>1</v>
          </cell>
          <cell r="GB126">
            <v>10</v>
          </cell>
          <cell r="GC126">
            <v>12</v>
          </cell>
          <cell r="GD126">
            <v>22</v>
          </cell>
          <cell r="GE126">
            <v>2</v>
          </cell>
          <cell r="GF126">
            <v>1</v>
          </cell>
          <cell r="GG126">
            <v>16</v>
          </cell>
          <cell r="GH126">
            <v>12</v>
          </cell>
          <cell r="GI126">
            <v>10</v>
          </cell>
          <cell r="GJ126">
            <v>10</v>
          </cell>
          <cell r="GK126">
            <v>8</v>
          </cell>
          <cell r="GL126">
            <v>6</v>
          </cell>
          <cell r="GM126">
            <v>2</v>
          </cell>
          <cell r="GN126">
            <v>0</v>
          </cell>
          <cell r="GO126">
            <v>1</v>
          </cell>
          <cell r="GP126">
            <v>1</v>
          </cell>
          <cell r="GQ126">
            <v>39</v>
          </cell>
          <cell r="GR126">
            <v>30</v>
          </cell>
          <cell r="GS126">
            <v>69</v>
          </cell>
          <cell r="GT126">
            <v>0</v>
          </cell>
          <cell r="GU126">
            <v>0</v>
          </cell>
          <cell r="GV126">
            <v>0</v>
          </cell>
          <cell r="GW126">
            <v>0</v>
          </cell>
          <cell r="GX126">
            <v>1</v>
          </cell>
          <cell r="GY126">
            <v>1</v>
          </cell>
          <cell r="GZ126">
            <v>0</v>
          </cell>
          <cell r="HA126">
            <v>2.5</v>
          </cell>
          <cell r="HB126">
            <v>0</v>
          </cell>
          <cell r="HC126">
            <v>0</v>
          </cell>
          <cell r="HD126">
            <v>0</v>
          </cell>
          <cell r="HE126">
            <v>0</v>
          </cell>
          <cell r="HF126">
            <v>1</v>
          </cell>
          <cell r="HG126">
            <v>3.5</v>
          </cell>
          <cell r="HH126">
            <v>4.5</v>
          </cell>
          <cell r="HI126">
            <v>0</v>
          </cell>
          <cell r="HJ126">
            <v>0</v>
          </cell>
          <cell r="HK126">
            <v>11</v>
          </cell>
          <cell r="HL126">
            <v>6</v>
          </cell>
          <cell r="HM126">
            <v>3</v>
          </cell>
          <cell r="HN126">
            <v>2</v>
          </cell>
          <cell r="HO126">
            <v>0</v>
          </cell>
          <cell r="HP126">
            <v>2</v>
          </cell>
          <cell r="HQ126">
            <v>0</v>
          </cell>
          <cell r="HR126">
            <v>0</v>
          </cell>
          <cell r="HS126">
            <v>0</v>
          </cell>
          <cell r="HT126">
            <v>0</v>
          </cell>
          <cell r="HU126">
            <v>14</v>
          </cell>
          <cell r="HV126">
            <v>10</v>
          </cell>
          <cell r="HW126">
            <v>24</v>
          </cell>
          <cell r="HX126">
            <v>1</v>
          </cell>
          <cell r="HY126">
            <v>4</v>
          </cell>
          <cell r="HZ126">
            <v>9</v>
          </cell>
          <cell r="IA126">
            <v>7</v>
          </cell>
          <cell r="IB126">
            <v>0</v>
          </cell>
          <cell r="IC126">
            <v>1</v>
          </cell>
          <cell r="ID126">
            <v>0</v>
          </cell>
          <cell r="IE126">
            <v>0</v>
          </cell>
          <cell r="IF126">
            <v>0</v>
          </cell>
          <cell r="IG126">
            <v>1</v>
          </cell>
          <cell r="IH126">
            <v>0</v>
          </cell>
          <cell r="II126">
            <v>0</v>
          </cell>
          <cell r="IJ126">
            <v>10</v>
          </cell>
          <cell r="IK126">
            <v>13</v>
          </cell>
          <cell r="IL126">
            <v>23</v>
          </cell>
          <cell r="IM126">
            <v>2</v>
          </cell>
          <cell r="IN126">
            <v>1</v>
          </cell>
          <cell r="IO126">
            <v>1</v>
          </cell>
          <cell r="IP126">
            <v>1</v>
          </cell>
          <cell r="IQ126">
            <v>0</v>
          </cell>
          <cell r="IR126">
            <v>0</v>
          </cell>
          <cell r="IS126">
            <v>0</v>
          </cell>
          <cell r="IT126">
            <v>0</v>
          </cell>
          <cell r="IU126">
            <v>8</v>
          </cell>
          <cell r="IV126">
            <v>10</v>
          </cell>
          <cell r="IW126">
            <v>11</v>
          </cell>
          <cell r="IX126">
            <v>12</v>
          </cell>
          <cell r="IY126">
            <v>23</v>
          </cell>
          <cell r="IZ126">
            <v>1</v>
          </cell>
          <cell r="JA126">
            <v>3</v>
          </cell>
          <cell r="JB126">
            <v>1</v>
          </cell>
          <cell r="JC126">
            <v>0</v>
          </cell>
          <cell r="JD126">
            <v>0</v>
          </cell>
          <cell r="JE126">
            <v>0</v>
          </cell>
          <cell r="JF126">
            <v>0</v>
          </cell>
          <cell r="JG126">
            <v>0</v>
          </cell>
          <cell r="JH126">
            <v>37</v>
          </cell>
          <cell r="JI126">
            <v>27</v>
          </cell>
          <cell r="JJ126">
            <v>39</v>
          </cell>
          <cell r="JK126">
            <v>30</v>
          </cell>
          <cell r="JL126">
            <v>69</v>
          </cell>
          <cell r="JM126">
            <v>1</v>
          </cell>
          <cell r="JN126">
            <v>1</v>
          </cell>
          <cell r="JO126">
            <v>0</v>
          </cell>
          <cell r="JP126">
            <v>1</v>
          </cell>
          <cell r="JQ126">
            <v>0</v>
          </cell>
          <cell r="JR126">
            <v>0</v>
          </cell>
          <cell r="JS126">
            <v>0</v>
          </cell>
          <cell r="JT126">
            <v>0</v>
          </cell>
          <cell r="JU126">
            <v>0</v>
          </cell>
          <cell r="JV126">
            <v>1.5</v>
          </cell>
          <cell r="JW126">
            <v>1</v>
          </cell>
          <cell r="JX126">
            <v>3.5</v>
          </cell>
          <cell r="JY126">
            <v>4.5</v>
          </cell>
          <cell r="JZ126">
            <v>0</v>
          </cell>
          <cell r="KA126">
            <v>1</v>
          </cell>
          <cell r="KB126">
            <v>0</v>
          </cell>
          <cell r="KC126">
            <v>0</v>
          </cell>
          <cell r="KD126">
            <v>0</v>
          </cell>
          <cell r="KE126">
            <v>0</v>
          </cell>
          <cell r="KF126">
            <v>0</v>
          </cell>
          <cell r="KG126">
            <v>1</v>
          </cell>
          <cell r="KH126">
            <v>14</v>
          </cell>
          <cell r="KI126">
            <v>8</v>
          </cell>
          <cell r="KJ126">
            <v>14</v>
          </cell>
          <cell r="KK126">
            <v>10</v>
          </cell>
          <cell r="KL126">
            <v>24</v>
          </cell>
          <cell r="KM126">
            <v>0</v>
          </cell>
          <cell r="KN126">
            <v>0</v>
          </cell>
          <cell r="KO126">
            <v>3</v>
          </cell>
          <cell r="KP126">
            <v>1</v>
          </cell>
          <cell r="KQ126">
            <v>3</v>
          </cell>
          <cell r="KR126">
            <v>6</v>
          </cell>
          <cell r="KS126">
            <v>4</v>
          </cell>
          <cell r="KT126">
            <v>6</v>
          </cell>
          <cell r="KU126">
            <v>23</v>
          </cell>
          <cell r="KV126">
            <v>4</v>
          </cell>
          <cell r="KW126">
            <v>27</v>
          </cell>
          <cell r="KX126">
            <v>5</v>
          </cell>
          <cell r="KY126">
            <v>78</v>
          </cell>
          <cell r="KZ126">
            <v>1</v>
          </cell>
          <cell r="LA126">
            <v>0</v>
          </cell>
          <cell r="LB126">
            <v>0</v>
          </cell>
          <cell r="LC126">
            <v>24</v>
          </cell>
          <cell r="LD126">
            <v>24</v>
          </cell>
        </row>
        <row r="127">
          <cell r="A127" t="str">
            <v>Causeway Coast and Glens</v>
          </cell>
          <cell r="B127">
            <v>1</v>
          </cell>
          <cell r="C127">
            <v>0</v>
          </cell>
          <cell r="D127">
            <v>0</v>
          </cell>
          <cell r="E127">
            <v>0</v>
          </cell>
          <cell r="F127">
            <v>0</v>
          </cell>
          <cell r="G127">
            <v>0</v>
          </cell>
          <cell r="H127">
            <v>0</v>
          </cell>
          <cell r="I127">
            <v>0</v>
          </cell>
          <cell r="J127">
            <v>150350</v>
          </cell>
          <cell r="K127">
            <v>0</v>
          </cell>
          <cell r="L127">
            <v>0</v>
          </cell>
          <cell r="M127">
            <v>0</v>
          </cell>
          <cell r="N127">
            <v>0</v>
          </cell>
          <cell r="O127">
            <v>0</v>
          </cell>
          <cell r="P127">
            <v>2</v>
          </cell>
          <cell r="Q127">
            <v>0</v>
          </cell>
          <cell r="R127">
            <v>1</v>
          </cell>
          <cell r="S127">
            <v>0</v>
          </cell>
          <cell r="T127">
            <v>3</v>
          </cell>
          <cell r="U127">
            <v>0</v>
          </cell>
          <cell r="V127">
            <v>0</v>
          </cell>
          <cell r="W127">
            <v>0</v>
          </cell>
          <cell r="X127">
            <v>1</v>
          </cell>
          <cell r="Y127">
            <v>0</v>
          </cell>
          <cell r="Z127">
            <v>0</v>
          </cell>
          <cell r="AA127">
            <v>0</v>
          </cell>
          <cell r="AB127">
            <v>7</v>
          </cell>
          <cell r="AC127">
            <v>7</v>
          </cell>
          <cell r="AD127">
            <v>51</v>
          </cell>
          <cell r="AE127">
            <v>43</v>
          </cell>
          <cell r="AF127">
            <v>0</v>
          </cell>
          <cell r="AG127">
            <v>0</v>
          </cell>
          <cell r="AH127">
            <v>0</v>
          </cell>
          <cell r="AI127">
            <v>2</v>
          </cell>
          <cell r="AJ127">
            <v>51</v>
          </cell>
          <cell r="AK127">
            <v>45</v>
          </cell>
          <cell r="AL127">
            <v>96</v>
          </cell>
          <cell r="AM127">
            <v>14</v>
          </cell>
          <cell r="AN127">
            <v>7</v>
          </cell>
          <cell r="AO127">
            <v>21</v>
          </cell>
          <cell r="AP127">
            <v>75</v>
          </cell>
          <cell r="AQ127">
            <v>5</v>
          </cell>
          <cell r="AR127">
            <v>4</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5</v>
          </cell>
          <cell r="BR127">
            <v>4</v>
          </cell>
          <cell r="BS127">
            <v>9</v>
          </cell>
          <cell r="BT127">
            <v>0</v>
          </cell>
          <cell r="BU127">
            <v>3</v>
          </cell>
          <cell r="BV127">
            <v>0</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0</v>
          </cell>
          <cell r="CK127">
            <v>0</v>
          </cell>
          <cell r="CL127">
            <v>0</v>
          </cell>
          <cell r="CM127">
            <v>0</v>
          </cell>
          <cell r="CN127">
            <v>0</v>
          </cell>
          <cell r="CO127">
            <v>0</v>
          </cell>
          <cell r="CP127">
            <v>0</v>
          </cell>
          <cell r="CQ127">
            <v>0</v>
          </cell>
          <cell r="CR127">
            <v>0</v>
          </cell>
          <cell r="CS127">
            <v>0</v>
          </cell>
          <cell r="CT127">
            <v>0</v>
          </cell>
          <cell r="CU127">
            <v>3</v>
          </cell>
          <cell r="CV127">
            <v>3</v>
          </cell>
          <cell r="CW127">
            <v>0</v>
          </cell>
          <cell r="CX127">
            <v>3</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cell r="DW127">
            <v>0</v>
          </cell>
          <cell r="DX127">
            <v>3</v>
          </cell>
          <cell r="DY127">
            <v>3</v>
          </cell>
          <cell r="DZ127">
            <v>0</v>
          </cell>
          <cell r="EA127">
            <v>1</v>
          </cell>
          <cell r="EB127">
            <v>0</v>
          </cell>
          <cell r="EC127">
            <v>0</v>
          </cell>
          <cell r="ED127">
            <v>0</v>
          </cell>
          <cell r="EE127">
            <v>0</v>
          </cell>
          <cell r="EF127">
            <v>0</v>
          </cell>
          <cell r="EG127">
            <v>0</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1</v>
          </cell>
          <cell r="FB127">
            <v>1</v>
          </cell>
          <cell r="FC127">
            <v>0</v>
          </cell>
          <cell r="FD127">
            <v>0</v>
          </cell>
          <cell r="FE127">
            <v>0</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3</v>
          </cell>
          <cell r="FW127">
            <v>1</v>
          </cell>
          <cell r="FX127">
            <v>0</v>
          </cell>
          <cell r="FY127">
            <v>2</v>
          </cell>
          <cell r="FZ127">
            <v>2</v>
          </cell>
          <cell r="GA127">
            <v>1</v>
          </cell>
          <cell r="GB127">
            <v>5</v>
          </cell>
          <cell r="GC127">
            <v>4</v>
          </cell>
          <cell r="GD127">
            <v>9</v>
          </cell>
          <cell r="GE127">
            <v>0</v>
          </cell>
          <cell r="GF127">
            <v>0</v>
          </cell>
          <cell r="GG127">
            <v>0</v>
          </cell>
          <cell r="GH127">
            <v>2</v>
          </cell>
          <cell r="GI127">
            <v>0</v>
          </cell>
          <cell r="GJ127">
            <v>0</v>
          </cell>
          <cell r="GK127">
            <v>0</v>
          </cell>
          <cell r="GL127">
            <v>1</v>
          </cell>
          <cell r="GM127">
            <v>0</v>
          </cell>
          <cell r="GN127">
            <v>0</v>
          </cell>
          <cell r="GO127">
            <v>0</v>
          </cell>
          <cell r="GP127">
            <v>0</v>
          </cell>
          <cell r="GQ127">
            <v>0</v>
          </cell>
          <cell r="GR127">
            <v>3</v>
          </cell>
          <cell r="GS127">
            <v>3</v>
          </cell>
          <cell r="GT127">
            <v>0</v>
          </cell>
          <cell r="GU127">
            <v>0</v>
          </cell>
          <cell r="GV127">
            <v>0</v>
          </cell>
          <cell r="GW127">
            <v>1</v>
          </cell>
          <cell r="GX127">
            <v>0</v>
          </cell>
          <cell r="GY127">
            <v>0</v>
          </cell>
          <cell r="GZ127">
            <v>0</v>
          </cell>
          <cell r="HA127">
            <v>1</v>
          </cell>
          <cell r="HB127">
            <v>0</v>
          </cell>
          <cell r="HC127">
            <v>1</v>
          </cell>
          <cell r="HD127">
            <v>0</v>
          </cell>
          <cell r="HE127">
            <v>0</v>
          </cell>
          <cell r="HF127">
            <v>0</v>
          </cell>
          <cell r="HG127">
            <v>3</v>
          </cell>
          <cell r="HH127">
            <v>3</v>
          </cell>
          <cell r="HI127">
            <v>10</v>
          </cell>
          <cell r="HJ127">
            <v>9</v>
          </cell>
          <cell r="HK127">
            <v>20</v>
          </cell>
          <cell r="HL127">
            <v>24</v>
          </cell>
          <cell r="HM127">
            <v>8</v>
          </cell>
          <cell r="HN127">
            <v>6</v>
          </cell>
          <cell r="HO127">
            <v>8</v>
          </cell>
          <cell r="HP127">
            <v>5</v>
          </cell>
          <cell r="HQ127">
            <v>5</v>
          </cell>
          <cell r="HR127">
            <v>2</v>
          </cell>
          <cell r="HS127">
            <v>0</v>
          </cell>
          <cell r="HT127">
            <v>0</v>
          </cell>
          <cell r="HU127">
            <v>51</v>
          </cell>
          <cell r="HV127">
            <v>46</v>
          </cell>
          <cell r="HW127">
            <v>97</v>
          </cell>
          <cell r="HX127">
            <v>0</v>
          </cell>
          <cell r="HY127">
            <v>0</v>
          </cell>
          <cell r="HZ127">
            <v>0</v>
          </cell>
          <cell r="IA127">
            <v>0</v>
          </cell>
          <cell r="IB127">
            <v>0</v>
          </cell>
          <cell r="IC127">
            <v>0</v>
          </cell>
          <cell r="ID127">
            <v>0</v>
          </cell>
          <cell r="IE127">
            <v>0</v>
          </cell>
          <cell r="IF127">
            <v>4</v>
          </cell>
          <cell r="IG127">
            <v>5</v>
          </cell>
          <cell r="IH127">
            <v>10</v>
          </cell>
          <cell r="II127">
            <v>2</v>
          </cell>
          <cell r="IJ127">
            <v>14</v>
          </cell>
          <cell r="IK127">
            <v>7</v>
          </cell>
          <cell r="IL127">
            <v>21</v>
          </cell>
          <cell r="IM127">
            <v>0</v>
          </cell>
          <cell r="IN127">
            <v>0</v>
          </cell>
          <cell r="IO127">
            <v>0</v>
          </cell>
          <cell r="IP127">
            <v>0</v>
          </cell>
          <cell r="IQ127">
            <v>0</v>
          </cell>
          <cell r="IR127">
            <v>0</v>
          </cell>
          <cell r="IS127">
            <v>0</v>
          </cell>
          <cell r="IT127">
            <v>0</v>
          </cell>
          <cell r="IU127">
            <v>5</v>
          </cell>
          <cell r="IV127">
            <v>4</v>
          </cell>
          <cell r="IW127">
            <v>5</v>
          </cell>
          <cell r="IX127">
            <v>4</v>
          </cell>
          <cell r="IY127">
            <v>9</v>
          </cell>
          <cell r="IZ127">
            <v>0</v>
          </cell>
          <cell r="JA127">
            <v>0</v>
          </cell>
          <cell r="JB127">
            <v>0</v>
          </cell>
          <cell r="JC127">
            <v>0</v>
          </cell>
          <cell r="JD127">
            <v>0</v>
          </cell>
          <cell r="JE127">
            <v>0</v>
          </cell>
          <cell r="JF127">
            <v>0</v>
          </cell>
          <cell r="JG127">
            <v>0</v>
          </cell>
          <cell r="JH127">
            <v>0</v>
          </cell>
          <cell r="JI127">
            <v>3</v>
          </cell>
          <cell r="JJ127">
            <v>0</v>
          </cell>
          <cell r="JK127">
            <v>3</v>
          </cell>
          <cell r="JL127">
            <v>3</v>
          </cell>
          <cell r="JM127">
            <v>0</v>
          </cell>
          <cell r="JN127">
            <v>0</v>
          </cell>
          <cell r="JO127">
            <v>0</v>
          </cell>
          <cell r="JP127">
            <v>0</v>
          </cell>
          <cell r="JQ127">
            <v>0</v>
          </cell>
          <cell r="JR127">
            <v>0</v>
          </cell>
          <cell r="JS127">
            <v>0</v>
          </cell>
          <cell r="JT127">
            <v>0</v>
          </cell>
          <cell r="JU127">
            <v>0</v>
          </cell>
          <cell r="JV127">
            <v>3</v>
          </cell>
          <cell r="JW127">
            <v>0</v>
          </cell>
          <cell r="JX127">
            <v>3</v>
          </cell>
          <cell r="JY127">
            <v>3</v>
          </cell>
          <cell r="JZ127">
            <v>0</v>
          </cell>
          <cell r="KA127">
            <v>0</v>
          </cell>
          <cell r="KB127">
            <v>0</v>
          </cell>
          <cell r="KC127">
            <v>0</v>
          </cell>
          <cell r="KD127">
            <v>0</v>
          </cell>
          <cell r="KE127">
            <v>0</v>
          </cell>
          <cell r="KF127">
            <v>0</v>
          </cell>
          <cell r="KG127">
            <v>0</v>
          </cell>
          <cell r="KH127">
            <v>0</v>
          </cell>
          <cell r="KI127">
            <v>1</v>
          </cell>
          <cell r="KJ127">
            <v>0</v>
          </cell>
          <cell r="KK127">
            <v>1</v>
          </cell>
          <cell r="KL127">
            <v>1</v>
          </cell>
          <cell r="KM127">
            <v>0</v>
          </cell>
          <cell r="KN127">
            <v>0</v>
          </cell>
          <cell r="KO127">
            <v>1</v>
          </cell>
          <cell r="KP127">
            <v>0</v>
          </cell>
          <cell r="KQ127">
            <v>2</v>
          </cell>
          <cell r="KR127">
            <v>0</v>
          </cell>
          <cell r="KS127">
            <v>0</v>
          </cell>
          <cell r="KT127">
            <v>2</v>
          </cell>
          <cell r="KU127">
            <v>0</v>
          </cell>
          <cell r="KV127">
            <v>2</v>
          </cell>
          <cell r="KW127">
            <v>1</v>
          </cell>
          <cell r="KX127">
            <v>8</v>
          </cell>
          <cell r="KY127">
            <v>15</v>
          </cell>
          <cell r="KZ127">
            <v>0</v>
          </cell>
          <cell r="LA127">
            <v>0</v>
          </cell>
          <cell r="LB127">
            <v>0</v>
          </cell>
          <cell r="LC127">
            <v>20</v>
          </cell>
          <cell r="LD127">
            <v>20</v>
          </cell>
        </row>
        <row r="128">
          <cell r="A128" t="str">
            <v>Fermanagh and Omagh</v>
          </cell>
          <cell r="B128">
            <v>3</v>
          </cell>
          <cell r="C128">
            <v>0</v>
          </cell>
          <cell r="D128">
            <v>0</v>
          </cell>
          <cell r="E128">
            <v>0</v>
          </cell>
          <cell r="F128">
            <v>0</v>
          </cell>
          <cell r="G128">
            <v>0</v>
          </cell>
          <cell r="H128">
            <v>0</v>
          </cell>
          <cell r="I128">
            <v>0</v>
          </cell>
          <cell r="J128">
            <v>195936</v>
          </cell>
          <cell r="K128">
            <v>0</v>
          </cell>
          <cell r="L128">
            <v>0</v>
          </cell>
          <cell r="M128">
            <v>0</v>
          </cell>
          <cell r="N128">
            <v>0</v>
          </cell>
          <cell r="O128">
            <v>1</v>
          </cell>
          <cell r="P128">
            <v>0</v>
          </cell>
          <cell r="Q128">
            <v>0</v>
          </cell>
          <cell r="R128">
            <v>0</v>
          </cell>
          <cell r="S128">
            <v>1</v>
          </cell>
          <cell r="T128">
            <v>0</v>
          </cell>
          <cell r="U128">
            <v>0</v>
          </cell>
          <cell r="V128">
            <v>3</v>
          </cell>
          <cell r="W128">
            <v>0</v>
          </cell>
          <cell r="X128">
            <v>0</v>
          </cell>
          <cell r="Y128">
            <v>1</v>
          </cell>
          <cell r="Z128">
            <v>1</v>
          </cell>
          <cell r="AA128">
            <v>3</v>
          </cell>
          <cell r="AB128">
            <v>4</v>
          </cell>
          <cell r="AC128">
            <v>7</v>
          </cell>
          <cell r="AD128">
            <v>122</v>
          </cell>
          <cell r="AE128">
            <v>123</v>
          </cell>
          <cell r="AF128">
            <v>0</v>
          </cell>
          <cell r="AG128">
            <v>0</v>
          </cell>
          <cell r="AH128">
            <v>9</v>
          </cell>
          <cell r="AI128">
            <v>9</v>
          </cell>
          <cell r="AJ128">
            <v>131</v>
          </cell>
          <cell r="AK128">
            <v>132</v>
          </cell>
          <cell r="AL128">
            <v>263</v>
          </cell>
          <cell r="AM128">
            <v>11</v>
          </cell>
          <cell r="AN128">
            <v>18</v>
          </cell>
          <cell r="AO128">
            <v>29</v>
          </cell>
          <cell r="AP128">
            <v>210</v>
          </cell>
          <cell r="AQ128">
            <v>9</v>
          </cell>
          <cell r="AR128">
            <v>8</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9</v>
          </cell>
          <cell r="BR128">
            <v>8</v>
          </cell>
          <cell r="BS128">
            <v>17</v>
          </cell>
          <cell r="BT128">
            <v>120</v>
          </cell>
          <cell r="BU128">
            <v>120</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0</v>
          </cell>
          <cell r="CK128">
            <v>0</v>
          </cell>
          <cell r="CL128">
            <v>0</v>
          </cell>
          <cell r="CM128">
            <v>0</v>
          </cell>
          <cell r="CN128">
            <v>0</v>
          </cell>
          <cell r="CO128">
            <v>0</v>
          </cell>
          <cell r="CP128">
            <v>0</v>
          </cell>
          <cell r="CQ128">
            <v>0</v>
          </cell>
          <cell r="CR128">
            <v>0</v>
          </cell>
          <cell r="CS128">
            <v>0</v>
          </cell>
          <cell r="CT128">
            <v>120</v>
          </cell>
          <cell r="CU128">
            <v>120</v>
          </cell>
          <cell r="CV128">
            <v>240</v>
          </cell>
          <cell r="CW128">
            <v>1</v>
          </cell>
          <cell r="CX128">
            <v>3</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1</v>
          </cell>
          <cell r="DX128">
            <v>3</v>
          </cell>
          <cell r="DY128">
            <v>4</v>
          </cell>
          <cell r="DZ128">
            <v>7</v>
          </cell>
          <cell r="EA128">
            <v>3</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7</v>
          </cell>
          <cell r="FA128">
            <v>3</v>
          </cell>
          <cell r="FB128">
            <v>10</v>
          </cell>
          <cell r="FC128">
            <v>0</v>
          </cell>
          <cell r="FD128">
            <v>0</v>
          </cell>
          <cell r="FE128">
            <v>0</v>
          </cell>
          <cell r="FF128">
            <v>0</v>
          </cell>
          <cell r="FG128">
            <v>0</v>
          </cell>
          <cell r="FH128">
            <v>0</v>
          </cell>
          <cell r="FI128">
            <v>0</v>
          </cell>
          <cell r="FJ128">
            <v>0</v>
          </cell>
          <cell r="FK128">
            <v>0</v>
          </cell>
          <cell r="FL128">
            <v>0</v>
          </cell>
          <cell r="FM128">
            <v>0</v>
          </cell>
          <cell r="FN128">
            <v>0</v>
          </cell>
          <cell r="FO128">
            <v>0</v>
          </cell>
          <cell r="FP128">
            <v>0</v>
          </cell>
          <cell r="FQ128">
            <v>0</v>
          </cell>
          <cell r="FR128">
            <v>0</v>
          </cell>
          <cell r="FS128">
            <v>0</v>
          </cell>
          <cell r="FT128">
            <v>1</v>
          </cell>
          <cell r="FU128">
            <v>5</v>
          </cell>
          <cell r="FV128">
            <v>0</v>
          </cell>
          <cell r="FW128">
            <v>1</v>
          </cell>
          <cell r="FX128">
            <v>3</v>
          </cell>
          <cell r="FY128">
            <v>1</v>
          </cell>
          <cell r="FZ128">
            <v>5</v>
          </cell>
          <cell r="GA128">
            <v>1</v>
          </cell>
          <cell r="GB128">
            <v>9</v>
          </cell>
          <cell r="GC128">
            <v>8</v>
          </cell>
          <cell r="GD128">
            <v>17</v>
          </cell>
          <cell r="GE128">
            <v>19</v>
          </cell>
          <cell r="GF128">
            <v>20</v>
          </cell>
          <cell r="GG128">
            <v>75</v>
          </cell>
          <cell r="GH128">
            <v>78</v>
          </cell>
          <cell r="GI128">
            <v>18</v>
          </cell>
          <cell r="GJ128">
            <v>12</v>
          </cell>
          <cell r="GK128">
            <v>4</v>
          </cell>
          <cell r="GL128">
            <v>16</v>
          </cell>
          <cell r="GM128">
            <v>8</v>
          </cell>
          <cell r="GN128">
            <v>0</v>
          </cell>
          <cell r="GO128">
            <v>0</v>
          </cell>
          <cell r="GP128">
            <v>0</v>
          </cell>
          <cell r="GQ128">
            <v>124</v>
          </cell>
          <cell r="GR128">
            <v>126</v>
          </cell>
          <cell r="GS128">
            <v>250</v>
          </cell>
          <cell r="GT128">
            <v>1</v>
          </cell>
          <cell r="GU128">
            <v>0</v>
          </cell>
          <cell r="GV128">
            <v>0</v>
          </cell>
          <cell r="GW128">
            <v>1</v>
          </cell>
          <cell r="GX128">
            <v>1</v>
          </cell>
          <cell r="GY128">
            <v>1</v>
          </cell>
          <cell r="GZ128">
            <v>0</v>
          </cell>
          <cell r="HA128">
            <v>0</v>
          </cell>
          <cell r="HB128">
            <v>0</v>
          </cell>
          <cell r="HC128">
            <v>0</v>
          </cell>
          <cell r="HD128">
            <v>0</v>
          </cell>
          <cell r="HE128">
            <v>0</v>
          </cell>
          <cell r="HF128">
            <v>2</v>
          </cell>
          <cell r="HG128">
            <v>2</v>
          </cell>
          <cell r="HH128">
            <v>4</v>
          </cell>
          <cell r="HI128">
            <v>0</v>
          </cell>
          <cell r="HJ128">
            <v>0</v>
          </cell>
          <cell r="HK128">
            <v>0</v>
          </cell>
          <cell r="HL128">
            <v>0</v>
          </cell>
          <cell r="HM128">
            <v>0</v>
          </cell>
          <cell r="HN128">
            <v>1</v>
          </cell>
          <cell r="HO128">
            <v>0</v>
          </cell>
          <cell r="HP128">
            <v>1</v>
          </cell>
          <cell r="HQ128">
            <v>0</v>
          </cell>
          <cell r="HR128">
            <v>0</v>
          </cell>
          <cell r="HS128">
            <v>0</v>
          </cell>
          <cell r="HT128">
            <v>0</v>
          </cell>
          <cell r="HU128">
            <v>0</v>
          </cell>
          <cell r="HV128">
            <v>2</v>
          </cell>
          <cell r="HW128">
            <v>2</v>
          </cell>
          <cell r="HX128">
            <v>0</v>
          </cell>
          <cell r="HY128">
            <v>0</v>
          </cell>
          <cell r="HZ128">
            <v>0</v>
          </cell>
          <cell r="IA128">
            <v>0</v>
          </cell>
          <cell r="IB128">
            <v>0</v>
          </cell>
          <cell r="IC128">
            <v>0</v>
          </cell>
          <cell r="ID128">
            <v>0</v>
          </cell>
          <cell r="IE128">
            <v>0</v>
          </cell>
          <cell r="IF128">
            <v>0</v>
          </cell>
          <cell r="IG128">
            <v>0</v>
          </cell>
          <cell r="IH128">
            <v>0</v>
          </cell>
          <cell r="II128">
            <v>0</v>
          </cell>
          <cell r="IJ128">
            <v>0</v>
          </cell>
          <cell r="IK128">
            <v>0</v>
          </cell>
          <cell r="IL128">
            <v>0</v>
          </cell>
          <cell r="IM128">
            <v>0</v>
          </cell>
          <cell r="IN128">
            <v>1</v>
          </cell>
          <cell r="IO128">
            <v>0</v>
          </cell>
          <cell r="IP128">
            <v>2</v>
          </cell>
          <cell r="IQ128">
            <v>0</v>
          </cell>
          <cell r="IR128">
            <v>0</v>
          </cell>
          <cell r="IS128">
            <v>0</v>
          </cell>
          <cell r="IT128">
            <v>1</v>
          </cell>
          <cell r="IU128">
            <v>9</v>
          </cell>
          <cell r="IV128">
            <v>4</v>
          </cell>
          <cell r="IW128">
            <v>9</v>
          </cell>
          <cell r="IX128">
            <v>8</v>
          </cell>
          <cell r="IY128">
            <v>17</v>
          </cell>
          <cell r="IZ128">
            <v>0</v>
          </cell>
          <cell r="JA128">
            <v>0</v>
          </cell>
          <cell r="JB128">
            <v>0</v>
          </cell>
          <cell r="JC128">
            <v>0</v>
          </cell>
          <cell r="JD128">
            <v>0</v>
          </cell>
          <cell r="JE128">
            <v>0</v>
          </cell>
          <cell r="JF128">
            <v>1</v>
          </cell>
          <cell r="JG128">
            <v>0</v>
          </cell>
          <cell r="JH128">
            <v>120</v>
          </cell>
          <cell r="JI128">
            <v>119</v>
          </cell>
          <cell r="JJ128">
            <v>121</v>
          </cell>
          <cell r="JK128">
            <v>119</v>
          </cell>
          <cell r="JL128">
            <v>240</v>
          </cell>
          <cell r="JM128">
            <v>0</v>
          </cell>
          <cell r="JN128">
            <v>0</v>
          </cell>
          <cell r="JO128">
            <v>0</v>
          </cell>
          <cell r="JP128">
            <v>1</v>
          </cell>
          <cell r="JQ128">
            <v>0</v>
          </cell>
          <cell r="JR128">
            <v>0</v>
          </cell>
          <cell r="JS128">
            <v>0</v>
          </cell>
          <cell r="JT128">
            <v>1</v>
          </cell>
          <cell r="JU128">
            <v>1</v>
          </cell>
          <cell r="JV128">
            <v>1</v>
          </cell>
          <cell r="JW128">
            <v>1</v>
          </cell>
          <cell r="JX128">
            <v>3</v>
          </cell>
          <cell r="JY128">
            <v>4</v>
          </cell>
          <cell r="JZ128">
            <v>0</v>
          </cell>
          <cell r="KA128">
            <v>0</v>
          </cell>
          <cell r="KB128">
            <v>0</v>
          </cell>
          <cell r="KC128">
            <v>0</v>
          </cell>
          <cell r="KD128">
            <v>0</v>
          </cell>
          <cell r="KE128">
            <v>0</v>
          </cell>
          <cell r="KF128">
            <v>0</v>
          </cell>
          <cell r="KG128">
            <v>0</v>
          </cell>
          <cell r="KH128">
            <v>7</v>
          </cell>
          <cell r="KI128">
            <v>3</v>
          </cell>
          <cell r="KJ128">
            <v>7</v>
          </cell>
          <cell r="KK128">
            <v>3</v>
          </cell>
          <cell r="KL128">
            <v>10</v>
          </cell>
          <cell r="KM128">
            <v>0</v>
          </cell>
          <cell r="KN128">
            <v>0</v>
          </cell>
          <cell r="KO128">
            <v>2</v>
          </cell>
          <cell r="KP128">
            <v>0</v>
          </cell>
          <cell r="KQ128">
            <v>1</v>
          </cell>
          <cell r="KR128">
            <v>0</v>
          </cell>
          <cell r="KS128">
            <v>0</v>
          </cell>
          <cell r="KT128">
            <v>0</v>
          </cell>
          <cell r="KU128">
            <v>0</v>
          </cell>
          <cell r="KV128">
            <v>1</v>
          </cell>
          <cell r="KW128">
            <v>1</v>
          </cell>
          <cell r="KX128">
            <v>1</v>
          </cell>
          <cell r="KY128">
            <v>4</v>
          </cell>
          <cell r="KZ128">
            <v>0</v>
          </cell>
          <cell r="LA128">
            <v>0</v>
          </cell>
          <cell r="LB128">
            <v>0</v>
          </cell>
          <cell r="LC128">
            <v>0</v>
          </cell>
          <cell r="LD128">
            <v>0</v>
          </cell>
        </row>
        <row r="129">
          <cell r="A129" t="str">
            <v>Lisburn and Castlereagh</v>
          </cell>
          <cell r="B129">
            <v>1</v>
          </cell>
          <cell r="C129">
            <v>0</v>
          </cell>
          <cell r="D129">
            <v>0</v>
          </cell>
          <cell r="E129">
            <v>0</v>
          </cell>
          <cell r="F129">
            <v>0</v>
          </cell>
          <cell r="G129">
            <v>0</v>
          </cell>
          <cell r="H129">
            <v>0</v>
          </cell>
          <cell r="I129">
            <v>0</v>
          </cell>
          <cell r="J129">
            <v>35890</v>
          </cell>
          <cell r="K129">
            <v>0</v>
          </cell>
          <cell r="L129">
            <v>0</v>
          </cell>
          <cell r="M129">
            <v>0</v>
          </cell>
          <cell r="N129">
            <v>0</v>
          </cell>
          <cell r="O129">
            <v>0</v>
          </cell>
          <cell r="P129">
            <v>0</v>
          </cell>
          <cell r="Q129">
            <v>0</v>
          </cell>
          <cell r="R129">
            <v>0</v>
          </cell>
          <cell r="S129">
            <v>1</v>
          </cell>
          <cell r="T129">
            <v>0</v>
          </cell>
          <cell r="U129">
            <v>0</v>
          </cell>
          <cell r="V129">
            <v>0</v>
          </cell>
          <cell r="W129">
            <v>0</v>
          </cell>
          <cell r="X129">
            <v>0</v>
          </cell>
          <cell r="Y129">
            <v>0</v>
          </cell>
          <cell r="Z129">
            <v>0</v>
          </cell>
          <cell r="AA129">
            <v>1</v>
          </cell>
          <cell r="AB129">
            <v>0</v>
          </cell>
          <cell r="AC129">
            <v>1</v>
          </cell>
          <cell r="AD129">
            <v>0</v>
          </cell>
          <cell r="AE129">
            <v>0</v>
          </cell>
          <cell r="AF129">
            <v>1</v>
          </cell>
          <cell r="AG129">
            <v>0</v>
          </cell>
          <cell r="AH129">
            <v>23</v>
          </cell>
          <cell r="AI129">
            <v>7</v>
          </cell>
          <cell r="AJ129">
            <v>24</v>
          </cell>
          <cell r="AK129">
            <v>7</v>
          </cell>
          <cell r="AL129">
            <v>31</v>
          </cell>
          <cell r="AM129">
            <v>10</v>
          </cell>
          <cell r="AN129">
            <v>5</v>
          </cell>
          <cell r="AO129">
            <v>15</v>
          </cell>
          <cell r="AP129">
            <v>1620</v>
          </cell>
          <cell r="AQ129">
            <v>10</v>
          </cell>
          <cell r="AR129">
            <v>2</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10</v>
          </cell>
          <cell r="BR129">
            <v>2</v>
          </cell>
          <cell r="BS129">
            <v>12</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cell r="CP129">
            <v>0</v>
          </cell>
          <cell r="CQ129">
            <v>0</v>
          </cell>
          <cell r="CR129">
            <v>0</v>
          </cell>
          <cell r="CS129">
            <v>0</v>
          </cell>
          <cell r="CT129">
            <v>0</v>
          </cell>
          <cell r="CU129">
            <v>0</v>
          </cell>
          <cell r="CV129">
            <v>0</v>
          </cell>
          <cell r="CW129">
            <v>1</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1</v>
          </cell>
          <cell r="DX129">
            <v>0</v>
          </cell>
          <cell r="DY129">
            <v>1</v>
          </cell>
          <cell r="DZ129">
            <v>23</v>
          </cell>
          <cell r="EA129">
            <v>7</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23</v>
          </cell>
          <cell r="FA129">
            <v>7</v>
          </cell>
          <cell r="FB129">
            <v>30</v>
          </cell>
          <cell r="FC129">
            <v>1</v>
          </cell>
          <cell r="FD129">
            <v>0</v>
          </cell>
          <cell r="FE129">
            <v>0</v>
          </cell>
          <cell r="FF129">
            <v>0</v>
          </cell>
          <cell r="FG129">
            <v>0</v>
          </cell>
          <cell r="FH129">
            <v>0</v>
          </cell>
          <cell r="FI129">
            <v>0</v>
          </cell>
          <cell r="FJ129">
            <v>0</v>
          </cell>
          <cell r="FK129">
            <v>2</v>
          </cell>
          <cell r="FL129">
            <v>0</v>
          </cell>
          <cell r="FM129">
            <v>3</v>
          </cell>
          <cell r="FN129">
            <v>0</v>
          </cell>
          <cell r="FO129">
            <v>3</v>
          </cell>
          <cell r="FP129">
            <v>0</v>
          </cell>
          <cell r="FQ129">
            <v>1</v>
          </cell>
          <cell r="FR129">
            <v>2</v>
          </cell>
          <cell r="FS129">
            <v>0</v>
          </cell>
          <cell r="FT129">
            <v>2</v>
          </cell>
          <cell r="FU129">
            <v>1</v>
          </cell>
          <cell r="FV129">
            <v>0</v>
          </cell>
          <cell r="FW129">
            <v>0</v>
          </cell>
          <cell r="FX129">
            <v>1</v>
          </cell>
          <cell r="FY129">
            <v>0</v>
          </cell>
          <cell r="FZ129">
            <v>5</v>
          </cell>
          <cell r="GA129">
            <v>0</v>
          </cell>
          <cell r="GB129">
            <v>10</v>
          </cell>
          <cell r="GC129">
            <v>2</v>
          </cell>
          <cell r="GD129">
            <v>12</v>
          </cell>
          <cell r="GE129">
            <v>0</v>
          </cell>
          <cell r="GF129">
            <v>0</v>
          </cell>
          <cell r="GG129">
            <v>0</v>
          </cell>
          <cell r="GH129">
            <v>0</v>
          </cell>
          <cell r="GI129">
            <v>0</v>
          </cell>
          <cell r="GJ129">
            <v>0</v>
          </cell>
          <cell r="GK129">
            <v>0</v>
          </cell>
          <cell r="GL129">
            <v>0</v>
          </cell>
          <cell r="GM129">
            <v>0</v>
          </cell>
          <cell r="GN129">
            <v>0</v>
          </cell>
          <cell r="GO129">
            <v>0</v>
          </cell>
          <cell r="GP129">
            <v>0</v>
          </cell>
          <cell r="GQ129">
            <v>0</v>
          </cell>
          <cell r="GR129">
            <v>0</v>
          </cell>
          <cell r="GS129">
            <v>0</v>
          </cell>
          <cell r="GT129">
            <v>0</v>
          </cell>
          <cell r="GU129">
            <v>0</v>
          </cell>
          <cell r="GV129">
            <v>0</v>
          </cell>
          <cell r="GW129">
            <v>0</v>
          </cell>
          <cell r="GX129">
            <v>0</v>
          </cell>
          <cell r="GY129">
            <v>0</v>
          </cell>
          <cell r="GZ129">
            <v>1</v>
          </cell>
          <cell r="HA129">
            <v>0</v>
          </cell>
          <cell r="HB129">
            <v>0</v>
          </cell>
          <cell r="HC129">
            <v>0</v>
          </cell>
          <cell r="HD129">
            <v>0</v>
          </cell>
          <cell r="HE129">
            <v>0</v>
          </cell>
          <cell r="HF129">
            <v>1</v>
          </cell>
          <cell r="HG129">
            <v>0</v>
          </cell>
          <cell r="HH129">
            <v>1</v>
          </cell>
          <cell r="HI129">
            <v>5</v>
          </cell>
          <cell r="HJ129">
            <v>1</v>
          </cell>
          <cell r="HK129">
            <v>1</v>
          </cell>
          <cell r="HL129">
            <v>2</v>
          </cell>
          <cell r="HM129">
            <v>9</v>
          </cell>
          <cell r="HN129">
            <v>1</v>
          </cell>
          <cell r="HO129">
            <v>9</v>
          </cell>
          <cell r="HP129">
            <v>0</v>
          </cell>
          <cell r="HQ129">
            <v>0</v>
          </cell>
          <cell r="HR129">
            <v>0</v>
          </cell>
          <cell r="HS129">
            <v>2</v>
          </cell>
          <cell r="HT129">
            <v>0</v>
          </cell>
          <cell r="HU129">
            <v>26</v>
          </cell>
          <cell r="HV129">
            <v>4</v>
          </cell>
          <cell r="HW129">
            <v>30</v>
          </cell>
          <cell r="HX129">
            <v>2</v>
          </cell>
          <cell r="HY129">
            <v>0</v>
          </cell>
          <cell r="HZ129">
            <v>0</v>
          </cell>
          <cell r="IA129">
            <v>0</v>
          </cell>
          <cell r="IB129">
            <v>0</v>
          </cell>
          <cell r="IC129">
            <v>0</v>
          </cell>
          <cell r="ID129">
            <v>2</v>
          </cell>
          <cell r="IE129">
            <v>0</v>
          </cell>
          <cell r="IF129">
            <v>6</v>
          </cell>
          <cell r="IG129">
            <v>5</v>
          </cell>
          <cell r="IH129">
            <v>0</v>
          </cell>
          <cell r="II129">
            <v>0</v>
          </cell>
          <cell r="IJ129">
            <v>10</v>
          </cell>
          <cell r="IK129">
            <v>5</v>
          </cell>
          <cell r="IL129">
            <v>15</v>
          </cell>
          <cell r="IM129">
            <v>1</v>
          </cell>
          <cell r="IN129">
            <v>1</v>
          </cell>
          <cell r="IO129">
            <v>9</v>
          </cell>
          <cell r="IP129">
            <v>1</v>
          </cell>
          <cell r="IQ129">
            <v>0</v>
          </cell>
          <cell r="IR129">
            <v>0</v>
          </cell>
          <cell r="IS129">
            <v>0</v>
          </cell>
          <cell r="IT129">
            <v>0</v>
          </cell>
          <cell r="IU129">
            <v>0</v>
          </cell>
          <cell r="IV129">
            <v>0</v>
          </cell>
          <cell r="IW129">
            <v>10</v>
          </cell>
          <cell r="IX129">
            <v>2</v>
          </cell>
          <cell r="IY129">
            <v>12</v>
          </cell>
          <cell r="IZ129">
            <v>0</v>
          </cell>
          <cell r="JA129">
            <v>0</v>
          </cell>
          <cell r="JB129">
            <v>0</v>
          </cell>
          <cell r="JC129">
            <v>0</v>
          </cell>
          <cell r="JD129">
            <v>0</v>
          </cell>
          <cell r="JE129">
            <v>0</v>
          </cell>
          <cell r="JF129">
            <v>0</v>
          </cell>
          <cell r="JG129">
            <v>0</v>
          </cell>
          <cell r="JH129">
            <v>0</v>
          </cell>
          <cell r="JI129">
            <v>0</v>
          </cell>
          <cell r="JJ129">
            <v>0</v>
          </cell>
          <cell r="JK129">
            <v>0</v>
          </cell>
          <cell r="JL129">
            <v>0</v>
          </cell>
          <cell r="JM129">
            <v>0</v>
          </cell>
          <cell r="JN129">
            <v>0</v>
          </cell>
          <cell r="JO129">
            <v>1</v>
          </cell>
          <cell r="JP129">
            <v>0</v>
          </cell>
          <cell r="JQ129">
            <v>0</v>
          </cell>
          <cell r="JR129">
            <v>0</v>
          </cell>
          <cell r="JS129">
            <v>0</v>
          </cell>
          <cell r="JT129">
            <v>0</v>
          </cell>
          <cell r="JU129">
            <v>0</v>
          </cell>
          <cell r="JV129">
            <v>0</v>
          </cell>
          <cell r="JW129">
            <v>1</v>
          </cell>
          <cell r="JX129">
            <v>0</v>
          </cell>
          <cell r="JY129">
            <v>1</v>
          </cell>
          <cell r="JZ129">
            <v>0</v>
          </cell>
          <cell r="KA129">
            <v>2</v>
          </cell>
          <cell r="KB129">
            <v>23</v>
          </cell>
          <cell r="KC129">
            <v>5</v>
          </cell>
          <cell r="KD129">
            <v>0</v>
          </cell>
          <cell r="KE129">
            <v>0</v>
          </cell>
          <cell r="KF129">
            <v>0</v>
          </cell>
          <cell r="KG129">
            <v>0</v>
          </cell>
          <cell r="KH129">
            <v>0</v>
          </cell>
          <cell r="KI129">
            <v>0</v>
          </cell>
          <cell r="KJ129">
            <v>23</v>
          </cell>
          <cell r="KK129">
            <v>7</v>
          </cell>
          <cell r="KL129">
            <v>30</v>
          </cell>
          <cell r="KM129">
            <v>0</v>
          </cell>
          <cell r="KN129">
            <v>0</v>
          </cell>
          <cell r="KO129">
            <v>1</v>
          </cell>
          <cell r="KP129">
            <v>0</v>
          </cell>
          <cell r="KQ129">
            <v>0</v>
          </cell>
          <cell r="KR129">
            <v>0</v>
          </cell>
          <cell r="KS129">
            <v>0</v>
          </cell>
          <cell r="KT129">
            <v>0</v>
          </cell>
          <cell r="KU129">
            <v>0</v>
          </cell>
          <cell r="KV129">
            <v>0</v>
          </cell>
          <cell r="KW129">
            <v>0</v>
          </cell>
          <cell r="KX129">
            <v>30</v>
          </cell>
          <cell r="KY129">
            <v>30</v>
          </cell>
          <cell r="KZ129">
            <v>0</v>
          </cell>
          <cell r="LA129">
            <v>0</v>
          </cell>
          <cell r="LB129">
            <v>0</v>
          </cell>
          <cell r="LC129">
            <v>0</v>
          </cell>
          <cell r="LD129">
            <v>0</v>
          </cell>
        </row>
        <row r="130">
          <cell r="A130" t="str">
            <v>Mid and East Antrim</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0</v>
          </cell>
          <cell r="GB130">
            <v>0</v>
          </cell>
          <cell r="GC130">
            <v>0</v>
          </cell>
          <cell r="GD130">
            <v>0</v>
          </cell>
          <cell r="GE130">
            <v>0</v>
          </cell>
          <cell r="GF130">
            <v>0</v>
          </cell>
          <cell r="GG130">
            <v>0</v>
          </cell>
          <cell r="GH130">
            <v>0</v>
          </cell>
          <cell r="GI130">
            <v>0</v>
          </cell>
          <cell r="GJ130">
            <v>0</v>
          </cell>
          <cell r="GK130">
            <v>0</v>
          </cell>
          <cell r="GL130">
            <v>0</v>
          </cell>
          <cell r="GM130">
            <v>0</v>
          </cell>
          <cell r="GN130">
            <v>0</v>
          </cell>
          <cell r="GO130">
            <v>0</v>
          </cell>
          <cell r="GP130">
            <v>0</v>
          </cell>
          <cell r="GQ130">
            <v>0</v>
          </cell>
          <cell r="GR130">
            <v>0</v>
          </cell>
          <cell r="GS130">
            <v>0</v>
          </cell>
          <cell r="GT130">
            <v>0</v>
          </cell>
          <cell r="GU130">
            <v>0</v>
          </cell>
          <cell r="GV130">
            <v>0</v>
          </cell>
          <cell r="GW130">
            <v>0</v>
          </cell>
          <cell r="GX130">
            <v>0</v>
          </cell>
          <cell r="GY130">
            <v>0</v>
          </cell>
          <cell r="GZ130">
            <v>0</v>
          </cell>
          <cell r="HA130">
            <v>0</v>
          </cell>
          <cell r="HB130">
            <v>0</v>
          </cell>
          <cell r="HC130">
            <v>0</v>
          </cell>
          <cell r="HD130">
            <v>0</v>
          </cell>
          <cell r="HE130">
            <v>0</v>
          </cell>
          <cell r="HF130">
            <v>0</v>
          </cell>
          <cell r="HG130">
            <v>0</v>
          </cell>
          <cell r="HH130">
            <v>0</v>
          </cell>
          <cell r="HI130">
            <v>0</v>
          </cell>
          <cell r="HJ130">
            <v>0</v>
          </cell>
          <cell r="HK130">
            <v>0</v>
          </cell>
          <cell r="HL130">
            <v>0</v>
          </cell>
          <cell r="HM130">
            <v>0</v>
          </cell>
          <cell r="HN130">
            <v>0</v>
          </cell>
          <cell r="HO130">
            <v>0</v>
          </cell>
          <cell r="HP130">
            <v>0</v>
          </cell>
          <cell r="HQ130">
            <v>0</v>
          </cell>
          <cell r="HR130">
            <v>0</v>
          </cell>
          <cell r="HS130">
            <v>0</v>
          </cell>
          <cell r="HT130">
            <v>0</v>
          </cell>
          <cell r="HU130">
            <v>0</v>
          </cell>
          <cell r="HV130">
            <v>0</v>
          </cell>
          <cell r="HW130">
            <v>0</v>
          </cell>
          <cell r="HX130">
            <v>0</v>
          </cell>
          <cell r="HY130">
            <v>0</v>
          </cell>
          <cell r="HZ130">
            <v>0</v>
          </cell>
          <cell r="IA130">
            <v>0</v>
          </cell>
          <cell r="IB130">
            <v>0</v>
          </cell>
          <cell r="IC130">
            <v>0</v>
          </cell>
          <cell r="ID130">
            <v>0</v>
          </cell>
          <cell r="IE130">
            <v>0</v>
          </cell>
          <cell r="IF130">
            <v>0</v>
          </cell>
          <cell r="IG130">
            <v>0</v>
          </cell>
          <cell r="IH130">
            <v>0</v>
          </cell>
          <cell r="II130">
            <v>0</v>
          </cell>
          <cell r="IJ130">
            <v>0</v>
          </cell>
          <cell r="IK130">
            <v>0</v>
          </cell>
          <cell r="IL130">
            <v>0</v>
          </cell>
          <cell r="IM130">
            <v>0</v>
          </cell>
          <cell r="IN130">
            <v>0</v>
          </cell>
          <cell r="IO130">
            <v>0</v>
          </cell>
          <cell r="IP130">
            <v>0</v>
          </cell>
          <cell r="IQ130">
            <v>0</v>
          </cell>
          <cell r="IR130">
            <v>0</v>
          </cell>
          <cell r="IS130">
            <v>0</v>
          </cell>
          <cell r="IT130">
            <v>0</v>
          </cell>
          <cell r="IU130">
            <v>0</v>
          </cell>
          <cell r="IV130">
            <v>0</v>
          </cell>
          <cell r="IW130">
            <v>0</v>
          </cell>
          <cell r="IX130">
            <v>0</v>
          </cell>
          <cell r="IY130">
            <v>0</v>
          </cell>
          <cell r="IZ130">
            <v>0</v>
          </cell>
          <cell r="JA130">
            <v>0</v>
          </cell>
          <cell r="JB130">
            <v>0</v>
          </cell>
          <cell r="JC130">
            <v>0</v>
          </cell>
          <cell r="JD130">
            <v>0</v>
          </cell>
          <cell r="JE130">
            <v>0</v>
          </cell>
          <cell r="JF130">
            <v>0</v>
          </cell>
          <cell r="JG130">
            <v>0</v>
          </cell>
          <cell r="JH130">
            <v>0</v>
          </cell>
          <cell r="JI130">
            <v>0</v>
          </cell>
          <cell r="JJ130">
            <v>0</v>
          </cell>
          <cell r="JK130">
            <v>0</v>
          </cell>
          <cell r="JL130">
            <v>0</v>
          </cell>
          <cell r="JM130">
            <v>0</v>
          </cell>
          <cell r="JN130">
            <v>0</v>
          </cell>
          <cell r="JO130">
            <v>0</v>
          </cell>
          <cell r="JP130">
            <v>0</v>
          </cell>
          <cell r="JQ130">
            <v>0</v>
          </cell>
          <cell r="JR130">
            <v>0</v>
          </cell>
          <cell r="JS130">
            <v>0</v>
          </cell>
          <cell r="JT130">
            <v>0</v>
          </cell>
          <cell r="JU130">
            <v>0</v>
          </cell>
          <cell r="JV130">
            <v>0</v>
          </cell>
          <cell r="JW130">
            <v>0</v>
          </cell>
          <cell r="JX130">
            <v>0</v>
          </cell>
          <cell r="JY130">
            <v>0</v>
          </cell>
          <cell r="JZ130">
            <v>0</v>
          </cell>
          <cell r="KA130">
            <v>0</v>
          </cell>
          <cell r="KB130">
            <v>0</v>
          </cell>
          <cell r="KC130">
            <v>0</v>
          </cell>
          <cell r="KD130">
            <v>0</v>
          </cell>
          <cell r="KE130">
            <v>0</v>
          </cell>
          <cell r="KF130">
            <v>0</v>
          </cell>
          <cell r="KG130">
            <v>0</v>
          </cell>
          <cell r="KH130">
            <v>0</v>
          </cell>
          <cell r="KI130">
            <v>0</v>
          </cell>
          <cell r="KJ130">
            <v>0</v>
          </cell>
          <cell r="KK130">
            <v>0</v>
          </cell>
          <cell r="KL130">
            <v>0</v>
          </cell>
          <cell r="KM130">
            <v>0</v>
          </cell>
          <cell r="KN130">
            <v>0</v>
          </cell>
          <cell r="KO130">
            <v>0</v>
          </cell>
          <cell r="KP130">
            <v>0</v>
          </cell>
          <cell r="KQ130">
            <v>0</v>
          </cell>
          <cell r="KR130">
            <v>0</v>
          </cell>
          <cell r="KS130">
            <v>0</v>
          </cell>
          <cell r="KT130">
            <v>0</v>
          </cell>
          <cell r="KU130">
            <v>0</v>
          </cell>
          <cell r="KV130">
            <v>0</v>
          </cell>
          <cell r="KW130">
            <v>0</v>
          </cell>
          <cell r="KX130">
            <v>0</v>
          </cell>
          <cell r="KY130">
            <v>0</v>
          </cell>
          <cell r="KZ130">
            <v>0</v>
          </cell>
          <cell r="LA130">
            <v>0</v>
          </cell>
          <cell r="LB130">
            <v>0</v>
          </cell>
          <cell r="LC130">
            <v>0</v>
          </cell>
          <cell r="LD130">
            <v>0</v>
          </cell>
        </row>
        <row r="131">
          <cell r="A131" t="str">
            <v>Antrim and Newtownabbey</v>
          </cell>
          <cell r="B131">
            <v>0</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0</v>
          </cell>
          <cell r="FY131">
            <v>0</v>
          </cell>
          <cell r="FZ131">
            <v>0</v>
          </cell>
          <cell r="GA131">
            <v>0</v>
          </cell>
          <cell r="GB131">
            <v>0</v>
          </cell>
          <cell r="GC131">
            <v>0</v>
          </cell>
          <cell r="GD131">
            <v>0</v>
          </cell>
          <cell r="GE131">
            <v>0</v>
          </cell>
          <cell r="GF131">
            <v>0</v>
          </cell>
          <cell r="GG131">
            <v>0</v>
          </cell>
          <cell r="GH131">
            <v>0</v>
          </cell>
          <cell r="GI131">
            <v>0</v>
          </cell>
          <cell r="GJ131">
            <v>0</v>
          </cell>
          <cell r="GK131">
            <v>0</v>
          </cell>
          <cell r="GL131">
            <v>0</v>
          </cell>
          <cell r="GM131">
            <v>0</v>
          </cell>
          <cell r="GN131">
            <v>0</v>
          </cell>
          <cell r="GO131">
            <v>0</v>
          </cell>
          <cell r="GP131">
            <v>0</v>
          </cell>
          <cell r="GQ131">
            <v>0</v>
          </cell>
          <cell r="GR131">
            <v>0</v>
          </cell>
          <cell r="GS131">
            <v>0</v>
          </cell>
          <cell r="GT131">
            <v>0</v>
          </cell>
          <cell r="GU131">
            <v>0</v>
          </cell>
          <cell r="GV131">
            <v>0</v>
          </cell>
          <cell r="GW131">
            <v>0</v>
          </cell>
          <cell r="GX131">
            <v>0</v>
          </cell>
          <cell r="GY131">
            <v>0</v>
          </cell>
          <cell r="GZ131">
            <v>0</v>
          </cell>
          <cell r="HA131">
            <v>0</v>
          </cell>
          <cell r="HB131">
            <v>0</v>
          </cell>
          <cell r="HC131">
            <v>0</v>
          </cell>
          <cell r="HD131">
            <v>0</v>
          </cell>
          <cell r="HE131">
            <v>0</v>
          </cell>
          <cell r="HF131">
            <v>0</v>
          </cell>
          <cell r="HG131">
            <v>0</v>
          </cell>
          <cell r="HH131">
            <v>0</v>
          </cell>
          <cell r="HI131">
            <v>0</v>
          </cell>
          <cell r="HJ131">
            <v>0</v>
          </cell>
          <cell r="HK131">
            <v>0</v>
          </cell>
          <cell r="HL131">
            <v>0</v>
          </cell>
          <cell r="HM131">
            <v>0</v>
          </cell>
          <cell r="HN131">
            <v>0</v>
          </cell>
          <cell r="HO131">
            <v>0</v>
          </cell>
          <cell r="HP131">
            <v>0</v>
          </cell>
          <cell r="HQ131">
            <v>0</v>
          </cell>
          <cell r="HR131">
            <v>0</v>
          </cell>
          <cell r="HS131">
            <v>0</v>
          </cell>
          <cell r="HT131">
            <v>0</v>
          </cell>
          <cell r="HU131">
            <v>0</v>
          </cell>
          <cell r="HV131">
            <v>0</v>
          </cell>
          <cell r="HW131">
            <v>0</v>
          </cell>
          <cell r="HX131">
            <v>0</v>
          </cell>
          <cell r="HY131">
            <v>0</v>
          </cell>
          <cell r="HZ131">
            <v>0</v>
          </cell>
          <cell r="IA131">
            <v>0</v>
          </cell>
          <cell r="IB131">
            <v>0</v>
          </cell>
          <cell r="IC131">
            <v>0</v>
          </cell>
          <cell r="ID131">
            <v>0</v>
          </cell>
          <cell r="IE131">
            <v>0</v>
          </cell>
          <cell r="IF131">
            <v>0</v>
          </cell>
          <cell r="IG131">
            <v>0</v>
          </cell>
          <cell r="IH131">
            <v>0</v>
          </cell>
          <cell r="II131">
            <v>0</v>
          </cell>
          <cell r="IJ131">
            <v>0</v>
          </cell>
          <cell r="IK131">
            <v>0</v>
          </cell>
          <cell r="IL131">
            <v>0</v>
          </cell>
          <cell r="IM131">
            <v>0</v>
          </cell>
          <cell r="IN131">
            <v>0</v>
          </cell>
          <cell r="IO131">
            <v>0</v>
          </cell>
          <cell r="IP131">
            <v>0</v>
          </cell>
          <cell r="IQ131">
            <v>0</v>
          </cell>
          <cell r="IR131">
            <v>0</v>
          </cell>
          <cell r="IS131">
            <v>0</v>
          </cell>
          <cell r="IT131">
            <v>0</v>
          </cell>
          <cell r="IU131">
            <v>0</v>
          </cell>
          <cell r="IV131">
            <v>0</v>
          </cell>
          <cell r="IW131">
            <v>0</v>
          </cell>
          <cell r="IX131">
            <v>0</v>
          </cell>
          <cell r="IY131">
            <v>0</v>
          </cell>
          <cell r="IZ131">
            <v>0</v>
          </cell>
          <cell r="JA131">
            <v>0</v>
          </cell>
          <cell r="JB131">
            <v>0</v>
          </cell>
          <cell r="JC131">
            <v>0</v>
          </cell>
          <cell r="JD131">
            <v>0</v>
          </cell>
          <cell r="JE131">
            <v>0</v>
          </cell>
          <cell r="JF131">
            <v>0</v>
          </cell>
          <cell r="JG131">
            <v>0</v>
          </cell>
          <cell r="JH131">
            <v>0</v>
          </cell>
          <cell r="JI131">
            <v>0</v>
          </cell>
          <cell r="JJ131">
            <v>0</v>
          </cell>
          <cell r="JK131">
            <v>0</v>
          </cell>
          <cell r="JL131">
            <v>0</v>
          </cell>
          <cell r="JM131">
            <v>0</v>
          </cell>
          <cell r="JN131">
            <v>0</v>
          </cell>
          <cell r="JO131">
            <v>0</v>
          </cell>
          <cell r="JP131">
            <v>0</v>
          </cell>
          <cell r="JQ131">
            <v>0</v>
          </cell>
          <cell r="JR131">
            <v>0</v>
          </cell>
          <cell r="JS131">
            <v>0</v>
          </cell>
          <cell r="JT131">
            <v>0</v>
          </cell>
          <cell r="JU131">
            <v>0</v>
          </cell>
          <cell r="JV131">
            <v>0</v>
          </cell>
          <cell r="JW131">
            <v>0</v>
          </cell>
          <cell r="JX131">
            <v>0</v>
          </cell>
          <cell r="JY131">
            <v>0</v>
          </cell>
          <cell r="JZ131">
            <v>0</v>
          </cell>
          <cell r="KA131">
            <v>0</v>
          </cell>
          <cell r="KB131">
            <v>0</v>
          </cell>
          <cell r="KC131">
            <v>0</v>
          </cell>
          <cell r="KD131">
            <v>0</v>
          </cell>
          <cell r="KE131">
            <v>0</v>
          </cell>
          <cell r="KF131">
            <v>0</v>
          </cell>
          <cell r="KG131">
            <v>0</v>
          </cell>
          <cell r="KH131">
            <v>0</v>
          </cell>
          <cell r="KI131">
            <v>0</v>
          </cell>
          <cell r="KJ131">
            <v>0</v>
          </cell>
          <cell r="KK131">
            <v>0</v>
          </cell>
          <cell r="KL131">
            <v>0</v>
          </cell>
          <cell r="KM131">
            <v>0</v>
          </cell>
          <cell r="KN131">
            <v>0</v>
          </cell>
          <cell r="KO131">
            <v>0</v>
          </cell>
          <cell r="KP131">
            <v>0</v>
          </cell>
          <cell r="KQ131">
            <v>0</v>
          </cell>
          <cell r="KR131">
            <v>0</v>
          </cell>
          <cell r="KS131">
            <v>0</v>
          </cell>
          <cell r="KT131">
            <v>0</v>
          </cell>
          <cell r="KU131">
            <v>0</v>
          </cell>
          <cell r="KV131">
            <v>0</v>
          </cell>
          <cell r="KW131">
            <v>0</v>
          </cell>
          <cell r="KX131">
            <v>0</v>
          </cell>
          <cell r="KY131">
            <v>0</v>
          </cell>
          <cell r="KZ131">
            <v>0</v>
          </cell>
          <cell r="LA131">
            <v>0</v>
          </cell>
          <cell r="LB131">
            <v>0</v>
          </cell>
          <cell r="LC131">
            <v>0</v>
          </cell>
          <cell r="LD131">
            <v>0</v>
          </cell>
        </row>
        <row r="132">
          <cell r="A132" t="str">
            <v>North Down and Ards</v>
          </cell>
          <cell r="B132">
            <v>3</v>
          </cell>
          <cell r="C132">
            <v>0</v>
          </cell>
          <cell r="D132">
            <v>0</v>
          </cell>
          <cell r="E132">
            <v>0</v>
          </cell>
          <cell r="F132">
            <v>0</v>
          </cell>
          <cell r="G132">
            <v>0</v>
          </cell>
          <cell r="H132">
            <v>0</v>
          </cell>
          <cell r="I132">
            <v>0</v>
          </cell>
          <cell r="J132">
            <v>214863</v>
          </cell>
          <cell r="K132">
            <v>0</v>
          </cell>
          <cell r="L132">
            <v>0</v>
          </cell>
          <cell r="M132">
            <v>0</v>
          </cell>
          <cell r="N132">
            <v>0</v>
          </cell>
          <cell r="O132">
            <v>0</v>
          </cell>
          <cell r="P132">
            <v>0</v>
          </cell>
          <cell r="Q132">
            <v>0</v>
          </cell>
          <cell r="R132">
            <v>0</v>
          </cell>
          <cell r="S132">
            <v>2</v>
          </cell>
          <cell r="T132">
            <v>1</v>
          </cell>
          <cell r="U132">
            <v>0</v>
          </cell>
          <cell r="V132">
            <v>0</v>
          </cell>
          <cell r="W132">
            <v>0</v>
          </cell>
          <cell r="X132">
            <v>0</v>
          </cell>
          <cell r="Y132">
            <v>0</v>
          </cell>
          <cell r="Z132">
            <v>1</v>
          </cell>
          <cell r="AA132">
            <v>2</v>
          </cell>
          <cell r="AB132">
            <v>2</v>
          </cell>
          <cell r="AC132">
            <v>4</v>
          </cell>
          <cell r="AD132">
            <v>37</v>
          </cell>
          <cell r="AE132">
            <v>44</v>
          </cell>
          <cell r="AF132">
            <v>2</v>
          </cell>
          <cell r="AG132">
            <v>0</v>
          </cell>
          <cell r="AH132">
            <v>1</v>
          </cell>
          <cell r="AI132">
            <v>8</v>
          </cell>
          <cell r="AJ132">
            <v>40</v>
          </cell>
          <cell r="AK132">
            <v>52</v>
          </cell>
          <cell r="AL132">
            <v>92</v>
          </cell>
          <cell r="AM132">
            <v>29</v>
          </cell>
          <cell r="AN132">
            <v>56</v>
          </cell>
          <cell r="AO132">
            <v>85</v>
          </cell>
          <cell r="AP132">
            <v>1589</v>
          </cell>
          <cell r="AQ132">
            <v>14</v>
          </cell>
          <cell r="AR132">
            <v>11</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14</v>
          </cell>
          <cell r="BR132">
            <v>11</v>
          </cell>
          <cell r="BS132">
            <v>25</v>
          </cell>
          <cell r="BT132">
            <v>37</v>
          </cell>
          <cell r="BU132">
            <v>43</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1</v>
          </cell>
          <cell r="CP132">
            <v>0</v>
          </cell>
          <cell r="CQ132">
            <v>0</v>
          </cell>
          <cell r="CR132">
            <v>0</v>
          </cell>
          <cell r="CS132">
            <v>0</v>
          </cell>
          <cell r="CT132">
            <v>37</v>
          </cell>
          <cell r="CU132">
            <v>44</v>
          </cell>
          <cell r="CV132">
            <v>81</v>
          </cell>
          <cell r="CW132">
            <v>4</v>
          </cell>
          <cell r="CX132">
            <v>1</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4</v>
          </cell>
          <cell r="DX132">
            <v>1</v>
          </cell>
          <cell r="DY132">
            <v>5</v>
          </cell>
          <cell r="DZ132">
            <v>1</v>
          </cell>
          <cell r="EA132">
            <v>8</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1</v>
          </cell>
          <cell r="FA132">
            <v>8</v>
          </cell>
          <cell r="FB132">
            <v>9</v>
          </cell>
          <cell r="FC132">
            <v>0</v>
          </cell>
          <cell r="FD132">
            <v>1</v>
          </cell>
          <cell r="FE132">
            <v>0</v>
          </cell>
          <cell r="FF132">
            <v>1</v>
          </cell>
          <cell r="FG132">
            <v>0</v>
          </cell>
          <cell r="FH132">
            <v>0</v>
          </cell>
          <cell r="FI132">
            <v>0</v>
          </cell>
          <cell r="FJ132">
            <v>0</v>
          </cell>
          <cell r="FK132">
            <v>0</v>
          </cell>
          <cell r="FL132">
            <v>1</v>
          </cell>
          <cell r="FM132">
            <v>0</v>
          </cell>
          <cell r="FN132">
            <v>3</v>
          </cell>
          <cell r="FO132">
            <v>3</v>
          </cell>
          <cell r="FP132">
            <v>0</v>
          </cell>
          <cell r="FQ132">
            <v>0</v>
          </cell>
          <cell r="FR132">
            <v>0</v>
          </cell>
          <cell r="FS132">
            <v>2</v>
          </cell>
          <cell r="FT132">
            <v>3</v>
          </cell>
          <cell r="FU132">
            <v>1</v>
          </cell>
          <cell r="FV132">
            <v>5</v>
          </cell>
          <cell r="FW132">
            <v>4</v>
          </cell>
          <cell r="FX132">
            <v>2</v>
          </cell>
          <cell r="FY132">
            <v>1</v>
          </cell>
          <cell r="FZ132">
            <v>5</v>
          </cell>
          <cell r="GA132">
            <v>2</v>
          </cell>
          <cell r="GB132">
            <v>15</v>
          </cell>
          <cell r="GC132">
            <v>10</v>
          </cell>
          <cell r="GD132">
            <v>25</v>
          </cell>
          <cell r="GE132">
            <v>0</v>
          </cell>
          <cell r="GF132">
            <v>0</v>
          </cell>
          <cell r="GG132">
            <v>0</v>
          </cell>
          <cell r="GH132">
            <v>0</v>
          </cell>
          <cell r="GI132">
            <v>0</v>
          </cell>
          <cell r="GJ132">
            <v>0</v>
          </cell>
          <cell r="GK132">
            <v>0</v>
          </cell>
          <cell r="GL132">
            <v>0</v>
          </cell>
          <cell r="GM132">
            <v>0</v>
          </cell>
          <cell r="GN132">
            <v>0</v>
          </cell>
          <cell r="GO132">
            <v>0</v>
          </cell>
          <cell r="GP132">
            <v>0</v>
          </cell>
          <cell r="GQ132">
            <v>0</v>
          </cell>
          <cell r="GR132">
            <v>0</v>
          </cell>
          <cell r="GS132">
            <v>0</v>
          </cell>
          <cell r="GT132">
            <v>0</v>
          </cell>
          <cell r="GU132">
            <v>0</v>
          </cell>
          <cell r="GV132">
            <v>0</v>
          </cell>
          <cell r="GW132">
            <v>0</v>
          </cell>
          <cell r="GX132">
            <v>0</v>
          </cell>
          <cell r="GY132">
            <v>0</v>
          </cell>
          <cell r="GZ132">
            <v>2</v>
          </cell>
          <cell r="HA132">
            <v>1</v>
          </cell>
          <cell r="HB132">
            <v>1</v>
          </cell>
          <cell r="HC132">
            <v>0</v>
          </cell>
          <cell r="HD132">
            <v>0</v>
          </cell>
          <cell r="HE132">
            <v>0</v>
          </cell>
          <cell r="HF132">
            <v>3</v>
          </cell>
          <cell r="HG132">
            <v>1</v>
          </cell>
          <cell r="HH132">
            <v>4</v>
          </cell>
          <cell r="HI132">
            <v>0</v>
          </cell>
          <cell r="HJ132">
            <v>0</v>
          </cell>
          <cell r="HK132">
            <v>1</v>
          </cell>
          <cell r="HL132">
            <v>1</v>
          </cell>
          <cell r="HM132">
            <v>0</v>
          </cell>
          <cell r="HN132">
            <v>1</v>
          </cell>
          <cell r="HO132">
            <v>0</v>
          </cell>
          <cell r="HP132">
            <v>3</v>
          </cell>
          <cell r="HQ132">
            <v>0</v>
          </cell>
          <cell r="HR132">
            <v>2</v>
          </cell>
          <cell r="HS132">
            <v>0</v>
          </cell>
          <cell r="HT132">
            <v>0</v>
          </cell>
          <cell r="HU132">
            <v>1</v>
          </cell>
          <cell r="HV132">
            <v>7</v>
          </cell>
          <cell r="HW132">
            <v>8</v>
          </cell>
          <cell r="HX132">
            <v>2</v>
          </cell>
          <cell r="HY132">
            <v>6</v>
          </cell>
          <cell r="HZ132">
            <v>4</v>
          </cell>
          <cell r="IA132">
            <v>8</v>
          </cell>
          <cell r="IB132">
            <v>4</v>
          </cell>
          <cell r="IC132">
            <v>6</v>
          </cell>
          <cell r="ID132">
            <v>5</v>
          </cell>
          <cell r="IE132">
            <v>6</v>
          </cell>
          <cell r="IF132">
            <v>1</v>
          </cell>
          <cell r="IG132">
            <v>5</v>
          </cell>
          <cell r="IH132">
            <v>1</v>
          </cell>
          <cell r="II132">
            <v>0</v>
          </cell>
          <cell r="IJ132">
            <v>17</v>
          </cell>
          <cell r="IK132">
            <v>31</v>
          </cell>
          <cell r="IL132">
            <v>48</v>
          </cell>
          <cell r="IM132">
            <v>0</v>
          </cell>
          <cell r="IN132">
            <v>0</v>
          </cell>
          <cell r="IO132">
            <v>0</v>
          </cell>
          <cell r="IP132">
            <v>0</v>
          </cell>
          <cell r="IQ132">
            <v>0</v>
          </cell>
          <cell r="IR132">
            <v>0</v>
          </cell>
          <cell r="IS132">
            <v>0</v>
          </cell>
          <cell r="IT132">
            <v>0</v>
          </cell>
          <cell r="IU132">
            <v>14</v>
          </cell>
          <cell r="IV132">
            <v>11</v>
          </cell>
          <cell r="IW132">
            <v>14</v>
          </cell>
          <cell r="IX132">
            <v>11</v>
          </cell>
          <cell r="IY132">
            <v>25</v>
          </cell>
          <cell r="IZ132">
            <v>0</v>
          </cell>
          <cell r="JA132">
            <v>0</v>
          </cell>
          <cell r="JB132">
            <v>0</v>
          </cell>
          <cell r="JC132">
            <v>0</v>
          </cell>
          <cell r="JD132">
            <v>0</v>
          </cell>
          <cell r="JE132">
            <v>0</v>
          </cell>
          <cell r="JF132">
            <v>0</v>
          </cell>
          <cell r="JG132">
            <v>0</v>
          </cell>
          <cell r="JH132">
            <v>37</v>
          </cell>
          <cell r="JI132">
            <v>44</v>
          </cell>
          <cell r="JJ132">
            <v>37</v>
          </cell>
          <cell r="JK132">
            <v>44</v>
          </cell>
          <cell r="JL132">
            <v>81</v>
          </cell>
          <cell r="JM132">
            <v>0</v>
          </cell>
          <cell r="JN132">
            <v>0</v>
          </cell>
          <cell r="JO132">
            <v>0</v>
          </cell>
          <cell r="JP132">
            <v>0</v>
          </cell>
          <cell r="JQ132">
            <v>0</v>
          </cell>
          <cell r="JR132">
            <v>0</v>
          </cell>
          <cell r="JS132">
            <v>1</v>
          </cell>
          <cell r="JT132">
            <v>1</v>
          </cell>
          <cell r="JU132">
            <v>3</v>
          </cell>
          <cell r="JV132">
            <v>0</v>
          </cell>
          <cell r="JW132">
            <v>4</v>
          </cell>
          <cell r="JX132">
            <v>1</v>
          </cell>
          <cell r="JY132">
            <v>5</v>
          </cell>
          <cell r="JZ132">
            <v>0</v>
          </cell>
          <cell r="KA132">
            <v>0</v>
          </cell>
          <cell r="KB132">
            <v>0</v>
          </cell>
          <cell r="KC132">
            <v>0</v>
          </cell>
          <cell r="KD132">
            <v>0</v>
          </cell>
          <cell r="KE132">
            <v>0</v>
          </cell>
          <cell r="KF132">
            <v>0</v>
          </cell>
          <cell r="KG132">
            <v>0</v>
          </cell>
          <cell r="KH132">
            <v>1</v>
          </cell>
          <cell r="KI132">
            <v>8</v>
          </cell>
          <cell r="KJ132">
            <v>1</v>
          </cell>
          <cell r="KK132">
            <v>8</v>
          </cell>
          <cell r="KL132">
            <v>9</v>
          </cell>
          <cell r="KM132">
            <v>0</v>
          </cell>
          <cell r="KN132">
            <v>0</v>
          </cell>
          <cell r="KO132">
            <v>2</v>
          </cell>
          <cell r="KP132">
            <v>1</v>
          </cell>
          <cell r="KQ132">
            <v>1</v>
          </cell>
          <cell r="KR132">
            <v>0</v>
          </cell>
          <cell r="KS132">
            <v>0</v>
          </cell>
          <cell r="KT132">
            <v>0</v>
          </cell>
          <cell r="KU132">
            <v>0</v>
          </cell>
          <cell r="KV132">
            <v>0</v>
          </cell>
          <cell r="KW132">
            <v>0</v>
          </cell>
          <cell r="KX132">
            <v>0</v>
          </cell>
          <cell r="KY132">
            <v>1</v>
          </cell>
          <cell r="KZ132">
            <v>0</v>
          </cell>
          <cell r="LA132">
            <v>0</v>
          </cell>
          <cell r="LB132">
            <v>0</v>
          </cell>
          <cell r="LC132">
            <v>14</v>
          </cell>
          <cell r="LD132">
            <v>14</v>
          </cell>
        </row>
        <row r="133">
          <cell r="A133" t="str">
            <v>Republic of Ireland</v>
          </cell>
          <cell r="B133">
            <v>5</v>
          </cell>
          <cell r="C133">
            <v>0</v>
          </cell>
          <cell r="D133">
            <v>0</v>
          </cell>
          <cell r="E133">
            <v>0</v>
          </cell>
          <cell r="F133">
            <v>0</v>
          </cell>
          <cell r="G133">
            <v>0</v>
          </cell>
          <cell r="H133">
            <v>0</v>
          </cell>
          <cell r="I133">
            <v>0</v>
          </cell>
          <cell r="J133">
            <v>243390</v>
          </cell>
          <cell r="K133">
            <v>0</v>
          </cell>
          <cell r="L133">
            <v>0</v>
          </cell>
          <cell r="M133">
            <v>0</v>
          </cell>
          <cell r="N133">
            <v>0</v>
          </cell>
          <cell r="O133">
            <v>4</v>
          </cell>
          <cell r="P133">
            <v>3.5</v>
          </cell>
          <cell r="Q133">
            <v>1</v>
          </cell>
          <cell r="R133">
            <v>0</v>
          </cell>
          <cell r="S133">
            <v>4</v>
          </cell>
          <cell r="T133">
            <v>6.5</v>
          </cell>
          <cell r="U133">
            <v>1</v>
          </cell>
          <cell r="V133">
            <v>5</v>
          </cell>
          <cell r="W133">
            <v>3</v>
          </cell>
          <cell r="X133">
            <v>5</v>
          </cell>
          <cell r="Y133">
            <v>4</v>
          </cell>
          <cell r="Z133">
            <v>10</v>
          </cell>
          <cell r="AA133">
            <v>17</v>
          </cell>
          <cell r="AB133">
            <v>30</v>
          </cell>
          <cell r="AC133">
            <v>47</v>
          </cell>
          <cell r="AD133">
            <v>1</v>
          </cell>
          <cell r="AE133">
            <v>2</v>
          </cell>
          <cell r="AF133">
            <v>0</v>
          </cell>
          <cell r="AG133">
            <v>1</v>
          </cell>
          <cell r="AH133">
            <v>4</v>
          </cell>
          <cell r="AI133">
            <v>10</v>
          </cell>
          <cell r="AJ133">
            <v>5</v>
          </cell>
          <cell r="AK133">
            <v>13</v>
          </cell>
          <cell r="AL133">
            <v>18</v>
          </cell>
          <cell r="AM133">
            <v>1</v>
          </cell>
          <cell r="AN133">
            <v>6</v>
          </cell>
          <cell r="AO133">
            <v>7</v>
          </cell>
          <cell r="AP133">
            <v>940</v>
          </cell>
          <cell r="AQ133">
            <v>24</v>
          </cell>
          <cell r="AR133">
            <v>22</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24</v>
          </cell>
          <cell r="BR133">
            <v>22</v>
          </cell>
          <cell r="BS133">
            <v>46</v>
          </cell>
          <cell r="BT133">
            <v>5</v>
          </cell>
          <cell r="BU133">
            <v>4.5</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5</v>
          </cell>
          <cell r="CU133">
            <v>4.5</v>
          </cell>
          <cell r="CV133">
            <v>9.5</v>
          </cell>
          <cell r="CW133">
            <v>5</v>
          </cell>
          <cell r="CX133">
            <v>11.5</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5</v>
          </cell>
          <cell r="DX133">
            <v>11.5</v>
          </cell>
          <cell r="DY133">
            <v>16.5</v>
          </cell>
          <cell r="DZ133">
            <v>6</v>
          </cell>
          <cell r="EA133">
            <v>16</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6</v>
          </cell>
          <cell r="FA133">
            <v>16</v>
          </cell>
          <cell r="FB133">
            <v>22</v>
          </cell>
          <cell r="FC133">
            <v>1</v>
          </cell>
          <cell r="FD133">
            <v>0</v>
          </cell>
          <cell r="FE133">
            <v>0</v>
          </cell>
          <cell r="FF133">
            <v>0</v>
          </cell>
          <cell r="FG133">
            <v>0</v>
          </cell>
          <cell r="FH133">
            <v>0</v>
          </cell>
          <cell r="FI133">
            <v>0</v>
          </cell>
          <cell r="FJ133">
            <v>0</v>
          </cell>
          <cell r="FK133">
            <v>0</v>
          </cell>
          <cell r="FL133">
            <v>0</v>
          </cell>
          <cell r="FM133">
            <v>1</v>
          </cell>
          <cell r="FN133">
            <v>0</v>
          </cell>
          <cell r="FO133">
            <v>1</v>
          </cell>
          <cell r="FP133">
            <v>0</v>
          </cell>
          <cell r="FQ133">
            <v>0</v>
          </cell>
          <cell r="FR133">
            <v>1</v>
          </cell>
          <cell r="FS133">
            <v>1</v>
          </cell>
          <cell r="FT133">
            <v>1</v>
          </cell>
          <cell r="FU133">
            <v>3</v>
          </cell>
          <cell r="FV133">
            <v>7</v>
          </cell>
          <cell r="FW133">
            <v>4</v>
          </cell>
          <cell r="FX133">
            <v>7</v>
          </cell>
          <cell r="FY133">
            <v>4</v>
          </cell>
          <cell r="FZ133">
            <v>1</v>
          </cell>
          <cell r="GA133">
            <v>0</v>
          </cell>
          <cell r="GB133">
            <v>17</v>
          </cell>
          <cell r="GC133">
            <v>12</v>
          </cell>
          <cell r="GD133">
            <v>29</v>
          </cell>
          <cell r="GE133">
            <v>0</v>
          </cell>
          <cell r="GF133">
            <v>0</v>
          </cell>
          <cell r="GG133">
            <v>2</v>
          </cell>
          <cell r="GH133">
            <v>0</v>
          </cell>
          <cell r="GI133">
            <v>1</v>
          </cell>
          <cell r="GJ133">
            <v>2</v>
          </cell>
          <cell r="GK133">
            <v>1</v>
          </cell>
          <cell r="GL133">
            <v>2.5</v>
          </cell>
          <cell r="GM133">
            <v>0</v>
          </cell>
          <cell r="GN133">
            <v>0</v>
          </cell>
          <cell r="GO133">
            <v>1</v>
          </cell>
          <cell r="GP133">
            <v>0</v>
          </cell>
          <cell r="GQ133">
            <v>5</v>
          </cell>
          <cell r="GR133">
            <v>4.5</v>
          </cell>
          <cell r="GS133">
            <v>9.5</v>
          </cell>
          <cell r="GT133">
            <v>0</v>
          </cell>
          <cell r="GU133">
            <v>1</v>
          </cell>
          <cell r="GV133">
            <v>0</v>
          </cell>
          <cell r="GW133">
            <v>0</v>
          </cell>
          <cell r="GX133">
            <v>0</v>
          </cell>
          <cell r="GY133">
            <v>2</v>
          </cell>
          <cell r="GZ133">
            <v>1</v>
          </cell>
          <cell r="HA133">
            <v>2.5</v>
          </cell>
          <cell r="HB133">
            <v>1</v>
          </cell>
          <cell r="HC133">
            <v>1</v>
          </cell>
          <cell r="HD133">
            <v>0</v>
          </cell>
          <cell r="HE133">
            <v>0</v>
          </cell>
          <cell r="HF133">
            <v>2</v>
          </cell>
          <cell r="HG133">
            <v>6.5</v>
          </cell>
          <cell r="HH133">
            <v>8.5</v>
          </cell>
          <cell r="HI133">
            <v>1</v>
          </cell>
          <cell r="HJ133">
            <v>0</v>
          </cell>
          <cell r="HK133">
            <v>1</v>
          </cell>
          <cell r="HL133">
            <v>1</v>
          </cell>
          <cell r="HM133">
            <v>2</v>
          </cell>
          <cell r="HN133">
            <v>0</v>
          </cell>
          <cell r="HO133">
            <v>0</v>
          </cell>
          <cell r="HP133">
            <v>5</v>
          </cell>
          <cell r="HQ133">
            <v>1</v>
          </cell>
          <cell r="HR133">
            <v>1</v>
          </cell>
          <cell r="HS133">
            <v>0</v>
          </cell>
          <cell r="HT133">
            <v>0</v>
          </cell>
          <cell r="HU133">
            <v>5</v>
          </cell>
          <cell r="HV133">
            <v>7</v>
          </cell>
          <cell r="HW133">
            <v>12</v>
          </cell>
          <cell r="HX133">
            <v>0</v>
          </cell>
          <cell r="HY133">
            <v>0</v>
          </cell>
          <cell r="HZ133">
            <v>0</v>
          </cell>
          <cell r="IA133">
            <v>0</v>
          </cell>
          <cell r="IB133">
            <v>0</v>
          </cell>
          <cell r="IC133">
            <v>0</v>
          </cell>
          <cell r="ID133">
            <v>0</v>
          </cell>
          <cell r="IE133">
            <v>0</v>
          </cell>
          <cell r="IF133">
            <v>0</v>
          </cell>
          <cell r="IG133">
            <v>1</v>
          </cell>
          <cell r="IH133">
            <v>1</v>
          </cell>
          <cell r="II133">
            <v>1</v>
          </cell>
          <cell r="IJ133">
            <v>1</v>
          </cell>
          <cell r="IK133">
            <v>2</v>
          </cell>
          <cell r="IL133">
            <v>3</v>
          </cell>
          <cell r="IM133">
            <v>2</v>
          </cell>
          <cell r="IN133">
            <v>2</v>
          </cell>
          <cell r="IO133">
            <v>1</v>
          </cell>
          <cell r="IP133">
            <v>0</v>
          </cell>
          <cell r="IQ133">
            <v>0</v>
          </cell>
          <cell r="IR133">
            <v>1</v>
          </cell>
          <cell r="IS133">
            <v>3</v>
          </cell>
          <cell r="IT133">
            <v>3</v>
          </cell>
          <cell r="IU133">
            <v>12</v>
          </cell>
          <cell r="IV133">
            <v>11</v>
          </cell>
          <cell r="IW133">
            <v>18</v>
          </cell>
          <cell r="IX133">
            <v>17</v>
          </cell>
          <cell r="IY133">
            <v>35</v>
          </cell>
          <cell r="IZ133">
            <v>0</v>
          </cell>
          <cell r="JA133">
            <v>0</v>
          </cell>
          <cell r="JB133">
            <v>0</v>
          </cell>
          <cell r="JC133">
            <v>0</v>
          </cell>
          <cell r="JD133">
            <v>0</v>
          </cell>
          <cell r="JE133">
            <v>0</v>
          </cell>
          <cell r="JF133">
            <v>0</v>
          </cell>
          <cell r="JG133">
            <v>0</v>
          </cell>
          <cell r="JH133">
            <v>0</v>
          </cell>
          <cell r="JI133">
            <v>0</v>
          </cell>
          <cell r="JJ133">
            <v>0</v>
          </cell>
          <cell r="JK133">
            <v>0</v>
          </cell>
          <cell r="JL133">
            <v>0</v>
          </cell>
          <cell r="JM133">
            <v>0</v>
          </cell>
          <cell r="JN133">
            <v>0</v>
          </cell>
          <cell r="JO133">
            <v>0</v>
          </cell>
          <cell r="JP133">
            <v>1</v>
          </cell>
          <cell r="JQ133">
            <v>0</v>
          </cell>
          <cell r="JR133">
            <v>0</v>
          </cell>
          <cell r="JS133">
            <v>0</v>
          </cell>
          <cell r="JT133">
            <v>0</v>
          </cell>
          <cell r="JU133">
            <v>5</v>
          </cell>
          <cell r="JV133">
            <v>9</v>
          </cell>
          <cell r="JW133">
            <v>5</v>
          </cell>
          <cell r="JX133">
            <v>10</v>
          </cell>
          <cell r="JY133">
            <v>15</v>
          </cell>
          <cell r="JZ133">
            <v>0</v>
          </cell>
          <cell r="KA133">
            <v>3</v>
          </cell>
          <cell r="KB133">
            <v>2</v>
          </cell>
          <cell r="KC133">
            <v>3</v>
          </cell>
          <cell r="KD133">
            <v>0</v>
          </cell>
          <cell r="KE133">
            <v>0</v>
          </cell>
          <cell r="KF133">
            <v>0</v>
          </cell>
          <cell r="KG133">
            <v>0</v>
          </cell>
          <cell r="KH133">
            <v>3</v>
          </cell>
          <cell r="KI133">
            <v>10</v>
          </cell>
          <cell r="KJ133">
            <v>5</v>
          </cell>
          <cell r="KK133">
            <v>16</v>
          </cell>
          <cell r="KL133">
            <v>21</v>
          </cell>
          <cell r="KM133">
            <v>0</v>
          </cell>
          <cell r="KN133">
            <v>0</v>
          </cell>
          <cell r="KO133">
            <v>5</v>
          </cell>
          <cell r="KP133">
            <v>0</v>
          </cell>
          <cell r="KQ133">
            <v>2</v>
          </cell>
          <cell r="KR133">
            <v>1</v>
          </cell>
          <cell r="KS133">
            <v>0</v>
          </cell>
          <cell r="KT133">
            <v>1</v>
          </cell>
          <cell r="KU133">
            <v>5</v>
          </cell>
          <cell r="KV133">
            <v>3</v>
          </cell>
          <cell r="KW133">
            <v>4</v>
          </cell>
          <cell r="KX133">
            <v>14</v>
          </cell>
          <cell r="KY133">
            <v>30</v>
          </cell>
          <cell r="KZ133">
            <v>4</v>
          </cell>
          <cell r="LA133">
            <v>0</v>
          </cell>
          <cell r="LB133">
            <v>4</v>
          </cell>
          <cell r="LC133">
            <v>8</v>
          </cell>
          <cell r="LD133">
            <v>12</v>
          </cell>
        </row>
      </sheetData>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 merged"/>
      <sheetName val="2010 merged"/>
      <sheetName val="2011 merged"/>
      <sheetName val="2012 merged"/>
      <sheetName val="2013 merged"/>
      <sheetName val="2014 merged"/>
      <sheetName val="2015 merged"/>
      <sheetName val="2016 merged"/>
      <sheetName val="OrgDB-F"/>
      <sheetName val="Sheet1"/>
    </sheetNames>
    <sheetDataSet>
      <sheetData sheetId="0"/>
      <sheetData sheetId="1"/>
      <sheetData sheetId="2"/>
      <sheetData sheetId="3"/>
      <sheetData sheetId="4"/>
      <sheetData sheetId="5"/>
      <sheetData sheetId="6">
        <row r="2">
          <cell r="A2" t="str">
            <v>Aisling Ghear Theatre Company</v>
          </cell>
          <cell r="B2">
            <v>1</v>
          </cell>
          <cell r="C2">
            <v>33177</v>
          </cell>
          <cell r="D2" t="str">
            <v>Lottery</v>
          </cell>
          <cell r="E2" t="str">
            <v>ACNI/12223</v>
          </cell>
          <cell r="F2" t="str">
            <v>Gilly Campbell</v>
          </cell>
          <cell r="G2" t="str">
            <v>AFP - Core</v>
          </cell>
          <cell r="H2" t="str">
            <v>Awarded</v>
          </cell>
          <cell r="I2" t="str">
            <v>Medium</v>
          </cell>
          <cell r="J2">
            <v>77229</v>
          </cell>
          <cell r="L2">
            <v>77229</v>
          </cell>
          <cell r="M2">
            <v>339220</v>
          </cell>
          <cell r="N2" t="str">
            <v>Drama</v>
          </cell>
          <cell r="O2">
            <v>78452</v>
          </cell>
          <cell r="P2">
            <v>7500</v>
          </cell>
          <cell r="Q2">
            <v>0</v>
          </cell>
          <cell r="R2">
            <v>1365</v>
          </cell>
          <cell r="S2">
            <v>1025</v>
          </cell>
          <cell r="T2">
            <v>1857</v>
          </cell>
          <cell r="U2">
            <v>989</v>
          </cell>
          <cell r="V2">
            <v>0</v>
          </cell>
          <cell r="W2">
            <v>0</v>
          </cell>
          <cell r="X2">
            <v>2088</v>
          </cell>
          <cell r="Y2">
            <v>14824</v>
          </cell>
          <cell r="Z2">
            <v>370</v>
          </cell>
          <cell r="AA2">
            <v>38302</v>
          </cell>
          <cell r="AB2">
            <v>0</v>
          </cell>
          <cell r="AC2">
            <v>5660</v>
          </cell>
          <cell r="AD2">
            <v>0</v>
          </cell>
          <cell r="AE2">
            <v>0</v>
          </cell>
          <cell r="AF2">
            <v>4687</v>
          </cell>
          <cell r="AG2">
            <v>652</v>
          </cell>
          <cell r="AH2">
            <v>7601</v>
          </cell>
          <cell r="AI2">
            <v>4173</v>
          </cell>
          <cell r="AJ2">
            <v>2103</v>
          </cell>
          <cell r="AK2">
            <v>78429</v>
          </cell>
          <cell r="AL2">
            <v>0</v>
          </cell>
          <cell r="AM2">
            <v>0</v>
          </cell>
          <cell r="AN2">
            <v>78429</v>
          </cell>
          <cell r="AO2">
            <v>0</v>
          </cell>
          <cell r="AP2">
            <v>0</v>
          </cell>
          <cell r="AQ2">
            <v>6000</v>
          </cell>
          <cell r="AR2">
            <v>30000</v>
          </cell>
          <cell r="AS2">
            <v>0</v>
          </cell>
          <cell r="AT2">
            <v>0</v>
          </cell>
          <cell r="AU2">
            <v>0</v>
          </cell>
          <cell r="AV2">
            <v>30000</v>
          </cell>
          <cell r="AW2">
            <v>42395</v>
          </cell>
          <cell r="AX2">
            <v>0</v>
          </cell>
          <cell r="AY2">
            <v>0</v>
          </cell>
          <cell r="AZ2">
            <v>0</v>
          </cell>
          <cell r="BA2">
            <v>0</v>
          </cell>
          <cell r="BB2">
            <v>0</v>
          </cell>
          <cell r="BC2">
            <v>0</v>
          </cell>
          <cell r="BD2">
            <v>0</v>
          </cell>
          <cell r="BE2">
            <v>0</v>
          </cell>
          <cell r="BF2">
            <v>0</v>
          </cell>
          <cell r="BG2">
            <v>0</v>
          </cell>
          <cell r="BH2">
            <v>42395</v>
          </cell>
          <cell r="BI2">
            <v>0</v>
          </cell>
          <cell r="BJ2">
            <v>0</v>
          </cell>
          <cell r="BK2">
            <v>0</v>
          </cell>
          <cell r="BL2">
            <v>0</v>
          </cell>
          <cell r="BM2">
            <v>0</v>
          </cell>
          <cell r="BN2">
            <v>0</v>
          </cell>
        </row>
        <row r="3">
          <cell r="A3" t="str">
            <v>All Set Cross Cultural Project</v>
          </cell>
          <cell r="B3">
            <v>1</v>
          </cell>
          <cell r="C3">
            <v>33195</v>
          </cell>
          <cell r="D3" t="str">
            <v>Lottery</v>
          </cell>
          <cell r="E3" t="str">
            <v>ACNI/12241</v>
          </cell>
          <cell r="F3" t="str">
            <v>Maria McAlister</v>
          </cell>
          <cell r="G3" t="str">
            <v>AFP - Core</v>
          </cell>
          <cell r="H3" t="str">
            <v>Awarded</v>
          </cell>
          <cell r="I3" t="str">
            <v>Small</v>
          </cell>
          <cell r="J3">
            <v>27338</v>
          </cell>
          <cell r="L3">
            <v>27603</v>
          </cell>
          <cell r="M3">
            <v>54143</v>
          </cell>
          <cell r="N3" t="str">
            <v>Traditional Arts</v>
          </cell>
          <cell r="O3">
            <v>0</v>
          </cell>
          <cell r="P3">
            <v>0</v>
          </cell>
          <cell r="Q3">
            <v>0</v>
          </cell>
          <cell r="R3">
            <v>0</v>
          </cell>
          <cell r="S3">
            <v>0</v>
          </cell>
          <cell r="T3">
            <v>212</v>
          </cell>
          <cell r="U3">
            <v>725</v>
          </cell>
          <cell r="V3">
            <v>0</v>
          </cell>
          <cell r="W3">
            <v>0</v>
          </cell>
          <cell r="X3">
            <v>78</v>
          </cell>
          <cell r="Y3">
            <v>1015</v>
          </cell>
          <cell r="Z3">
            <v>432</v>
          </cell>
          <cell r="AA3">
            <v>60410</v>
          </cell>
          <cell r="AB3">
            <v>0</v>
          </cell>
          <cell r="AC3">
            <v>418</v>
          </cell>
          <cell r="AD3">
            <v>0</v>
          </cell>
          <cell r="AE3">
            <v>0</v>
          </cell>
          <cell r="AF3">
            <v>6187</v>
          </cell>
          <cell r="AG3">
            <v>2007</v>
          </cell>
          <cell r="AH3">
            <v>0</v>
          </cell>
          <cell r="AI3">
            <v>385</v>
          </cell>
          <cell r="AJ3">
            <v>2373</v>
          </cell>
          <cell r="AK3">
            <v>27338</v>
          </cell>
          <cell r="AL3">
            <v>0</v>
          </cell>
          <cell r="AM3">
            <v>0</v>
          </cell>
          <cell r="AN3">
            <v>27338</v>
          </cell>
          <cell r="AO3">
            <v>0</v>
          </cell>
          <cell r="AP3">
            <v>0</v>
          </cell>
          <cell r="AQ3">
            <v>8630</v>
          </cell>
          <cell r="AR3">
            <v>0</v>
          </cell>
          <cell r="AS3">
            <v>0</v>
          </cell>
          <cell r="AT3">
            <v>0</v>
          </cell>
          <cell r="AU3">
            <v>0</v>
          </cell>
          <cell r="AV3">
            <v>0</v>
          </cell>
          <cell r="AW3">
            <v>6093</v>
          </cell>
          <cell r="AX3">
            <v>300</v>
          </cell>
          <cell r="AY3">
            <v>0</v>
          </cell>
          <cell r="AZ3">
            <v>0</v>
          </cell>
          <cell r="BA3">
            <v>0</v>
          </cell>
          <cell r="BB3">
            <v>0</v>
          </cell>
          <cell r="BC3">
            <v>0</v>
          </cell>
          <cell r="BD3">
            <v>0</v>
          </cell>
          <cell r="BE3">
            <v>1320</v>
          </cell>
          <cell r="BF3">
            <v>0</v>
          </cell>
          <cell r="BG3">
            <v>18900</v>
          </cell>
          <cell r="BH3">
            <v>26613</v>
          </cell>
          <cell r="BI3">
            <v>0</v>
          </cell>
          <cell r="BJ3">
            <v>1000</v>
          </cell>
          <cell r="BK3">
            <v>11043</v>
          </cell>
          <cell r="BL3">
            <v>12043</v>
          </cell>
          <cell r="BM3">
            <v>0</v>
          </cell>
          <cell r="BN3">
            <v>0</v>
          </cell>
        </row>
        <row r="4">
          <cell r="A4" t="str">
            <v>An Droichead</v>
          </cell>
          <cell r="B4">
            <v>1</v>
          </cell>
          <cell r="C4">
            <v>33212</v>
          </cell>
          <cell r="D4" t="str">
            <v>Lottery</v>
          </cell>
          <cell r="E4" t="str">
            <v>ACNI/12258</v>
          </cell>
          <cell r="F4" t="str">
            <v>Maria McAlister</v>
          </cell>
          <cell r="G4" t="str">
            <v>AFP - Core</v>
          </cell>
          <cell r="H4" t="str">
            <v>Awarded</v>
          </cell>
          <cell r="I4" t="str">
            <v>Medium</v>
          </cell>
          <cell r="J4">
            <v>47637</v>
          </cell>
          <cell r="L4">
            <v>47637</v>
          </cell>
          <cell r="M4">
            <v>144884</v>
          </cell>
          <cell r="N4" t="str">
            <v>Traditional Arts</v>
          </cell>
          <cell r="O4">
            <v>267842</v>
          </cell>
          <cell r="P4">
            <v>0</v>
          </cell>
          <cell r="Q4">
            <v>4986</v>
          </cell>
          <cell r="R4">
            <v>3123</v>
          </cell>
          <cell r="S4">
            <v>856</v>
          </cell>
          <cell r="T4">
            <v>2937</v>
          </cell>
          <cell r="U4">
            <v>4570</v>
          </cell>
          <cell r="V4">
            <v>0</v>
          </cell>
          <cell r="W4">
            <v>0</v>
          </cell>
          <cell r="X4">
            <v>2740</v>
          </cell>
          <cell r="Y4">
            <v>19212</v>
          </cell>
          <cell r="Z4">
            <v>6447</v>
          </cell>
          <cell r="AA4">
            <v>112683</v>
          </cell>
          <cell r="AB4">
            <v>4204</v>
          </cell>
          <cell r="AC4">
            <v>14474</v>
          </cell>
          <cell r="AD4">
            <v>0</v>
          </cell>
          <cell r="AE4">
            <v>6835</v>
          </cell>
          <cell r="AF4">
            <v>3711</v>
          </cell>
          <cell r="AG4">
            <v>3030</v>
          </cell>
          <cell r="AH4">
            <v>5438</v>
          </cell>
          <cell r="AI4">
            <v>4377</v>
          </cell>
          <cell r="AJ4">
            <v>10845</v>
          </cell>
          <cell r="AK4">
            <v>47637</v>
          </cell>
          <cell r="AL4">
            <v>0</v>
          </cell>
          <cell r="AM4">
            <v>4500</v>
          </cell>
          <cell r="AN4">
            <v>52137</v>
          </cell>
          <cell r="AO4">
            <v>0</v>
          </cell>
          <cell r="AP4">
            <v>81503</v>
          </cell>
          <cell r="AQ4">
            <v>44480</v>
          </cell>
          <cell r="AR4">
            <v>0</v>
          </cell>
          <cell r="AS4">
            <v>15039</v>
          </cell>
          <cell r="AT4">
            <v>76388</v>
          </cell>
          <cell r="AU4">
            <v>0</v>
          </cell>
          <cell r="AV4">
            <v>91427</v>
          </cell>
          <cell r="AW4">
            <v>18048</v>
          </cell>
          <cell r="AX4">
            <v>2308</v>
          </cell>
          <cell r="AY4">
            <v>0</v>
          </cell>
          <cell r="AZ4">
            <v>0</v>
          </cell>
          <cell r="BA4">
            <v>0</v>
          </cell>
          <cell r="BB4">
            <v>0</v>
          </cell>
          <cell r="BC4">
            <v>1048</v>
          </cell>
          <cell r="BD4">
            <v>0</v>
          </cell>
          <cell r="BE4">
            <v>59060</v>
          </cell>
          <cell r="BF4">
            <v>0</v>
          </cell>
          <cell r="BG4">
            <v>105019</v>
          </cell>
          <cell r="BH4">
            <v>185483</v>
          </cell>
          <cell r="BI4">
            <v>4100</v>
          </cell>
          <cell r="BJ4">
            <v>6242</v>
          </cell>
          <cell r="BK4">
            <v>0</v>
          </cell>
          <cell r="BL4">
            <v>10342</v>
          </cell>
          <cell r="BM4">
            <v>0</v>
          </cell>
          <cell r="BN4">
            <v>0</v>
          </cell>
        </row>
        <row r="5">
          <cell r="A5" t="str">
            <v>An Gaelaras Ltd</v>
          </cell>
          <cell r="B5">
            <v>1</v>
          </cell>
          <cell r="C5">
            <v>33234</v>
          </cell>
          <cell r="D5" t="str">
            <v>Exchequer</v>
          </cell>
          <cell r="E5" t="str">
            <v>ACNI/12280</v>
          </cell>
          <cell r="F5" t="str">
            <v>Joan Dempster</v>
          </cell>
          <cell r="G5" t="str">
            <v>AFP - Core</v>
          </cell>
          <cell r="H5" t="str">
            <v>Awarded</v>
          </cell>
          <cell r="I5" t="str">
            <v>Large</v>
          </cell>
          <cell r="J5">
            <v>139535</v>
          </cell>
          <cell r="L5">
            <v>226216</v>
          </cell>
          <cell r="M5">
            <v>975592</v>
          </cell>
          <cell r="N5" t="str">
            <v>Traditional Arts</v>
          </cell>
          <cell r="O5">
            <v>441558.6</v>
          </cell>
          <cell r="P5">
            <v>0</v>
          </cell>
          <cell r="Q5">
            <v>36202.9</v>
          </cell>
          <cell r="R5">
            <v>34092.699999999997</v>
          </cell>
          <cell r="S5">
            <v>7952.5</v>
          </cell>
          <cell r="T5">
            <v>6715.2</v>
          </cell>
          <cell r="U5">
            <v>46389.75</v>
          </cell>
          <cell r="V5">
            <v>0</v>
          </cell>
          <cell r="W5">
            <v>0</v>
          </cell>
          <cell r="X5">
            <v>0</v>
          </cell>
          <cell r="Y5">
            <v>131353.04999999999</v>
          </cell>
          <cell r="Z5">
            <v>79963.789999999994</v>
          </cell>
          <cell r="AA5">
            <v>104640.49</v>
          </cell>
          <cell r="AB5">
            <v>0</v>
          </cell>
          <cell r="AC5">
            <v>28190.51</v>
          </cell>
          <cell r="AD5">
            <v>0</v>
          </cell>
          <cell r="AE5">
            <v>0</v>
          </cell>
          <cell r="AF5">
            <v>29770.29</v>
          </cell>
          <cell r="AG5">
            <v>0</v>
          </cell>
          <cell r="AH5">
            <v>1157.32</v>
          </cell>
          <cell r="AI5">
            <v>62721.67</v>
          </cell>
          <cell r="AJ5">
            <v>901.39</v>
          </cell>
          <cell r="AK5">
            <v>139535</v>
          </cell>
          <cell r="AL5">
            <v>0</v>
          </cell>
          <cell r="AM5">
            <v>48720.15</v>
          </cell>
          <cell r="AN5">
            <v>187805.15</v>
          </cell>
          <cell r="AO5">
            <v>0</v>
          </cell>
          <cell r="AP5">
            <v>542503.09</v>
          </cell>
          <cell r="AQ5">
            <v>27000</v>
          </cell>
          <cell r="AR5">
            <v>0</v>
          </cell>
          <cell r="AS5">
            <v>0</v>
          </cell>
          <cell r="AT5">
            <v>136420.70000000001</v>
          </cell>
          <cell r="AU5">
            <v>0</v>
          </cell>
          <cell r="AV5">
            <v>136420.70000000001</v>
          </cell>
          <cell r="AW5">
            <v>41482.01</v>
          </cell>
          <cell r="AX5">
            <v>0</v>
          </cell>
          <cell r="AY5">
            <v>0</v>
          </cell>
          <cell r="AZ5">
            <v>0</v>
          </cell>
          <cell r="BA5">
            <v>0</v>
          </cell>
          <cell r="BB5">
            <v>0</v>
          </cell>
          <cell r="BC5">
            <v>162169.60999999999</v>
          </cell>
          <cell r="BD5">
            <v>13849.2</v>
          </cell>
          <cell r="BE5">
            <v>0</v>
          </cell>
          <cell r="BF5">
            <v>0</v>
          </cell>
          <cell r="BG5">
            <v>21510.2</v>
          </cell>
          <cell r="BH5">
            <v>239011.02000000002</v>
          </cell>
          <cell r="BI5">
            <v>0</v>
          </cell>
          <cell r="BJ5">
            <v>2445</v>
          </cell>
          <cell r="BK5">
            <v>0</v>
          </cell>
          <cell r="BL5">
            <v>2445</v>
          </cell>
          <cell r="BM5">
            <v>0</v>
          </cell>
          <cell r="BN5">
            <v>0</v>
          </cell>
        </row>
        <row r="6">
          <cell r="A6" t="str">
            <v>Andersonstown Traditional &amp; Contemporary Music School</v>
          </cell>
          <cell r="B6">
            <v>1</v>
          </cell>
          <cell r="C6">
            <v>33203</v>
          </cell>
          <cell r="D6" t="str">
            <v>Lottery</v>
          </cell>
          <cell r="E6" t="str">
            <v>ACNI/12249</v>
          </cell>
          <cell r="F6" t="str">
            <v>Maria McAlister</v>
          </cell>
          <cell r="G6" t="str">
            <v>AFP - Core</v>
          </cell>
          <cell r="H6" t="str">
            <v>Awarded</v>
          </cell>
          <cell r="I6" t="str">
            <v>Small</v>
          </cell>
          <cell r="J6">
            <v>52000</v>
          </cell>
          <cell r="L6">
            <v>52000</v>
          </cell>
          <cell r="M6">
            <v>161305</v>
          </cell>
          <cell r="N6" t="str">
            <v>Traditional Arts</v>
          </cell>
          <cell r="O6">
            <v>53340</v>
          </cell>
          <cell r="P6">
            <v>9800</v>
          </cell>
          <cell r="Q6">
            <v>5173</v>
          </cell>
          <cell r="R6">
            <v>0</v>
          </cell>
          <cell r="S6">
            <v>1680</v>
          </cell>
          <cell r="T6">
            <v>3883</v>
          </cell>
          <cell r="U6">
            <v>2004</v>
          </cell>
          <cell r="V6">
            <v>0</v>
          </cell>
          <cell r="W6">
            <v>0</v>
          </cell>
          <cell r="X6">
            <v>908</v>
          </cell>
          <cell r="Y6">
            <v>23448</v>
          </cell>
          <cell r="Z6">
            <v>1496</v>
          </cell>
          <cell r="AA6">
            <v>33915</v>
          </cell>
          <cell r="AB6">
            <v>0</v>
          </cell>
          <cell r="AC6">
            <v>0</v>
          </cell>
          <cell r="AD6">
            <v>0</v>
          </cell>
          <cell r="AE6">
            <v>0</v>
          </cell>
          <cell r="AF6">
            <v>2330</v>
          </cell>
          <cell r="AG6">
            <v>0</v>
          </cell>
          <cell r="AH6">
            <v>0</v>
          </cell>
          <cell r="AI6">
            <v>230</v>
          </cell>
          <cell r="AJ6">
            <v>2507</v>
          </cell>
          <cell r="AK6">
            <v>52000</v>
          </cell>
          <cell r="AL6">
            <v>0</v>
          </cell>
          <cell r="AM6">
            <v>0</v>
          </cell>
          <cell r="AN6">
            <v>52000</v>
          </cell>
          <cell r="AO6">
            <v>0</v>
          </cell>
          <cell r="AP6">
            <v>0</v>
          </cell>
          <cell r="AQ6">
            <v>4000</v>
          </cell>
          <cell r="AR6">
            <v>0</v>
          </cell>
          <cell r="AS6">
            <v>0</v>
          </cell>
          <cell r="AT6">
            <v>0</v>
          </cell>
          <cell r="AU6">
            <v>0</v>
          </cell>
          <cell r="AV6">
            <v>0</v>
          </cell>
          <cell r="AW6">
            <v>0</v>
          </cell>
          <cell r="AX6">
            <v>0</v>
          </cell>
          <cell r="AY6">
            <v>0</v>
          </cell>
          <cell r="AZ6">
            <v>44990</v>
          </cell>
          <cell r="BA6">
            <v>0</v>
          </cell>
          <cell r="BB6">
            <v>0</v>
          </cell>
          <cell r="BC6">
            <v>0</v>
          </cell>
          <cell r="BD6">
            <v>0</v>
          </cell>
          <cell r="BE6">
            <v>0</v>
          </cell>
          <cell r="BF6">
            <v>0</v>
          </cell>
          <cell r="BG6">
            <v>1317</v>
          </cell>
          <cell r="BH6">
            <v>46307</v>
          </cell>
          <cell r="BI6">
            <v>0</v>
          </cell>
          <cell r="BJ6">
            <v>4959</v>
          </cell>
          <cell r="BK6">
            <v>10000</v>
          </cell>
          <cell r="BL6">
            <v>14959</v>
          </cell>
          <cell r="BM6">
            <v>0</v>
          </cell>
          <cell r="BN6">
            <v>0</v>
          </cell>
        </row>
        <row r="7">
          <cell r="A7" t="str">
            <v>The Armagh Rhymers Educational &amp; Cultural Organisation</v>
          </cell>
          <cell r="B7">
            <v>1</v>
          </cell>
          <cell r="C7">
            <v>33210</v>
          </cell>
          <cell r="D7" t="str">
            <v>Lottery</v>
          </cell>
          <cell r="E7" t="str">
            <v>ACNI/12256</v>
          </cell>
          <cell r="F7" t="str">
            <v>Maria McAlister</v>
          </cell>
          <cell r="G7" t="str">
            <v>AFP - Core</v>
          </cell>
          <cell r="H7" t="str">
            <v>Awarded</v>
          </cell>
          <cell r="I7" t="str">
            <v>Medium</v>
          </cell>
          <cell r="J7">
            <v>58200</v>
          </cell>
          <cell r="L7">
            <v>65350</v>
          </cell>
          <cell r="M7">
            <v>104620</v>
          </cell>
          <cell r="N7" t="str">
            <v>Traditional Arts</v>
          </cell>
          <cell r="O7">
            <v>14212.95</v>
          </cell>
          <cell r="P7">
            <v>0</v>
          </cell>
          <cell r="Q7">
            <v>0</v>
          </cell>
          <cell r="R7">
            <v>46.76</v>
          </cell>
          <cell r="S7">
            <v>1213.01</v>
          </cell>
          <cell r="T7">
            <v>2821.54</v>
          </cell>
          <cell r="U7">
            <v>1749.14</v>
          </cell>
          <cell r="V7">
            <v>0</v>
          </cell>
          <cell r="W7">
            <v>0</v>
          </cell>
          <cell r="X7">
            <v>2114.7199999999998</v>
          </cell>
          <cell r="Y7">
            <v>7945.17</v>
          </cell>
          <cell r="Z7">
            <v>2407.1999999999998</v>
          </cell>
          <cell r="AA7">
            <v>73646.77</v>
          </cell>
          <cell r="AB7">
            <v>650</v>
          </cell>
          <cell r="AC7">
            <v>3886</v>
          </cell>
          <cell r="AD7">
            <v>0</v>
          </cell>
          <cell r="AE7">
            <v>0</v>
          </cell>
          <cell r="AF7">
            <v>0</v>
          </cell>
          <cell r="AG7">
            <v>0</v>
          </cell>
          <cell r="AH7">
            <v>14491.68</v>
          </cell>
          <cell r="AI7">
            <v>2962.18</v>
          </cell>
          <cell r="AJ7">
            <v>0</v>
          </cell>
          <cell r="AK7">
            <v>58200</v>
          </cell>
          <cell r="AL7">
            <v>0</v>
          </cell>
          <cell r="AM7">
            <v>0</v>
          </cell>
          <cell r="AN7">
            <v>58200</v>
          </cell>
          <cell r="AO7">
            <v>0</v>
          </cell>
          <cell r="AP7">
            <v>0</v>
          </cell>
          <cell r="AQ7">
            <v>3500</v>
          </cell>
          <cell r="AR7">
            <v>0</v>
          </cell>
          <cell r="AS7">
            <v>27095.200000000001</v>
          </cell>
          <cell r="AT7">
            <v>0</v>
          </cell>
          <cell r="AU7">
            <v>0</v>
          </cell>
          <cell r="AV7">
            <v>27095.200000000001</v>
          </cell>
          <cell r="AW7">
            <v>0</v>
          </cell>
          <cell r="AX7">
            <v>39700</v>
          </cell>
          <cell r="AY7">
            <v>9356.35</v>
          </cell>
          <cell r="AZ7">
            <v>0</v>
          </cell>
          <cell r="BA7">
            <v>0</v>
          </cell>
          <cell r="BB7">
            <v>0</v>
          </cell>
          <cell r="BC7">
            <v>0</v>
          </cell>
          <cell r="BD7">
            <v>0</v>
          </cell>
          <cell r="BE7">
            <v>0</v>
          </cell>
          <cell r="BF7">
            <v>0</v>
          </cell>
          <cell r="BG7">
            <v>32.869999999999997</v>
          </cell>
          <cell r="BH7">
            <v>49089.22</v>
          </cell>
          <cell r="BI7">
            <v>0</v>
          </cell>
          <cell r="BJ7">
            <v>0</v>
          </cell>
          <cell r="BK7">
            <v>0</v>
          </cell>
          <cell r="BL7">
            <v>0</v>
          </cell>
          <cell r="BM7">
            <v>0</v>
          </cell>
          <cell r="BN7">
            <v>0</v>
          </cell>
        </row>
        <row r="8">
          <cell r="A8" t="str">
            <v>Array Studios</v>
          </cell>
          <cell r="B8">
            <v>1</v>
          </cell>
          <cell r="C8">
            <v>33199</v>
          </cell>
          <cell r="D8" t="str">
            <v>Lottery</v>
          </cell>
          <cell r="E8" t="str">
            <v>ACNI/12245</v>
          </cell>
          <cell r="F8" t="str">
            <v>Suzanne Lyle</v>
          </cell>
          <cell r="G8" t="str">
            <v>AFP - Core</v>
          </cell>
          <cell r="H8" t="str">
            <v>Awarded</v>
          </cell>
          <cell r="I8" t="str">
            <v>Small</v>
          </cell>
          <cell r="J8">
            <v>7945</v>
          </cell>
          <cell r="L8">
            <v>7945</v>
          </cell>
          <cell r="M8">
            <v>10845</v>
          </cell>
          <cell r="N8" t="str">
            <v>Visual Arts</v>
          </cell>
          <cell r="O8">
            <v>1500</v>
          </cell>
          <cell r="P8">
            <v>4050</v>
          </cell>
          <cell r="Q8">
            <v>1360</v>
          </cell>
          <cell r="R8">
            <v>3680</v>
          </cell>
          <cell r="S8">
            <v>900</v>
          </cell>
          <cell r="T8">
            <v>375</v>
          </cell>
          <cell r="U8">
            <v>130</v>
          </cell>
          <cell r="V8">
            <v>0</v>
          </cell>
          <cell r="W8">
            <v>0</v>
          </cell>
          <cell r="X8">
            <v>600</v>
          </cell>
          <cell r="Y8">
            <v>11095</v>
          </cell>
          <cell r="Z8">
            <v>600</v>
          </cell>
          <cell r="AA8">
            <v>400</v>
          </cell>
          <cell r="AB8">
            <v>0</v>
          </cell>
          <cell r="AC8">
            <v>300</v>
          </cell>
          <cell r="AD8">
            <v>0</v>
          </cell>
          <cell r="AE8">
            <v>0</v>
          </cell>
          <cell r="AF8">
            <v>0</v>
          </cell>
          <cell r="AG8">
            <v>0</v>
          </cell>
          <cell r="AH8">
            <v>80</v>
          </cell>
          <cell r="AI8">
            <v>188.07</v>
          </cell>
          <cell r="AJ8">
            <v>151.93</v>
          </cell>
          <cell r="AK8">
            <v>7945</v>
          </cell>
          <cell r="AL8">
            <v>0</v>
          </cell>
          <cell r="AM8">
            <v>3680</v>
          </cell>
          <cell r="AN8">
            <v>11625</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2900</v>
          </cell>
          <cell r="BE8">
            <v>0</v>
          </cell>
          <cell r="BF8">
            <v>0</v>
          </cell>
          <cell r="BG8">
            <v>0</v>
          </cell>
          <cell r="BH8">
            <v>2900</v>
          </cell>
          <cell r="BI8">
            <v>0</v>
          </cell>
          <cell r="BJ8">
            <v>0</v>
          </cell>
          <cell r="BK8">
            <v>0</v>
          </cell>
          <cell r="BL8">
            <v>0</v>
          </cell>
          <cell r="BM8">
            <v>0</v>
          </cell>
          <cell r="BN8">
            <v>0</v>
          </cell>
        </row>
        <row r="9">
          <cell r="A9" t="str">
            <v>Arts &amp; Business Northern Ireland</v>
          </cell>
          <cell r="B9">
            <v>1</v>
          </cell>
          <cell r="C9">
            <v>33388</v>
          </cell>
          <cell r="D9" t="str">
            <v>Lottery</v>
          </cell>
          <cell r="E9" t="str">
            <v>ACNI/12434</v>
          </cell>
          <cell r="F9" t="str">
            <v>Ashleigh Lilley</v>
          </cell>
          <cell r="G9" t="str">
            <v>AFP - Core</v>
          </cell>
          <cell r="H9" t="str">
            <v>Awarded</v>
          </cell>
          <cell r="I9" t="str">
            <v>Medium</v>
          </cell>
          <cell r="J9">
            <v>370735</v>
          </cell>
          <cell r="L9">
            <v>463418</v>
          </cell>
          <cell r="M9">
            <v>463418</v>
          </cell>
          <cell r="N9" t="str">
            <v>Combined</v>
          </cell>
          <cell r="O9">
            <v>214707</v>
          </cell>
          <cell r="P9">
            <v>16580</v>
          </cell>
          <cell r="Q9">
            <v>0</v>
          </cell>
          <cell r="R9">
            <v>0</v>
          </cell>
          <cell r="S9">
            <v>6842</v>
          </cell>
          <cell r="T9">
            <v>3311</v>
          </cell>
          <cell r="U9">
            <v>0</v>
          </cell>
          <cell r="V9">
            <v>0</v>
          </cell>
          <cell r="W9">
            <v>0</v>
          </cell>
          <cell r="X9">
            <v>1363</v>
          </cell>
          <cell r="Y9">
            <v>28096</v>
          </cell>
          <cell r="Z9">
            <v>44600</v>
          </cell>
          <cell r="AA9">
            <v>12050</v>
          </cell>
          <cell r="AB9">
            <v>0</v>
          </cell>
          <cell r="AC9">
            <v>12052</v>
          </cell>
          <cell r="AD9">
            <v>0</v>
          </cell>
          <cell r="AE9">
            <v>4014</v>
          </cell>
          <cell r="AF9">
            <v>6323</v>
          </cell>
          <cell r="AG9">
            <v>0</v>
          </cell>
          <cell r="AH9">
            <v>1642</v>
          </cell>
          <cell r="AI9">
            <v>0</v>
          </cell>
          <cell r="AJ9">
            <v>171774</v>
          </cell>
          <cell r="AK9">
            <v>370735</v>
          </cell>
          <cell r="AL9">
            <v>0</v>
          </cell>
          <cell r="AM9">
            <v>45928</v>
          </cell>
          <cell r="AN9">
            <v>416663</v>
          </cell>
          <cell r="AO9">
            <v>0</v>
          </cell>
          <cell r="AP9">
            <v>6500</v>
          </cell>
          <cell r="AQ9">
            <v>0</v>
          </cell>
          <cell r="AR9">
            <v>0</v>
          </cell>
          <cell r="AS9">
            <v>0</v>
          </cell>
          <cell r="AT9">
            <v>0</v>
          </cell>
          <cell r="AU9">
            <v>0</v>
          </cell>
          <cell r="AV9">
            <v>0</v>
          </cell>
          <cell r="AW9">
            <v>0</v>
          </cell>
          <cell r="AX9">
            <v>0</v>
          </cell>
          <cell r="AY9">
            <v>0</v>
          </cell>
          <cell r="AZ9">
            <v>45350</v>
          </cell>
          <cell r="BA9">
            <v>0</v>
          </cell>
          <cell r="BB9">
            <v>0</v>
          </cell>
          <cell r="BC9">
            <v>0</v>
          </cell>
          <cell r="BD9">
            <v>0</v>
          </cell>
          <cell r="BE9">
            <v>0</v>
          </cell>
          <cell r="BF9">
            <v>0</v>
          </cell>
          <cell r="BG9">
            <v>35196</v>
          </cell>
          <cell r="BH9">
            <v>80546</v>
          </cell>
          <cell r="BI9">
            <v>28875</v>
          </cell>
          <cell r="BJ9">
            <v>3000</v>
          </cell>
          <cell r="BK9">
            <v>0</v>
          </cell>
          <cell r="BL9">
            <v>31875</v>
          </cell>
          <cell r="BM9">
            <v>0</v>
          </cell>
          <cell r="BN9">
            <v>0</v>
          </cell>
        </row>
        <row r="10">
          <cell r="A10" t="str">
            <v>Arts and Disability Forum</v>
          </cell>
          <cell r="B10">
            <v>1</v>
          </cell>
          <cell r="C10">
            <v>33233</v>
          </cell>
          <cell r="D10" t="str">
            <v>Lottery</v>
          </cell>
          <cell r="E10" t="str">
            <v>ACNI/12279</v>
          </cell>
          <cell r="F10" t="str">
            <v>Fionnuala Walsh</v>
          </cell>
          <cell r="G10" t="str">
            <v>AFP - Core</v>
          </cell>
          <cell r="H10" t="str">
            <v>Awarded</v>
          </cell>
          <cell r="I10" t="str">
            <v>Medium</v>
          </cell>
          <cell r="J10">
            <v>107946</v>
          </cell>
          <cell r="L10">
            <v>164822</v>
          </cell>
          <cell r="M10">
            <v>233796</v>
          </cell>
          <cell r="N10" t="str">
            <v>Combined</v>
          </cell>
          <cell r="O10">
            <v>93265</v>
          </cell>
          <cell r="P10">
            <v>18174</v>
          </cell>
          <cell r="Q10">
            <v>1140</v>
          </cell>
          <cell r="R10">
            <v>412</v>
          </cell>
          <cell r="S10">
            <v>1200</v>
          </cell>
          <cell r="T10">
            <v>1302</v>
          </cell>
          <cell r="U10">
            <v>3150</v>
          </cell>
          <cell r="V10">
            <v>0</v>
          </cell>
          <cell r="W10">
            <v>0</v>
          </cell>
          <cell r="X10">
            <v>1423</v>
          </cell>
          <cell r="Y10">
            <v>26801</v>
          </cell>
          <cell r="Z10">
            <v>1206</v>
          </cell>
          <cell r="AA10">
            <v>49367</v>
          </cell>
          <cell r="AB10">
            <v>359</v>
          </cell>
          <cell r="AC10">
            <v>6144</v>
          </cell>
          <cell r="AD10">
            <v>0</v>
          </cell>
          <cell r="AE10">
            <v>0</v>
          </cell>
          <cell r="AF10">
            <v>0</v>
          </cell>
          <cell r="AG10">
            <v>0</v>
          </cell>
          <cell r="AH10">
            <v>4035</v>
          </cell>
          <cell r="AI10">
            <v>0</v>
          </cell>
          <cell r="AJ10">
            <v>7125</v>
          </cell>
          <cell r="AK10">
            <v>107946</v>
          </cell>
          <cell r="AL10">
            <v>0</v>
          </cell>
          <cell r="AM10">
            <v>40400</v>
          </cell>
          <cell r="AN10">
            <v>148346</v>
          </cell>
          <cell r="AO10">
            <v>0</v>
          </cell>
          <cell r="AP10">
            <v>0</v>
          </cell>
          <cell r="AQ10">
            <v>20500</v>
          </cell>
          <cell r="AR10">
            <v>0</v>
          </cell>
          <cell r="AS10">
            <v>0</v>
          </cell>
          <cell r="AT10">
            <v>0</v>
          </cell>
          <cell r="AU10">
            <v>0</v>
          </cell>
          <cell r="AV10">
            <v>0</v>
          </cell>
          <cell r="AW10">
            <v>1000</v>
          </cell>
          <cell r="AX10">
            <v>2800</v>
          </cell>
          <cell r="AY10">
            <v>0</v>
          </cell>
          <cell r="AZ10">
            <v>0</v>
          </cell>
          <cell r="BA10">
            <v>0</v>
          </cell>
          <cell r="BB10">
            <v>0</v>
          </cell>
          <cell r="BC10">
            <v>0</v>
          </cell>
          <cell r="BD10">
            <v>0</v>
          </cell>
          <cell r="BE10">
            <v>1759</v>
          </cell>
          <cell r="BF10">
            <v>0</v>
          </cell>
          <cell r="BG10">
            <v>0</v>
          </cell>
          <cell r="BH10">
            <v>5559</v>
          </cell>
          <cell r="BI10">
            <v>0</v>
          </cell>
          <cell r="BJ10">
            <v>7125</v>
          </cell>
          <cell r="BK10">
            <v>7000</v>
          </cell>
          <cell r="BL10">
            <v>14125</v>
          </cell>
          <cell r="BM10">
            <v>0</v>
          </cell>
          <cell r="BN10">
            <v>0</v>
          </cell>
        </row>
        <row r="11">
          <cell r="A11" t="str">
            <v>Arts Care</v>
          </cell>
          <cell r="B11">
            <v>1</v>
          </cell>
          <cell r="C11">
            <v>33251</v>
          </cell>
          <cell r="D11" t="str">
            <v>Lottery</v>
          </cell>
          <cell r="E11" t="str">
            <v>ACNI/12297</v>
          </cell>
          <cell r="F11" t="str">
            <v>Lizzie Devlin</v>
          </cell>
          <cell r="G11" t="str">
            <v>AFP - Core</v>
          </cell>
          <cell r="H11" t="str">
            <v>Awarded</v>
          </cell>
          <cell r="I11" t="str">
            <v>Medium</v>
          </cell>
          <cell r="J11">
            <v>87876</v>
          </cell>
          <cell r="L11">
            <v>147979.20000000001</v>
          </cell>
          <cell r="M11">
            <v>853456</v>
          </cell>
          <cell r="N11" t="str">
            <v>Combined</v>
          </cell>
          <cell r="O11">
            <v>126621</v>
          </cell>
          <cell r="P11">
            <v>12230</v>
          </cell>
          <cell r="Q11">
            <v>2135</v>
          </cell>
          <cell r="R11">
            <v>2270</v>
          </cell>
          <cell r="S11">
            <v>3405</v>
          </cell>
          <cell r="T11">
            <v>7728</v>
          </cell>
          <cell r="U11">
            <v>3424</v>
          </cell>
          <cell r="V11">
            <v>0</v>
          </cell>
          <cell r="W11">
            <v>0</v>
          </cell>
          <cell r="X11">
            <v>2695</v>
          </cell>
          <cell r="Y11">
            <v>33887</v>
          </cell>
          <cell r="Z11">
            <v>300</v>
          </cell>
          <cell r="AA11">
            <v>469002</v>
          </cell>
          <cell r="AB11">
            <v>0</v>
          </cell>
          <cell r="AC11">
            <v>2102</v>
          </cell>
          <cell r="AD11">
            <v>0</v>
          </cell>
          <cell r="AE11">
            <v>2512</v>
          </cell>
          <cell r="AF11">
            <v>0</v>
          </cell>
          <cell r="AG11">
            <v>0</v>
          </cell>
          <cell r="AH11">
            <v>4760</v>
          </cell>
          <cell r="AI11">
            <v>1690</v>
          </cell>
          <cell r="AJ11">
            <v>5228</v>
          </cell>
          <cell r="AK11">
            <v>87876</v>
          </cell>
          <cell r="AL11">
            <v>0</v>
          </cell>
          <cell r="AM11">
            <v>0</v>
          </cell>
          <cell r="AN11">
            <v>87876</v>
          </cell>
          <cell r="AO11">
            <v>0</v>
          </cell>
          <cell r="AP11">
            <v>513967</v>
          </cell>
          <cell r="AQ11">
            <v>8300</v>
          </cell>
          <cell r="AR11">
            <v>0</v>
          </cell>
          <cell r="AS11">
            <v>32000</v>
          </cell>
          <cell r="AT11">
            <v>0</v>
          </cell>
          <cell r="AU11">
            <v>0</v>
          </cell>
          <cell r="AV11">
            <v>32000</v>
          </cell>
          <cell r="AW11">
            <v>0</v>
          </cell>
          <cell r="AX11">
            <v>0</v>
          </cell>
          <cell r="AY11">
            <v>0</v>
          </cell>
          <cell r="AZ11">
            <v>0</v>
          </cell>
          <cell r="BA11">
            <v>0</v>
          </cell>
          <cell r="BB11">
            <v>0</v>
          </cell>
          <cell r="BC11">
            <v>0</v>
          </cell>
          <cell r="BD11">
            <v>0</v>
          </cell>
          <cell r="BE11">
            <v>0</v>
          </cell>
          <cell r="BF11">
            <v>0</v>
          </cell>
          <cell r="BG11">
            <v>175</v>
          </cell>
          <cell r="BH11">
            <v>175</v>
          </cell>
          <cell r="BI11">
            <v>0</v>
          </cell>
          <cell r="BJ11">
            <v>2574</v>
          </cell>
          <cell r="BK11">
            <v>0</v>
          </cell>
          <cell r="BL11">
            <v>2574</v>
          </cell>
          <cell r="BM11">
            <v>0</v>
          </cell>
          <cell r="BN11">
            <v>2430</v>
          </cell>
        </row>
        <row r="12">
          <cell r="A12" t="str">
            <v>Arts for All</v>
          </cell>
          <cell r="B12">
            <v>1</v>
          </cell>
          <cell r="C12">
            <v>33249</v>
          </cell>
          <cell r="D12" t="str">
            <v>Lottery</v>
          </cell>
          <cell r="E12" t="str">
            <v>ACNI/12295</v>
          </cell>
          <cell r="F12" t="str">
            <v>Joan Dempster</v>
          </cell>
          <cell r="G12" t="str">
            <v>AFP - Core</v>
          </cell>
          <cell r="H12" t="str">
            <v>Awarded</v>
          </cell>
          <cell r="I12" t="str">
            <v>Small</v>
          </cell>
          <cell r="J12">
            <v>56758</v>
          </cell>
          <cell r="L12">
            <v>66277</v>
          </cell>
          <cell r="M12">
            <v>241504</v>
          </cell>
          <cell r="N12" t="str">
            <v>Combined</v>
          </cell>
          <cell r="O12">
            <v>42655</v>
          </cell>
          <cell r="P12">
            <v>6000</v>
          </cell>
          <cell r="Q12">
            <v>1690</v>
          </cell>
          <cell r="R12">
            <v>1558</v>
          </cell>
          <cell r="S12">
            <v>980</v>
          </cell>
          <cell r="T12">
            <v>1743</v>
          </cell>
          <cell r="U12">
            <v>1136</v>
          </cell>
          <cell r="V12">
            <v>0</v>
          </cell>
          <cell r="W12">
            <v>0</v>
          </cell>
          <cell r="X12">
            <v>944</v>
          </cell>
          <cell r="Y12">
            <v>14051</v>
          </cell>
          <cell r="Z12">
            <v>1730</v>
          </cell>
          <cell r="AA12">
            <v>36275</v>
          </cell>
          <cell r="AB12">
            <v>0</v>
          </cell>
          <cell r="AC12">
            <v>0</v>
          </cell>
          <cell r="AD12">
            <v>0</v>
          </cell>
          <cell r="AE12">
            <v>0</v>
          </cell>
          <cell r="AF12">
            <v>0</v>
          </cell>
          <cell r="AG12">
            <v>50</v>
          </cell>
          <cell r="AH12">
            <v>1069</v>
          </cell>
          <cell r="AI12">
            <v>1958</v>
          </cell>
          <cell r="AJ12">
            <v>1500</v>
          </cell>
          <cell r="AK12">
            <v>56758</v>
          </cell>
          <cell r="AL12">
            <v>0</v>
          </cell>
          <cell r="AM12">
            <v>0</v>
          </cell>
          <cell r="AN12">
            <v>56758</v>
          </cell>
          <cell r="AO12">
            <v>0</v>
          </cell>
          <cell r="AP12">
            <v>10382</v>
          </cell>
          <cell r="AQ12">
            <v>23320</v>
          </cell>
          <cell r="AR12">
            <v>0</v>
          </cell>
          <cell r="AS12">
            <v>0</v>
          </cell>
          <cell r="AT12">
            <v>0</v>
          </cell>
          <cell r="AU12">
            <v>0</v>
          </cell>
          <cell r="AV12">
            <v>0</v>
          </cell>
          <cell r="AW12">
            <v>0</v>
          </cell>
          <cell r="AX12">
            <v>0</v>
          </cell>
          <cell r="AY12">
            <v>0</v>
          </cell>
          <cell r="AZ12">
            <v>0</v>
          </cell>
          <cell r="BA12">
            <v>0</v>
          </cell>
          <cell r="BB12">
            <v>256</v>
          </cell>
          <cell r="BC12">
            <v>0</v>
          </cell>
          <cell r="BD12">
            <v>2000</v>
          </cell>
          <cell r="BE12">
            <v>0</v>
          </cell>
          <cell r="BF12">
            <v>0</v>
          </cell>
          <cell r="BG12">
            <v>0</v>
          </cell>
          <cell r="BH12">
            <v>2256</v>
          </cell>
          <cell r="BI12">
            <v>0</v>
          </cell>
          <cell r="BJ12">
            <v>190</v>
          </cell>
          <cell r="BK12">
            <v>8125</v>
          </cell>
          <cell r="BL12">
            <v>8315</v>
          </cell>
          <cell r="BM12">
            <v>0</v>
          </cell>
          <cell r="BN12">
            <v>0</v>
          </cell>
        </row>
        <row r="13">
          <cell r="A13" t="str">
            <v>ArtsEkta</v>
          </cell>
          <cell r="B13">
            <v>1</v>
          </cell>
          <cell r="C13">
            <v>33214</v>
          </cell>
          <cell r="D13" t="str">
            <v>Lottery</v>
          </cell>
          <cell r="E13" t="str">
            <v>ACNI/12260</v>
          </cell>
          <cell r="F13" t="str">
            <v>Lizzie Devlin</v>
          </cell>
          <cell r="G13" t="str">
            <v>AFP - Core</v>
          </cell>
          <cell r="H13" t="str">
            <v>Awarded</v>
          </cell>
          <cell r="I13" t="str">
            <v>Medium</v>
          </cell>
          <cell r="J13">
            <v>55844</v>
          </cell>
          <cell r="L13">
            <v>65000</v>
          </cell>
          <cell r="M13">
            <v>78689</v>
          </cell>
          <cell r="N13" t="str">
            <v>Combined</v>
          </cell>
          <cell r="O13">
            <v>63234</v>
          </cell>
          <cell r="P13">
            <v>18911</v>
          </cell>
          <cell r="Q13">
            <v>775</v>
          </cell>
          <cell r="R13">
            <v>2168</v>
          </cell>
          <cell r="S13">
            <v>1422</v>
          </cell>
          <cell r="T13">
            <v>1150</v>
          </cell>
          <cell r="U13">
            <v>3250</v>
          </cell>
          <cell r="V13">
            <v>0</v>
          </cell>
          <cell r="W13">
            <v>0</v>
          </cell>
          <cell r="X13">
            <v>2235</v>
          </cell>
          <cell r="Y13">
            <v>29911</v>
          </cell>
          <cell r="Z13">
            <v>7280</v>
          </cell>
          <cell r="AA13">
            <v>95688</v>
          </cell>
          <cell r="AB13">
            <v>367</v>
          </cell>
          <cell r="AC13">
            <v>824</v>
          </cell>
          <cell r="AD13">
            <v>0</v>
          </cell>
          <cell r="AE13">
            <v>0</v>
          </cell>
          <cell r="AF13">
            <v>809</v>
          </cell>
          <cell r="AG13">
            <v>0</v>
          </cell>
          <cell r="AH13">
            <v>376</v>
          </cell>
          <cell r="AI13">
            <v>3338</v>
          </cell>
          <cell r="AJ13">
            <v>263802</v>
          </cell>
          <cell r="AK13">
            <v>55844</v>
          </cell>
          <cell r="AL13">
            <v>0</v>
          </cell>
          <cell r="AM13">
            <v>61952</v>
          </cell>
          <cell r="AN13">
            <v>117796</v>
          </cell>
          <cell r="AO13">
            <v>0</v>
          </cell>
          <cell r="AP13">
            <v>73900</v>
          </cell>
          <cell r="AQ13">
            <v>56207</v>
          </cell>
          <cell r="AR13">
            <v>0</v>
          </cell>
          <cell r="AS13">
            <v>51771</v>
          </cell>
          <cell r="AT13">
            <v>0</v>
          </cell>
          <cell r="AU13">
            <v>0</v>
          </cell>
          <cell r="AV13">
            <v>51771</v>
          </cell>
          <cell r="AW13">
            <v>60803</v>
          </cell>
          <cell r="AX13">
            <v>0</v>
          </cell>
          <cell r="AY13">
            <v>0</v>
          </cell>
          <cell r="AZ13">
            <v>0</v>
          </cell>
          <cell r="BA13">
            <v>0</v>
          </cell>
          <cell r="BB13">
            <v>0</v>
          </cell>
          <cell r="BC13">
            <v>0</v>
          </cell>
          <cell r="BD13">
            <v>0</v>
          </cell>
          <cell r="BE13">
            <v>45654</v>
          </cell>
          <cell r="BF13">
            <v>0</v>
          </cell>
          <cell r="BG13">
            <v>0</v>
          </cell>
          <cell r="BH13">
            <v>106457</v>
          </cell>
          <cell r="BI13">
            <v>36524</v>
          </cell>
          <cell r="BJ13">
            <v>0</v>
          </cell>
          <cell r="BK13">
            <v>0</v>
          </cell>
          <cell r="BL13">
            <v>36524</v>
          </cell>
          <cell r="BM13">
            <v>0</v>
          </cell>
          <cell r="BN13">
            <v>0</v>
          </cell>
        </row>
        <row r="14">
          <cell r="A14" t="str">
            <v>Audiences (NI) Services Ltd</v>
          </cell>
          <cell r="B14">
            <v>1</v>
          </cell>
          <cell r="C14">
            <v>33389</v>
          </cell>
          <cell r="D14" t="str">
            <v>Lottery</v>
          </cell>
          <cell r="E14" t="str">
            <v>ACNI/12435</v>
          </cell>
          <cell r="F14" t="str">
            <v>Ashleigh Lilley</v>
          </cell>
          <cell r="G14" t="str">
            <v>AFP - Core</v>
          </cell>
          <cell r="H14" t="str">
            <v>Awarded</v>
          </cell>
          <cell r="I14" t="str">
            <v>Medium</v>
          </cell>
          <cell r="J14">
            <v>191361</v>
          </cell>
          <cell r="L14">
            <v>239202</v>
          </cell>
          <cell r="M14">
            <v>239202</v>
          </cell>
          <cell r="N14" t="str">
            <v>Combined</v>
          </cell>
          <cell r="O14">
            <v>185198</v>
          </cell>
          <cell r="P14">
            <v>16590</v>
          </cell>
          <cell r="Q14">
            <v>1036</v>
          </cell>
          <cell r="R14">
            <v>606</v>
          </cell>
          <cell r="S14">
            <v>3785</v>
          </cell>
          <cell r="T14">
            <v>2165</v>
          </cell>
          <cell r="U14">
            <v>7946</v>
          </cell>
          <cell r="V14">
            <v>0</v>
          </cell>
          <cell r="W14">
            <v>0</v>
          </cell>
          <cell r="X14">
            <v>1810</v>
          </cell>
          <cell r="Y14">
            <v>33938</v>
          </cell>
          <cell r="Z14">
            <v>26873</v>
          </cell>
          <cell r="AA14">
            <v>70775</v>
          </cell>
          <cell r="AB14">
            <v>0</v>
          </cell>
          <cell r="AC14">
            <v>5455</v>
          </cell>
          <cell r="AD14">
            <v>0</v>
          </cell>
          <cell r="AE14">
            <v>1392</v>
          </cell>
          <cell r="AF14">
            <v>3148</v>
          </cell>
          <cell r="AG14">
            <v>0</v>
          </cell>
          <cell r="AH14">
            <v>3845</v>
          </cell>
          <cell r="AI14">
            <v>1534</v>
          </cell>
          <cell r="AJ14">
            <v>1690</v>
          </cell>
          <cell r="AK14">
            <v>191361</v>
          </cell>
          <cell r="AL14">
            <v>0</v>
          </cell>
          <cell r="AM14">
            <v>23750</v>
          </cell>
          <cell r="AN14">
            <v>215111</v>
          </cell>
          <cell r="AO14">
            <v>0</v>
          </cell>
          <cell r="AP14">
            <v>0</v>
          </cell>
          <cell r="AQ14">
            <v>0</v>
          </cell>
          <cell r="AR14">
            <v>0</v>
          </cell>
          <cell r="AS14">
            <v>0</v>
          </cell>
          <cell r="AT14">
            <v>0</v>
          </cell>
          <cell r="AU14">
            <v>0</v>
          </cell>
          <cell r="AV14">
            <v>0</v>
          </cell>
          <cell r="AW14">
            <v>0</v>
          </cell>
          <cell r="AX14">
            <v>0</v>
          </cell>
          <cell r="AY14">
            <v>0</v>
          </cell>
          <cell r="AZ14">
            <v>36120</v>
          </cell>
          <cell r="BA14">
            <v>0</v>
          </cell>
          <cell r="BB14">
            <v>0</v>
          </cell>
          <cell r="BC14">
            <v>0</v>
          </cell>
          <cell r="BD14">
            <v>0</v>
          </cell>
          <cell r="BE14">
            <v>88716</v>
          </cell>
          <cell r="BF14">
            <v>0</v>
          </cell>
          <cell r="BG14">
            <v>0</v>
          </cell>
          <cell r="BH14">
            <v>124836</v>
          </cell>
          <cell r="BI14">
            <v>0</v>
          </cell>
          <cell r="BJ14">
            <v>0</v>
          </cell>
          <cell r="BK14">
            <v>0</v>
          </cell>
          <cell r="BL14">
            <v>0</v>
          </cell>
          <cell r="BM14">
            <v>0</v>
          </cell>
          <cell r="BN14">
            <v>0</v>
          </cell>
        </row>
        <row r="15">
          <cell r="A15" t="str">
            <v>Beat Carnival</v>
          </cell>
          <cell r="B15">
            <v>1</v>
          </cell>
          <cell r="C15">
            <v>33159</v>
          </cell>
          <cell r="D15" t="str">
            <v>Exchequer</v>
          </cell>
          <cell r="E15" t="str">
            <v>ACNI/12205</v>
          </cell>
          <cell r="F15" t="str">
            <v>Gavin O'Connor</v>
          </cell>
          <cell r="G15" t="str">
            <v>AFP - Core</v>
          </cell>
          <cell r="H15" t="str">
            <v>Awarded</v>
          </cell>
          <cell r="I15" t="str">
            <v>Medium</v>
          </cell>
          <cell r="J15">
            <v>144513</v>
          </cell>
          <cell r="L15">
            <v>243023</v>
          </cell>
          <cell r="M15">
            <v>435535</v>
          </cell>
          <cell r="N15" t="str">
            <v>Combined</v>
          </cell>
          <cell r="O15">
            <v>140696</v>
          </cell>
          <cell r="P15">
            <v>703</v>
          </cell>
          <cell r="Q15">
            <v>4585</v>
          </cell>
          <cell r="R15">
            <v>24753</v>
          </cell>
          <cell r="S15">
            <v>1822</v>
          </cell>
          <cell r="T15">
            <v>2460</v>
          </cell>
          <cell r="U15">
            <v>4204</v>
          </cell>
          <cell r="V15">
            <v>0</v>
          </cell>
          <cell r="W15">
            <v>0</v>
          </cell>
          <cell r="X15">
            <v>6391</v>
          </cell>
          <cell r="Y15">
            <v>44918</v>
          </cell>
          <cell r="Z15">
            <v>13245</v>
          </cell>
          <cell r="AA15">
            <v>62939</v>
          </cell>
          <cell r="AB15">
            <v>0</v>
          </cell>
          <cell r="AC15">
            <v>4674</v>
          </cell>
          <cell r="AD15">
            <v>0</v>
          </cell>
          <cell r="AE15">
            <v>805</v>
          </cell>
          <cell r="AF15">
            <v>1268</v>
          </cell>
          <cell r="AG15">
            <v>0</v>
          </cell>
          <cell r="AH15">
            <v>11198</v>
          </cell>
          <cell r="AI15">
            <v>9188</v>
          </cell>
          <cell r="AJ15">
            <v>12016</v>
          </cell>
          <cell r="AK15">
            <v>144513</v>
          </cell>
          <cell r="AL15">
            <v>0</v>
          </cell>
          <cell r="AM15">
            <v>0</v>
          </cell>
          <cell r="AN15">
            <v>144513</v>
          </cell>
          <cell r="AO15">
            <v>0</v>
          </cell>
          <cell r="AP15">
            <v>10120</v>
          </cell>
          <cell r="AQ15">
            <v>52456</v>
          </cell>
          <cell r="AR15">
            <v>3264</v>
          </cell>
          <cell r="AS15">
            <v>0</v>
          </cell>
          <cell r="AT15">
            <v>0</v>
          </cell>
          <cell r="AU15">
            <v>0</v>
          </cell>
          <cell r="AV15">
            <v>3264</v>
          </cell>
          <cell r="AW15">
            <v>0</v>
          </cell>
          <cell r="AX15">
            <v>0</v>
          </cell>
          <cell r="AY15">
            <v>0</v>
          </cell>
          <cell r="AZ15">
            <v>0</v>
          </cell>
          <cell r="BA15">
            <v>0</v>
          </cell>
          <cell r="BB15">
            <v>0</v>
          </cell>
          <cell r="BC15">
            <v>0</v>
          </cell>
          <cell r="BD15">
            <v>4215</v>
          </cell>
          <cell r="BE15">
            <v>12543</v>
          </cell>
          <cell r="BF15">
            <v>12676</v>
          </cell>
          <cell r="BG15">
            <v>675</v>
          </cell>
          <cell r="BH15">
            <v>30109</v>
          </cell>
          <cell r="BI15">
            <v>0</v>
          </cell>
          <cell r="BJ15">
            <v>23262</v>
          </cell>
          <cell r="BK15">
            <v>15500</v>
          </cell>
          <cell r="BL15">
            <v>38762</v>
          </cell>
          <cell r="BM15">
            <v>0</v>
          </cell>
          <cell r="BN15">
            <v>0</v>
          </cell>
        </row>
        <row r="16">
          <cell r="A16" t="str">
            <v>Belfast Community Circus School</v>
          </cell>
          <cell r="B16">
            <v>1</v>
          </cell>
          <cell r="C16">
            <v>33236</v>
          </cell>
          <cell r="D16" t="str">
            <v>Exchequer</v>
          </cell>
          <cell r="E16" t="str">
            <v>ACNI/12282</v>
          </cell>
          <cell r="F16" t="str">
            <v>Gavin O'Connor</v>
          </cell>
          <cell r="G16" t="str">
            <v>AFP - Core</v>
          </cell>
          <cell r="H16" t="str">
            <v>Awarded</v>
          </cell>
          <cell r="I16" t="str">
            <v>Medium</v>
          </cell>
          <cell r="J16">
            <v>156699</v>
          </cell>
          <cell r="L16">
            <v>174418</v>
          </cell>
          <cell r="M16">
            <v>691418</v>
          </cell>
          <cell r="N16" t="str">
            <v>Combined</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156699</v>
          </cell>
          <cell r="AL16">
            <v>0</v>
          </cell>
          <cell r="AM16">
            <v>0</v>
          </cell>
          <cell r="AN16">
            <v>156699</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row>
        <row r="17">
          <cell r="A17" t="str">
            <v>Belfast Exposed Photography</v>
          </cell>
          <cell r="B17">
            <v>1</v>
          </cell>
          <cell r="C17">
            <v>33166</v>
          </cell>
          <cell r="D17" t="str">
            <v>Exchequer</v>
          </cell>
          <cell r="E17" t="str">
            <v>ACNI/12212</v>
          </cell>
          <cell r="F17" t="str">
            <v>Deirdre Robb</v>
          </cell>
          <cell r="G17" t="str">
            <v>AFP - Core</v>
          </cell>
          <cell r="H17" t="str">
            <v>Awarded</v>
          </cell>
          <cell r="I17" t="str">
            <v>Medium</v>
          </cell>
          <cell r="J17">
            <v>144087</v>
          </cell>
          <cell r="L17">
            <v>144086.98000000001</v>
          </cell>
          <cell r="M17">
            <v>329212.53999999998</v>
          </cell>
          <cell r="N17" t="str">
            <v>Visual Arts</v>
          </cell>
          <cell r="O17">
            <v>141784</v>
          </cell>
          <cell r="P17">
            <v>12684</v>
          </cell>
          <cell r="Q17">
            <v>7022</v>
          </cell>
          <cell r="R17">
            <v>1557</v>
          </cell>
          <cell r="S17">
            <v>5664</v>
          </cell>
          <cell r="T17">
            <v>1009</v>
          </cell>
          <cell r="U17">
            <v>2910</v>
          </cell>
          <cell r="V17">
            <v>0</v>
          </cell>
          <cell r="W17">
            <v>0</v>
          </cell>
          <cell r="X17">
            <v>4774</v>
          </cell>
          <cell r="Y17">
            <v>35620</v>
          </cell>
          <cell r="Z17">
            <v>29444</v>
          </cell>
          <cell r="AA17">
            <v>24316</v>
          </cell>
          <cell r="AB17">
            <v>0</v>
          </cell>
          <cell r="AC17">
            <v>5965</v>
          </cell>
          <cell r="AD17">
            <v>0</v>
          </cell>
          <cell r="AE17">
            <v>4008</v>
          </cell>
          <cell r="AF17">
            <v>0</v>
          </cell>
          <cell r="AG17">
            <v>6499</v>
          </cell>
          <cell r="AH17">
            <v>2451</v>
          </cell>
          <cell r="AI17">
            <v>1962</v>
          </cell>
          <cell r="AJ17">
            <v>24657</v>
          </cell>
          <cell r="AK17">
            <v>144087</v>
          </cell>
          <cell r="AL17">
            <v>0</v>
          </cell>
          <cell r="AM17">
            <v>2520</v>
          </cell>
          <cell r="AN17">
            <v>146607</v>
          </cell>
          <cell r="AO17">
            <v>0</v>
          </cell>
          <cell r="AP17">
            <v>0</v>
          </cell>
          <cell r="AQ17">
            <v>28603</v>
          </cell>
          <cell r="AR17">
            <v>0</v>
          </cell>
          <cell r="AS17">
            <v>1500</v>
          </cell>
          <cell r="AT17">
            <v>0</v>
          </cell>
          <cell r="AU17">
            <v>0</v>
          </cell>
          <cell r="AV17">
            <v>1500</v>
          </cell>
          <cell r="AW17">
            <v>0</v>
          </cell>
          <cell r="AX17">
            <v>0</v>
          </cell>
          <cell r="AY17">
            <v>0</v>
          </cell>
          <cell r="AZ17">
            <v>0</v>
          </cell>
          <cell r="BA17">
            <v>5499</v>
          </cell>
          <cell r="BB17">
            <v>0</v>
          </cell>
          <cell r="BC17">
            <v>0</v>
          </cell>
          <cell r="BD17">
            <v>0</v>
          </cell>
          <cell r="BE17">
            <v>0</v>
          </cell>
          <cell r="BF17">
            <v>57759</v>
          </cell>
          <cell r="BG17">
            <v>0</v>
          </cell>
          <cell r="BH17">
            <v>63258</v>
          </cell>
          <cell r="BI17">
            <v>1000</v>
          </cell>
          <cell r="BJ17">
            <v>505</v>
          </cell>
          <cell r="BK17">
            <v>30000</v>
          </cell>
          <cell r="BL17">
            <v>31505</v>
          </cell>
          <cell r="BM17">
            <v>0</v>
          </cell>
          <cell r="BN17">
            <v>0</v>
          </cell>
        </row>
        <row r="18">
          <cell r="A18" t="str">
            <v>Belfast International Arts Festival</v>
          </cell>
          <cell r="B18">
            <v>1</v>
          </cell>
          <cell r="C18">
            <v>33592</v>
          </cell>
          <cell r="D18" t="str">
            <v>Exchequer</v>
          </cell>
          <cell r="E18" t="str">
            <v>ACNI/12638</v>
          </cell>
          <cell r="F18" t="str">
            <v>Sonya Whitefield</v>
          </cell>
          <cell r="G18" t="str">
            <v>AFP - Core</v>
          </cell>
          <cell r="H18" t="str">
            <v>Awarded</v>
          </cell>
          <cell r="I18" t="str">
            <v>Medium</v>
          </cell>
          <cell r="J18">
            <v>189150</v>
          </cell>
          <cell r="L18">
            <v>189150</v>
          </cell>
          <cell r="M18">
            <v>0</v>
          </cell>
          <cell r="N18" t="str">
            <v>Combined</v>
          </cell>
          <cell r="O18">
            <v>133463</v>
          </cell>
          <cell r="P18">
            <v>8000</v>
          </cell>
          <cell r="Q18">
            <v>3000</v>
          </cell>
          <cell r="R18">
            <v>0</v>
          </cell>
          <cell r="S18">
            <v>4500</v>
          </cell>
          <cell r="T18">
            <v>5641</v>
          </cell>
          <cell r="U18">
            <v>11250</v>
          </cell>
          <cell r="V18">
            <v>0</v>
          </cell>
          <cell r="W18">
            <v>0</v>
          </cell>
          <cell r="X18">
            <v>4800</v>
          </cell>
          <cell r="Y18">
            <v>37191</v>
          </cell>
          <cell r="Z18">
            <v>39930</v>
          </cell>
          <cell r="AA18">
            <v>177335</v>
          </cell>
          <cell r="AB18">
            <v>1500</v>
          </cell>
          <cell r="AC18">
            <v>156202</v>
          </cell>
          <cell r="AD18">
            <v>0</v>
          </cell>
          <cell r="AE18">
            <v>0</v>
          </cell>
          <cell r="AF18">
            <v>30000</v>
          </cell>
          <cell r="AG18">
            <v>35000</v>
          </cell>
          <cell r="AH18">
            <v>90000</v>
          </cell>
          <cell r="AI18">
            <v>104697</v>
          </cell>
          <cell r="AJ18">
            <v>18000</v>
          </cell>
          <cell r="AK18">
            <v>189150</v>
          </cell>
          <cell r="AL18">
            <v>0</v>
          </cell>
          <cell r="AM18">
            <v>141388</v>
          </cell>
          <cell r="AN18">
            <v>330538</v>
          </cell>
          <cell r="AO18">
            <v>0</v>
          </cell>
          <cell r="AP18">
            <v>170000</v>
          </cell>
          <cell r="AQ18">
            <v>84000</v>
          </cell>
          <cell r="AR18">
            <v>0</v>
          </cell>
          <cell r="AS18">
            <v>45600</v>
          </cell>
          <cell r="AT18">
            <v>0</v>
          </cell>
          <cell r="AU18">
            <v>0</v>
          </cell>
          <cell r="AV18">
            <v>45600</v>
          </cell>
          <cell r="AW18">
            <v>72626</v>
          </cell>
          <cell r="AX18">
            <v>0</v>
          </cell>
          <cell r="AY18">
            <v>0</v>
          </cell>
          <cell r="AZ18">
            <v>0</v>
          </cell>
          <cell r="BA18">
            <v>0</v>
          </cell>
          <cell r="BB18">
            <v>0</v>
          </cell>
          <cell r="BC18">
            <v>0</v>
          </cell>
          <cell r="BD18">
            <v>0</v>
          </cell>
          <cell r="BE18">
            <v>9130</v>
          </cell>
          <cell r="BF18">
            <v>0</v>
          </cell>
          <cell r="BG18">
            <v>0</v>
          </cell>
          <cell r="BH18">
            <v>81756</v>
          </cell>
          <cell r="BI18">
            <v>165000</v>
          </cell>
          <cell r="BJ18">
            <v>0</v>
          </cell>
          <cell r="BK18">
            <v>0</v>
          </cell>
          <cell r="BL18">
            <v>165000</v>
          </cell>
          <cell r="BM18">
            <v>0</v>
          </cell>
          <cell r="BN18">
            <v>0</v>
          </cell>
        </row>
        <row r="19">
          <cell r="A19" t="str">
            <v>Belfast Music Society</v>
          </cell>
          <cell r="B19">
            <v>1</v>
          </cell>
          <cell r="C19">
            <v>33165</v>
          </cell>
          <cell r="D19" t="str">
            <v>Lottery</v>
          </cell>
          <cell r="E19" t="str">
            <v>ACNI/12211</v>
          </cell>
          <cell r="F19" t="str">
            <v>Ciaran Scullion</v>
          </cell>
          <cell r="G19" t="str">
            <v>AFP - Core</v>
          </cell>
          <cell r="H19" t="str">
            <v>Awarded</v>
          </cell>
          <cell r="I19" t="str">
            <v>Small</v>
          </cell>
          <cell r="J19">
            <v>42583</v>
          </cell>
          <cell r="L19">
            <v>42585</v>
          </cell>
          <cell r="M19">
            <v>81700</v>
          </cell>
          <cell r="N19" t="str">
            <v>Music</v>
          </cell>
          <cell r="O19">
            <v>11500</v>
          </cell>
          <cell r="P19">
            <v>0</v>
          </cell>
          <cell r="Q19">
            <v>0</v>
          </cell>
          <cell r="R19">
            <v>0</v>
          </cell>
          <cell r="S19">
            <v>0</v>
          </cell>
          <cell r="T19">
            <v>1120</v>
          </cell>
          <cell r="U19">
            <v>84</v>
          </cell>
          <cell r="V19">
            <v>0</v>
          </cell>
          <cell r="W19">
            <v>0</v>
          </cell>
          <cell r="X19">
            <v>243</v>
          </cell>
          <cell r="Y19">
            <v>1447</v>
          </cell>
          <cell r="Z19">
            <v>773</v>
          </cell>
          <cell r="AA19">
            <v>28543</v>
          </cell>
          <cell r="AB19">
            <v>0</v>
          </cell>
          <cell r="AC19">
            <v>7547</v>
          </cell>
          <cell r="AD19">
            <v>0</v>
          </cell>
          <cell r="AE19">
            <v>1324</v>
          </cell>
          <cell r="AF19">
            <v>447</v>
          </cell>
          <cell r="AG19">
            <v>1075</v>
          </cell>
          <cell r="AH19">
            <v>5023</v>
          </cell>
          <cell r="AI19">
            <v>75</v>
          </cell>
          <cell r="AJ19">
            <v>2210</v>
          </cell>
          <cell r="AK19">
            <v>42583</v>
          </cell>
          <cell r="AL19">
            <v>0</v>
          </cell>
          <cell r="AM19">
            <v>3000</v>
          </cell>
          <cell r="AN19">
            <v>45583</v>
          </cell>
          <cell r="AO19">
            <v>0</v>
          </cell>
          <cell r="AP19">
            <v>0</v>
          </cell>
          <cell r="AQ19">
            <v>0</v>
          </cell>
          <cell r="AR19">
            <v>0</v>
          </cell>
          <cell r="AS19">
            <v>0</v>
          </cell>
          <cell r="AT19">
            <v>0</v>
          </cell>
          <cell r="AU19">
            <v>0</v>
          </cell>
          <cell r="AV19">
            <v>0</v>
          </cell>
          <cell r="AW19">
            <v>8715</v>
          </cell>
          <cell r="AX19">
            <v>0</v>
          </cell>
          <cell r="AY19">
            <v>0</v>
          </cell>
          <cell r="AZ19">
            <v>0</v>
          </cell>
          <cell r="BA19">
            <v>0</v>
          </cell>
          <cell r="BB19">
            <v>0</v>
          </cell>
          <cell r="BC19">
            <v>0</v>
          </cell>
          <cell r="BD19">
            <v>0</v>
          </cell>
          <cell r="BE19">
            <v>0</v>
          </cell>
          <cell r="BF19">
            <v>0</v>
          </cell>
          <cell r="BG19">
            <v>2475</v>
          </cell>
          <cell r="BH19">
            <v>11190</v>
          </cell>
          <cell r="BI19">
            <v>0</v>
          </cell>
          <cell r="BJ19">
            <v>2600</v>
          </cell>
          <cell r="BK19">
            <v>0</v>
          </cell>
          <cell r="BL19">
            <v>2600</v>
          </cell>
          <cell r="BM19">
            <v>0</v>
          </cell>
          <cell r="BN19">
            <v>0</v>
          </cell>
        </row>
        <row r="20">
          <cell r="A20" t="str">
            <v>Belfast Print Workshop</v>
          </cell>
          <cell r="B20">
            <v>1</v>
          </cell>
          <cell r="C20">
            <v>33209</v>
          </cell>
          <cell r="D20" t="str">
            <v>Lottery</v>
          </cell>
          <cell r="E20" t="str">
            <v>ACNI/12255</v>
          </cell>
          <cell r="F20" t="str">
            <v>Suzanne Lyle</v>
          </cell>
          <cell r="G20" t="str">
            <v>AFP - Core</v>
          </cell>
          <cell r="H20" t="str">
            <v>Awarded</v>
          </cell>
          <cell r="I20" t="str">
            <v>Small</v>
          </cell>
          <cell r="J20">
            <v>50000</v>
          </cell>
          <cell r="L20">
            <v>89000</v>
          </cell>
          <cell r="M20">
            <v>145075</v>
          </cell>
          <cell r="N20" t="str">
            <v>Visual Arts</v>
          </cell>
          <cell r="O20">
            <v>41255</v>
          </cell>
          <cell r="P20">
            <v>21426</v>
          </cell>
          <cell r="Q20">
            <v>4200</v>
          </cell>
          <cell r="R20">
            <v>596</v>
          </cell>
          <cell r="S20">
            <v>2200</v>
          </cell>
          <cell r="T20">
            <v>583</v>
          </cell>
          <cell r="U20">
            <v>6000</v>
          </cell>
          <cell r="V20">
            <v>0</v>
          </cell>
          <cell r="W20">
            <v>0</v>
          </cell>
          <cell r="X20">
            <v>2700</v>
          </cell>
          <cell r="Y20">
            <v>37705</v>
          </cell>
          <cell r="Z20">
            <v>1750</v>
          </cell>
          <cell r="AA20">
            <v>7888</v>
          </cell>
          <cell r="AB20">
            <v>0</v>
          </cell>
          <cell r="AC20">
            <v>0</v>
          </cell>
          <cell r="AD20">
            <v>0</v>
          </cell>
          <cell r="AE20">
            <v>0</v>
          </cell>
          <cell r="AF20">
            <v>0</v>
          </cell>
          <cell r="AG20">
            <v>0</v>
          </cell>
          <cell r="AH20">
            <v>0</v>
          </cell>
          <cell r="AI20">
            <v>6000</v>
          </cell>
          <cell r="AJ20">
            <v>2402</v>
          </cell>
          <cell r="AK20">
            <v>50000</v>
          </cell>
          <cell r="AL20">
            <v>0</v>
          </cell>
          <cell r="AM20">
            <v>0</v>
          </cell>
          <cell r="AN20">
            <v>50000</v>
          </cell>
          <cell r="AO20">
            <v>0</v>
          </cell>
          <cell r="AP20">
            <v>0</v>
          </cell>
          <cell r="AQ20">
            <v>0</v>
          </cell>
          <cell r="AR20">
            <v>0</v>
          </cell>
          <cell r="AS20">
            <v>0</v>
          </cell>
          <cell r="AT20">
            <v>0</v>
          </cell>
          <cell r="AU20">
            <v>0</v>
          </cell>
          <cell r="AV20">
            <v>0</v>
          </cell>
          <cell r="AW20">
            <v>0</v>
          </cell>
          <cell r="AX20">
            <v>0</v>
          </cell>
          <cell r="AY20">
            <v>0</v>
          </cell>
          <cell r="AZ20">
            <v>16500</v>
          </cell>
          <cell r="BA20">
            <v>0</v>
          </cell>
          <cell r="BB20">
            <v>10000</v>
          </cell>
          <cell r="BC20">
            <v>0</v>
          </cell>
          <cell r="BD20">
            <v>0</v>
          </cell>
          <cell r="BE20">
            <v>0</v>
          </cell>
          <cell r="BF20">
            <v>0</v>
          </cell>
          <cell r="BG20">
            <v>14000</v>
          </cell>
          <cell r="BH20">
            <v>40500</v>
          </cell>
          <cell r="BI20">
            <v>5000</v>
          </cell>
          <cell r="BJ20">
            <v>1500</v>
          </cell>
          <cell r="BK20">
            <v>0</v>
          </cell>
          <cell r="BL20">
            <v>6500</v>
          </cell>
          <cell r="BM20">
            <v>0</v>
          </cell>
          <cell r="BN20">
            <v>0</v>
          </cell>
        </row>
        <row r="21">
          <cell r="A21" t="str">
            <v>BelfastTrad (Traditional Music and Dance Society)</v>
          </cell>
          <cell r="B21">
            <v>1</v>
          </cell>
          <cell r="C21">
            <v>33206</v>
          </cell>
          <cell r="D21" t="str">
            <v>Lottery</v>
          </cell>
          <cell r="E21" t="str">
            <v>ACNI/12252</v>
          </cell>
          <cell r="F21" t="str">
            <v>Maria McAlister</v>
          </cell>
          <cell r="G21" t="str">
            <v>AFP - Core</v>
          </cell>
          <cell r="H21" t="str">
            <v>Awarded</v>
          </cell>
          <cell r="I21" t="str">
            <v>Small</v>
          </cell>
          <cell r="J21">
            <v>33025</v>
          </cell>
          <cell r="L21">
            <v>33025</v>
          </cell>
          <cell r="M21">
            <v>80585</v>
          </cell>
          <cell r="N21" t="str">
            <v>Traditional Arts</v>
          </cell>
          <cell r="O21">
            <v>13487</v>
          </cell>
          <cell r="P21">
            <v>0</v>
          </cell>
          <cell r="Q21">
            <v>0</v>
          </cell>
          <cell r="R21">
            <v>0</v>
          </cell>
          <cell r="S21">
            <v>338</v>
          </cell>
          <cell r="T21">
            <v>584</v>
          </cell>
          <cell r="U21">
            <v>637</v>
          </cell>
          <cell r="V21">
            <v>0</v>
          </cell>
          <cell r="W21">
            <v>0</v>
          </cell>
          <cell r="X21">
            <v>1585</v>
          </cell>
          <cell r="Y21">
            <v>3144</v>
          </cell>
          <cell r="Z21">
            <v>60</v>
          </cell>
          <cell r="AA21">
            <v>39050</v>
          </cell>
          <cell r="AB21">
            <v>73</v>
          </cell>
          <cell r="AC21">
            <v>688</v>
          </cell>
          <cell r="AD21">
            <v>0</v>
          </cell>
          <cell r="AE21">
            <v>0</v>
          </cell>
          <cell r="AF21">
            <v>18648</v>
          </cell>
          <cell r="AG21">
            <v>0</v>
          </cell>
          <cell r="AH21">
            <v>575</v>
          </cell>
          <cell r="AI21">
            <v>1115</v>
          </cell>
          <cell r="AJ21">
            <v>1283</v>
          </cell>
          <cell r="AK21">
            <v>33025</v>
          </cell>
          <cell r="AL21">
            <v>0</v>
          </cell>
          <cell r="AM21">
            <v>0</v>
          </cell>
          <cell r="AN21">
            <v>33025</v>
          </cell>
          <cell r="AO21">
            <v>0</v>
          </cell>
          <cell r="AP21">
            <v>0</v>
          </cell>
          <cell r="AQ21">
            <v>0</v>
          </cell>
          <cell r="AR21">
            <v>0</v>
          </cell>
          <cell r="AS21">
            <v>0</v>
          </cell>
          <cell r="AT21">
            <v>0</v>
          </cell>
          <cell r="AU21">
            <v>0</v>
          </cell>
          <cell r="AV21">
            <v>0</v>
          </cell>
          <cell r="AW21">
            <v>41205</v>
          </cell>
          <cell r="AX21">
            <v>0</v>
          </cell>
          <cell r="AY21">
            <v>0</v>
          </cell>
          <cell r="AZ21">
            <v>130</v>
          </cell>
          <cell r="BA21">
            <v>0</v>
          </cell>
          <cell r="BB21">
            <v>0</v>
          </cell>
          <cell r="BC21">
            <v>0</v>
          </cell>
          <cell r="BD21">
            <v>0</v>
          </cell>
          <cell r="BE21">
            <v>0</v>
          </cell>
          <cell r="BF21">
            <v>0</v>
          </cell>
          <cell r="BG21">
            <v>3330</v>
          </cell>
          <cell r="BH21">
            <v>44665</v>
          </cell>
          <cell r="BI21">
            <v>350</v>
          </cell>
          <cell r="BJ21">
            <v>248</v>
          </cell>
          <cell r="BK21">
            <v>0</v>
          </cell>
          <cell r="BL21">
            <v>598</v>
          </cell>
          <cell r="BM21">
            <v>0</v>
          </cell>
          <cell r="BN21">
            <v>0</v>
          </cell>
        </row>
        <row r="22">
          <cell r="A22" t="str">
            <v>Big Telly Theatre Company</v>
          </cell>
          <cell r="B22">
            <v>1</v>
          </cell>
          <cell r="C22">
            <v>33261</v>
          </cell>
          <cell r="D22" t="str">
            <v>Exchequer</v>
          </cell>
          <cell r="E22" t="str">
            <v>ACNI/12307</v>
          </cell>
          <cell r="F22" t="str">
            <v>Gilly Campbell</v>
          </cell>
          <cell r="G22" t="str">
            <v>AFP - Core</v>
          </cell>
          <cell r="H22" t="str">
            <v>Awarded</v>
          </cell>
          <cell r="I22" t="str">
            <v>Medium</v>
          </cell>
          <cell r="J22">
            <v>150350</v>
          </cell>
          <cell r="L22">
            <v>160489</v>
          </cell>
          <cell r="M22">
            <v>512116</v>
          </cell>
          <cell r="N22" t="str">
            <v>Drama</v>
          </cell>
          <cell r="O22">
            <v>142825</v>
          </cell>
          <cell r="P22">
            <v>9260</v>
          </cell>
          <cell r="Q22">
            <v>822</v>
          </cell>
          <cell r="R22">
            <v>0</v>
          </cell>
          <cell r="S22">
            <v>1184</v>
          </cell>
          <cell r="T22">
            <v>3726</v>
          </cell>
          <cell r="U22">
            <v>1692</v>
          </cell>
          <cell r="V22">
            <v>0</v>
          </cell>
          <cell r="W22">
            <v>0</v>
          </cell>
          <cell r="X22">
            <v>3590</v>
          </cell>
          <cell r="Y22">
            <v>20274</v>
          </cell>
          <cell r="Z22">
            <v>8645</v>
          </cell>
          <cell r="AA22">
            <v>151960</v>
          </cell>
          <cell r="AB22">
            <v>0</v>
          </cell>
          <cell r="AC22">
            <v>10212</v>
          </cell>
          <cell r="AD22">
            <v>0</v>
          </cell>
          <cell r="AE22">
            <v>0</v>
          </cell>
          <cell r="AF22">
            <v>0</v>
          </cell>
          <cell r="AG22">
            <v>8457</v>
          </cell>
          <cell r="AH22">
            <v>38321</v>
          </cell>
          <cell r="AI22">
            <v>22675</v>
          </cell>
          <cell r="AJ22">
            <v>3884</v>
          </cell>
          <cell r="AK22">
            <v>150350</v>
          </cell>
          <cell r="AL22">
            <v>0</v>
          </cell>
          <cell r="AM22">
            <v>15000</v>
          </cell>
          <cell r="AN22">
            <v>165350</v>
          </cell>
          <cell r="AO22">
            <v>0</v>
          </cell>
          <cell r="AP22">
            <v>15049</v>
          </cell>
          <cell r="AQ22">
            <v>2000</v>
          </cell>
          <cell r="AR22">
            <v>0</v>
          </cell>
          <cell r="AS22">
            <v>82571</v>
          </cell>
          <cell r="AT22">
            <v>7394</v>
          </cell>
          <cell r="AU22">
            <v>0</v>
          </cell>
          <cell r="AV22">
            <v>89965</v>
          </cell>
          <cell r="AW22">
            <v>0</v>
          </cell>
          <cell r="AX22">
            <v>62290</v>
          </cell>
          <cell r="AY22">
            <v>0</v>
          </cell>
          <cell r="AZ22">
            <v>0</v>
          </cell>
          <cell r="BA22">
            <v>0</v>
          </cell>
          <cell r="BB22">
            <v>0</v>
          </cell>
          <cell r="BC22">
            <v>0</v>
          </cell>
          <cell r="BD22">
            <v>0</v>
          </cell>
          <cell r="BE22">
            <v>0</v>
          </cell>
          <cell r="BF22">
            <v>0</v>
          </cell>
          <cell r="BG22">
            <v>18820</v>
          </cell>
          <cell r="BH22">
            <v>81110</v>
          </cell>
          <cell r="BI22">
            <v>0</v>
          </cell>
          <cell r="BJ22">
            <v>95</v>
          </cell>
          <cell r="BK22">
            <v>55147</v>
          </cell>
          <cell r="BL22">
            <v>55242</v>
          </cell>
          <cell r="BM22">
            <v>0</v>
          </cell>
          <cell r="BN22">
            <v>0</v>
          </cell>
        </row>
        <row r="23">
          <cell r="A23" t="str">
            <v>Bruiser Theatre Company</v>
          </cell>
          <cell r="B23">
            <v>1</v>
          </cell>
          <cell r="C23">
            <v>33231</v>
          </cell>
          <cell r="D23" t="str">
            <v>Exchequer</v>
          </cell>
          <cell r="E23" t="str">
            <v>ACNI/12277</v>
          </cell>
          <cell r="F23" t="str">
            <v>Gilly Campbell</v>
          </cell>
          <cell r="G23" t="str">
            <v>AFP - Core</v>
          </cell>
          <cell r="H23" t="str">
            <v>Awarded</v>
          </cell>
          <cell r="I23" t="str">
            <v>Medium</v>
          </cell>
          <cell r="J23">
            <v>106703</v>
          </cell>
          <cell r="L23">
            <v>134708</v>
          </cell>
          <cell r="M23">
            <v>379791.44</v>
          </cell>
          <cell r="N23" t="str">
            <v>Drama</v>
          </cell>
          <cell r="O23">
            <v>55365.46</v>
          </cell>
          <cell r="P23">
            <v>4090.16</v>
          </cell>
          <cell r="Q23">
            <v>0</v>
          </cell>
          <cell r="R23">
            <v>0</v>
          </cell>
          <cell r="S23">
            <v>1172.6500000000001</v>
          </cell>
          <cell r="T23">
            <v>784.8</v>
          </cell>
          <cell r="U23">
            <v>1484.42</v>
          </cell>
          <cell r="V23">
            <v>0</v>
          </cell>
          <cell r="W23">
            <v>0</v>
          </cell>
          <cell r="X23">
            <v>461.18</v>
          </cell>
          <cell r="Y23">
            <v>7993.21</v>
          </cell>
          <cell r="Z23">
            <v>4348.1899999999996</v>
          </cell>
          <cell r="AA23">
            <v>71722.47</v>
          </cell>
          <cell r="AB23">
            <v>0</v>
          </cell>
          <cell r="AC23">
            <v>5377.2</v>
          </cell>
          <cell r="AD23">
            <v>0</v>
          </cell>
          <cell r="AE23">
            <v>0</v>
          </cell>
          <cell r="AF23">
            <v>2481</v>
          </cell>
          <cell r="AG23">
            <v>3198.73</v>
          </cell>
          <cell r="AH23">
            <v>3292.68</v>
          </cell>
          <cell r="AI23">
            <v>7195.37</v>
          </cell>
          <cell r="AJ23">
            <v>14156.84</v>
          </cell>
          <cell r="AK23">
            <v>106702</v>
          </cell>
          <cell r="AL23">
            <v>0</v>
          </cell>
          <cell r="AM23">
            <v>0</v>
          </cell>
          <cell r="AN23">
            <v>106702</v>
          </cell>
          <cell r="AO23">
            <v>0</v>
          </cell>
          <cell r="AP23">
            <v>0</v>
          </cell>
          <cell r="AQ23">
            <v>18000</v>
          </cell>
          <cell r="AR23">
            <v>0</v>
          </cell>
          <cell r="AS23">
            <v>0</v>
          </cell>
          <cell r="AT23">
            <v>0</v>
          </cell>
          <cell r="AU23">
            <v>0</v>
          </cell>
          <cell r="AV23">
            <v>0</v>
          </cell>
          <cell r="AW23">
            <v>32800</v>
          </cell>
          <cell r="AX23">
            <v>4316.75</v>
          </cell>
          <cell r="AY23">
            <v>1630.54</v>
          </cell>
          <cell r="AZ23">
            <v>0</v>
          </cell>
          <cell r="BA23">
            <v>28</v>
          </cell>
          <cell r="BB23">
            <v>0</v>
          </cell>
          <cell r="BC23">
            <v>0</v>
          </cell>
          <cell r="BD23">
            <v>0</v>
          </cell>
          <cell r="BE23">
            <v>0</v>
          </cell>
          <cell r="BF23">
            <v>11396</v>
          </cell>
          <cell r="BG23">
            <v>164.24</v>
          </cell>
          <cell r="BH23">
            <v>50335.53</v>
          </cell>
          <cell r="BI23">
            <v>0</v>
          </cell>
          <cell r="BJ23">
            <v>1348.04</v>
          </cell>
          <cell r="BK23">
            <v>15000</v>
          </cell>
          <cell r="BL23">
            <v>16348.04</v>
          </cell>
          <cell r="BM23">
            <v>0</v>
          </cell>
          <cell r="BN23">
            <v>0</v>
          </cell>
        </row>
        <row r="24">
          <cell r="A24" t="str">
            <v>Cahoots NI Ltd</v>
          </cell>
          <cell r="B24">
            <v>1</v>
          </cell>
          <cell r="C24">
            <v>33263</v>
          </cell>
          <cell r="D24" t="str">
            <v>Exchequer</v>
          </cell>
          <cell r="E24" t="str">
            <v>ACNI/12309</v>
          </cell>
          <cell r="F24" t="str">
            <v>Gilly Campbell</v>
          </cell>
          <cell r="G24" t="str">
            <v>AFP - Core</v>
          </cell>
          <cell r="H24" t="str">
            <v>Awarded</v>
          </cell>
          <cell r="I24" t="str">
            <v>Small</v>
          </cell>
          <cell r="J24">
            <v>121764</v>
          </cell>
          <cell r="L24">
            <v>144087</v>
          </cell>
          <cell r="M24">
            <v>376752.72</v>
          </cell>
          <cell r="N24" t="str">
            <v>Drama</v>
          </cell>
          <cell r="O24">
            <v>73235.7</v>
          </cell>
          <cell r="P24">
            <v>4107</v>
          </cell>
          <cell r="Q24">
            <v>0</v>
          </cell>
          <cell r="R24">
            <v>1257.46</v>
          </cell>
          <cell r="S24">
            <v>936.62</v>
          </cell>
          <cell r="T24">
            <v>1470.08</v>
          </cell>
          <cell r="U24">
            <v>2416.4899999999998</v>
          </cell>
          <cell r="V24">
            <v>0</v>
          </cell>
          <cell r="W24">
            <v>0</v>
          </cell>
          <cell r="X24">
            <v>2514</v>
          </cell>
          <cell r="Y24">
            <v>12701.65</v>
          </cell>
          <cell r="Z24">
            <v>1451.11</v>
          </cell>
          <cell r="AA24">
            <v>117870.26</v>
          </cell>
          <cell r="AB24">
            <v>0</v>
          </cell>
          <cell r="AC24">
            <v>2594.16</v>
          </cell>
          <cell r="AD24">
            <v>0</v>
          </cell>
          <cell r="AE24">
            <v>22.5</v>
          </cell>
          <cell r="AF24">
            <v>0</v>
          </cell>
          <cell r="AG24">
            <v>0</v>
          </cell>
          <cell r="AH24">
            <v>41924.1</v>
          </cell>
          <cell r="AI24">
            <v>33431.15</v>
          </cell>
          <cell r="AJ24">
            <v>946.98</v>
          </cell>
          <cell r="AK24">
            <v>121764</v>
          </cell>
          <cell r="AL24">
            <v>0</v>
          </cell>
          <cell r="AM24">
            <v>14900</v>
          </cell>
          <cell r="AN24">
            <v>13664</v>
          </cell>
          <cell r="AO24">
            <v>0</v>
          </cell>
          <cell r="AP24">
            <v>0</v>
          </cell>
          <cell r="AQ24">
            <v>16000</v>
          </cell>
          <cell r="AR24">
            <v>0</v>
          </cell>
          <cell r="AS24">
            <v>0</v>
          </cell>
          <cell r="AT24">
            <v>0</v>
          </cell>
          <cell r="AU24">
            <v>0</v>
          </cell>
          <cell r="AV24">
            <v>0</v>
          </cell>
          <cell r="AW24">
            <v>0</v>
          </cell>
          <cell r="AX24">
            <v>34970</v>
          </cell>
          <cell r="AY24">
            <v>15000</v>
          </cell>
          <cell r="AZ24">
            <v>0</v>
          </cell>
          <cell r="BA24">
            <v>0</v>
          </cell>
          <cell r="BB24">
            <v>0</v>
          </cell>
          <cell r="BC24">
            <v>0</v>
          </cell>
          <cell r="BD24">
            <v>0</v>
          </cell>
          <cell r="BE24">
            <v>0</v>
          </cell>
          <cell r="BF24">
            <v>0</v>
          </cell>
          <cell r="BG24">
            <v>815.68</v>
          </cell>
          <cell r="BH24">
            <v>50785.68</v>
          </cell>
          <cell r="BI24">
            <v>25000</v>
          </cell>
          <cell r="BJ24">
            <v>0</v>
          </cell>
          <cell r="BK24">
            <v>54600</v>
          </cell>
          <cell r="BL24">
            <v>79600</v>
          </cell>
          <cell r="BM24">
            <v>0</v>
          </cell>
          <cell r="BN24">
            <v>0</v>
          </cell>
        </row>
        <row r="25">
          <cell r="A25" t="str">
            <v>Camerata Ireland</v>
          </cell>
          <cell r="B25">
            <v>1</v>
          </cell>
          <cell r="C25">
            <v>33190</v>
          </cell>
          <cell r="D25" t="str">
            <v>Lottery</v>
          </cell>
          <cell r="E25" t="str">
            <v>ACNI/12236</v>
          </cell>
          <cell r="F25" t="str">
            <v>Ciaran Scullion</v>
          </cell>
          <cell r="G25" t="str">
            <v>AFP - Core</v>
          </cell>
          <cell r="H25" t="str">
            <v>Awarded</v>
          </cell>
          <cell r="I25" t="str">
            <v>Medium</v>
          </cell>
          <cell r="J25">
            <v>99425</v>
          </cell>
          <cell r="L25">
            <v>229500</v>
          </cell>
          <cell r="M25">
            <v>1099070</v>
          </cell>
          <cell r="N25" t="str">
            <v>Music</v>
          </cell>
          <cell r="O25">
            <v>30419</v>
          </cell>
          <cell r="P25">
            <v>0</v>
          </cell>
          <cell r="Q25">
            <v>0</v>
          </cell>
          <cell r="R25">
            <v>0</v>
          </cell>
          <cell r="S25">
            <v>1235</v>
          </cell>
          <cell r="T25">
            <v>1234</v>
          </cell>
          <cell r="U25">
            <v>6243</v>
          </cell>
          <cell r="V25">
            <v>0</v>
          </cell>
          <cell r="W25">
            <v>0</v>
          </cell>
          <cell r="X25">
            <v>1115</v>
          </cell>
          <cell r="Y25">
            <v>9827</v>
          </cell>
          <cell r="Z25">
            <v>11314</v>
          </cell>
          <cell r="AA25">
            <v>125811</v>
          </cell>
          <cell r="AB25">
            <v>0</v>
          </cell>
          <cell r="AC25">
            <v>2480</v>
          </cell>
          <cell r="AD25">
            <v>0</v>
          </cell>
          <cell r="AE25">
            <v>5023</v>
          </cell>
          <cell r="AF25">
            <v>17335</v>
          </cell>
          <cell r="AG25">
            <v>2031</v>
          </cell>
          <cell r="AH25">
            <v>126121</v>
          </cell>
          <cell r="AI25">
            <v>13619</v>
          </cell>
          <cell r="AJ25">
            <v>0</v>
          </cell>
          <cell r="AK25">
            <v>74569</v>
          </cell>
          <cell r="AL25">
            <v>0</v>
          </cell>
          <cell r="AM25">
            <v>0</v>
          </cell>
          <cell r="AN25">
            <v>74569</v>
          </cell>
          <cell r="AO25">
            <v>11905</v>
          </cell>
          <cell r="AP25">
            <v>0</v>
          </cell>
          <cell r="AQ25">
            <v>8630</v>
          </cell>
          <cell r="AR25">
            <v>0</v>
          </cell>
          <cell r="AS25">
            <v>0</v>
          </cell>
          <cell r="AT25">
            <v>19841</v>
          </cell>
          <cell r="AU25">
            <v>0</v>
          </cell>
          <cell r="AV25">
            <v>31746</v>
          </cell>
          <cell r="AW25">
            <v>15624</v>
          </cell>
          <cell r="AX25">
            <v>0</v>
          </cell>
          <cell r="AY25">
            <v>48950</v>
          </cell>
          <cell r="AZ25">
            <v>0</v>
          </cell>
          <cell r="BA25">
            <v>0</v>
          </cell>
          <cell r="BB25">
            <v>0</v>
          </cell>
          <cell r="BC25">
            <v>0</v>
          </cell>
          <cell r="BD25">
            <v>0</v>
          </cell>
          <cell r="BE25">
            <v>4465</v>
          </cell>
          <cell r="BF25">
            <v>0</v>
          </cell>
          <cell r="BG25">
            <v>0</v>
          </cell>
          <cell r="BH25">
            <v>69039</v>
          </cell>
          <cell r="BI25">
            <v>109000</v>
          </cell>
          <cell r="BJ25">
            <v>6400</v>
          </cell>
          <cell r="BK25">
            <v>44000</v>
          </cell>
          <cell r="BL25">
            <v>159400</v>
          </cell>
          <cell r="BM25">
            <v>0</v>
          </cell>
          <cell r="BN25">
            <v>0</v>
          </cell>
        </row>
        <row r="26">
          <cell r="A26" t="str">
            <v>Catalyst Arts Ltd</v>
          </cell>
          <cell r="B26">
            <v>1</v>
          </cell>
          <cell r="C26">
            <v>33258</v>
          </cell>
          <cell r="D26" t="str">
            <v>Lottery</v>
          </cell>
          <cell r="E26" t="str">
            <v>ACNI/12304</v>
          </cell>
          <cell r="F26" t="str">
            <v>Deirdre Robb</v>
          </cell>
          <cell r="G26" t="str">
            <v>AFP - Core</v>
          </cell>
          <cell r="H26" t="str">
            <v>Awarded</v>
          </cell>
          <cell r="I26" t="str">
            <v>Small</v>
          </cell>
          <cell r="J26">
            <v>40720</v>
          </cell>
          <cell r="L26">
            <v>48238</v>
          </cell>
          <cell r="M26">
            <v>71899</v>
          </cell>
          <cell r="N26" t="str">
            <v>Visual Arts</v>
          </cell>
          <cell r="O26">
            <v>0</v>
          </cell>
          <cell r="P26">
            <v>15665</v>
          </cell>
          <cell r="Q26">
            <v>1598</v>
          </cell>
          <cell r="R26">
            <v>1545</v>
          </cell>
          <cell r="S26">
            <v>1045</v>
          </cell>
          <cell r="T26">
            <v>898</v>
          </cell>
          <cell r="U26">
            <v>1203</v>
          </cell>
          <cell r="V26">
            <v>0</v>
          </cell>
          <cell r="W26">
            <v>0</v>
          </cell>
          <cell r="X26">
            <v>3578</v>
          </cell>
          <cell r="Y26">
            <v>25532</v>
          </cell>
          <cell r="Z26">
            <v>6334</v>
          </cell>
          <cell r="AA26">
            <v>6948</v>
          </cell>
          <cell r="AB26">
            <v>926</v>
          </cell>
          <cell r="AC26">
            <v>2103</v>
          </cell>
          <cell r="AD26">
            <v>0</v>
          </cell>
          <cell r="AE26">
            <v>0</v>
          </cell>
          <cell r="AF26">
            <v>0</v>
          </cell>
          <cell r="AG26">
            <v>653</v>
          </cell>
          <cell r="AH26">
            <v>5638</v>
          </cell>
          <cell r="AI26">
            <v>5430</v>
          </cell>
          <cell r="AJ26">
            <v>601</v>
          </cell>
          <cell r="AK26">
            <v>40720</v>
          </cell>
          <cell r="AL26">
            <v>0</v>
          </cell>
          <cell r="AM26">
            <v>0</v>
          </cell>
          <cell r="AN26">
            <v>40720</v>
          </cell>
          <cell r="AO26">
            <v>0</v>
          </cell>
          <cell r="AP26">
            <v>1500</v>
          </cell>
          <cell r="AQ26">
            <v>7722</v>
          </cell>
          <cell r="AR26">
            <v>0</v>
          </cell>
          <cell r="AS26">
            <v>0</v>
          </cell>
          <cell r="AT26">
            <v>0</v>
          </cell>
          <cell r="AU26">
            <v>0</v>
          </cell>
          <cell r="AV26">
            <v>0</v>
          </cell>
          <cell r="AW26">
            <v>0</v>
          </cell>
          <cell r="AX26">
            <v>0</v>
          </cell>
          <cell r="AY26">
            <v>0</v>
          </cell>
          <cell r="AZ26">
            <v>1118</v>
          </cell>
          <cell r="BA26">
            <v>0</v>
          </cell>
          <cell r="BB26">
            <v>0</v>
          </cell>
          <cell r="BC26">
            <v>0</v>
          </cell>
          <cell r="BD26">
            <v>0</v>
          </cell>
          <cell r="BE26">
            <v>1047.4100000000001</v>
          </cell>
          <cell r="BF26">
            <v>0</v>
          </cell>
          <cell r="BG26">
            <v>296.92</v>
          </cell>
          <cell r="BH26">
            <v>2462.33</v>
          </cell>
          <cell r="BI26">
            <v>0</v>
          </cell>
          <cell r="BJ26">
            <v>204.25</v>
          </cell>
          <cell r="BK26">
            <v>4760</v>
          </cell>
          <cell r="BL26">
            <v>4964.25</v>
          </cell>
          <cell r="BM26">
            <v>40720</v>
          </cell>
          <cell r="BN26">
            <v>13982</v>
          </cell>
        </row>
        <row r="27">
          <cell r="A27" t="str">
            <v>Cathedral Quarter Arts Festival</v>
          </cell>
          <cell r="B27">
            <v>1</v>
          </cell>
          <cell r="C27">
            <v>33226</v>
          </cell>
          <cell r="D27" t="str">
            <v>Exchequer</v>
          </cell>
          <cell r="E27" t="str">
            <v>ACNI/12272</v>
          </cell>
          <cell r="F27" t="str">
            <v>Sonya Whitefield</v>
          </cell>
          <cell r="G27" t="str">
            <v>AFP - Core</v>
          </cell>
          <cell r="H27" t="str">
            <v>Awarded</v>
          </cell>
          <cell r="I27" t="str">
            <v>Medium</v>
          </cell>
          <cell r="J27">
            <v>126100</v>
          </cell>
          <cell r="L27">
            <v>140000</v>
          </cell>
          <cell r="M27">
            <v>440000</v>
          </cell>
          <cell r="N27" t="str">
            <v>Combined</v>
          </cell>
          <cell r="O27">
            <v>60500</v>
          </cell>
          <cell r="P27">
            <v>5500</v>
          </cell>
          <cell r="Q27">
            <v>1800</v>
          </cell>
          <cell r="R27">
            <v>0</v>
          </cell>
          <cell r="S27">
            <v>1500</v>
          </cell>
          <cell r="T27">
            <v>1000</v>
          </cell>
          <cell r="U27">
            <v>1800</v>
          </cell>
          <cell r="V27">
            <v>0</v>
          </cell>
          <cell r="W27">
            <v>0</v>
          </cell>
          <cell r="X27">
            <v>800</v>
          </cell>
          <cell r="Y27">
            <v>12400</v>
          </cell>
          <cell r="Z27">
            <v>8500</v>
          </cell>
          <cell r="AA27">
            <v>216400</v>
          </cell>
          <cell r="AB27">
            <v>0</v>
          </cell>
          <cell r="AC27">
            <v>64800</v>
          </cell>
          <cell r="AD27">
            <v>0</v>
          </cell>
          <cell r="AE27">
            <v>0</v>
          </cell>
          <cell r="AF27">
            <v>66000</v>
          </cell>
          <cell r="AG27">
            <v>0</v>
          </cell>
          <cell r="AH27">
            <v>23300</v>
          </cell>
          <cell r="AI27">
            <v>0</v>
          </cell>
          <cell r="AJ27">
            <v>0</v>
          </cell>
          <cell r="AK27">
            <v>126100</v>
          </cell>
          <cell r="AL27">
            <v>0</v>
          </cell>
          <cell r="AM27">
            <v>0</v>
          </cell>
          <cell r="AN27">
            <v>126100</v>
          </cell>
          <cell r="AO27">
            <v>0</v>
          </cell>
          <cell r="AP27">
            <v>18500</v>
          </cell>
          <cell r="AQ27">
            <v>49000</v>
          </cell>
          <cell r="AR27">
            <v>0</v>
          </cell>
          <cell r="AS27">
            <v>65000</v>
          </cell>
          <cell r="AT27">
            <v>0</v>
          </cell>
          <cell r="AU27">
            <v>0</v>
          </cell>
          <cell r="AV27">
            <v>65000</v>
          </cell>
          <cell r="AW27">
            <v>177100</v>
          </cell>
          <cell r="AX27">
            <v>0</v>
          </cell>
          <cell r="AY27">
            <v>0</v>
          </cell>
          <cell r="AZ27">
            <v>0</v>
          </cell>
          <cell r="BA27">
            <v>0</v>
          </cell>
          <cell r="BB27">
            <v>0</v>
          </cell>
          <cell r="BC27">
            <v>0</v>
          </cell>
          <cell r="BD27">
            <v>0</v>
          </cell>
          <cell r="BE27">
            <v>0</v>
          </cell>
          <cell r="BF27">
            <v>0</v>
          </cell>
          <cell r="BG27">
            <v>0</v>
          </cell>
          <cell r="BH27">
            <v>177100</v>
          </cell>
          <cell r="BI27">
            <v>15000</v>
          </cell>
          <cell r="BJ27">
            <v>0</v>
          </cell>
          <cell r="BK27">
            <v>0</v>
          </cell>
          <cell r="BL27">
            <v>15000</v>
          </cell>
          <cell r="BM27">
            <v>0</v>
          </cell>
          <cell r="BN27">
            <v>0</v>
          </cell>
        </row>
        <row r="28">
          <cell r="A28" t="str">
            <v>Centre for Contemporary Art Derry - Londonderry</v>
          </cell>
          <cell r="B28">
            <v>1</v>
          </cell>
          <cell r="C28">
            <v>33174</v>
          </cell>
          <cell r="D28" t="str">
            <v>Exchequer</v>
          </cell>
          <cell r="E28" t="str">
            <v>ACNI/12220</v>
          </cell>
          <cell r="F28" t="str">
            <v>Deirdre Robb</v>
          </cell>
          <cell r="G28" t="str">
            <v>AFP - Core</v>
          </cell>
          <cell r="H28" t="str">
            <v>Awarded</v>
          </cell>
          <cell r="I28" t="str">
            <v>Medium</v>
          </cell>
          <cell r="J28">
            <v>112000</v>
          </cell>
          <cell r="L28">
            <v>165275</v>
          </cell>
          <cell r="M28">
            <v>240870</v>
          </cell>
          <cell r="N28" t="str">
            <v>Visual Arts</v>
          </cell>
          <cell r="O28">
            <v>62148</v>
          </cell>
          <cell r="P28">
            <v>30000</v>
          </cell>
          <cell r="Q28">
            <v>1209</v>
          </cell>
          <cell r="R28">
            <v>270.45999999999998</v>
          </cell>
          <cell r="S28">
            <v>1059.27</v>
          </cell>
          <cell r="T28">
            <v>160.04</v>
          </cell>
          <cell r="U28">
            <v>2517.1799999999998</v>
          </cell>
          <cell r="V28">
            <v>0</v>
          </cell>
          <cell r="W28">
            <v>0</v>
          </cell>
          <cell r="X28">
            <v>1800</v>
          </cell>
          <cell r="Y28">
            <v>37015.949999999997</v>
          </cell>
          <cell r="Z28">
            <v>0</v>
          </cell>
          <cell r="AA28">
            <v>8800</v>
          </cell>
          <cell r="AB28">
            <v>0</v>
          </cell>
          <cell r="AC28">
            <v>2405.85</v>
          </cell>
          <cell r="AD28">
            <v>0</v>
          </cell>
          <cell r="AE28">
            <v>0</v>
          </cell>
          <cell r="AF28">
            <v>0</v>
          </cell>
          <cell r="AG28">
            <v>2685</v>
          </cell>
          <cell r="AH28">
            <v>1834.42</v>
          </cell>
          <cell r="AI28">
            <v>1810.81</v>
          </cell>
          <cell r="AJ28">
            <v>0</v>
          </cell>
          <cell r="AK28">
            <v>112000</v>
          </cell>
          <cell r="AL28">
            <v>0</v>
          </cell>
          <cell r="AM28">
            <v>0</v>
          </cell>
          <cell r="AN28">
            <v>112000</v>
          </cell>
          <cell r="AO28">
            <v>0</v>
          </cell>
          <cell r="AP28">
            <v>0</v>
          </cell>
          <cell r="AQ28">
            <v>20474.689999999999</v>
          </cell>
          <cell r="AR28">
            <v>0</v>
          </cell>
          <cell r="AS28">
            <v>1500</v>
          </cell>
          <cell r="AT28">
            <v>0</v>
          </cell>
          <cell r="AU28">
            <v>0</v>
          </cell>
          <cell r="AV28">
            <v>1500</v>
          </cell>
          <cell r="AW28">
            <v>0</v>
          </cell>
          <cell r="AX28">
            <v>0</v>
          </cell>
          <cell r="AY28">
            <v>0</v>
          </cell>
          <cell r="AZ28">
            <v>0</v>
          </cell>
          <cell r="BA28">
            <v>0</v>
          </cell>
          <cell r="BB28">
            <v>0</v>
          </cell>
          <cell r="BC28">
            <v>0</v>
          </cell>
          <cell r="BD28">
            <v>0</v>
          </cell>
          <cell r="BE28">
            <v>0</v>
          </cell>
          <cell r="BF28">
            <v>0</v>
          </cell>
          <cell r="BG28">
            <v>0</v>
          </cell>
          <cell r="BH28">
            <v>0</v>
          </cell>
          <cell r="BI28">
            <v>2400</v>
          </cell>
          <cell r="BJ28">
            <v>2027.99</v>
          </cell>
          <cell r="BK28">
            <v>4223.6899999999996</v>
          </cell>
          <cell r="BL28">
            <v>8651.68</v>
          </cell>
          <cell r="BM28">
            <v>5448.51</v>
          </cell>
          <cell r="BN28">
            <v>0</v>
          </cell>
        </row>
        <row r="29">
          <cell r="A29" t="str">
            <v>Comhaltas Ceoltoiri Eireann</v>
          </cell>
          <cell r="B29">
            <v>1</v>
          </cell>
          <cell r="C29">
            <v>33164</v>
          </cell>
          <cell r="D29" t="str">
            <v>Lottery</v>
          </cell>
          <cell r="E29" t="str">
            <v>ACNI/12210</v>
          </cell>
          <cell r="F29" t="str">
            <v>Maria McAlister</v>
          </cell>
          <cell r="G29" t="str">
            <v>AFP - Core</v>
          </cell>
          <cell r="H29" t="str">
            <v>Awarded</v>
          </cell>
          <cell r="I29" t="str">
            <v>Small</v>
          </cell>
          <cell r="J29">
            <v>34000</v>
          </cell>
          <cell r="L29">
            <v>34000</v>
          </cell>
          <cell r="M29">
            <v>166650</v>
          </cell>
          <cell r="N29" t="str">
            <v>Traditional Arts</v>
          </cell>
          <cell r="O29">
            <v>0</v>
          </cell>
          <cell r="P29">
            <v>21232.57</v>
          </cell>
          <cell r="Q29">
            <v>0</v>
          </cell>
          <cell r="R29">
            <v>0</v>
          </cell>
          <cell r="S29">
            <v>125</v>
          </cell>
          <cell r="T29">
            <v>7020.32</v>
          </cell>
          <cell r="U29">
            <v>1683.32</v>
          </cell>
          <cell r="V29">
            <v>0</v>
          </cell>
          <cell r="W29">
            <v>0</v>
          </cell>
          <cell r="X29">
            <v>22396.05</v>
          </cell>
          <cell r="Y29">
            <v>52457.259999999995</v>
          </cell>
          <cell r="Z29">
            <v>22374.65</v>
          </cell>
          <cell r="AA29">
            <v>29896.12</v>
          </cell>
          <cell r="AB29">
            <v>10126.780000000001</v>
          </cell>
          <cell r="AC29">
            <v>19948.43</v>
          </cell>
          <cell r="AD29">
            <v>0</v>
          </cell>
          <cell r="AE29">
            <v>10454.799999999999</v>
          </cell>
          <cell r="AF29">
            <v>0</v>
          </cell>
          <cell r="AG29">
            <v>0</v>
          </cell>
          <cell r="AH29">
            <v>25654.25</v>
          </cell>
          <cell r="AI29">
            <v>7896.56</v>
          </cell>
          <cell r="AJ29">
            <v>8354.4599999999991</v>
          </cell>
          <cell r="AK29">
            <v>34000</v>
          </cell>
          <cell r="AL29">
            <v>0</v>
          </cell>
          <cell r="AM29">
            <v>0</v>
          </cell>
          <cell r="AN29">
            <v>34000</v>
          </cell>
          <cell r="AO29">
            <v>0</v>
          </cell>
          <cell r="AP29">
            <v>0</v>
          </cell>
          <cell r="AQ29">
            <v>29820</v>
          </cell>
          <cell r="AR29">
            <v>0</v>
          </cell>
          <cell r="AS29">
            <v>0</v>
          </cell>
          <cell r="AT29">
            <v>2969.63</v>
          </cell>
          <cell r="AU29">
            <v>0</v>
          </cell>
          <cell r="AV29">
            <v>2969.63</v>
          </cell>
          <cell r="AW29">
            <v>53389.58</v>
          </cell>
          <cell r="AX29">
            <v>0</v>
          </cell>
          <cell r="AY29">
            <v>0</v>
          </cell>
          <cell r="AZ29">
            <v>14669.32</v>
          </cell>
          <cell r="BA29">
            <v>1475</v>
          </cell>
          <cell r="BB29">
            <v>0</v>
          </cell>
          <cell r="BC29">
            <v>380.5</v>
          </cell>
          <cell r="BD29">
            <v>0</v>
          </cell>
          <cell r="BE29">
            <v>21655</v>
          </cell>
          <cell r="BF29">
            <v>0</v>
          </cell>
          <cell r="BG29">
            <v>17.100000000000001</v>
          </cell>
          <cell r="BH29">
            <v>91586.5</v>
          </cell>
          <cell r="BI29">
            <v>17661</v>
          </cell>
          <cell r="BJ29">
            <v>8300.65</v>
          </cell>
          <cell r="BK29">
            <v>0</v>
          </cell>
          <cell r="BL29">
            <v>25961.65</v>
          </cell>
          <cell r="BM29">
            <v>0</v>
          </cell>
          <cell r="BN29">
            <v>0</v>
          </cell>
        </row>
        <row r="30">
          <cell r="A30" t="str">
            <v>Craft and Design Collective</v>
          </cell>
          <cell r="B30">
            <v>1</v>
          </cell>
          <cell r="C30">
            <v>33228</v>
          </cell>
          <cell r="D30" t="str">
            <v>Lottery</v>
          </cell>
          <cell r="E30" t="str">
            <v>ACNI/12274</v>
          </cell>
          <cell r="F30" t="str">
            <v>Deirdre Robb</v>
          </cell>
          <cell r="G30" t="str">
            <v>AFP - Core</v>
          </cell>
          <cell r="H30" t="str">
            <v>Awarded</v>
          </cell>
          <cell r="I30" t="str">
            <v>Small</v>
          </cell>
          <cell r="J30">
            <v>20000</v>
          </cell>
          <cell r="L30">
            <v>44429</v>
          </cell>
          <cell r="M30">
            <v>167625</v>
          </cell>
          <cell r="N30" t="str">
            <v>Visual Arts</v>
          </cell>
          <cell r="O30">
            <v>45323</v>
          </cell>
          <cell r="P30">
            <v>55346</v>
          </cell>
          <cell r="Q30">
            <v>2696</v>
          </cell>
          <cell r="R30">
            <v>266</v>
          </cell>
          <cell r="S30">
            <v>817</v>
          </cell>
          <cell r="T30">
            <v>1076</v>
          </cell>
          <cell r="U30">
            <v>4005</v>
          </cell>
          <cell r="V30">
            <v>0</v>
          </cell>
          <cell r="W30">
            <v>0</v>
          </cell>
          <cell r="X30">
            <v>822</v>
          </cell>
          <cell r="Y30">
            <v>65028</v>
          </cell>
          <cell r="Z30">
            <v>2140</v>
          </cell>
          <cell r="AA30">
            <v>0</v>
          </cell>
          <cell r="AB30">
            <v>0</v>
          </cell>
          <cell r="AC30">
            <v>548</v>
          </cell>
          <cell r="AD30">
            <v>0</v>
          </cell>
          <cell r="AE30">
            <v>0</v>
          </cell>
          <cell r="AF30">
            <v>0</v>
          </cell>
          <cell r="AG30">
            <v>0</v>
          </cell>
          <cell r="AH30">
            <v>0</v>
          </cell>
          <cell r="AI30">
            <v>0</v>
          </cell>
          <cell r="AJ30">
            <v>6048</v>
          </cell>
          <cell r="AK30">
            <v>20000</v>
          </cell>
          <cell r="AL30">
            <v>0</v>
          </cell>
          <cell r="AM30">
            <v>0</v>
          </cell>
          <cell r="AN30">
            <v>20000</v>
          </cell>
          <cell r="AO30">
            <v>0</v>
          </cell>
          <cell r="AP30">
            <v>0</v>
          </cell>
          <cell r="AQ30">
            <v>6000</v>
          </cell>
          <cell r="AR30">
            <v>0</v>
          </cell>
          <cell r="AS30">
            <v>0</v>
          </cell>
          <cell r="AT30">
            <v>0</v>
          </cell>
          <cell r="AU30">
            <v>0</v>
          </cell>
          <cell r="AV30">
            <v>0</v>
          </cell>
          <cell r="AW30">
            <v>0</v>
          </cell>
          <cell r="AX30">
            <v>0</v>
          </cell>
          <cell r="AY30">
            <v>0</v>
          </cell>
          <cell r="AZ30">
            <v>3805</v>
          </cell>
          <cell r="BA30">
            <v>0</v>
          </cell>
          <cell r="BB30">
            <v>53532</v>
          </cell>
          <cell r="BC30">
            <v>0</v>
          </cell>
          <cell r="BD30">
            <v>0</v>
          </cell>
          <cell r="BE30">
            <v>5750</v>
          </cell>
          <cell r="BF30">
            <v>0</v>
          </cell>
          <cell r="BG30">
            <v>0</v>
          </cell>
          <cell r="BH30">
            <v>63087</v>
          </cell>
          <cell r="BI30">
            <v>0</v>
          </cell>
          <cell r="BJ30">
            <v>30000</v>
          </cell>
          <cell r="BK30">
            <v>0</v>
          </cell>
          <cell r="BL30">
            <v>30000</v>
          </cell>
          <cell r="BM30">
            <v>0</v>
          </cell>
          <cell r="BN30">
            <v>0</v>
          </cell>
        </row>
        <row r="31">
          <cell r="A31" t="str">
            <v>Craft Northern Ireland</v>
          </cell>
          <cell r="B31">
            <v>1</v>
          </cell>
          <cell r="C31">
            <v>33155</v>
          </cell>
          <cell r="D31" t="str">
            <v>Lottery</v>
          </cell>
          <cell r="E31" t="str">
            <v>ACNI/12201</v>
          </cell>
          <cell r="F31" t="str">
            <v>Suzanne Lyle</v>
          </cell>
          <cell r="G31" t="str">
            <v>AFP - Core</v>
          </cell>
          <cell r="H31" t="str">
            <v>Awarded</v>
          </cell>
          <cell r="I31" t="str">
            <v>Medium</v>
          </cell>
          <cell r="J31">
            <v>128270</v>
          </cell>
          <cell r="L31">
            <v>128270</v>
          </cell>
          <cell r="M31">
            <v>188302</v>
          </cell>
          <cell r="N31" t="str">
            <v>Visual Arts</v>
          </cell>
          <cell r="O31">
            <v>115432</v>
          </cell>
          <cell r="P31">
            <v>13531</v>
          </cell>
          <cell r="Q31">
            <v>1268</v>
          </cell>
          <cell r="R31">
            <v>2240</v>
          </cell>
          <cell r="S31">
            <v>2233</v>
          </cell>
          <cell r="T31">
            <v>1971</v>
          </cell>
          <cell r="U31">
            <v>1500</v>
          </cell>
          <cell r="V31">
            <v>0</v>
          </cell>
          <cell r="W31">
            <v>0</v>
          </cell>
          <cell r="X31">
            <v>644</v>
          </cell>
          <cell r="Y31">
            <v>23387</v>
          </cell>
          <cell r="Z31">
            <v>4891</v>
          </cell>
          <cell r="AA31">
            <v>18787</v>
          </cell>
          <cell r="AB31">
            <v>0</v>
          </cell>
          <cell r="AC31">
            <v>16157</v>
          </cell>
          <cell r="AD31">
            <v>0</v>
          </cell>
          <cell r="AE31">
            <v>0</v>
          </cell>
          <cell r="AF31">
            <v>840</v>
          </cell>
          <cell r="AG31">
            <v>0</v>
          </cell>
          <cell r="AH31">
            <v>5888</v>
          </cell>
          <cell r="AI31">
            <v>0</v>
          </cell>
          <cell r="AJ31">
            <v>4471</v>
          </cell>
          <cell r="AK31">
            <v>128270</v>
          </cell>
          <cell r="AL31">
            <v>0</v>
          </cell>
          <cell r="AM31">
            <v>0</v>
          </cell>
          <cell r="AN31">
            <v>128270</v>
          </cell>
          <cell r="AO31">
            <v>0</v>
          </cell>
          <cell r="AP31">
            <v>49334</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755</v>
          </cell>
          <cell r="BH31">
            <v>755</v>
          </cell>
          <cell r="BI31">
            <v>0</v>
          </cell>
          <cell r="BJ31">
            <v>0</v>
          </cell>
          <cell r="BK31">
            <v>0</v>
          </cell>
          <cell r="BL31">
            <v>0</v>
          </cell>
          <cell r="BM31">
            <v>0</v>
          </cell>
          <cell r="BN31">
            <v>0</v>
          </cell>
        </row>
        <row r="32">
          <cell r="A32" t="str">
            <v>Creative Exchange</v>
          </cell>
          <cell r="B32">
            <v>1</v>
          </cell>
          <cell r="C32">
            <v>33216</v>
          </cell>
          <cell r="D32" t="str">
            <v>Lottery</v>
          </cell>
          <cell r="E32" t="str">
            <v>ACNI/12262</v>
          </cell>
          <cell r="F32" t="str">
            <v>Suzanne Lyle</v>
          </cell>
          <cell r="G32" t="str">
            <v>AFP - Core</v>
          </cell>
          <cell r="H32" t="str">
            <v>Awarded</v>
          </cell>
          <cell r="I32" t="str">
            <v>Small</v>
          </cell>
          <cell r="J32">
            <v>13300</v>
          </cell>
          <cell r="L32">
            <v>18906</v>
          </cell>
          <cell r="M32">
            <v>77880</v>
          </cell>
          <cell r="N32" t="str">
            <v>Visual Arts</v>
          </cell>
          <cell r="O32">
            <v>5099.93</v>
          </cell>
          <cell r="P32">
            <v>15331</v>
          </cell>
          <cell r="Q32">
            <v>1428.08</v>
          </cell>
          <cell r="R32">
            <v>261.35000000000002</v>
          </cell>
          <cell r="S32">
            <v>324.24</v>
          </cell>
          <cell r="T32">
            <v>145.16999999999999</v>
          </cell>
          <cell r="U32">
            <v>700</v>
          </cell>
          <cell r="V32">
            <v>0</v>
          </cell>
          <cell r="W32">
            <v>0</v>
          </cell>
          <cell r="X32">
            <v>602.66</v>
          </cell>
          <cell r="Y32">
            <v>18792.5</v>
          </cell>
          <cell r="Z32">
            <v>730.51</v>
          </cell>
          <cell r="AA32">
            <v>495</v>
          </cell>
          <cell r="AB32">
            <v>0</v>
          </cell>
          <cell r="AC32">
            <v>102</v>
          </cell>
          <cell r="AD32">
            <v>0</v>
          </cell>
          <cell r="AE32">
            <v>249</v>
          </cell>
          <cell r="AF32">
            <v>36</v>
          </cell>
          <cell r="AG32">
            <v>0</v>
          </cell>
          <cell r="AH32">
            <v>0</v>
          </cell>
          <cell r="AI32">
            <v>40</v>
          </cell>
          <cell r="AJ32">
            <v>0</v>
          </cell>
          <cell r="AK32">
            <v>6650</v>
          </cell>
          <cell r="AL32">
            <v>0</v>
          </cell>
          <cell r="AM32">
            <v>0</v>
          </cell>
          <cell r="AN32">
            <v>6650</v>
          </cell>
          <cell r="AO32">
            <v>0</v>
          </cell>
          <cell r="AP32">
            <v>0</v>
          </cell>
          <cell r="AQ32">
            <v>880</v>
          </cell>
          <cell r="AR32">
            <v>0</v>
          </cell>
          <cell r="AS32">
            <v>0</v>
          </cell>
          <cell r="AT32">
            <v>0</v>
          </cell>
          <cell r="AU32">
            <v>0</v>
          </cell>
          <cell r="AV32">
            <v>0</v>
          </cell>
          <cell r="AW32">
            <v>0</v>
          </cell>
          <cell r="AX32">
            <v>0</v>
          </cell>
          <cell r="AY32">
            <v>0</v>
          </cell>
          <cell r="AZ32">
            <v>0</v>
          </cell>
          <cell r="BA32">
            <v>0</v>
          </cell>
          <cell r="BB32">
            <v>0</v>
          </cell>
          <cell r="BC32">
            <v>0</v>
          </cell>
          <cell r="BD32">
            <v>10107.5</v>
          </cell>
          <cell r="BE32">
            <v>0</v>
          </cell>
          <cell r="BF32">
            <v>0</v>
          </cell>
          <cell r="BG32">
            <v>0</v>
          </cell>
          <cell r="BH32">
            <v>10107.5</v>
          </cell>
          <cell r="BI32">
            <v>480</v>
          </cell>
          <cell r="BJ32">
            <v>0</v>
          </cell>
          <cell r="BK32">
            <v>3917.19</v>
          </cell>
          <cell r="BL32">
            <v>4397.1900000000005</v>
          </cell>
          <cell r="BM32">
            <v>0</v>
          </cell>
          <cell r="BN32">
            <v>0</v>
          </cell>
        </row>
        <row r="33">
          <cell r="A33" t="str">
            <v>Crescent Arts Centre</v>
          </cell>
          <cell r="B33">
            <v>1</v>
          </cell>
          <cell r="C33">
            <v>33232</v>
          </cell>
          <cell r="D33" t="str">
            <v>Exchequer</v>
          </cell>
          <cell r="E33" t="str">
            <v>ACNI/12278</v>
          </cell>
          <cell r="F33" t="str">
            <v>Sonya Whitefield</v>
          </cell>
          <cell r="G33" t="str">
            <v>AFP - Core</v>
          </cell>
          <cell r="H33" t="str">
            <v>Awarded</v>
          </cell>
          <cell r="I33" t="str">
            <v>Medium</v>
          </cell>
          <cell r="J33">
            <v>226800</v>
          </cell>
          <cell r="L33">
            <v>238140</v>
          </cell>
          <cell r="M33">
            <v>734190</v>
          </cell>
          <cell r="N33" t="str">
            <v>Combined</v>
          </cell>
          <cell r="O33">
            <v>297338.75</v>
          </cell>
          <cell r="P33">
            <v>1478.45</v>
          </cell>
          <cell r="Q33">
            <v>18617.91</v>
          </cell>
          <cell r="R33">
            <v>10446.530000000001</v>
          </cell>
          <cell r="S33">
            <v>7131.14</v>
          </cell>
          <cell r="T33">
            <v>3423.49</v>
          </cell>
          <cell r="U33">
            <v>6010.06</v>
          </cell>
          <cell r="V33">
            <v>0</v>
          </cell>
          <cell r="W33">
            <v>0</v>
          </cell>
          <cell r="X33">
            <v>11886.12</v>
          </cell>
          <cell r="Y33">
            <v>58993.7</v>
          </cell>
          <cell r="Z33">
            <v>39020.300000000003</v>
          </cell>
          <cell r="AA33">
            <v>193495.59</v>
          </cell>
          <cell r="AB33">
            <v>108.55</v>
          </cell>
          <cell r="AC33">
            <v>39889.199999999997</v>
          </cell>
          <cell r="AD33">
            <v>0</v>
          </cell>
          <cell r="AE33">
            <v>0</v>
          </cell>
          <cell r="AF33">
            <v>2615.7800000000002</v>
          </cell>
          <cell r="AG33">
            <v>1870</v>
          </cell>
          <cell r="AH33">
            <v>42692.15</v>
          </cell>
          <cell r="AI33">
            <v>9732.69</v>
          </cell>
          <cell r="AJ33">
            <v>36600.239999999998</v>
          </cell>
          <cell r="AK33">
            <v>226800</v>
          </cell>
          <cell r="AL33">
            <v>0</v>
          </cell>
          <cell r="AM33">
            <v>0</v>
          </cell>
          <cell r="AN33">
            <v>226800</v>
          </cell>
          <cell r="AO33">
            <v>0</v>
          </cell>
          <cell r="AP33">
            <v>0</v>
          </cell>
          <cell r="AQ33">
            <v>38000</v>
          </cell>
          <cell r="AR33">
            <v>0</v>
          </cell>
          <cell r="AS33">
            <v>0</v>
          </cell>
          <cell r="AT33">
            <v>0</v>
          </cell>
          <cell r="AU33">
            <v>0</v>
          </cell>
          <cell r="AV33">
            <v>0</v>
          </cell>
          <cell r="AW33">
            <v>286293.63</v>
          </cell>
          <cell r="AX33">
            <v>0</v>
          </cell>
          <cell r="AY33">
            <v>0</v>
          </cell>
          <cell r="AZ33">
            <v>0</v>
          </cell>
          <cell r="BA33">
            <v>0</v>
          </cell>
          <cell r="BB33">
            <v>0</v>
          </cell>
          <cell r="BC33">
            <v>105</v>
          </cell>
          <cell r="BD33">
            <v>22333.759999999998</v>
          </cell>
          <cell r="BE33">
            <v>8480.8700000000008</v>
          </cell>
          <cell r="BF33">
            <v>0</v>
          </cell>
          <cell r="BG33">
            <v>124459.14</v>
          </cell>
          <cell r="BH33">
            <v>441672.4</v>
          </cell>
          <cell r="BI33">
            <v>0</v>
          </cell>
          <cell r="BJ33">
            <v>19373.669999999998</v>
          </cell>
          <cell r="BK33">
            <v>0</v>
          </cell>
          <cell r="BL33">
            <v>19373.669999999998</v>
          </cell>
          <cell r="BM33">
            <v>0</v>
          </cell>
          <cell r="BN33">
            <v>0</v>
          </cell>
        </row>
        <row r="34">
          <cell r="A34" t="str">
            <v>Cultúrlann McAdam Ó Fiaich</v>
          </cell>
          <cell r="B34">
            <v>1</v>
          </cell>
          <cell r="C34">
            <v>33274</v>
          </cell>
          <cell r="D34" t="str">
            <v>Exchequer</v>
          </cell>
          <cell r="E34" t="str">
            <v>ACNI/12320</v>
          </cell>
          <cell r="F34" t="str">
            <v>Joan Dempster</v>
          </cell>
          <cell r="G34" t="str">
            <v>AFP - Core</v>
          </cell>
          <cell r="H34" t="str">
            <v>Awarded</v>
          </cell>
          <cell r="I34" t="str">
            <v>Medium</v>
          </cell>
          <cell r="J34">
            <v>172208</v>
          </cell>
          <cell r="L34">
            <v>177208</v>
          </cell>
          <cell r="M34">
            <v>0</v>
          </cell>
          <cell r="N34" t="str">
            <v>Combined</v>
          </cell>
          <cell r="O34">
            <v>121003</v>
          </cell>
          <cell r="P34">
            <v>46652</v>
          </cell>
          <cell r="Q34">
            <v>26472</v>
          </cell>
          <cell r="R34">
            <v>55665</v>
          </cell>
          <cell r="S34">
            <v>5033</v>
          </cell>
          <cell r="T34">
            <v>14263</v>
          </cell>
          <cell r="U34">
            <v>7344</v>
          </cell>
          <cell r="V34">
            <v>0</v>
          </cell>
          <cell r="W34">
            <v>0</v>
          </cell>
          <cell r="X34">
            <v>8009</v>
          </cell>
          <cell r="Y34">
            <v>163438</v>
          </cell>
          <cell r="Z34">
            <v>92677</v>
          </cell>
          <cell r="AA34">
            <v>69171</v>
          </cell>
          <cell r="AB34">
            <v>0</v>
          </cell>
          <cell r="AC34">
            <v>20319</v>
          </cell>
          <cell r="AD34">
            <v>0</v>
          </cell>
          <cell r="AE34">
            <v>0</v>
          </cell>
          <cell r="AF34">
            <v>0</v>
          </cell>
          <cell r="AG34">
            <v>0</v>
          </cell>
          <cell r="AH34">
            <v>1022</v>
          </cell>
          <cell r="AI34">
            <v>0</v>
          </cell>
          <cell r="AJ34">
            <v>117769</v>
          </cell>
          <cell r="AK34">
            <v>172208</v>
          </cell>
          <cell r="AL34">
            <v>0</v>
          </cell>
          <cell r="AM34">
            <v>0</v>
          </cell>
          <cell r="AN34">
            <v>172208</v>
          </cell>
          <cell r="AO34">
            <v>0</v>
          </cell>
          <cell r="AP34">
            <v>46384</v>
          </cell>
          <cell r="AQ34">
            <v>187864</v>
          </cell>
          <cell r="AR34">
            <v>0</v>
          </cell>
          <cell r="AS34">
            <v>51242</v>
          </cell>
          <cell r="AT34">
            <v>51242</v>
          </cell>
          <cell r="AU34">
            <v>0</v>
          </cell>
          <cell r="AV34">
            <v>102484</v>
          </cell>
          <cell r="AW34">
            <v>18398</v>
          </cell>
          <cell r="AX34">
            <v>0</v>
          </cell>
          <cell r="AY34">
            <v>0</v>
          </cell>
          <cell r="AZ34">
            <v>0</v>
          </cell>
          <cell r="BA34">
            <v>0</v>
          </cell>
          <cell r="BB34">
            <v>1500</v>
          </cell>
          <cell r="BC34">
            <v>0</v>
          </cell>
          <cell r="BD34">
            <v>35594</v>
          </cell>
          <cell r="BE34">
            <v>16476</v>
          </cell>
          <cell r="BF34">
            <v>0</v>
          </cell>
          <cell r="BG34">
            <v>0</v>
          </cell>
          <cell r="BH34">
            <v>71968</v>
          </cell>
          <cell r="BI34">
            <v>0</v>
          </cell>
          <cell r="BJ34">
            <v>4491</v>
          </cell>
          <cell r="BK34">
            <v>0</v>
          </cell>
          <cell r="BL34">
            <v>4491</v>
          </cell>
          <cell r="BM34">
            <v>0</v>
          </cell>
          <cell r="BN34">
            <v>0</v>
          </cell>
        </row>
        <row r="35">
          <cell r="A35" t="str">
            <v>Dance Resource Base (NI) Ltd</v>
          </cell>
          <cell r="B35">
            <v>1</v>
          </cell>
          <cell r="C35">
            <v>33196</v>
          </cell>
          <cell r="D35" t="str">
            <v>Lottery</v>
          </cell>
          <cell r="E35" t="str">
            <v>ACNI/12242</v>
          </cell>
          <cell r="F35" t="str">
            <v>Gilly Campbell</v>
          </cell>
          <cell r="G35" t="str">
            <v>AFP - Core</v>
          </cell>
          <cell r="H35" t="str">
            <v>Awarded</v>
          </cell>
          <cell r="I35" t="str">
            <v>Small</v>
          </cell>
          <cell r="J35">
            <v>39399</v>
          </cell>
          <cell r="L35">
            <v>40995</v>
          </cell>
          <cell r="M35">
            <v>103491</v>
          </cell>
          <cell r="N35" t="str">
            <v>Dance</v>
          </cell>
          <cell r="O35">
            <v>32553</v>
          </cell>
          <cell r="P35">
            <v>9000</v>
          </cell>
          <cell r="Q35">
            <v>3320</v>
          </cell>
          <cell r="R35">
            <v>514</v>
          </cell>
          <cell r="S35">
            <v>306</v>
          </cell>
          <cell r="T35">
            <v>1610</v>
          </cell>
          <cell r="U35">
            <v>995</v>
          </cell>
          <cell r="V35">
            <v>0</v>
          </cell>
          <cell r="W35">
            <v>0</v>
          </cell>
          <cell r="X35">
            <v>1506</v>
          </cell>
          <cell r="Y35">
            <v>17251</v>
          </cell>
          <cell r="Z35">
            <v>2430</v>
          </cell>
          <cell r="AA35">
            <v>13290</v>
          </cell>
          <cell r="AB35">
            <v>50</v>
          </cell>
          <cell r="AC35">
            <v>335</v>
          </cell>
          <cell r="AD35">
            <v>0</v>
          </cell>
          <cell r="AE35">
            <v>285</v>
          </cell>
          <cell r="AF35">
            <v>347</v>
          </cell>
          <cell r="AG35">
            <v>0</v>
          </cell>
          <cell r="AH35">
            <v>449</v>
          </cell>
          <cell r="AI35">
            <v>800</v>
          </cell>
          <cell r="AJ35">
            <v>21</v>
          </cell>
          <cell r="AK35">
            <v>39399</v>
          </cell>
          <cell r="AL35">
            <v>0</v>
          </cell>
          <cell r="AM35">
            <v>13377</v>
          </cell>
          <cell r="AN35">
            <v>52776</v>
          </cell>
          <cell r="AO35">
            <v>0</v>
          </cell>
          <cell r="AP35">
            <v>0</v>
          </cell>
          <cell r="AQ35">
            <v>0</v>
          </cell>
          <cell r="AR35">
            <v>0</v>
          </cell>
          <cell r="AS35">
            <v>0</v>
          </cell>
          <cell r="AT35">
            <v>0</v>
          </cell>
          <cell r="AU35">
            <v>0</v>
          </cell>
          <cell r="AV35">
            <v>0</v>
          </cell>
          <cell r="AW35">
            <v>260</v>
          </cell>
          <cell r="AX35">
            <v>0</v>
          </cell>
          <cell r="AY35">
            <v>0</v>
          </cell>
          <cell r="AZ35">
            <v>1800</v>
          </cell>
          <cell r="BA35">
            <v>0</v>
          </cell>
          <cell r="BB35">
            <v>0</v>
          </cell>
          <cell r="BC35">
            <v>0</v>
          </cell>
          <cell r="BD35">
            <v>4000</v>
          </cell>
          <cell r="BE35">
            <v>8083</v>
          </cell>
          <cell r="BF35">
            <v>0</v>
          </cell>
          <cell r="BG35">
            <v>3077</v>
          </cell>
          <cell r="BH35">
            <v>17220</v>
          </cell>
          <cell r="BI35">
            <v>0</v>
          </cell>
          <cell r="BJ35">
            <v>1700</v>
          </cell>
          <cell r="BK35">
            <v>0</v>
          </cell>
          <cell r="BL35">
            <v>1700</v>
          </cell>
          <cell r="BM35">
            <v>0</v>
          </cell>
          <cell r="BN35">
            <v>0</v>
          </cell>
        </row>
        <row r="36">
          <cell r="A36" t="str">
            <v>Derry Theatre Trust</v>
          </cell>
          <cell r="B36">
            <v>1</v>
          </cell>
          <cell r="C36">
            <v>33180</v>
          </cell>
          <cell r="D36" t="str">
            <v>Lottery</v>
          </cell>
          <cell r="E36" t="str">
            <v>ACNI/12226</v>
          </cell>
          <cell r="F36" t="str">
            <v>Sonya Whitefield</v>
          </cell>
          <cell r="G36" t="str">
            <v>AFP - Core</v>
          </cell>
          <cell r="H36" t="str">
            <v>Awarded</v>
          </cell>
          <cell r="I36" t="str">
            <v>Medium</v>
          </cell>
          <cell r="J36">
            <v>100000</v>
          </cell>
          <cell r="L36">
            <v>125100</v>
          </cell>
          <cell r="M36">
            <v>1926500</v>
          </cell>
          <cell r="N36" t="str">
            <v>Combined</v>
          </cell>
          <cell r="O36">
            <v>892752</v>
          </cell>
          <cell r="P36">
            <v>22806</v>
          </cell>
          <cell r="Q36">
            <v>96077</v>
          </cell>
          <cell r="R36">
            <v>108149</v>
          </cell>
          <cell r="S36">
            <v>19072</v>
          </cell>
          <cell r="T36">
            <v>30853</v>
          </cell>
          <cell r="U36">
            <v>23161</v>
          </cell>
          <cell r="V36">
            <v>0</v>
          </cell>
          <cell r="W36">
            <v>0</v>
          </cell>
          <cell r="X36">
            <v>27823</v>
          </cell>
          <cell r="Y36">
            <v>327941</v>
          </cell>
          <cell r="Z36">
            <v>81671</v>
          </cell>
          <cell r="AA36">
            <v>1565345</v>
          </cell>
          <cell r="AB36">
            <v>0</v>
          </cell>
          <cell r="AC36">
            <v>117062</v>
          </cell>
          <cell r="AD36">
            <v>2200</v>
          </cell>
          <cell r="AE36">
            <v>191100</v>
          </cell>
          <cell r="AF36">
            <v>0</v>
          </cell>
          <cell r="AG36">
            <v>3207</v>
          </cell>
          <cell r="AH36">
            <v>7249</v>
          </cell>
          <cell r="AI36">
            <v>0</v>
          </cell>
          <cell r="AJ36">
            <v>0</v>
          </cell>
          <cell r="AK36">
            <v>100000</v>
          </cell>
          <cell r="AL36">
            <v>0</v>
          </cell>
          <cell r="AM36">
            <v>0</v>
          </cell>
          <cell r="AN36">
            <v>100000</v>
          </cell>
          <cell r="AO36">
            <v>0</v>
          </cell>
          <cell r="AP36">
            <v>0</v>
          </cell>
          <cell r="AQ36">
            <v>443300</v>
          </cell>
          <cell r="AR36">
            <v>0</v>
          </cell>
          <cell r="AS36">
            <v>0</v>
          </cell>
          <cell r="AT36">
            <v>0</v>
          </cell>
          <cell r="AU36">
            <v>0</v>
          </cell>
          <cell r="AV36">
            <v>0</v>
          </cell>
          <cell r="AW36">
            <v>1839718</v>
          </cell>
          <cell r="AX36">
            <v>0</v>
          </cell>
          <cell r="AY36">
            <v>0</v>
          </cell>
          <cell r="AZ36">
            <v>1360</v>
          </cell>
          <cell r="BA36">
            <v>0</v>
          </cell>
          <cell r="BB36">
            <v>0</v>
          </cell>
          <cell r="BC36">
            <v>413644</v>
          </cell>
          <cell r="BD36">
            <v>208850</v>
          </cell>
          <cell r="BE36">
            <v>0</v>
          </cell>
          <cell r="BF36">
            <v>0</v>
          </cell>
          <cell r="BG36">
            <v>69237</v>
          </cell>
          <cell r="BH36">
            <v>2532809</v>
          </cell>
          <cell r="BI36">
            <v>43771</v>
          </cell>
          <cell r="BJ36">
            <v>0</v>
          </cell>
          <cell r="BK36">
            <v>0</v>
          </cell>
          <cell r="BL36">
            <v>43771</v>
          </cell>
          <cell r="BM36">
            <v>0</v>
          </cell>
          <cell r="BN36">
            <v>0</v>
          </cell>
        </row>
        <row r="37">
          <cell r="A37" t="str">
            <v>Digital Arts Studios</v>
          </cell>
          <cell r="B37">
            <v>1</v>
          </cell>
          <cell r="C37">
            <v>33151</v>
          </cell>
          <cell r="D37" t="str">
            <v>Lottery</v>
          </cell>
          <cell r="E37" t="str">
            <v>ACNI/12197</v>
          </cell>
          <cell r="F37" t="str">
            <v>Suzanne Lyle</v>
          </cell>
          <cell r="G37" t="str">
            <v>AFP - Core</v>
          </cell>
          <cell r="H37" t="str">
            <v>Awarded</v>
          </cell>
          <cell r="I37" t="str">
            <v>Small</v>
          </cell>
          <cell r="J37">
            <v>60260</v>
          </cell>
          <cell r="L37">
            <v>60260</v>
          </cell>
          <cell r="M37">
            <v>81210</v>
          </cell>
          <cell r="N37" t="str">
            <v>Visual Arts</v>
          </cell>
          <cell r="O37">
            <v>48769.98</v>
          </cell>
          <cell r="P37">
            <v>7485.6</v>
          </cell>
          <cell r="Q37">
            <v>1404</v>
          </cell>
          <cell r="R37">
            <v>3612</v>
          </cell>
          <cell r="S37">
            <v>944.65</v>
          </cell>
          <cell r="T37">
            <v>672.99</v>
          </cell>
          <cell r="U37">
            <v>2238</v>
          </cell>
          <cell r="V37">
            <v>0</v>
          </cell>
          <cell r="W37">
            <v>0</v>
          </cell>
          <cell r="X37">
            <v>2299.96</v>
          </cell>
          <cell r="Y37">
            <v>18657.2</v>
          </cell>
          <cell r="Z37">
            <v>985.54</v>
          </cell>
          <cell r="AA37">
            <v>3018.92</v>
          </cell>
          <cell r="AB37">
            <v>0</v>
          </cell>
          <cell r="AC37">
            <v>3645.93</v>
          </cell>
          <cell r="AD37">
            <v>0</v>
          </cell>
          <cell r="AE37">
            <v>756.37</v>
          </cell>
          <cell r="AF37">
            <v>450</v>
          </cell>
          <cell r="AG37">
            <v>124.4</v>
          </cell>
          <cell r="AH37">
            <v>1691.78</v>
          </cell>
          <cell r="AI37">
            <v>2252.89</v>
          </cell>
          <cell r="AJ37">
            <v>5218.95</v>
          </cell>
          <cell r="AK37">
            <v>60260</v>
          </cell>
          <cell r="AL37">
            <v>0</v>
          </cell>
          <cell r="AM37">
            <v>0</v>
          </cell>
          <cell r="AN37">
            <v>60260</v>
          </cell>
          <cell r="AO37">
            <v>0</v>
          </cell>
          <cell r="AP37">
            <v>0</v>
          </cell>
          <cell r="AQ37">
            <v>619.5</v>
          </cell>
          <cell r="AR37">
            <v>0</v>
          </cell>
          <cell r="AS37">
            <v>500</v>
          </cell>
          <cell r="AT37">
            <v>0</v>
          </cell>
          <cell r="AU37">
            <v>0</v>
          </cell>
          <cell r="AV37">
            <v>500</v>
          </cell>
          <cell r="AW37">
            <v>158</v>
          </cell>
          <cell r="AX37">
            <v>0</v>
          </cell>
          <cell r="AY37">
            <v>0</v>
          </cell>
          <cell r="AZ37">
            <v>462.84</v>
          </cell>
          <cell r="BA37">
            <v>0</v>
          </cell>
          <cell r="BB37">
            <v>0</v>
          </cell>
          <cell r="BC37">
            <v>0</v>
          </cell>
          <cell r="BD37">
            <v>4026.02</v>
          </cell>
          <cell r="BE37">
            <v>9791.9599999999991</v>
          </cell>
          <cell r="BF37">
            <v>678.76</v>
          </cell>
          <cell r="BG37">
            <v>0</v>
          </cell>
          <cell r="BH37">
            <v>15117.58</v>
          </cell>
          <cell r="BI37">
            <v>0</v>
          </cell>
          <cell r="BJ37">
            <v>0</v>
          </cell>
          <cell r="BK37">
            <v>0</v>
          </cell>
          <cell r="BL37">
            <v>0</v>
          </cell>
          <cell r="BM37">
            <v>0</v>
          </cell>
          <cell r="BN37">
            <v>0</v>
          </cell>
        </row>
        <row r="38">
          <cell r="A38" t="str">
            <v>Down Community Arts Ltd</v>
          </cell>
          <cell r="B38">
            <v>1</v>
          </cell>
          <cell r="C38">
            <v>33215</v>
          </cell>
          <cell r="D38" t="str">
            <v>Lottery</v>
          </cell>
          <cell r="E38" t="str">
            <v>ACNI/12261</v>
          </cell>
          <cell r="F38" t="str">
            <v>Lizzie Devlin</v>
          </cell>
          <cell r="G38" t="str">
            <v>AFP - Core</v>
          </cell>
          <cell r="H38" t="str">
            <v>Awarded</v>
          </cell>
          <cell r="I38" t="str">
            <v>Small</v>
          </cell>
          <cell r="J38">
            <v>53350</v>
          </cell>
          <cell r="L38">
            <v>68289</v>
          </cell>
          <cell r="M38">
            <v>81085</v>
          </cell>
          <cell r="N38" t="str">
            <v>Combined</v>
          </cell>
          <cell r="O38">
            <v>39092.519999999997</v>
          </cell>
          <cell r="P38">
            <v>2800</v>
          </cell>
          <cell r="Q38">
            <v>0</v>
          </cell>
          <cell r="R38">
            <v>0</v>
          </cell>
          <cell r="S38">
            <v>1062.73</v>
          </cell>
          <cell r="T38">
            <v>467.45</v>
          </cell>
          <cell r="U38">
            <v>1908</v>
          </cell>
          <cell r="V38">
            <v>0</v>
          </cell>
          <cell r="W38">
            <v>0</v>
          </cell>
          <cell r="X38">
            <v>1529.1</v>
          </cell>
          <cell r="Y38">
            <v>7767.2800000000007</v>
          </cell>
          <cell r="Z38">
            <v>980.9</v>
          </cell>
          <cell r="AA38">
            <v>13234.34</v>
          </cell>
          <cell r="AB38">
            <v>210</v>
          </cell>
          <cell r="AC38">
            <v>105</v>
          </cell>
          <cell r="AD38">
            <v>0</v>
          </cell>
          <cell r="AE38">
            <v>0</v>
          </cell>
          <cell r="AF38">
            <v>230</v>
          </cell>
          <cell r="AG38">
            <v>0</v>
          </cell>
          <cell r="AH38">
            <v>428.08</v>
          </cell>
          <cell r="AI38">
            <v>5398.54</v>
          </cell>
          <cell r="AJ38">
            <v>0</v>
          </cell>
          <cell r="AK38">
            <v>53350</v>
          </cell>
          <cell r="AL38">
            <v>0</v>
          </cell>
          <cell r="AM38">
            <v>0</v>
          </cell>
          <cell r="AN38">
            <v>53350</v>
          </cell>
          <cell r="AO38">
            <v>0</v>
          </cell>
          <cell r="AP38">
            <v>0</v>
          </cell>
          <cell r="AQ38">
            <v>2410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2944</v>
          </cell>
          <cell r="BF38">
            <v>0</v>
          </cell>
          <cell r="BG38">
            <v>0</v>
          </cell>
          <cell r="BH38">
            <v>2944</v>
          </cell>
          <cell r="BI38">
            <v>250</v>
          </cell>
          <cell r="BJ38">
            <v>0</v>
          </cell>
          <cell r="BK38">
            <v>10200</v>
          </cell>
          <cell r="BL38">
            <v>10450</v>
          </cell>
          <cell r="BM38">
            <v>0</v>
          </cell>
          <cell r="BN38">
            <v>0</v>
          </cell>
        </row>
        <row r="39">
          <cell r="A39" t="str">
            <v>Drake Music Project Northern Ireland</v>
          </cell>
          <cell r="B39">
            <v>1</v>
          </cell>
          <cell r="C39">
            <v>33181</v>
          </cell>
          <cell r="D39" t="str">
            <v>Lottery</v>
          </cell>
          <cell r="E39" t="str">
            <v>ACNI/12227</v>
          </cell>
          <cell r="F39" t="str">
            <v>Fionnuala Walsh</v>
          </cell>
          <cell r="G39" t="str">
            <v>AFP - Core</v>
          </cell>
          <cell r="H39" t="str">
            <v>Awarded</v>
          </cell>
          <cell r="I39" t="str">
            <v>Small</v>
          </cell>
          <cell r="J39">
            <v>52380</v>
          </cell>
          <cell r="L39">
            <v>57590</v>
          </cell>
          <cell r="M39">
            <v>133992</v>
          </cell>
          <cell r="N39" t="str">
            <v>Music</v>
          </cell>
          <cell r="O39">
            <v>30160</v>
          </cell>
          <cell r="P39">
            <v>11700</v>
          </cell>
          <cell r="Q39">
            <v>10210</v>
          </cell>
          <cell r="R39">
            <v>611</v>
          </cell>
          <cell r="S39">
            <v>1422</v>
          </cell>
          <cell r="T39">
            <v>784</v>
          </cell>
          <cell r="U39">
            <v>1954</v>
          </cell>
          <cell r="V39">
            <v>0</v>
          </cell>
          <cell r="W39">
            <v>0</v>
          </cell>
          <cell r="X39">
            <v>988</v>
          </cell>
          <cell r="Y39">
            <v>27669</v>
          </cell>
          <cell r="Z39">
            <v>1154</v>
          </cell>
          <cell r="AA39">
            <v>39023</v>
          </cell>
          <cell r="AB39">
            <v>645</v>
          </cell>
          <cell r="AC39">
            <v>2115</v>
          </cell>
          <cell r="AD39">
            <v>420</v>
          </cell>
          <cell r="AE39">
            <v>460</v>
          </cell>
          <cell r="AF39">
            <v>475.2</v>
          </cell>
          <cell r="AG39">
            <v>0</v>
          </cell>
          <cell r="AH39">
            <v>1988</v>
          </cell>
          <cell r="AI39">
            <v>2660</v>
          </cell>
          <cell r="AJ39">
            <v>1160</v>
          </cell>
          <cell r="AK39">
            <v>51480</v>
          </cell>
          <cell r="AL39">
            <v>0</v>
          </cell>
          <cell r="AM39">
            <v>0</v>
          </cell>
          <cell r="AN39">
            <v>51480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11370</v>
          </cell>
          <cell r="BF39">
            <v>1536</v>
          </cell>
          <cell r="BG39">
            <v>0</v>
          </cell>
          <cell r="BH39">
            <v>12906</v>
          </cell>
          <cell r="BI39">
            <v>0</v>
          </cell>
          <cell r="BJ39">
            <v>840</v>
          </cell>
          <cell r="BK39">
            <v>31194</v>
          </cell>
          <cell r="BL39">
            <v>32034</v>
          </cell>
          <cell r="BM39">
            <v>0</v>
          </cell>
          <cell r="BN39">
            <v>15000</v>
          </cell>
        </row>
        <row r="40">
          <cell r="A40" t="str">
            <v>DU Dance</v>
          </cell>
          <cell r="B40">
            <v>1</v>
          </cell>
          <cell r="C40">
            <v>33207</v>
          </cell>
          <cell r="D40" t="str">
            <v>Lottery</v>
          </cell>
          <cell r="E40" t="str">
            <v>ACNI/12253</v>
          </cell>
          <cell r="F40" t="str">
            <v>Gilly Campbell</v>
          </cell>
          <cell r="G40" t="str">
            <v>AFP - Core</v>
          </cell>
          <cell r="H40" t="str">
            <v>Awarded</v>
          </cell>
          <cell r="I40" t="str">
            <v>Small</v>
          </cell>
          <cell r="J40">
            <v>46075</v>
          </cell>
          <cell r="L40">
            <v>79303</v>
          </cell>
          <cell r="M40">
            <v>257231</v>
          </cell>
          <cell r="N40" t="str">
            <v>Dance</v>
          </cell>
          <cell r="O40">
            <v>43348</v>
          </cell>
          <cell r="P40">
            <v>2563</v>
          </cell>
          <cell r="Q40">
            <v>741</v>
          </cell>
          <cell r="R40">
            <v>100</v>
          </cell>
          <cell r="S40">
            <v>998</v>
          </cell>
          <cell r="T40">
            <v>608</v>
          </cell>
          <cell r="U40">
            <v>2500</v>
          </cell>
          <cell r="V40">
            <v>0</v>
          </cell>
          <cell r="W40">
            <v>0</v>
          </cell>
          <cell r="X40">
            <v>1349</v>
          </cell>
          <cell r="Y40">
            <v>8859</v>
          </cell>
          <cell r="Z40">
            <v>5868</v>
          </cell>
          <cell r="AA40">
            <v>30415</v>
          </cell>
          <cell r="AB40">
            <v>1237</v>
          </cell>
          <cell r="AC40">
            <v>6940</v>
          </cell>
          <cell r="AD40">
            <v>0</v>
          </cell>
          <cell r="AE40">
            <v>487</v>
          </cell>
          <cell r="AF40">
            <v>5037</v>
          </cell>
          <cell r="AG40">
            <v>0</v>
          </cell>
          <cell r="AH40">
            <v>17627</v>
          </cell>
          <cell r="AI40">
            <v>3349</v>
          </cell>
          <cell r="AJ40">
            <v>1788</v>
          </cell>
          <cell r="AK40">
            <v>46075</v>
          </cell>
          <cell r="AL40">
            <v>0</v>
          </cell>
          <cell r="AM40">
            <v>9000</v>
          </cell>
          <cell r="AN40">
            <v>55075</v>
          </cell>
          <cell r="AO40">
            <v>0</v>
          </cell>
          <cell r="AP40">
            <v>0</v>
          </cell>
          <cell r="AQ40">
            <v>27631</v>
          </cell>
          <cell r="AR40">
            <v>0</v>
          </cell>
          <cell r="AS40">
            <v>7500</v>
          </cell>
          <cell r="AT40">
            <v>0</v>
          </cell>
          <cell r="AU40">
            <v>0</v>
          </cell>
          <cell r="AV40">
            <v>7500</v>
          </cell>
          <cell r="AW40">
            <v>220</v>
          </cell>
          <cell r="AX40">
            <v>0</v>
          </cell>
          <cell r="AY40">
            <v>0</v>
          </cell>
          <cell r="AZ40">
            <v>0</v>
          </cell>
          <cell r="BA40">
            <v>0</v>
          </cell>
          <cell r="BB40">
            <v>0</v>
          </cell>
          <cell r="BC40">
            <v>0</v>
          </cell>
          <cell r="BD40">
            <v>0</v>
          </cell>
          <cell r="BE40">
            <v>2806</v>
          </cell>
          <cell r="BF40">
            <v>0</v>
          </cell>
          <cell r="BG40">
            <v>12238</v>
          </cell>
          <cell r="BH40">
            <v>15264</v>
          </cell>
          <cell r="BI40">
            <v>2000</v>
          </cell>
          <cell r="BJ40">
            <v>3776</v>
          </cell>
          <cell r="BK40">
            <v>17929</v>
          </cell>
          <cell r="BL40">
            <v>23705</v>
          </cell>
          <cell r="BM40">
            <v>0</v>
          </cell>
          <cell r="BN40">
            <v>0</v>
          </cell>
        </row>
        <row r="41">
          <cell r="A41" t="str">
            <v>Dumbworld Ltd</v>
          </cell>
          <cell r="B41">
            <v>1</v>
          </cell>
          <cell r="C41">
            <v>33235</v>
          </cell>
          <cell r="D41" t="str">
            <v>Lottery</v>
          </cell>
          <cell r="E41" t="str">
            <v>ACNI/12281</v>
          </cell>
          <cell r="F41" t="str">
            <v>Ciaran Scullion</v>
          </cell>
          <cell r="G41" t="str">
            <v>AFP - Core</v>
          </cell>
          <cell r="H41" t="str">
            <v>Awarded</v>
          </cell>
          <cell r="I41" t="str">
            <v>Small</v>
          </cell>
          <cell r="J41">
            <v>82000</v>
          </cell>
          <cell r="L41">
            <v>105920</v>
          </cell>
          <cell r="M41">
            <v>345425</v>
          </cell>
          <cell r="N41" t="str">
            <v>Music</v>
          </cell>
          <cell r="O41">
            <v>26414.12</v>
          </cell>
          <cell r="P41">
            <v>1932</v>
          </cell>
          <cell r="Q41">
            <v>0</v>
          </cell>
          <cell r="R41">
            <v>0</v>
          </cell>
          <cell r="S41">
            <v>494.56</v>
          </cell>
          <cell r="T41">
            <v>1385.58</v>
          </cell>
          <cell r="U41">
            <v>1694</v>
          </cell>
          <cell r="V41">
            <v>0</v>
          </cell>
          <cell r="W41">
            <v>0</v>
          </cell>
          <cell r="X41">
            <v>520</v>
          </cell>
          <cell r="Y41">
            <v>6026.1399999999994</v>
          </cell>
          <cell r="Z41">
            <v>3838.53</v>
          </cell>
          <cell r="AA41">
            <v>52368.47</v>
          </cell>
          <cell r="AB41">
            <v>0</v>
          </cell>
          <cell r="AC41">
            <v>2663.11</v>
          </cell>
          <cell r="AD41">
            <v>0</v>
          </cell>
          <cell r="AE41">
            <v>1023.98</v>
          </cell>
          <cell r="AF41">
            <v>5388.31</v>
          </cell>
          <cell r="AG41">
            <v>0</v>
          </cell>
          <cell r="AH41">
            <v>8268.98</v>
          </cell>
          <cell r="AI41">
            <v>5632.64</v>
          </cell>
          <cell r="AJ41">
            <v>0</v>
          </cell>
          <cell r="AK41">
            <v>82000</v>
          </cell>
          <cell r="AL41">
            <v>0</v>
          </cell>
          <cell r="AM41">
            <v>0</v>
          </cell>
          <cell r="AN41">
            <v>82000</v>
          </cell>
          <cell r="AO41">
            <v>0</v>
          </cell>
          <cell r="AP41">
            <v>0</v>
          </cell>
          <cell r="AQ41">
            <v>0</v>
          </cell>
          <cell r="AR41">
            <v>0</v>
          </cell>
          <cell r="AS41">
            <v>7500</v>
          </cell>
          <cell r="AT41">
            <v>0</v>
          </cell>
          <cell r="AU41">
            <v>0</v>
          </cell>
          <cell r="AV41">
            <v>7500</v>
          </cell>
          <cell r="AW41">
            <v>6315.57</v>
          </cell>
          <cell r="AX41">
            <v>0</v>
          </cell>
          <cell r="AY41">
            <v>0</v>
          </cell>
          <cell r="AZ41">
            <v>0</v>
          </cell>
          <cell r="BA41">
            <v>0</v>
          </cell>
          <cell r="BB41">
            <v>0</v>
          </cell>
          <cell r="BC41">
            <v>0</v>
          </cell>
          <cell r="BD41">
            <v>0</v>
          </cell>
          <cell r="BE41">
            <v>4350</v>
          </cell>
          <cell r="BF41">
            <v>0</v>
          </cell>
          <cell r="BG41">
            <v>188.5</v>
          </cell>
          <cell r="BH41">
            <v>10854.07</v>
          </cell>
          <cell r="BI41">
            <v>0</v>
          </cell>
          <cell r="BJ41">
            <v>0</v>
          </cell>
          <cell r="BK41">
            <v>0</v>
          </cell>
          <cell r="BL41">
            <v>0</v>
          </cell>
          <cell r="BM41">
            <v>82000</v>
          </cell>
          <cell r="BN41">
            <v>7500</v>
          </cell>
        </row>
        <row r="42">
          <cell r="A42" t="str">
            <v>Dun Uladh Ltd</v>
          </cell>
          <cell r="B42">
            <v>1</v>
          </cell>
          <cell r="C42">
            <v>33157</v>
          </cell>
          <cell r="D42" t="str">
            <v>Lottery</v>
          </cell>
          <cell r="E42" t="str">
            <v>ACNI/12203</v>
          </cell>
          <cell r="F42" t="str">
            <v>Maria McAlister</v>
          </cell>
          <cell r="G42" t="str">
            <v>AFP - Core</v>
          </cell>
          <cell r="H42" t="str">
            <v>Awarded</v>
          </cell>
          <cell r="I42" t="str">
            <v>Medium</v>
          </cell>
          <cell r="J42">
            <v>26550</v>
          </cell>
          <cell r="L42">
            <v>26550</v>
          </cell>
          <cell r="M42">
            <v>165952.5</v>
          </cell>
          <cell r="N42" t="str">
            <v>Traditional Arts</v>
          </cell>
          <cell r="O42">
            <v>55123.63</v>
          </cell>
          <cell r="P42">
            <v>1589.96</v>
          </cell>
          <cell r="Q42">
            <v>10861.77</v>
          </cell>
          <cell r="R42">
            <v>28835.4</v>
          </cell>
          <cell r="S42">
            <v>3350</v>
          </cell>
          <cell r="T42">
            <v>4486.8900000000003</v>
          </cell>
          <cell r="U42">
            <v>5708.78</v>
          </cell>
          <cell r="V42">
            <v>0</v>
          </cell>
          <cell r="W42">
            <v>0</v>
          </cell>
          <cell r="X42">
            <v>3251.71</v>
          </cell>
          <cell r="Y42">
            <v>58084.51</v>
          </cell>
          <cell r="Z42">
            <v>19797.79</v>
          </cell>
          <cell r="AA42">
            <v>37776.769999999997</v>
          </cell>
          <cell r="AB42">
            <v>0</v>
          </cell>
          <cell r="AC42">
            <v>10444.65</v>
          </cell>
          <cell r="AD42">
            <v>0</v>
          </cell>
          <cell r="AE42">
            <v>0</v>
          </cell>
          <cell r="AF42">
            <v>0</v>
          </cell>
          <cell r="AG42">
            <v>0</v>
          </cell>
          <cell r="AH42">
            <v>0</v>
          </cell>
          <cell r="AI42">
            <v>82.5</v>
          </cell>
          <cell r="AJ42">
            <v>3996.54</v>
          </cell>
          <cell r="AK42">
            <v>26550</v>
          </cell>
          <cell r="AL42">
            <v>0</v>
          </cell>
          <cell r="AM42">
            <v>0</v>
          </cell>
          <cell r="AN42">
            <v>26550</v>
          </cell>
          <cell r="AO42">
            <v>0</v>
          </cell>
          <cell r="AP42">
            <v>0</v>
          </cell>
          <cell r="AQ42">
            <v>5000</v>
          </cell>
          <cell r="AR42">
            <v>2390.12</v>
          </cell>
          <cell r="AS42">
            <v>3366</v>
          </cell>
          <cell r="AT42">
            <v>63639.58</v>
          </cell>
          <cell r="AU42">
            <v>0</v>
          </cell>
          <cell r="AV42">
            <v>69395.7</v>
          </cell>
          <cell r="AW42">
            <v>23532.6</v>
          </cell>
          <cell r="AX42">
            <v>0</v>
          </cell>
          <cell r="AY42">
            <v>0</v>
          </cell>
          <cell r="AZ42">
            <v>0</v>
          </cell>
          <cell r="BA42">
            <v>168</v>
          </cell>
          <cell r="BB42">
            <v>0</v>
          </cell>
          <cell r="BC42">
            <v>18957</v>
          </cell>
          <cell r="BD42">
            <v>24216.07</v>
          </cell>
          <cell r="BE42">
            <v>5400.75</v>
          </cell>
          <cell r="BF42">
            <v>0</v>
          </cell>
          <cell r="BG42">
            <v>5735.25</v>
          </cell>
          <cell r="BH42">
            <v>78009.67</v>
          </cell>
          <cell r="BI42">
            <v>0</v>
          </cell>
          <cell r="BJ42">
            <v>0</v>
          </cell>
          <cell r="BK42">
            <v>0</v>
          </cell>
          <cell r="BL42">
            <v>0</v>
          </cell>
          <cell r="BM42">
            <v>0</v>
          </cell>
          <cell r="BN42">
            <v>0</v>
          </cell>
        </row>
        <row r="43">
          <cell r="A43" t="str">
            <v>Dylan Quinn Dance Theatre</v>
          </cell>
          <cell r="B43">
            <v>1</v>
          </cell>
          <cell r="C43">
            <v>33178</v>
          </cell>
          <cell r="D43" t="str">
            <v>Lottery</v>
          </cell>
          <cell r="E43" t="str">
            <v>ACNI/12224</v>
          </cell>
          <cell r="F43" t="str">
            <v>Gilly Campbell</v>
          </cell>
          <cell r="G43" t="str">
            <v>AFP - Core</v>
          </cell>
          <cell r="H43" t="str">
            <v>Awarded</v>
          </cell>
          <cell r="I43" t="str">
            <v>Small</v>
          </cell>
          <cell r="J43">
            <v>54386</v>
          </cell>
          <cell r="L43">
            <v>73461</v>
          </cell>
          <cell r="M43">
            <v>189975</v>
          </cell>
          <cell r="N43" t="str">
            <v>Dance</v>
          </cell>
          <cell r="O43">
            <v>33038.730000000003</v>
          </cell>
          <cell r="P43">
            <v>3990.22</v>
          </cell>
          <cell r="Q43">
            <v>78.959999999999994</v>
          </cell>
          <cell r="R43">
            <v>0</v>
          </cell>
          <cell r="S43">
            <v>2217.17</v>
          </cell>
          <cell r="T43">
            <v>1201.99</v>
          </cell>
          <cell r="U43">
            <v>3571.97</v>
          </cell>
          <cell r="V43">
            <v>0</v>
          </cell>
          <cell r="W43">
            <v>0</v>
          </cell>
          <cell r="X43">
            <v>589.84</v>
          </cell>
          <cell r="Y43">
            <v>11650.15</v>
          </cell>
          <cell r="Z43">
            <v>3912.88</v>
          </cell>
          <cell r="AA43">
            <v>15513.57</v>
          </cell>
          <cell r="AB43">
            <v>0</v>
          </cell>
          <cell r="AC43">
            <v>2172.04</v>
          </cell>
          <cell r="AD43">
            <v>0</v>
          </cell>
          <cell r="AE43">
            <v>781.19</v>
          </cell>
          <cell r="AF43">
            <v>6889.99</v>
          </cell>
          <cell r="AG43">
            <v>1240.19</v>
          </cell>
          <cell r="AH43">
            <v>10057.57</v>
          </cell>
          <cell r="AI43">
            <v>2547.31</v>
          </cell>
          <cell r="AJ43">
            <v>13102.82</v>
          </cell>
          <cell r="AK43">
            <v>54385</v>
          </cell>
          <cell r="AL43">
            <v>0</v>
          </cell>
          <cell r="AM43">
            <v>4090</v>
          </cell>
          <cell r="AN43">
            <v>58475</v>
          </cell>
          <cell r="AO43">
            <v>0</v>
          </cell>
          <cell r="AP43">
            <v>4500</v>
          </cell>
          <cell r="AQ43">
            <v>1215.68</v>
          </cell>
          <cell r="AR43">
            <v>0</v>
          </cell>
          <cell r="AS43">
            <v>0</v>
          </cell>
          <cell r="AT43">
            <v>0</v>
          </cell>
          <cell r="AU43">
            <v>0</v>
          </cell>
          <cell r="AV43">
            <v>0</v>
          </cell>
          <cell r="AW43">
            <v>0</v>
          </cell>
          <cell r="AX43">
            <v>0</v>
          </cell>
          <cell r="AY43">
            <v>4801.8100000000004</v>
          </cell>
          <cell r="AZ43">
            <v>0</v>
          </cell>
          <cell r="BA43">
            <v>0</v>
          </cell>
          <cell r="BB43">
            <v>0</v>
          </cell>
          <cell r="BC43">
            <v>0</v>
          </cell>
          <cell r="BD43">
            <v>0</v>
          </cell>
          <cell r="BE43">
            <v>40459.120000000003</v>
          </cell>
          <cell r="BF43">
            <v>0</v>
          </cell>
          <cell r="BG43">
            <v>32</v>
          </cell>
          <cell r="BH43">
            <v>45292.93</v>
          </cell>
          <cell r="BI43">
            <v>0</v>
          </cell>
          <cell r="BJ43">
            <v>0</v>
          </cell>
          <cell r="BK43">
            <v>0</v>
          </cell>
          <cell r="BL43">
            <v>0</v>
          </cell>
          <cell r="BM43">
            <v>58476</v>
          </cell>
          <cell r="BN43">
            <v>5715.68</v>
          </cell>
        </row>
        <row r="44">
          <cell r="A44" t="str">
            <v>East Belfast Partnership</v>
          </cell>
          <cell r="B44">
            <v>1</v>
          </cell>
          <cell r="C44">
            <v>33182</v>
          </cell>
          <cell r="D44" t="str">
            <v>Lottery</v>
          </cell>
          <cell r="E44" t="str">
            <v>ACNI/12228</v>
          </cell>
          <cell r="F44" t="str">
            <v>Damian Smyth</v>
          </cell>
          <cell r="G44" t="str">
            <v>AFP - Core</v>
          </cell>
          <cell r="H44" t="str">
            <v>Awarded</v>
          </cell>
          <cell r="I44" t="str">
            <v>Medium</v>
          </cell>
          <cell r="J44">
            <v>94000</v>
          </cell>
          <cell r="L44">
            <v>136443.63</v>
          </cell>
          <cell r="M44">
            <v>1003104.94</v>
          </cell>
          <cell r="N44" t="str">
            <v>Combined</v>
          </cell>
          <cell r="O44">
            <v>65815</v>
          </cell>
          <cell r="P44">
            <v>12980</v>
          </cell>
          <cell r="Q44">
            <v>0</v>
          </cell>
          <cell r="R44">
            <v>0</v>
          </cell>
          <cell r="S44">
            <v>0</v>
          </cell>
          <cell r="T44">
            <v>233</v>
          </cell>
          <cell r="U44">
            <v>7394</v>
          </cell>
          <cell r="V44">
            <v>0</v>
          </cell>
          <cell r="W44">
            <v>0</v>
          </cell>
          <cell r="X44">
            <v>1090</v>
          </cell>
          <cell r="Y44">
            <v>21697</v>
          </cell>
          <cell r="Z44">
            <v>3711</v>
          </cell>
          <cell r="AA44">
            <v>101238</v>
          </cell>
          <cell r="AB44">
            <v>801</v>
          </cell>
          <cell r="AC44">
            <v>34600</v>
          </cell>
          <cell r="AD44">
            <v>0</v>
          </cell>
          <cell r="AE44">
            <v>0</v>
          </cell>
          <cell r="AF44">
            <v>0</v>
          </cell>
          <cell r="AG44">
            <v>0</v>
          </cell>
          <cell r="AH44">
            <v>2704</v>
          </cell>
          <cell r="AI44">
            <v>0</v>
          </cell>
          <cell r="AJ44">
            <v>1449</v>
          </cell>
          <cell r="AK44">
            <v>94000</v>
          </cell>
          <cell r="AL44">
            <v>0</v>
          </cell>
          <cell r="AM44">
            <v>13324</v>
          </cell>
          <cell r="AN44">
            <v>107324</v>
          </cell>
          <cell r="AO44">
            <v>0</v>
          </cell>
          <cell r="AP44">
            <v>2800</v>
          </cell>
          <cell r="AQ44">
            <v>100350</v>
          </cell>
          <cell r="AR44">
            <v>0</v>
          </cell>
          <cell r="AS44">
            <v>0</v>
          </cell>
          <cell r="AT44">
            <v>0</v>
          </cell>
          <cell r="AU44">
            <v>0</v>
          </cell>
          <cell r="AV44">
            <v>0</v>
          </cell>
          <cell r="AW44">
            <v>43264.89</v>
          </cell>
          <cell r="AX44">
            <v>0</v>
          </cell>
          <cell r="AY44">
            <v>0</v>
          </cell>
          <cell r="AZ44">
            <v>0</v>
          </cell>
          <cell r="BA44">
            <v>0</v>
          </cell>
          <cell r="BB44">
            <v>0</v>
          </cell>
          <cell r="BC44">
            <v>0</v>
          </cell>
          <cell r="BD44">
            <v>0</v>
          </cell>
          <cell r="BE44">
            <v>0</v>
          </cell>
          <cell r="BF44">
            <v>0</v>
          </cell>
          <cell r="BG44">
            <v>0</v>
          </cell>
          <cell r="BH44">
            <v>43264.89</v>
          </cell>
          <cell r="BI44">
            <v>12750</v>
          </cell>
          <cell r="BJ44">
            <v>0</v>
          </cell>
          <cell r="BK44">
            <v>0</v>
          </cell>
          <cell r="BL44">
            <v>12750</v>
          </cell>
          <cell r="BM44">
            <v>0</v>
          </cell>
          <cell r="BN44">
            <v>0</v>
          </cell>
        </row>
        <row r="45">
          <cell r="A45" t="str">
            <v>Echo Echo Dance Theatre Company</v>
          </cell>
          <cell r="B45">
            <v>1</v>
          </cell>
          <cell r="C45">
            <v>33241</v>
          </cell>
          <cell r="D45" t="str">
            <v>Exchequer</v>
          </cell>
          <cell r="E45" t="str">
            <v>ACNI/12287</v>
          </cell>
          <cell r="F45" t="str">
            <v>Gilly Campbell</v>
          </cell>
          <cell r="G45" t="str">
            <v>AFP - Core</v>
          </cell>
          <cell r="H45" t="str">
            <v>Awarded</v>
          </cell>
          <cell r="I45" t="str">
            <v>Medium</v>
          </cell>
          <cell r="J45">
            <v>109758</v>
          </cell>
          <cell r="L45">
            <v>149758</v>
          </cell>
          <cell r="M45">
            <v>489855</v>
          </cell>
          <cell r="N45" t="str">
            <v>Dance</v>
          </cell>
          <cell r="O45">
            <v>116964.54</v>
          </cell>
          <cell r="P45">
            <v>20020.8</v>
          </cell>
          <cell r="Q45">
            <v>3762.41</v>
          </cell>
          <cell r="R45">
            <v>1308.19</v>
          </cell>
          <cell r="S45">
            <v>1573.18</v>
          </cell>
          <cell r="T45">
            <v>407.37</v>
          </cell>
          <cell r="U45">
            <v>2803.76</v>
          </cell>
          <cell r="V45">
            <v>0</v>
          </cell>
          <cell r="W45">
            <v>0</v>
          </cell>
          <cell r="X45">
            <v>2392.9499999999998</v>
          </cell>
          <cell r="Y45">
            <v>32268.66</v>
          </cell>
          <cell r="Z45">
            <v>925.28</v>
          </cell>
          <cell r="AA45">
            <v>48203.51</v>
          </cell>
          <cell r="AB45">
            <v>0</v>
          </cell>
          <cell r="AC45">
            <v>4423.03</v>
          </cell>
          <cell r="AD45">
            <v>0</v>
          </cell>
          <cell r="AE45">
            <v>226.52</v>
          </cell>
          <cell r="AF45">
            <v>0</v>
          </cell>
          <cell r="AG45">
            <v>0</v>
          </cell>
          <cell r="AH45">
            <v>7924.26</v>
          </cell>
          <cell r="AI45">
            <v>388.64</v>
          </cell>
          <cell r="AJ45">
            <v>2515</v>
          </cell>
          <cell r="AK45">
            <v>109758</v>
          </cell>
          <cell r="AL45">
            <v>0</v>
          </cell>
          <cell r="AM45">
            <v>9000</v>
          </cell>
          <cell r="AN45">
            <v>118758</v>
          </cell>
          <cell r="AO45">
            <v>0</v>
          </cell>
          <cell r="AP45">
            <v>0</v>
          </cell>
          <cell r="AQ45">
            <v>27100</v>
          </cell>
          <cell r="AR45">
            <v>0</v>
          </cell>
          <cell r="AS45">
            <v>0</v>
          </cell>
          <cell r="AT45">
            <v>0</v>
          </cell>
          <cell r="AU45">
            <v>0</v>
          </cell>
          <cell r="AV45">
            <v>0</v>
          </cell>
          <cell r="AW45">
            <v>7323.6</v>
          </cell>
          <cell r="AX45">
            <v>0</v>
          </cell>
          <cell r="AY45">
            <v>0</v>
          </cell>
          <cell r="AZ45">
            <v>0</v>
          </cell>
          <cell r="BA45">
            <v>0</v>
          </cell>
          <cell r="BB45">
            <v>0</v>
          </cell>
          <cell r="BC45">
            <v>0</v>
          </cell>
          <cell r="BD45">
            <v>3148.5</v>
          </cell>
          <cell r="BE45">
            <v>15893.08</v>
          </cell>
          <cell r="BF45">
            <v>0</v>
          </cell>
          <cell r="BG45">
            <v>2916.08</v>
          </cell>
          <cell r="BH45">
            <v>29281.260000000002</v>
          </cell>
          <cell r="BI45">
            <v>0</v>
          </cell>
          <cell r="BJ45">
            <v>3421.37</v>
          </cell>
          <cell r="BK45">
            <v>41665</v>
          </cell>
          <cell r="BL45">
            <v>45086.37</v>
          </cell>
          <cell r="BM45">
            <v>0</v>
          </cell>
          <cell r="BN45">
            <v>13245.94</v>
          </cell>
        </row>
        <row r="46">
          <cell r="A46" t="str">
            <v>Feile an Phobail</v>
          </cell>
          <cell r="B46">
            <v>1</v>
          </cell>
          <cell r="C46">
            <v>33201</v>
          </cell>
          <cell r="D46" t="str">
            <v>Exchequer</v>
          </cell>
          <cell r="E46" t="str">
            <v>ACNI/12247</v>
          </cell>
          <cell r="F46" t="str">
            <v>Sonya Whitefield</v>
          </cell>
          <cell r="G46" t="str">
            <v>AFP - Core</v>
          </cell>
          <cell r="H46" t="str">
            <v>Awarded</v>
          </cell>
          <cell r="I46" t="str">
            <v>Medium</v>
          </cell>
          <cell r="J46">
            <v>142590</v>
          </cell>
          <cell r="L46">
            <v>155270</v>
          </cell>
          <cell r="M46">
            <v>988607</v>
          </cell>
          <cell r="N46" t="str">
            <v>Combined</v>
          </cell>
          <cell r="O46">
            <v>213028</v>
          </cell>
          <cell r="P46">
            <v>8350</v>
          </cell>
          <cell r="Q46">
            <v>1998</v>
          </cell>
          <cell r="R46">
            <v>9185</v>
          </cell>
          <cell r="S46">
            <v>4121</v>
          </cell>
          <cell r="T46">
            <v>3183</v>
          </cell>
          <cell r="U46">
            <v>8004</v>
          </cell>
          <cell r="V46">
            <v>0</v>
          </cell>
          <cell r="W46">
            <v>0</v>
          </cell>
          <cell r="X46">
            <v>4737</v>
          </cell>
          <cell r="Y46">
            <v>39578</v>
          </cell>
          <cell r="Z46">
            <v>41993</v>
          </cell>
          <cell r="AA46">
            <v>293801</v>
          </cell>
          <cell r="AB46">
            <v>2302</v>
          </cell>
          <cell r="AC46">
            <v>106908</v>
          </cell>
          <cell r="AD46">
            <v>0</v>
          </cell>
          <cell r="AE46">
            <v>109528</v>
          </cell>
          <cell r="AF46">
            <v>38341</v>
          </cell>
          <cell r="AG46">
            <v>0</v>
          </cell>
          <cell r="AH46">
            <v>35737</v>
          </cell>
          <cell r="AI46">
            <v>0</v>
          </cell>
          <cell r="AJ46">
            <v>206073</v>
          </cell>
          <cell r="AK46">
            <v>142591</v>
          </cell>
          <cell r="AL46">
            <v>0</v>
          </cell>
          <cell r="AM46">
            <v>0</v>
          </cell>
          <cell r="AN46">
            <v>142591</v>
          </cell>
          <cell r="AO46">
            <v>0</v>
          </cell>
          <cell r="AP46">
            <v>191776</v>
          </cell>
          <cell r="AQ46">
            <v>154426</v>
          </cell>
          <cell r="AR46">
            <v>0</v>
          </cell>
          <cell r="AS46">
            <v>0</v>
          </cell>
          <cell r="AT46">
            <v>0</v>
          </cell>
          <cell r="AU46">
            <v>0</v>
          </cell>
          <cell r="AV46">
            <v>0</v>
          </cell>
          <cell r="AW46">
            <v>200839</v>
          </cell>
          <cell r="AX46">
            <v>0</v>
          </cell>
          <cell r="AY46">
            <v>0</v>
          </cell>
          <cell r="AZ46">
            <v>0</v>
          </cell>
          <cell r="BA46">
            <v>0</v>
          </cell>
          <cell r="BB46">
            <v>0</v>
          </cell>
          <cell r="BC46">
            <v>216526</v>
          </cell>
          <cell r="BD46">
            <v>8924</v>
          </cell>
          <cell r="BE46">
            <v>0</v>
          </cell>
          <cell r="BF46">
            <v>0</v>
          </cell>
          <cell r="BG46">
            <v>3080</v>
          </cell>
          <cell r="BH46">
            <v>429369</v>
          </cell>
          <cell r="BI46">
            <v>111350</v>
          </cell>
          <cell r="BJ46">
            <v>6035</v>
          </cell>
          <cell r="BK46">
            <v>60223</v>
          </cell>
          <cell r="BL46">
            <v>177608</v>
          </cell>
          <cell r="BM46">
            <v>0</v>
          </cell>
          <cell r="BN46">
            <v>0</v>
          </cell>
        </row>
        <row r="47">
          <cell r="A47" t="str">
            <v>Flaxart Studios</v>
          </cell>
          <cell r="B47">
            <v>1</v>
          </cell>
          <cell r="C47">
            <v>33271</v>
          </cell>
          <cell r="D47" t="str">
            <v>Lottery</v>
          </cell>
          <cell r="E47" t="str">
            <v>ACNI/12317</v>
          </cell>
          <cell r="F47" t="str">
            <v>Deirdre Robb</v>
          </cell>
          <cell r="G47" t="str">
            <v>AFP - Core</v>
          </cell>
          <cell r="H47" t="str">
            <v>Awarded</v>
          </cell>
          <cell r="I47" t="str">
            <v>Small</v>
          </cell>
          <cell r="J47">
            <v>39396</v>
          </cell>
          <cell r="L47">
            <v>53252</v>
          </cell>
          <cell r="M47">
            <v>101448</v>
          </cell>
          <cell r="N47" t="str">
            <v>Visual Arts</v>
          </cell>
          <cell r="O47">
            <v>23320</v>
          </cell>
          <cell r="P47">
            <v>25000</v>
          </cell>
          <cell r="Q47">
            <v>1478</v>
          </cell>
          <cell r="R47">
            <v>1428</v>
          </cell>
          <cell r="S47">
            <v>511</v>
          </cell>
          <cell r="T47">
            <v>100</v>
          </cell>
          <cell r="U47">
            <v>1293</v>
          </cell>
          <cell r="V47">
            <v>0</v>
          </cell>
          <cell r="W47">
            <v>0</v>
          </cell>
          <cell r="X47">
            <v>758</v>
          </cell>
          <cell r="Y47">
            <v>30568</v>
          </cell>
          <cell r="Z47">
            <v>6622</v>
          </cell>
          <cell r="AA47">
            <v>4150</v>
          </cell>
          <cell r="AB47">
            <v>0</v>
          </cell>
          <cell r="AC47">
            <v>0</v>
          </cell>
          <cell r="AD47">
            <v>0</v>
          </cell>
          <cell r="AE47">
            <v>0</v>
          </cell>
          <cell r="AF47">
            <v>0</v>
          </cell>
          <cell r="AG47">
            <v>0</v>
          </cell>
          <cell r="AH47">
            <v>0</v>
          </cell>
          <cell r="AI47">
            <v>0</v>
          </cell>
          <cell r="AJ47">
            <v>0</v>
          </cell>
          <cell r="AK47">
            <v>39396</v>
          </cell>
          <cell r="AL47">
            <v>0</v>
          </cell>
          <cell r="AM47">
            <v>16000</v>
          </cell>
          <cell r="AN47">
            <v>55396</v>
          </cell>
          <cell r="AO47">
            <v>0</v>
          </cell>
          <cell r="AP47">
            <v>0</v>
          </cell>
          <cell r="AQ47">
            <v>8150</v>
          </cell>
          <cell r="AR47">
            <v>0</v>
          </cell>
          <cell r="AS47">
            <v>0</v>
          </cell>
          <cell r="AT47">
            <v>0</v>
          </cell>
          <cell r="AU47">
            <v>0</v>
          </cell>
          <cell r="AV47">
            <v>0</v>
          </cell>
          <cell r="AW47">
            <v>0</v>
          </cell>
          <cell r="AX47">
            <v>0</v>
          </cell>
          <cell r="AY47">
            <v>0</v>
          </cell>
          <cell r="AZ47">
            <v>0</v>
          </cell>
          <cell r="BA47">
            <v>0</v>
          </cell>
          <cell r="BB47">
            <v>0</v>
          </cell>
          <cell r="BC47">
            <v>0</v>
          </cell>
          <cell r="BD47">
            <v>12573</v>
          </cell>
          <cell r="BE47">
            <v>0</v>
          </cell>
          <cell r="BF47">
            <v>0</v>
          </cell>
          <cell r="BG47">
            <v>0</v>
          </cell>
          <cell r="BH47">
            <v>12573</v>
          </cell>
          <cell r="BI47">
            <v>0</v>
          </cell>
          <cell r="BJ47">
            <v>0</v>
          </cell>
          <cell r="BK47">
            <v>3000</v>
          </cell>
          <cell r="BL47">
            <v>3000</v>
          </cell>
          <cell r="BM47">
            <v>0</v>
          </cell>
          <cell r="BN47">
            <v>0</v>
          </cell>
        </row>
        <row r="48">
          <cell r="A48" t="str">
            <v>Glasgowbury</v>
          </cell>
          <cell r="B48">
            <v>1</v>
          </cell>
          <cell r="C48">
            <v>33160</v>
          </cell>
          <cell r="D48" t="str">
            <v>Lottery</v>
          </cell>
          <cell r="E48" t="str">
            <v>ACNI/12206</v>
          </cell>
          <cell r="F48" t="str">
            <v>Maria McAlister</v>
          </cell>
          <cell r="G48" t="str">
            <v>AFP - Core</v>
          </cell>
          <cell r="H48" t="str">
            <v>Awarded</v>
          </cell>
          <cell r="I48" t="str">
            <v>Small</v>
          </cell>
          <cell r="J48">
            <v>38204</v>
          </cell>
          <cell r="L48">
            <v>43750</v>
          </cell>
          <cell r="M48">
            <v>524006</v>
          </cell>
          <cell r="N48" t="str">
            <v>Music</v>
          </cell>
          <cell r="O48">
            <v>58403.1</v>
          </cell>
          <cell r="P48">
            <v>0</v>
          </cell>
          <cell r="Q48">
            <v>1827.33</v>
          </cell>
          <cell r="R48">
            <v>1055.49</v>
          </cell>
          <cell r="S48">
            <v>739.68</v>
          </cell>
          <cell r="T48">
            <v>637.23</v>
          </cell>
          <cell r="U48">
            <v>2490.1799999999998</v>
          </cell>
          <cell r="V48">
            <v>0</v>
          </cell>
          <cell r="W48">
            <v>0</v>
          </cell>
          <cell r="X48">
            <v>2404.11</v>
          </cell>
          <cell r="Y48">
            <v>9154.02</v>
          </cell>
          <cell r="Z48">
            <v>54.49</v>
          </cell>
          <cell r="AA48">
            <v>36668.07</v>
          </cell>
          <cell r="AB48">
            <v>200</v>
          </cell>
          <cell r="AC48">
            <v>198</v>
          </cell>
          <cell r="AD48">
            <v>0</v>
          </cell>
          <cell r="AE48">
            <v>385.85</v>
          </cell>
          <cell r="AF48">
            <v>434.81</v>
          </cell>
          <cell r="AG48">
            <v>0</v>
          </cell>
          <cell r="AH48">
            <v>40</v>
          </cell>
          <cell r="AI48">
            <v>32354.13</v>
          </cell>
          <cell r="AJ48">
            <v>21207.79</v>
          </cell>
          <cell r="AK48">
            <v>38204</v>
          </cell>
          <cell r="AL48">
            <v>0</v>
          </cell>
          <cell r="AM48">
            <v>0</v>
          </cell>
          <cell r="AN48">
            <v>38204</v>
          </cell>
          <cell r="AO48">
            <v>0</v>
          </cell>
          <cell r="AP48">
            <v>4000</v>
          </cell>
          <cell r="AQ48">
            <v>4793</v>
          </cell>
          <cell r="AR48">
            <v>0</v>
          </cell>
          <cell r="AS48">
            <v>9952</v>
          </cell>
          <cell r="AT48">
            <v>0</v>
          </cell>
          <cell r="AU48">
            <v>0</v>
          </cell>
          <cell r="AV48">
            <v>9952</v>
          </cell>
          <cell r="AW48">
            <v>2567</v>
          </cell>
          <cell r="AX48">
            <v>0</v>
          </cell>
          <cell r="AY48">
            <v>0</v>
          </cell>
          <cell r="AZ48">
            <v>0</v>
          </cell>
          <cell r="BA48">
            <v>0</v>
          </cell>
          <cell r="BB48">
            <v>0</v>
          </cell>
          <cell r="BC48">
            <v>0</v>
          </cell>
          <cell r="BD48">
            <v>0</v>
          </cell>
          <cell r="BE48">
            <v>35114</v>
          </cell>
          <cell r="BF48">
            <v>0</v>
          </cell>
          <cell r="BG48">
            <v>15212</v>
          </cell>
          <cell r="BH48">
            <v>52893</v>
          </cell>
          <cell r="BI48">
            <v>0</v>
          </cell>
          <cell r="BJ48">
            <v>3722</v>
          </cell>
          <cell r="BK48">
            <v>0</v>
          </cell>
          <cell r="BL48">
            <v>3722</v>
          </cell>
          <cell r="BM48">
            <v>0</v>
          </cell>
          <cell r="BN48">
            <v>15000</v>
          </cell>
        </row>
        <row r="49">
          <cell r="A49" t="str">
            <v>Golden Thread Gallery</v>
          </cell>
          <cell r="B49">
            <v>1</v>
          </cell>
          <cell r="C49">
            <v>33262</v>
          </cell>
          <cell r="D49" t="str">
            <v>Exchequer</v>
          </cell>
          <cell r="E49" t="str">
            <v>ACNI/12308</v>
          </cell>
          <cell r="F49" t="str">
            <v>Deirdre Robb</v>
          </cell>
          <cell r="G49" t="str">
            <v>AFP - Core</v>
          </cell>
          <cell r="H49" t="str">
            <v>Awarded</v>
          </cell>
          <cell r="I49" t="str">
            <v>Medium</v>
          </cell>
          <cell r="J49">
            <v>180019</v>
          </cell>
          <cell r="L49">
            <v>212398.07999999999</v>
          </cell>
          <cell r="M49">
            <v>132586.14000000001</v>
          </cell>
          <cell r="N49" t="str">
            <v>Visual Arts</v>
          </cell>
          <cell r="O49">
            <v>130549.43</v>
          </cell>
          <cell r="P49">
            <v>43300</v>
          </cell>
          <cell r="Q49">
            <v>7318.69</v>
          </cell>
          <cell r="R49">
            <v>2517.27</v>
          </cell>
          <cell r="S49">
            <v>3395.42</v>
          </cell>
          <cell r="T49">
            <v>2089.67</v>
          </cell>
          <cell r="U49">
            <v>2989.15</v>
          </cell>
          <cell r="V49">
            <v>0</v>
          </cell>
          <cell r="W49">
            <v>0</v>
          </cell>
          <cell r="X49">
            <v>6144</v>
          </cell>
          <cell r="Y49">
            <v>67754.2</v>
          </cell>
          <cell r="Z49">
            <v>20502.11</v>
          </cell>
          <cell r="AA49">
            <v>49435.61</v>
          </cell>
          <cell r="AB49">
            <v>745</v>
          </cell>
          <cell r="AC49">
            <v>21988.91</v>
          </cell>
          <cell r="AD49">
            <v>0</v>
          </cell>
          <cell r="AE49">
            <v>4925.1000000000004</v>
          </cell>
          <cell r="AF49">
            <v>8317.84</v>
          </cell>
          <cell r="AG49">
            <v>1330.45</v>
          </cell>
          <cell r="AH49">
            <v>8441.39</v>
          </cell>
          <cell r="AI49">
            <v>34156.31</v>
          </cell>
          <cell r="AJ49">
            <v>1800</v>
          </cell>
          <cell r="AK49">
            <v>180857.96</v>
          </cell>
          <cell r="AL49">
            <v>0</v>
          </cell>
          <cell r="AM49">
            <v>366</v>
          </cell>
          <cell r="AN49">
            <v>181223.96</v>
          </cell>
          <cell r="AO49">
            <v>0</v>
          </cell>
          <cell r="AP49">
            <v>0</v>
          </cell>
          <cell r="AQ49">
            <v>45788</v>
          </cell>
          <cell r="AR49">
            <v>0</v>
          </cell>
          <cell r="AS49">
            <v>0</v>
          </cell>
          <cell r="AT49">
            <v>0</v>
          </cell>
          <cell r="AU49">
            <v>0</v>
          </cell>
          <cell r="AV49">
            <v>0</v>
          </cell>
          <cell r="AW49">
            <v>0</v>
          </cell>
          <cell r="AX49">
            <v>0</v>
          </cell>
          <cell r="AY49">
            <v>0</v>
          </cell>
          <cell r="AZ49">
            <v>0</v>
          </cell>
          <cell r="BA49">
            <v>212.5</v>
          </cell>
          <cell r="BB49">
            <v>2400</v>
          </cell>
          <cell r="BC49">
            <v>0</v>
          </cell>
          <cell r="BD49">
            <v>0</v>
          </cell>
          <cell r="BE49">
            <v>4535.8500000000004</v>
          </cell>
          <cell r="BF49">
            <v>0</v>
          </cell>
          <cell r="BG49">
            <v>1125</v>
          </cell>
          <cell r="BH49">
            <v>8273.35</v>
          </cell>
          <cell r="BI49">
            <v>2354.46</v>
          </cell>
          <cell r="BJ49">
            <v>0</v>
          </cell>
          <cell r="BK49">
            <v>3000</v>
          </cell>
          <cell r="BL49">
            <v>5354.46</v>
          </cell>
          <cell r="BM49">
            <v>6890</v>
          </cell>
          <cell r="BN49">
            <v>0</v>
          </cell>
        </row>
        <row r="50">
          <cell r="A50" t="str">
            <v>Greater Shantallow Community Arts</v>
          </cell>
          <cell r="B50">
            <v>1</v>
          </cell>
          <cell r="C50">
            <v>33252</v>
          </cell>
          <cell r="D50" t="str">
            <v>Lottery</v>
          </cell>
          <cell r="E50" t="str">
            <v>ACNI/12298</v>
          </cell>
          <cell r="F50" t="str">
            <v>Lizzie Devlin</v>
          </cell>
          <cell r="G50" t="str">
            <v>AFP - Core</v>
          </cell>
          <cell r="H50" t="str">
            <v>Awarded</v>
          </cell>
          <cell r="I50" t="str">
            <v>Medium</v>
          </cell>
          <cell r="J50">
            <v>102551</v>
          </cell>
          <cell r="L50">
            <v>113996.7</v>
          </cell>
          <cell r="M50">
            <v>420373.5</v>
          </cell>
          <cell r="N50" t="str">
            <v>Combined</v>
          </cell>
          <cell r="O50">
            <v>99045</v>
          </cell>
          <cell r="P50">
            <v>28712</v>
          </cell>
          <cell r="Q50">
            <v>3193</v>
          </cell>
          <cell r="R50">
            <v>3164</v>
          </cell>
          <cell r="S50">
            <v>2855</v>
          </cell>
          <cell r="T50">
            <v>12140</v>
          </cell>
          <cell r="U50">
            <v>2000</v>
          </cell>
          <cell r="V50">
            <v>0</v>
          </cell>
          <cell r="W50">
            <v>0</v>
          </cell>
          <cell r="X50">
            <v>3444</v>
          </cell>
          <cell r="Y50">
            <v>55508</v>
          </cell>
          <cell r="Z50">
            <v>0</v>
          </cell>
          <cell r="AA50">
            <v>51996</v>
          </cell>
          <cell r="AB50">
            <v>11690</v>
          </cell>
          <cell r="AC50">
            <v>0</v>
          </cell>
          <cell r="AD50">
            <v>0</v>
          </cell>
          <cell r="AE50">
            <v>0</v>
          </cell>
          <cell r="AF50">
            <v>0</v>
          </cell>
          <cell r="AG50">
            <v>0</v>
          </cell>
          <cell r="AH50">
            <v>0</v>
          </cell>
          <cell r="AI50">
            <v>0</v>
          </cell>
          <cell r="AJ50">
            <v>61776</v>
          </cell>
          <cell r="AK50">
            <v>102551</v>
          </cell>
          <cell r="AL50">
            <v>0</v>
          </cell>
          <cell r="AM50">
            <v>0</v>
          </cell>
          <cell r="AN50">
            <v>102551</v>
          </cell>
          <cell r="AO50">
            <v>0</v>
          </cell>
          <cell r="AP50">
            <v>295592</v>
          </cell>
          <cell r="AQ50">
            <v>46501</v>
          </cell>
          <cell r="AR50">
            <v>0</v>
          </cell>
          <cell r="AS50">
            <v>16492</v>
          </cell>
          <cell r="AT50">
            <v>0</v>
          </cell>
          <cell r="AU50">
            <v>0</v>
          </cell>
          <cell r="AV50">
            <v>16492</v>
          </cell>
          <cell r="AW50">
            <v>0</v>
          </cell>
          <cell r="AX50">
            <v>0</v>
          </cell>
          <cell r="AY50">
            <v>0</v>
          </cell>
          <cell r="AZ50">
            <v>0</v>
          </cell>
          <cell r="BA50">
            <v>0</v>
          </cell>
          <cell r="BB50">
            <v>0</v>
          </cell>
          <cell r="BC50">
            <v>0</v>
          </cell>
          <cell r="BD50">
            <v>0</v>
          </cell>
          <cell r="BE50">
            <v>0</v>
          </cell>
          <cell r="BF50">
            <v>0</v>
          </cell>
          <cell r="BG50">
            <v>0</v>
          </cell>
          <cell r="BH50">
            <v>0</v>
          </cell>
          <cell r="BI50">
            <v>17234</v>
          </cell>
          <cell r="BJ50">
            <v>0</v>
          </cell>
          <cell r="BK50">
            <v>53300</v>
          </cell>
          <cell r="BL50">
            <v>70534</v>
          </cell>
          <cell r="BM50">
            <v>0</v>
          </cell>
          <cell r="BN50">
            <v>267300</v>
          </cell>
        </row>
        <row r="51">
          <cell r="A51" t="str">
            <v>Happy Days EIBF</v>
          </cell>
          <cell r="B51">
            <v>1</v>
          </cell>
          <cell r="C51">
            <v>33175</v>
          </cell>
          <cell r="D51" t="str">
            <v>Exchequer</v>
          </cell>
          <cell r="E51" t="str">
            <v>ACNI/12221</v>
          </cell>
          <cell r="F51" t="str">
            <v>Damian Smyth</v>
          </cell>
          <cell r="G51" t="str">
            <v>AFP - Core</v>
          </cell>
          <cell r="H51" t="str">
            <v>Awarded</v>
          </cell>
          <cell r="I51" t="str">
            <v>Medium</v>
          </cell>
          <cell r="J51">
            <v>115000</v>
          </cell>
          <cell r="L51">
            <v>230000</v>
          </cell>
          <cell r="M51">
            <v>1200927</v>
          </cell>
          <cell r="N51" t="str">
            <v>Literature</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115000</v>
          </cell>
          <cell r="AL51">
            <v>0</v>
          </cell>
          <cell r="AM51">
            <v>0</v>
          </cell>
          <cell r="AN51">
            <v>115000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row>
        <row r="52">
          <cell r="A52" t="str">
            <v>In Your Space (NI) Ltd</v>
          </cell>
          <cell r="B52">
            <v>1</v>
          </cell>
          <cell r="C52">
            <v>33179</v>
          </cell>
          <cell r="D52" t="str">
            <v>Lottery</v>
          </cell>
          <cell r="E52" t="str">
            <v>ACNI/12225</v>
          </cell>
          <cell r="F52" t="str">
            <v>Gavin O'Connor</v>
          </cell>
          <cell r="G52" t="str">
            <v>AFP - Core</v>
          </cell>
          <cell r="H52" t="str">
            <v>Awarded</v>
          </cell>
          <cell r="I52" t="str">
            <v>Small</v>
          </cell>
          <cell r="J52">
            <v>43705</v>
          </cell>
          <cell r="L52">
            <v>70169</v>
          </cell>
          <cell r="M52">
            <v>344475</v>
          </cell>
          <cell r="N52" t="str">
            <v>Combined</v>
          </cell>
          <cell r="O52">
            <v>30810</v>
          </cell>
          <cell r="P52">
            <v>9750</v>
          </cell>
          <cell r="Q52">
            <v>1000</v>
          </cell>
          <cell r="R52">
            <v>1401</v>
          </cell>
          <cell r="S52">
            <v>1000</v>
          </cell>
          <cell r="T52">
            <v>2236</v>
          </cell>
          <cell r="U52">
            <v>1557</v>
          </cell>
          <cell r="V52">
            <v>0</v>
          </cell>
          <cell r="W52">
            <v>0</v>
          </cell>
          <cell r="X52">
            <v>2178</v>
          </cell>
          <cell r="Y52">
            <v>19122</v>
          </cell>
          <cell r="Z52">
            <v>30664</v>
          </cell>
          <cell r="AA52">
            <v>144208</v>
          </cell>
          <cell r="AB52">
            <v>14</v>
          </cell>
          <cell r="AC52">
            <v>11936</v>
          </cell>
          <cell r="AD52">
            <v>0</v>
          </cell>
          <cell r="AE52">
            <v>0</v>
          </cell>
          <cell r="AF52">
            <v>2883</v>
          </cell>
          <cell r="AG52">
            <v>512</v>
          </cell>
          <cell r="AH52">
            <v>1400</v>
          </cell>
          <cell r="AI52">
            <v>2028</v>
          </cell>
          <cell r="AJ52">
            <v>25077</v>
          </cell>
          <cell r="AK52">
            <v>43705</v>
          </cell>
          <cell r="AL52">
            <v>0</v>
          </cell>
          <cell r="AM52">
            <v>21433</v>
          </cell>
          <cell r="AN52">
            <v>65138</v>
          </cell>
          <cell r="AO52">
            <v>0</v>
          </cell>
          <cell r="AP52">
            <v>0</v>
          </cell>
          <cell r="AQ52">
            <v>20000</v>
          </cell>
          <cell r="AR52">
            <v>0</v>
          </cell>
          <cell r="AS52">
            <v>0</v>
          </cell>
          <cell r="AT52">
            <v>0</v>
          </cell>
          <cell r="AU52">
            <v>0</v>
          </cell>
          <cell r="AV52">
            <v>0</v>
          </cell>
          <cell r="AW52">
            <v>2056</v>
          </cell>
          <cell r="AX52">
            <v>0</v>
          </cell>
          <cell r="AY52">
            <v>0</v>
          </cell>
          <cell r="AZ52">
            <v>0</v>
          </cell>
          <cell r="BA52">
            <v>0</v>
          </cell>
          <cell r="BB52">
            <v>0</v>
          </cell>
          <cell r="BC52">
            <v>0</v>
          </cell>
          <cell r="BD52">
            <v>0</v>
          </cell>
          <cell r="BE52">
            <v>121289</v>
          </cell>
          <cell r="BF52">
            <v>0</v>
          </cell>
          <cell r="BG52">
            <v>3899</v>
          </cell>
          <cell r="BH52">
            <v>127244</v>
          </cell>
          <cell r="BI52">
            <v>22583</v>
          </cell>
          <cell r="BJ52">
            <v>4088</v>
          </cell>
          <cell r="BK52">
            <v>39900</v>
          </cell>
          <cell r="BL52">
            <v>66571</v>
          </cell>
          <cell r="BM52">
            <v>0</v>
          </cell>
          <cell r="BN52">
            <v>0</v>
          </cell>
        </row>
        <row r="53">
          <cell r="A53" t="str">
            <v>Irish Pages Ltd.</v>
          </cell>
          <cell r="B53">
            <v>1</v>
          </cell>
          <cell r="C53">
            <v>33176</v>
          </cell>
          <cell r="D53" t="str">
            <v>Lottery</v>
          </cell>
          <cell r="E53" t="str">
            <v>ACNI/12222</v>
          </cell>
          <cell r="F53" t="str">
            <v>Damian Smyth</v>
          </cell>
          <cell r="G53" t="str">
            <v>AFP - Core</v>
          </cell>
          <cell r="H53" t="str">
            <v>Awarded</v>
          </cell>
          <cell r="I53" t="str">
            <v>Small</v>
          </cell>
          <cell r="J53">
            <v>29000</v>
          </cell>
          <cell r="L53">
            <v>29000</v>
          </cell>
          <cell r="M53">
            <v>61200</v>
          </cell>
          <cell r="N53" t="str">
            <v>Literature</v>
          </cell>
          <cell r="O53">
            <v>6299.72</v>
          </cell>
          <cell r="P53">
            <v>9103.1200000000008</v>
          </cell>
          <cell r="Q53">
            <v>752.91</v>
          </cell>
          <cell r="R53">
            <v>0</v>
          </cell>
          <cell r="S53">
            <v>1545.26</v>
          </cell>
          <cell r="T53">
            <v>19227.7</v>
          </cell>
          <cell r="U53">
            <v>1116.5999999999999</v>
          </cell>
          <cell r="V53">
            <v>0</v>
          </cell>
          <cell r="W53">
            <v>0</v>
          </cell>
          <cell r="X53">
            <v>0</v>
          </cell>
          <cell r="Y53">
            <v>31745.59</v>
          </cell>
          <cell r="Z53">
            <v>9412.59</v>
          </cell>
          <cell r="AA53">
            <v>2615</v>
          </cell>
          <cell r="AB53">
            <v>0</v>
          </cell>
          <cell r="AC53">
            <v>2501.41</v>
          </cell>
          <cell r="AD53">
            <v>0</v>
          </cell>
          <cell r="AE53">
            <v>0</v>
          </cell>
          <cell r="AF53">
            <v>0</v>
          </cell>
          <cell r="AG53">
            <v>0</v>
          </cell>
          <cell r="AH53">
            <v>5462.27</v>
          </cell>
          <cell r="AI53">
            <v>0</v>
          </cell>
          <cell r="AJ53">
            <v>269.01</v>
          </cell>
          <cell r="AK53">
            <v>29000</v>
          </cell>
          <cell r="AL53">
            <v>0</v>
          </cell>
          <cell r="AM53">
            <v>0</v>
          </cell>
          <cell r="AN53">
            <v>29000</v>
          </cell>
          <cell r="AO53">
            <v>6980.65</v>
          </cell>
          <cell r="AP53">
            <v>0</v>
          </cell>
          <cell r="AQ53">
            <v>0</v>
          </cell>
          <cell r="AR53">
            <v>0</v>
          </cell>
          <cell r="AS53">
            <v>0</v>
          </cell>
          <cell r="AT53">
            <v>1049.79</v>
          </cell>
          <cell r="AU53">
            <v>0</v>
          </cell>
          <cell r="AV53">
            <v>8030.44</v>
          </cell>
          <cell r="AW53">
            <v>0</v>
          </cell>
          <cell r="AX53">
            <v>0</v>
          </cell>
          <cell r="AY53">
            <v>0</v>
          </cell>
          <cell r="AZ53">
            <v>0</v>
          </cell>
          <cell r="BA53">
            <v>13471.17</v>
          </cell>
          <cell r="BB53">
            <v>0</v>
          </cell>
          <cell r="BC53">
            <v>0</v>
          </cell>
          <cell r="BD53">
            <v>0</v>
          </cell>
          <cell r="BE53">
            <v>0</v>
          </cell>
          <cell r="BF53">
            <v>0</v>
          </cell>
          <cell r="BG53">
            <v>8046.03</v>
          </cell>
          <cell r="BH53">
            <v>21517.200000000001</v>
          </cell>
          <cell r="BI53">
            <v>0</v>
          </cell>
          <cell r="BJ53">
            <v>920</v>
          </cell>
          <cell r="BK53">
            <v>0</v>
          </cell>
          <cell r="BL53">
            <v>920</v>
          </cell>
          <cell r="BM53">
            <v>0</v>
          </cell>
          <cell r="BN53">
            <v>0</v>
          </cell>
        </row>
        <row r="54">
          <cell r="A54" t="str">
            <v>Irish Traditional Music Archive</v>
          </cell>
          <cell r="B54">
            <v>1</v>
          </cell>
          <cell r="C54">
            <v>33158</v>
          </cell>
          <cell r="D54" t="str">
            <v>Lottery</v>
          </cell>
          <cell r="E54" t="str">
            <v>ACNI/12204</v>
          </cell>
          <cell r="F54" t="str">
            <v>Maria McAlister</v>
          </cell>
          <cell r="G54" t="str">
            <v>AFP - Core</v>
          </cell>
          <cell r="H54" t="str">
            <v>Awarded</v>
          </cell>
          <cell r="I54" t="str">
            <v>Medium</v>
          </cell>
          <cell r="J54">
            <v>30000</v>
          </cell>
          <cell r="L54">
            <v>35000</v>
          </cell>
          <cell r="M54">
            <v>575750</v>
          </cell>
          <cell r="N54" t="str">
            <v>Traditional Arts</v>
          </cell>
          <cell r="O54">
            <v>55803</v>
          </cell>
          <cell r="P54">
            <v>819</v>
          </cell>
          <cell r="Q54">
            <v>8610</v>
          </cell>
          <cell r="R54">
            <v>5768</v>
          </cell>
          <cell r="S54">
            <v>2256</v>
          </cell>
          <cell r="T54">
            <v>3594</v>
          </cell>
          <cell r="U54">
            <v>385</v>
          </cell>
          <cell r="V54">
            <v>0</v>
          </cell>
          <cell r="W54">
            <v>0</v>
          </cell>
          <cell r="X54">
            <v>2676</v>
          </cell>
          <cell r="Y54">
            <v>24108</v>
          </cell>
          <cell r="Z54">
            <v>12157</v>
          </cell>
          <cell r="AA54">
            <v>393924</v>
          </cell>
          <cell r="AB54">
            <v>0</v>
          </cell>
          <cell r="AC54">
            <v>167</v>
          </cell>
          <cell r="AD54">
            <v>0</v>
          </cell>
          <cell r="AE54">
            <v>0</v>
          </cell>
          <cell r="AF54">
            <v>0</v>
          </cell>
          <cell r="AG54">
            <v>0</v>
          </cell>
          <cell r="AH54">
            <v>9601</v>
          </cell>
          <cell r="AI54">
            <v>19150</v>
          </cell>
          <cell r="AJ54">
            <v>27172</v>
          </cell>
          <cell r="AK54">
            <v>30000</v>
          </cell>
          <cell r="AL54">
            <v>0</v>
          </cell>
          <cell r="AM54">
            <v>0</v>
          </cell>
          <cell r="AN54">
            <v>30000</v>
          </cell>
          <cell r="AO54">
            <v>363564</v>
          </cell>
          <cell r="AP54">
            <v>0</v>
          </cell>
          <cell r="AQ54">
            <v>0</v>
          </cell>
          <cell r="AR54">
            <v>9974</v>
          </cell>
          <cell r="AS54">
            <v>0</v>
          </cell>
          <cell r="AT54">
            <v>0</v>
          </cell>
          <cell r="AU54">
            <v>0</v>
          </cell>
          <cell r="AV54">
            <v>373538</v>
          </cell>
          <cell r="AW54">
            <v>0</v>
          </cell>
          <cell r="AX54">
            <v>0</v>
          </cell>
          <cell r="AY54">
            <v>0</v>
          </cell>
          <cell r="AZ54">
            <v>0</v>
          </cell>
          <cell r="BA54">
            <v>4032</v>
          </cell>
          <cell r="BB54">
            <v>0</v>
          </cell>
          <cell r="BC54">
            <v>0</v>
          </cell>
          <cell r="BD54">
            <v>0</v>
          </cell>
          <cell r="BE54">
            <v>3623</v>
          </cell>
          <cell r="BF54">
            <v>0</v>
          </cell>
          <cell r="BG54">
            <v>607</v>
          </cell>
          <cell r="BH54">
            <v>8262</v>
          </cell>
          <cell r="BI54">
            <v>450</v>
          </cell>
          <cell r="BJ54">
            <v>3782</v>
          </cell>
          <cell r="BK54">
            <v>0</v>
          </cell>
          <cell r="BL54">
            <v>4232</v>
          </cell>
          <cell r="BM54">
            <v>0</v>
          </cell>
          <cell r="BN54">
            <v>0</v>
          </cell>
        </row>
        <row r="55">
          <cell r="A55" t="str">
            <v>Kabosh Theatre Ltd</v>
          </cell>
          <cell r="B55">
            <v>1</v>
          </cell>
          <cell r="C55">
            <v>33243</v>
          </cell>
          <cell r="D55" t="str">
            <v>Lottery</v>
          </cell>
          <cell r="E55" t="str">
            <v>ACNI/12289</v>
          </cell>
          <cell r="F55" t="str">
            <v>Gilly Campbell</v>
          </cell>
          <cell r="G55" t="str">
            <v>AFP - Core</v>
          </cell>
          <cell r="H55" t="str">
            <v>Awarded</v>
          </cell>
          <cell r="I55" t="str">
            <v>Medium</v>
          </cell>
          <cell r="J55">
            <v>60000</v>
          </cell>
          <cell r="L55">
            <v>115394</v>
          </cell>
          <cell r="M55">
            <v>216012</v>
          </cell>
          <cell r="N55" t="str">
            <v>Drama</v>
          </cell>
          <cell r="O55">
            <v>90276.91</v>
          </cell>
          <cell r="P55">
            <v>6432</v>
          </cell>
          <cell r="Q55">
            <v>604.91999999999996</v>
          </cell>
          <cell r="R55">
            <v>1063.4100000000001</v>
          </cell>
          <cell r="S55">
            <v>1807.16</v>
          </cell>
          <cell r="T55">
            <v>737.61</v>
          </cell>
          <cell r="U55">
            <v>2841.07</v>
          </cell>
          <cell r="V55">
            <v>0</v>
          </cell>
          <cell r="W55">
            <v>0</v>
          </cell>
          <cell r="X55">
            <v>1412.15</v>
          </cell>
          <cell r="Y55">
            <v>14898.32</v>
          </cell>
          <cell r="Z55">
            <v>2671.41</v>
          </cell>
          <cell r="AA55">
            <v>46717.7</v>
          </cell>
          <cell r="AB55">
            <v>0</v>
          </cell>
          <cell r="AC55">
            <v>2143.3200000000002</v>
          </cell>
          <cell r="AD55">
            <v>0</v>
          </cell>
          <cell r="AE55">
            <v>0</v>
          </cell>
          <cell r="AF55">
            <v>1614.02</v>
          </cell>
          <cell r="AG55">
            <v>2301.91</v>
          </cell>
          <cell r="AH55">
            <v>9501.52</v>
          </cell>
          <cell r="AI55">
            <v>1871.03</v>
          </cell>
          <cell r="AJ55">
            <v>2441.9899999999998</v>
          </cell>
          <cell r="AK55">
            <v>60000</v>
          </cell>
          <cell r="AL55">
            <v>0</v>
          </cell>
          <cell r="AM55">
            <v>6125</v>
          </cell>
          <cell r="AN55">
            <v>66125</v>
          </cell>
          <cell r="AO55">
            <v>0</v>
          </cell>
          <cell r="AP55">
            <v>0</v>
          </cell>
          <cell r="AQ55">
            <v>25000</v>
          </cell>
          <cell r="AR55">
            <v>0</v>
          </cell>
          <cell r="AS55">
            <v>8861.0300000000007</v>
          </cell>
          <cell r="AT55">
            <v>0</v>
          </cell>
          <cell r="AU55">
            <v>0</v>
          </cell>
          <cell r="AV55">
            <v>8861.0300000000007</v>
          </cell>
          <cell r="AW55">
            <v>7314.8</v>
          </cell>
          <cell r="AX55">
            <v>0</v>
          </cell>
          <cell r="AY55">
            <v>0</v>
          </cell>
          <cell r="AZ55">
            <v>0</v>
          </cell>
          <cell r="BA55">
            <v>8.26</v>
          </cell>
          <cell r="BB55">
            <v>0</v>
          </cell>
          <cell r="BC55">
            <v>0</v>
          </cell>
          <cell r="BD55">
            <v>0</v>
          </cell>
          <cell r="BE55">
            <v>6500</v>
          </cell>
          <cell r="BF55">
            <v>0</v>
          </cell>
          <cell r="BG55">
            <v>13646.97</v>
          </cell>
          <cell r="BH55">
            <v>27470.03</v>
          </cell>
          <cell r="BI55">
            <v>3930.78</v>
          </cell>
          <cell r="BJ55">
            <v>4777.8999999999996</v>
          </cell>
          <cell r="BK55">
            <v>38814.480000000003</v>
          </cell>
          <cell r="BL55">
            <v>47523.16</v>
          </cell>
          <cell r="BM55">
            <v>0</v>
          </cell>
          <cell r="BN55">
            <v>0</v>
          </cell>
        </row>
        <row r="56">
          <cell r="A56" t="str">
            <v>Kids in Control</v>
          </cell>
          <cell r="B56">
            <v>1</v>
          </cell>
          <cell r="C56">
            <v>33229</v>
          </cell>
          <cell r="D56" t="str">
            <v>Lottery</v>
          </cell>
          <cell r="E56" t="str">
            <v>ACNI/12275</v>
          </cell>
          <cell r="F56" t="str">
            <v>Gavin O'Connor</v>
          </cell>
          <cell r="G56" t="str">
            <v>AFP - Core</v>
          </cell>
          <cell r="H56" t="str">
            <v>Awarded</v>
          </cell>
          <cell r="I56" t="str">
            <v>Small</v>
          </cell>
          <cell r="J56">
            <v>50704</v>
          </cell>
          <cell r="L56">
            <v>68494</v>
          </cell>
          <cell r="M56">
            <v>167315</v>
          </cell>
          <cell r="N56" t="str">
            <v>Drama</v>
          </cell>
          <cell r="O56">
            <v>26000</v>
          </cell>
          <cell r="P56">
            <v>4200</v>
          </cell>
          <cell r="Q56">
            <v>2000</v>
          </cell>
          <cell r="R56">
            <v>0</v>
          </cell>
          <cell r="S56">
            <v>768.94</v>
          </cell>
          <cell r="T56">
            <v>1215.42</v>
          </cell>
          <cell r="U56">
            <v>2312.6999999999998</v>
          </cell>
          <cell r="V56">
            <v>0</v>
          </cell>
          <cell r="W56">
            <v>0</v>
          </cell>
          <cell r="X56">
            <v>1765.66</v>
          </cell>
          <cell r="Y56">
            <v>12262.720000000001</v>
          </cell>
          <cell r="Z56">
            <v>2072.39</v>
          </cell>
          <cell r="AA56">
            <v>56993</v>
          </cell>
          <cell r="AB56">
            <v>2006</v>
          </cell>
          <cell r="AC56">
            <v>785</v>
          </cell>
          <cell r="AD56">
            <v>0</v>
          </cell>
          <cell r="AE56">
            <v>0</v>
          </cell>
          <cell r="AF56">
            <v>9210</v>
          </cell>
          <cell r="AG56">
            <v>845.52</v>
          </cell>
          <cell r="AH56">
            <v>0</v>
          </cell>
          <cell r="AI56">
            <v>108</v>
          </cell>
          <cell r="AJ56">
            <v>0</v>
          </cell>
          <cell r="AK56">
            <v>50704</v>
          </cell>
          <cell r="AL56">
            <v>0</v>
          </cell>
          <cell r="AM56">
            <v>0</v>
          </cell>
          <cell r="AN56">
            <v>50704</v>
          </cell>
          <cell r="AO56">
            <v>0</v>
          </cell>
          <cell r="AP56">
            <v>0</v>
          </cell>
          <cell r="AQ56">
            <v>15101</v>
          </cell>
          <cell r="AR56">
            <v>0</v>
          </cell>
          <cell r="AS56">
            <v>0</v>
          </cell>
          <cell r="AT56">
            <v>0</v>
          </cell>
          <cell r="AU56">
            <v>0</v>
          </cell>
          <cell r="AV56">
            <v>0</v>
          </cell>
          <cell r="AW56">
            <v>1170</v>
          </cell>
          <cell r="AX56">
            <v>0</v>
          </cell>
          <cell r="AY56">
            <v>0</v>
          </cell>
          <cell r="AZ56">
            <v>0</v>
          </cell>
          <cell r="BA56">
            <v>0</v>
          </cell>
          <cell r="BB56">
            <v>0</v>
          </cell>
          <cell r="BC56">
            <v>0</v>
          </cell>
          <cell r="BD56">
            <v>0</v>
          </cell>
          <cell r="BE56">
            <v>17858.45</v>
          </cell>
          <cell r="BF56">
            <v>0</v>
          </cell>
          <cell r="BG56">
            <v>8305.0499999999993</v>
          </cell>
          <cell r="BH56">
            <v>27333.5</v>
          </cell>
          <cell r="BI56">
            <v>0</v>
          </cell>
          <cell r="BJ56">
            <v>11120</v>
          </cell>
          <cell r="BK56">
            <v>3600</v>
          </cell>
          <cell r="BL56">
            <v>14720</v>
          </cell>
          <cell r="BM56">
            <v>0</v>
          </cell>
          <cell r="BN56">
            <v>0</v>
          </cell>
        </row>
        <row r="57">
          <cell r="A57" t="str">
            <v>Maiden Voyage (NI) Ltd</v>
          </cell>
          <cell r="B57">
            <v>1</v>
          </cell>
          <cell r="C57">
            <v>33156</v>
          </cell>
          <cell r="D57" t="str">
            <v>Lottery</v>
          </cell>
          <cell r="E57" t="str">
            <v>ACNI/12202</v>
          </cell>
          <cell r="F57" t="str">
            <v>Gilly Campbell</v>
          </cell>
          <cell r="G57" t="str">
            <v>AFP - Core</v>
          </cell>
          <cell r="H57" t="str">
            <v>Awarded</v>
          </cell>
          <cell r="I57" t="str">
            <v>Medium</v>
          </cell>
          <cell r="J57">
            <v>91435</v>
          </cell>
          <cell r="L57">
            <v>115000</v>
          </cell>
          <cell r="M57">
            <v>161513</v>
          </cell>
          <cell r="N57" t="str">
            <v>Dance</v>
          </cell>
          <cell r="O57">
            <v>34017.69</v>
          </cell>
          <cell r="P57">
            <v>2562.8200000000002</v>
          </cell>
          <cell r="Q57">
            <v>813.74</v>
          </cell>
          <cell r="R57">
            <v>75</v>
          </cell>
          <cell r="S57">
            <v>920.26</v>
          </cell>
          <cell r="T57">
            <v>656.84</v>
          </cell>
          <cell r="U57">
            <v>1538.68</v>
          </cell>
          <cell r="V57">
            <v>0</v>
          </cell>
          <cell r="W57">
            <v>0</v>
          </cell>
          <cell r="X57">
            <v>1096.1500000000001</v>
          </cell>
          <cell r="Y57">
            <v>7663.4900000000016</v>
          </cell>
          <cell r="Z57">
            <v>5853.5</v>
          </cell>
          <cell r="AA57">
            <v>38680.910000000003</v>
          </cell>
          <cell r="AB57">
            <v>0</v>
          </cell>
          <cell r="AC57">
            <v>5726.2</v>
          </cell>
          <cell r="AD57">
            <v>570</v>
          </cell>
          <cell r="AE57">
            <v>0</v>
          </cell>
          <cell r="AF57">
            <v>0</v>
          </cell>
          <cell r="AG57">
            <v>0</v>
          </cell>
          <cell r="AH57">
            <v>12326.64</v>
          </cell>
          <cell r="AI57">
            <v>2188.2600000000002</v>
          </cell>
          <cell r="AJ57">
            <v>6866.05</v>
          </cell>
          <cell r="AK57">
            <v>86862</v>
          </cell>
          <cell r="AL57">
            <v>0</v>
          </cell>
          <cell r="AM57">
            <v>14960</v>
          </cell>
          <cell r="AN57">
            <v>101822</v>
          </cell>
          <cell r="AO57">
            <v>0</v>
          </cell>
          <cell r="AP57">
            <v>0</v>
          </cell>
          <cell r="AQ57">
            <v>9763</v>
          </cell>
          <cell r="AR57">
            <v>0</v>
          </cell>
          <cell r="AS57">
            <v>860</v>
          </cell>
          <cell r="AT57">
            <v>0</v>
          </cell>
          <cell r="AU57">
            <v>0</v>
          </cell>
          <cell r="AV57">
            <v>860</v>
          </cell>
          <cell r="AW57">
            <v>2400</v>
          </cell>
          <cell r="AX57">
            <v>0</v>
          </cell>
          <cell r="AY57">
            <v>0</v>
          </cell>
          <cell r="AZ57">
            <v>0</v>
          </cell>
          <cell r="BA57">
            <v>0</v>
          </cell>
          <cell r="BB57">
            <v>0</v>
          </cell>
          <cell r="BC57">
            <v>0</v>
          </cell>
          <cell r="BD57">
            <v>0</v>
          </cell>
          <cell r="BE57">
            <v>3920.92</v>
          </cell>
          <cell r="BF57">
            <v>0</v>
          </cell>
          <cell r="BG57">
            <v>1675</v>
          </cell>
          <cell r="BH57">
            <v>7995.92</v>
          </cell>
          <cell r="BI57">
            <v>0</v>
          </cell>
          <cell r="BJ57">
            <v>0</v>
          </cell>
          <cell r="BK57">
            <v>2500</v>
          </cell>
          <cell r="BL57">
            <v>2500</v>
          </cell>
          <cell r="BM57">
            <v>0</v>
          </cell>
          <cell r="BN57">
            <v>0</v>
          </cell>
        </row>
        <row r="58">
          <cell r="A58" t="str">
            <v>Millennium Court Arts Centre (Portadown 2000)</v>
          </cell>
          <cell r="B58">
            <v>1</v>
          </cell>
          <cell r="C58">
            <v>33218</v>
          </cell>
          <cell r="D58" t="str">
            <v>Lottery</v>
          </cell>
          <cell r="E58" t="str">
            <v>ACNI/12264</v>
          </cell>
          <cell r="F58" t="str">
            <v>Deirdre Robb</v>
          </cell>
          <cell r="G58" t="str">
            <v>AFP - Core</v>
          </cell>
          <cell r="H58" t="str">
            <v>Awarded</v>
          </cell>
          <cell r="I58" t="str">
            <v>Medium</v>
          </cell>
          <cell r="J58">
            <v>40000</v>
          </cell>
          <cell r="L58">
            <v>40000</v>
          </cell>
          <cell r="M58">
            <v>250308</v>
          </cell>
          <cell r="N58" t="str">
            <v>Visual Arts</v>
          </cell>
          <cell r="O58">
            <v>118672</v>
          </cell>
          <cell r="P58">
            <v>0</v>
          </cell>
          <cell r="Q58">
            <v>15164</v>
          </cell>
          <cell r="R58">
            <v>18962</v>
          </cell>
          <cell r="S58">
            <v>4023</v>
          </cell>
          <cell r="T58">
            <v>7493</v>
          </cell>
          <cell r="U58">
            <v>3648</v>
          </cell>
          <cell r="V58">
            <v>0</v>
          </cell>
          <cell r="W58">
            <v>0</v>
          </cell>
          <cell r="X58">
            <v>1142</v>
          </cell>
          <cell r="Y58">
            <v>50432</v>
          </cell>
          <cell r="Z58">
            <v>2239</v>
          </cell>
          <cell r="AA58">
            <v>23642</v>
          </cell>
          <cell r="AB58">
            <v>0</v>
          </cell>
          <cell r="AC58">
            <v>14496</v>
          </cell>
          <cell r="AD58">
            <v>0</v>
          </cell>
          <cell r="AE58">
            <v>3474</v>
          </cell>
          <cell r="AF58">
            <v>0</v>
          </cell>
          <cell r="AG58">
            <v>1679</v>
          </cell>
          <cell r="AH58">
            <v>2782</v>
          </cell>
          <cell r="AI58">
            <v>13207</v>
          </cell>
          <cell r="AJ58">
            <v>12417</v>
          </cell>
          <cell r="AK58">
            <v>40000</v>
          </cell>
          <cell r="AL58">
            <v>0</v>
          </cell>
          <cell r="AM58">
            <v>0</v>
          </cell>
          <cell r="AN58">
            <v>40000</v>
          </cell>
          <cell r="AO58">
            <v>0</v>
          </cell>
          <cell r="AP58">
            <v>0</v>
          </cell>
          <cell r="AQ58">
            <v>176723</v>
          </cell>
          <cell r="AR58">
            <v>0</v>
          </cell>
          <cell r="AS58">
            <v>0</v>
          </cell>
          <cell r="AT58">
            <v>0</v>
          </cell>
          <cell r="AU58">
            <v>0</v>
          </cell>
          <cell r="AV58">
            <v>0</v>
          </cell>
          <cell r="AW58">
            <v>0</v>
          </cell>
          <cell r="AX58">
            <v>0</v>
          </cell>
          <cell r="AY58">
            <v>0</v>
          </cell>
          <cell r="AZ58">
            <v>1570</v>
          </cell>
          <cell r="BA58">
            <v>28</v>
          </cell>
          <cell r="BB58">
            <v>1165</v>
          </cell>
          <cell r="BC58">
            <v>0</v>
          </cell>
          <cell r="BD58">
            <v>0</v>
          </cell>
          <cell r="BE58">
            <v>16101</v>
          </cell>
          <cell r="BF58">
            <v>0</v>
          </cell>
          <cell r="BG58">
            <v>2348</v>
          </cell>
          <cell r="BH58">
            <v>21212</v>
          </cell>
          <cell r="BI58">
            <v>1200</v>
          </cell>
          <cell r="BJ58">
            <v>4000</v>
          </cell>
          <cell r="BK58">
            <v>2600</v>
          </cell>
          <cell r="BL58">
            <v>7800</v>
          </cell>
          <cell r="BM58">
            <v>0</v>
          </cell>
          <cell r="BN58">
            <v>0</v>
          </cell>
        </row>
        <row r="59">
          <cell r="A59" t="str">
            <v>Moving on Music</v>
          </cell>
          <cell r="B59">
            <v>1</v>
          </cell>
          <cell r="C59">
            <v>33211</v>
          </cell>
          <cell r="D59" t="str">
            <v>Exchequer</v>
          </cell>
          <cell r="E59" t="str">
            <v>ACNI/12257</v>
          </cell>
          <cell r="F59" t="str">
            <v>Ciaran Scullion</v>
          </cell>
          <cell r="G59" t="str">
            <v>AFP - Core</v>
          </cell>
          <cell r="H59" t="str">
            <v>Awarded</v>
          </cell>
          <cell r="I59" t="str">
            <v>Medium</v>
          </cell>
          <cell r="J59">
            <v>110726</v>
          </cell>
          <cell r="L59">
            <v>130000</v>
          </cell>
          <cell r="M59">
            <v>366547</v>
          </cell>
          <cell r="N59" t="str">
            <v>Music</v>
          </cell>
          <cell r="O59">
            <v>96289</v>
          </cell>
          <cell r="P59">
            <v>6251</v>
          </cell>
          <cell r="Q59">
            <v>0</v>
          </cell>
          <cell r="R59">
            <v>505</v>
          </cell>
          <cell r="S59">
            <v>1209</v>
          </cell>
          <cell r="T59">
            <v>417</v>
          </cell>
          <cell r="U59">
            <v>456</v>
          </cell>
          <cell r="V59">
            <v>0</v>
          </cell>
          <cell r="W59">
            <v>0</v>
          </cell>
          <cell r="X59">
            <v>1098</v>
          </cell>
          <cell r="Y59">
            <v>9936</v>
          </cell>
          <cell r="Z59">
            <v>3991</v>
          </cell>
          <cell r="AA59">
            <v>86781</v>
          </cell>
          <cell r="AB59">
            <v>0</v>
          </cell>
          <cell r="AC59">
            <v>15081</v>
          </cell>
          <cell r="AD59">
            <v>0</v>
          </cell>
          <cell r="AE59">
            <v>0</v>
          </cell>
          <cell r="AF59">
            <v>4111</v>
          </cell>
          <cell r="AG59">
            <v>1257</v>
          </cell>
          <cell r="AH59">
            <v>28270</v>
          </cell>
          <cell r="AI59">
            <v>27706</v>
          </cell>
          <cell r="AJ59">
            <v>2969</v>
          </cell>
          <cell r="AK59">
            <v>110726</v>
          </cell>
          <cell r="AL59">
            <v>0</v>
          </cell>
          <cell r="AM59">
            <v>41964</v>
          </cell>
          <cell r="AN59">
            <v>152690</v>
          </cell>
          <cell r="AO59">
            <v>28151</v>
          </cell>
          <cell r="AP59">
            <v>8703</v>
          </cell>
          <cell r="AQ59">
            <v>0</v>
          </cell>
          <cell r="AR59">
            <v>0</v>
          </cell>
          <cell r="AS59">
            <v>0</v>
          </cell>
          <cell r="AT59">
            <v>0</v>
          </cell>
          <cell r="AU59">
            <v>0</v>
          </cell>
          <cell r="AV59">
            <v>28151</v>
          </cell>
          <cell r="AW59">
            <v>17722</v>
          </cell>
          <cell r="AX59">
            <v>43406</v>
          </cell>
          <cell r="AY59">
            <v>0</v>
          </cell>
          <cell r="AZ59">
            <v>0</v>
          </cell>
          <cell r="BA59">
            <v>0</v>
          </cell>
          <cell r="BB59">
            <v>0</v>
          </cell>
          <cell r="BC59">
            <v>0</v>
          </cell>
          <cell r="BD59">
            <v>0</v>
          </cell>
          <cell r="BE59">
            <v>0</v>
          </cell>
          <cell r="BF59">
            <v>0</v>
          </cell>
          <cell r="BG59">
            <v>12008</v>
          </cell>
          <cell r="BH59">
            <v>73136</v>
          </cell>
          <cell r="BI59">
            <v>0</v>
          </cell>
          <cell r="BJ59">
            <v>5000</v>
          </cell>
          <cell r="BK59">
            <v>15000</v>
          </cell>
          <cell r="BL59">
            <v>20000</v>
          </cell>
          <cell r="BM59">
            <v>0</v>
          </cell>
          <cell r="BN59">
            <v>0</v>
          </cell>
        </row>
        <row r="60">
          <cell r="A60" t="str">
            <v>New Belfast Community Arts Initiative T/A Community Arts Partnership</v>
          </cell>
          <cell r="B60">
            <v>1</v>
          </cell>
          <cell r="C60">
            <v>33250</v>
          </cell>
          <cell r="D60" t="str">
            <v>Lottery</v>
          </cell>
          <cell r="E60" t="str">
            <v>ACNI/12296</v>
          </cell>
          <cell r="F60" t="str">
            <v>Joan Dempster</v>
          </cell>
          <cell r="G60" t="str">
            <v>AFP - Core</v>
          </cell>
          <cell r="H60" t="str">
            <v>Awarded</v>
          </cell>
          <cell r="I60" t="str">
            <v>Medium</v>
          </cell>
          <cell r="J60">
            <v>179311</v>
          </cell>
          <cell r="L60">
            <v>181517.54</v>
          </cell>
          <cell r="M60">
            <v>372939.59</v>
          </cell>
          <cell r="N60" t="str">
            <v>Combined</v>
          </cell>
          <cell r="O60">
            <v>128518.56</v>
          </cell>
          <cell r="P60">
            <v>22600.080000000002</v>
          </cell>
          <cell r="Q60">
            <v>4119.6000000000004</v>
          </cell>
          <cell r="R60">
            <v>2203.13</v>
          </cell>
          <cell r="S60">
            <v>1749.47</v>
          </cell>
          <cell r="T60">
            <v>7768.41</v>
          </cell>
          <cell r="U60">
            <v>3855.25</v>
          </cell>
          <cell r="V60">
            <v>0</v>
          </cell>
          <cell r="W60">
            <v>0</v>
          </cell>
          <cell r="X60">
            <v>2761.76</v>
          </cell>
          <cell r="Y60">
            <v>45057.700000000004</v>
          </cell>
          <cell r="Z60">
            <v>5949.12</v>
          </cell>
          <cell r="AA60">
            <v>55241.05</v>
          </cell>
          <cell r="AB60">
            <v>57.14</v>
          </cell>
          <cell r="AC60">
            <v>5958.18</v>
          </cell>
          <cell r="AD60">
            <v>2451.42</v>
          </cell>
          <cell r="AE60">
            <v>0</v>
          </cell>
          <cell r="AF60">
            <v>3007.7</v>
          </cell>
          <cell r="AG60">
            <v>285</v>
          </cell>
          <cell r="AH60">
            <v>10552.25</v>
          </cell>
          <cell r="AI60">
            <v>10764.27</v>
          </cell>
          <cell r="AJ60">
            <v>51735.94</v>
          </cell>
          <cell r="AK60">
            <v>170343.45</v>
          </cell>
          <cell r="AL60">
            <v>0</v>
          </cell>
          <cell r="AM60">
            <v>42281.25</v>
          </cell>
          <cell r="AN60">
            <v>212626.7</v>
          </cell>
          <cell r="AO60">
            <v>0</v>
          </cell>
          <cell r="AP60">
            <v>31355.57</v>
          </cell>
          <cell r="AQ60">
            <v>50000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1754.47</v>
          </cell>
          <cell r="BF60">
            <v>0</v>
          </cell>
          <cell r="BG60">
            <v>955</v>
          </cell>
          <cell r="BH60">
            <v>2709.4700000000003</v>
          </cell>
          <cell r="BI60">
            <v>18050</v>
          </cell>
          <cell r="BJ60">
            <v>1894.84</v>
          </cell>
          <cell r="BK60">
            <v>1000</v>
          </cell>
          <cell r="BL60">
            <v>20944.84</v>
          </cell>
          <cell r="BM60">
            <v>0</v>
          </cell>
          <cell r="BN60">
            <v>0</v>
          </cell>
        </row>
        <row r="61">
          <cell r="A61" t="str">
            <v>New Lodge Arts</v>
          </cell>
          <cell r="B61">
            <v>1</v>
          </cell>
          <cell r="C61">
            <v>33204</v>
          </cell>
          <cell r="D61" t="str">
            <v>Lottery</v>
          </cell>
          <cell r="E61" t="str">
            <v>ACNI/12250</v>
          </cell>
          <cell r="F61" t="str">
            <v>Gavin O'Connor</v>
          </cell>
          <cell r="G61" t="str">
            <v>AFP - Core</v>
          </cell>
          <cell r="H61" t="str">
            <v>Awarded</v>
          </cell>
          <cell r="I61" t="str">
            <v>Medium</v>
          </cell>
          <cell r="J61">
            <v>77600</v>
          </cell>
          <cell r="L61">
            <v>85360</v>
          </cell>
          <cell r="M61">
            <v>285028</v>
          </cell>
          <cell r="N61" t="str">
            <v>Combined</v>
          </cell>
          <cell r="O61">
            <v>131995.07999999999</v>
          </cell>
          <cell r="P61">
            <v>8872</v>
          </cell>
          <cell r="Q61">
            <v>2188.0500000000002</v>
          </cell>
          <cell r="R61">
            <v>0</v>
          </cell>
          <cell r="S61">
            <v>898</v>
          </cell>
          <cell r="T61">
            <v>1579.59</v>
          </cell>
          <cell r="U61">
            <v>2236.96</v>
          </cell>
          <cell r="V61">
            <v>0</v>
          </cell>
          <cell r="W61">
            <v>0</v>
          </cell>
          <cell r="X61">
            <v>2606</v>
          </cell>
          <cell r="Y61">
            <v>18380.599999999999</v>
          </cell>
          <cell r="Z61">
            <v>9358.81</v>
          </cell>
          <cell r="AA61">
            <v>99222.15</v>
          </cell>
          <cell r="AB61">
            <v>0</v>
          </cell>
          <cell r="AC61">
            <v>7540</v>
          </cell>
          <cell r="AD61">
            <v>0</v>
          </cell>
          <cell r="AE61">
            <v>6889.87</v>
          </cell>
          <cell r="AF61">
            <v>7846</v>
          </cell>
          <cell r="AG61">
            <v>8142.42</v>
          </cell>
          <cell r="AH61">
            <v>14515.78</v>
          </cell>
          <cell r="AI61">
            <v>26031.93</v>
          </cell>
          <cell r="AJ61">
            <v>7962.19</v>
          </cell>
          <cell r="AK61">
            <v>73720</v>
          </cell>
          <cell r="AL61">
            <v>0</v>
          </cell>
          <cell r="AM61">
            <v>3965.93</v>
          </cell>
          <cell r="AN61">
            <v>77685.929999999993</v>
          </cell>
          <cell r="AO61">
            <v>0</v>
          </cell>
          <cell r="AP61">
            <v>88569.24</v>
          </cell>
          <cell r="AQ61">
            <v>70454.69</v>
          </cell>
          <cell r="AR61">
            <v>0</v>
          </cell>
          <cell r="AS61">
            <v>0</v>
          </cell>
          <cell r="AT61">
            <v>5427.41</v>
          </cell>
          <cell r="AU61">
            <v>0</v>
          </cell>
          <cell r="AV61">
            <v>5427.41</v>
          </cell>
          <cell r="AW61">
            <v>0</v>
          </cell>
          <cell r="AX61">
            <v>0</v>
          </cell>
          <cell r="AY61">
            <v>0</v>
          </cell>
          <cell r="AZ61">
            <v>0</v>
          </cell>
          <cell r="BA61">
            <v>0</v>
          </cell>
          <cell r="BB61">
            <v>0</v>
          </cell>
          <cell r="BC61">
            <v>0</v>
          </cell>
          <cell r="BD61">
            <v>0</v>
          </cell>
          <cell r="BE61">
            <v>11703.59</v>
          </cell>
          <cell r="BF61">
            <v>0</v>
          </cell>
          <cell r="BG61">
            <v>0</v>
          </cell>
          <cell r="BH61">
            <v>11703.59</v>
          </cell>
          <cell r="BI61">
            <v>0</v>
          </cell>
          <cell r="BJ61">
            <v>200</v>
          </cell>
          <cell r="BK61">
            <v>111118</v>
          </cell>
          <cell r="BL61">
            <v>111318</v>
          </cell>
          <cell r="BM61">
            <v>0</v>
          </cell>
          <cell r="BN61">
            <v>0</v>
          </cell>
        </row>
        <row r="62">
          <cell r="A62" t="str">
            <v>NI Opera</v>
          </cell>
          <cell r="B62">
            <v>1</v>
          </cell>
          <cell r="C62">
            <v>33173</v>
          </cell>
          <cell r="D62" t="str">
            <v>Exchequer</v>
          </cell>
          <cell r="E62" t="str">
            <v>ACNI/12219</v>
          </cell>
          <cell r="F62" t="str">
            <v>Ciaran Scullion</v>
          </cell>
          <cell r="G62" t="str">
            <v>AFP - Core</v>
          </cell>
          <cell r="H62" t="str">
            <v>Awarded</v>
          </cell>
          <cell r="I62" t="str">
            <v>Medium</v>
          </cell>
          <cell r="J62">
            <v>561569</v>
          </cell>
          <cell r="L62">
            <v>593174.65</v>
          </cell>
          <cell r="M62">
            <v>690234.5</v>
          </cell>
          <cell r="N62" t="str">
            <v>Music</v>
          </cell>
          <cell r="O62">
            <v>109596.93</v>
          </cell>
          <cell r="P62">
            <v>13649.88</v>
          </cell>
          <cell r="Q62">
            <v>0</v>
          </cell>
          <cell r="R62">
            <v>5194.2299999999996</v>
          </cell>
          <cell r="S62">
            <v>2876.58</v>
          </cell>
          <cell r="T62">
            <v>3165.73</v>
          </cell>
          <cell r="U62">
            <v>9626.17</v>
          </cell>
          <cell r="V62">
            <v>0</v>
          </cell>
          <cell r="W62">
            <v>0</v>
          </cell>
          <cell r="X62">
            <v>3259.22</v>
          </cell>
          <cell r="Y62">
            <v>37771.810000000005</v>
          </cell>
          <cell r="Z62">
            <v>26948.25</v>
          </cell>
          <cell r="AA62">
            <v>269879.32</v>
          </cell>
          <cell r="AB62">
            <v>0</v>
          </cell>
          <cell r="AC62">
            <v>15545.52</v>
          </cell>
          <cell r="AD62">
            <v>0</v>
          </cell>
          <cell r="AE62">
            <v>974.31</v>
          </cell>
          <cell r="AF62">
            <v>12872.66</v>
          </cell>
          <cell r="AG62">
            <v>31328.51</v>
          </cell>
          <cell r="AH62">
            <v>40349.08</v>
          </cell>
          <cell r="AI62">
            <v>89414.57</v>
          </cell>
          <cell r="AJ62">
            <v>19282.060000000001</v>
          </cell>
          <cell r="AK62">
            <v>533490.55000000005</v>
          </cell>
          <cell r="AL62">
            <v>0</v>
          </cell>
          <cell r="AM62">
            <v>1250</v>
          </cell>
          <cell r="AN62">
            <v>534740.55000000005</v>
          </cell>
          <cell r="AO62">
            <v>0</v>
          </cell>
          <cell r="AP62">
            <v>0</v>
          </cell>
          <cell r="AQ62">
            <v>8000</v>
          </cell>
          <cell r="AR62">
            <v>0</v>
          </cell>
          <cell r="AS62">
            <v>5930.57</v>
          </cell>
          <cell r="AT62">
            <v>0</v>
          </cell>
          <cell r="AU62">
            <v>0</v>
          </cell>
          <cell r="AV62">
            <v>5930.57</v>
          </cell>
          <cell r="AW62">
            <v>62212.98</v>
          </cell>
          <cell r="AX62">
            <v>47780.59</v>
          </cell>
          <cell r="AY62">
            <v>0</v>
          </cell>
          <cell r="AZ62">
            <v>0</v>
          </cell>
          <cell r="BA62">
            <v>3696</v>
          </cell>
          <cell r="BB62">
            <v>0</v>
          </cell>
          <cell r="BC62">
            <v>0</v>
          </cell>
          <cell r="BD62">
            <v>5000</v>
          </cell>
          <cell r="BE62">
            <v>0</v>
          </cell>
          <cell r="BF62">
            <v>0</v>
          </cell>
          <cell r="BG62">
            <v>6662.21</v>
          </cell>
          <cell r="BH62">
            <v>125351.78000000001</v>
          </cell>
          <cell r="BI62">
            <v>2100</v>
          </cell>
          <cell r="BJ62">
            <v>1640</v>
          </cell>
          <cell r="BK62">
            <v>0</v>
          </cell>
          <cell r="BL62">
            <v>3740</v>
          </cell>
          <cell r="BM62">
            <v>0</v>
          </cell>
          <cell r="BN62">
            <v>0</v>
          </cell>
        </row>
        <row r="63">
          <cell r="A63" t="str">
            <v>North West Play Resource Centre (The Playhouse)</v>
          </cell>
          <cell r="B63">
            <v>1</v>
          </cell>
          <cell r="C63">
            <v>33257</v>
          </cell>
          <cell r="D63" t="str">
            <v>Exchequer</v>
          </cell>
          <cell r="E63" t="str">
            <v>ACNI/12303</v>
          </cell>
          <cell r="F63" t="str">
            <v>Gavin O'Connor</v>
          </cell>
          <cell r="G63" t="str">
            <v>AFP - Core</v>
          </cell>
          <cell r="H63" t="str">
            <v>Awarded</v>
          </cell>
          <cell r="I63" t="str">
            <v>Medium</v>
          </cell>
          <cell r="J63">
            <v>249012</v>
          </cell>
          <cell r="L63">
            <v>279001</v>
          </cell>
          <cell r="M63">
            <v>1222596</v>
          </cell>
          <cell r="N63" t="str">
            <v>Combined</v>
          </cell>
          <cell r="O63">
            <v>398647</v>
          </cell>
          <cell r="P63">
            <v>1553</v>
          </cell>
          <cell r="Q63">
            <v>23198</v>
          </cell>
          <cell r="R63">
            <v>10555</v>
          </cell>
          <cell r="S63">
            <v>5782</v>
          </cell>
          <cell r="T63">
            <v>9341</v>
          </cell>
          <cell r="U63">
            <v>9155</v>
          </cell>
          <cell r="V63">
            <v>0</v>
          </cell>
          <cell r="W63">
            <v>0</v>
          </cell>
          <cell r="X63">
            <v>8013</v>
          </cell>
          <cell r="Y63">
            <v>67597</v>
          </cell>
          <cell r="Z63">
            <v>0</v>
          </cell>
          <cell r="AA63">
            <v>0</v>
          </cell>
          <cell r="AB63">
            <v>0</v>
          </cell>
          <cell r="AC63">
            <v>10901</v>
          </cell>
          <cell r="AD63">
            <v>0</v>
          </cell>
          <cell r="AE63">
            <v>6410</v>
          </cell>
          <cell r="AF63">
            <v>38485</v>
          </cell>
          <cell r="AG63">
            <v>0</v>
          </cell>
          <cell r="AH63">
            <v>490</v>
          </cell>
          <cell r="AI63">
            <v>201251</v>
          </cell>
          <cell r="AJ63">
            <v>43</v>
          </cell>
          <cell r="AK63">
            <v>249012</v>
          </cell>
          <cell r="AL63">
            <v>0</v>
          </cell>
          <cell r="AM63">
            <v>0</v>
          </cell>
          <cell r="AN63">
            <v>249012</v>
          </cell>
          <cell r="AO63">
            <v>0</v>
          </cell>
          <cell r="AP63">
            <v>17000</v>
          </cell>
          <cell r="AQ63">
            <v>60000</v>
          </cell>
          <cell r="AR63">
            <v>10642</v>
          </cell>
          <cell r="AS63">
            <v>0</v>
          </cell>
          <cell r="AT63">
            <v>0</v>
          </cell>
          <cell r="AU63">
            <v>0</v>
          </cell>
          <cell r="AV63">
            <v>10642</v>
          </cell>
          <cell r="AW63">
            <v>46775</v>
          </cell>
          <cell r="AX63">
            <v>11220</v>
          </cell>
          <cell r="AY63">
            <v>0</v>
          </cell>
          <cell r="AZ63">
            <v>380</v>
          </cell>
          <cell r="BA63">
            <v>0</v>
          </cell>
          <cell r="BB63">
            <v>0</v>
          </cell>
          <cell r="BC63">
            <v>14104</v>
          </cell>
          <cell r="BD63">
            <v>56271</v>
          </cell>
          <cell r="BE63">
            <v>0</v>
          </cell>
          <cell r="BF63">
            <v>25047</v>
          </cell>
          <cell r="BG63">
            <v>41035</v>
          </cell>
          <cell r="BH63">
            <v>194832</v>
          </cell>
          <cell r="BI63">
            <v>17114</v>
          </cell>
          <cell r="BJ63">
            <v>12100</v>
          </cell>
          <cell r="BK63">
            <v>162635</v>
          </cell>
          <cell r="BL63">
            <v>191849</v>
          </cell>
          <cell r="BM63">
            <v>0</v>
          </cell>
          <cell r="BN63">
            <v>0</v>
          </cell>
        </row>
        <row r="64">
          <cell r="A64" t="str">
            <v>Northern Ireland Piping &amp; Drumming School</v>
          </cell>
          <cell r="B64">
            <v>1</v>
          </cell>
          <cell r="C64">
            <v>33222</v>
          </cell>
          <cell r="D64" t="str">
            <v>Lottery</v>
          </cell>
          <cell r="E64" t="str">
            <v>ACNI/12268</v>
          </cell>
          <cell r="F64" t="str">
            <v>Maria McAlister</v>
          </cell>
          <cell r="G64" t="str">
            <v>AFP - Core</v>
          </cell>
          <cell r="H64" t="str">
            <v>Awarded</v>
          </cell>
          <cell r="I64" t="str">
            <v>Small</v>
          </cell>
          <cell r="J64">
            <v>35890</v>
          </cell>
          <cell r="L64">
            <v>42515</v>
          </cell>
          <cell r="M64">
            <v>47169</v>
          </cell>
          <cell r="N64" t="str">
            <v>Traditional Arts</v>
          </cell>
          <cell r="O64">
            <v>5000</v>
          </cell>
          <cell r="P64">
            <v>9115</v>
          </cell>
          <cell r="Q64">
            <v>0</v>
          </cell>
          <cell r="R64">
            <v>0</v>
          </cell>
          <cell r="S64">
            <v>0</v>
          </cell>
          <cell r="T64">
            <v>0</v>
          </cell>
          <cell r="U64">
            <v>576</v>
          </cell>
          <cell r="V64">
            <v>0</v>
          </cell>
          <cell r="W64">
            <v>0</v>
          </cell>
          <cell r="X64">
            <v>530</v>
          </cell>
          <cell r="Y64">
            <v>10221</v>
          </cell>
          <cell r="Z64">
            <v>2215</v>
          </cell>
          <cell r="AA64">
            <v>18242</v>
          </cell>
          <cell r="AB64">
            <v>0</v>
          </cell>
          <cell r="AC64">
            <v>0</v>
          </cell>
          <cell r="AD64">
            <v>0</v>
          </cell>
          <cell r="AE64">
            <v>0</v>
          </cell>
          <cell r="AF64">
            <v>0</v>
          </cell>
          <cell r="AG64">
            <v>0</v>
          </cell>
          <cell r="AH64">
            <v>6829</v>
          </cell>
          <cell r="AI64">
            <v>0</v>
          </cell>
          <cell r="AJ64">
            <v>0</v>
          </cell>
          <cell r="AK64">
            <v>35890</v>
          </cell>
          <cell r="AL64">
            <v>0</v>
          </cell>
          <cell r="AM64">
            <v>0</v>
          </cell>
          <cell r="AN64">
            <v>35890</v>
          </cell>
          <cell r="AO64">
            <v>0</v>
          </cell>
          <cell r="AP64">
            <v>1460</v>
          </cell>
          <cell r="AQ64">
            <v>0</v>
          </cell>
          <cell r="AR64">
            <v>0</v>
          </cell>
          <cell r="AS64">
            <v>0</v>
          </cell>
          <cell r="AT64">
            <v>0</v>
          </cell>
          <cell r="AU64">
            <v>0</v>
          </cell>
          <cell r="AV64">
            <v>0</v>
          </cell>
          <cell r="AW64">
            <v>0</v>
          </cell>
          <cell r="AX64">
            <v>0</v>
          </cell>
          <cell r="AY64">
            <v>0</v>
          </cell>
          <cell r="AZ64">
            <v>2240</v>
          </cell>
          <cell r="BA64">
            <v>545</v>
          </cell>
          <cell r="BB64">
            <v>0</v>
          </cell>
          <cell r="BC64">
            <v>0</v>
          </cell>
          <cell r="BD64">
            <v>0</v>
          </cell>
          <cell r="BE64">
            <v>0</v>
          </cell>
          <cell r="BF64">
            <v>0</v>
          </cell>
          <cell r="BG64">
            <v>0</v>
          </cell>
          <cell r="BH64">
            <v>2785</v>
          </cell>
          <cell r="BI64">
            <v>0</v>
          </cell>
          <cell r="BJ64">
            <v>2407</v>
          </cell>
          <cell r="BK64">
            <v>0</v>
          </cell>
          <cell r="BL64">
            <v>2407</v>
          </cell>
          <cell r="BM64">
            <v>0</v>
          </cell>
          <cell r="BN64">
            <v>0</v>
          </cell>
        </row>
        <row r="65">
          <cell r="A65" t="str">
            <v>Northern Visions Ltd.</v>
          </cell>
          <cell r="B65">
            <v>1</v>
          </cell>
          <cell r="C65">
            <v>33248</v>
          </cell>
          <cell r="D65" t="str">
            <v>Lottery</v>
          </cell>
          <cell r="E65" t="str">
            <v>ACNI/12294</v>
          </cell>
          <cell r="F65" t="str">
            <v>Lizzie Devlin</v>
          </cell>
          <cell r="G65" t="str">
            <v>AFP - Core</v>
          </cell>
          <cell r="H65" t="str">
            <v>Awarded</v>
          </cell>
          <cell r="I65" t="str">
            <v>Medium</v>
          </cell>
          <cell r="J65">
            <v>97146</v>
          </cell>
          <cell r="L65">
            <v>102258</v>
          </cell>
          <cell r="M65">
            <v>519198.89</v>
          </cell>
          <cell r="N65" t="str">
            <v>Combined</v>
          </cell>
          <cell r="O65">
            <v>181258</v>
          </cell>
          <cell r="P65">
            <v>16513</v>
          </cell>
          <cell r="Q65">
            <v>4002</v>
          </cell>
          <cell r="R65">
            <v>2567</v>
          </cell>
          <cell r="S65">
            <v>2224</v>
          </cell>
          <cell r="T65">
            <v>1297</v>
          </cell>
          <cell r="U65">
            <v>4982</v>
          </cell>
          <cell r="V65">
            <v>0</v>
          </cell>
          <cell r="W65">
            <v>0</v>
          </cell>
          <cell r="X65">
            <v>8527</v>
          </cell>
          <cell r="Y65">
            <v>40112</v>
          </cell>
          <cell r="Z65">
            <v>28098</v>
          </cell>
          <cell r="AA65">
            <v>41757</v>
          </cell>
          <cell r="AB65">
            <v>0</v>
          </cell>
          <cell r="AC65">
            <v>1975</v>
          </cell>
          <cell r="AD65">
            <v>0</v>
          </cell>
          <cell r="AE65">
            <v>0</v>
          </cell>
          <cell r="AF65">
            <v>0</v>
          </cell>
          <cell r="AG65">
            <v>8352</v>
          </cell>
          <cell r="AH65">
            <v>1372</v>
          </cell>
          <cell r="AI65">
            <v>13852</v>
          </cell>
          <cell r="AJ65">
            <v>23075</v>
          </cell>
          <cell r="AK65">
            <v>97401</v>
          </cell>
          <cell r="AL65">
            <v>0</v>
          </cell>
          <cell r="AM65">
            <v>0</v>
          </cell>
          <cell r="AN65">
            <v>97401</v>
          </cell>
          <cell r="AO65">
            <v>0</v>
          </cell>
          <cell r="AP65">
            <v>37221</v>
          </cell>
          <cell r="AQ65">
            <v>25000</v>
          </cell>
          <cell r="AR65">
            <v>0</v>
          </cell>
          <cell r="AS65">
            <v>0</v>
          </cell>
          <cell r="AT65">
            <v>18422</v>
          </cell>
          <cell r="AU65">
            <v>0</v>
          </cell>
          <cell r="AV65">
            <v>18422</v>
          </cell>
          <cell r="AW65">
            <v>0</v>
          </cell>
          <cell r="AX65">
            <v>0</v>
          </cell>
          <cell r="AY65">
            <v>0</v>
          </cell>
          <cell r="AZ65">
            <v>0</v>
          </cell>
          <cell r="BA65">
            <v>0</v>
          </cell>
          <cell r="BB65">
            <v>0</v>
          </cell>
          <cell r="BC65">
            <v>0</v>
          </cell>
          <cell r="BD65">
            <v>0</v>
          </cell>
          <cell r="BE65">
            <v>0</v>
          </cell>
          <cell r="BF65">
            <v>0</v>
          </cell>
          <cell r="BG65">
            <v>161807</v>
          </cell>
          <cell r="BH65">
            <v>161807</v>
          </cell>
          <cell r="BI65">
            <v>0</v>
          </cell>
          <cell r="BJ65">
            <v>0</v>
          </cell>
          <cell r="BK65">
            <v>0</v>
          </cell>
          <cell r="BL65">
            <v>0</v>
          </cell>
          <cell r="BM65">
            <v>0</v>
          </cell>
          <cell r="BN65">
            <v>0</v>
          </cell>
        </row>
        <row r="66">
          <cell r="A66" t="str">
            <v>Oh Yeah Music Centre</v>
          </cell>
          <cell r="B66">
            <v>1</v>
          </cell>
          <cell r="C66">
            <v>33205</v>
          </cell>
          <cell r="D66" t="str">
            <v>Lottery</v>
          </cell>
          <cell r="E66" t="str">
            <v>ACNI/12251</v>
          </cell>
          <cell r="F66" t="str">
            <v>Maria McAlister</v>
          </cell>
          <cell r="G66" t="str">
            <v>AFP - Core</v>
          </cell>
          <cell r="H66" t="str">
            <v>Awarded</v>
          </cell>
          <cell r="I66" t="str">
            <v>Small</v>
          </cell>
          <cell r="J66">
            <v>55000</v>
          </cell>
          <cell r="L66">
            <v>55000</v>
          </cell>
          <cell r="M66">
            <v>442000</v>
          </cell>
          <cell r="N66" t="str">
            <v>Music</v>
          </cell>
          <cell r="O66">
            <v>137000</v>
          </cell>
          <cell r="P66">
            <v>65000</v>
          </cell>
          <cell r="Q66">
            <v>14216</v>
          </cell>
          <cell r="R66">
            <v>13757</v>
          </cell>
          <cell r="S66">
            <v>1690</v>
          </cell>
          <cell r="T66">
            <v>5345</v>
          </cell>
          <cell r="U66">
            <v>5000</v>
          </cell>
          <cell r="V66">
            <v>0</v>
          </cell>
          <cell r="W66">
            <v>0</v>
          </cell>
          <cell r="X66">
            <v>4731</v>
          </cell>
          <cell r="Y66">
            <v>109739</v>
          </cell>
          <cell r="Z66">
            <v>35965</v>
          </cell>
          <cell r="AA66">
            <v>46176</v>
          </cell>
          <cell r="AB66">
            <v>2295</v>
          </cell>
          <cell r="AC66">
            <v>19551</v>
          </cell>
          <cell r="AD66">
            <v>1641</v>
          </cell>
          <cell r="AE66">
            <v>4977</v>
          </cell>
          <cell r="AF66">
            <v>9890</v>
          </cell>
          <cell r="AG66">
            <v>0</v>
          </cell>
          <cell r="AH66">
            <v>4006</v>
          </cell>
          <cell r="AI66">
            <v>10000</v>
          </cell>
          <cell r="AJ66">
            <v>10700</v>
          </cell>
          <cell r="AK66">
            <v>55000</v>
          </cell>
          <cell r="AL66">
            <v>0</v>
          </cell>
          <cell r="AM66">
            <v>12250</v>
          </cell>
          <cell r="AN66">
            <v>67250</v>
          </cell>
          <cell r="AO66">
            <v>0</v>
          </cell>
          <cell r="AP66">
            <v>0</v>
          </cell>
          <cell r="AQ66">
            <v>23000</v>
          </cell>
          <cell r="AR66">
            <v>0</v>
          </cell>
          <cell r="AS66">
            <v>0</v>
          </cell>
          <cell r="AT66">
            <v>0</v>
          </cell>
          <cell r="AU66">
            <v>0</v>
          </cell>
          <cell r="AV66">
            <v>0</v>
          </cell>
          <cell r="AW66">
            <v>14117</v>
          </cell>
          <cell r="AX66">
            <v>0</v>
          </cell>
          <cell r="AY66">
            <v>0</v>
          </cell>
          <cell r="AZ66">
            <v>0</v>
          </cell>
          <cell r="BA66">
            <v>0</v>
          </cell>
          <cell r="BB66">
            <v>0</v>
          </cell>
          <cell r="BC66">
            <v>48260</v>
          </cell>
          <cell r="BD66">
            <v>73000</v>
          </cell>
          <cell r="BE66">
            <v>14600</v>
          </cell>
          <cell r="BF66">
            <v>5450</v>
          </cell>
          <cell r="BG66">
            <v>29204</v>
          </cell>
          <cell r="BH66">
            <v>184631</v>
          </cell>
          <cell r="BI66">
            <v>2100</v>
          </cell>
          <cell r="BJ66">
            <v>4500</v>
          </cell>
          <cell r="BK66">
            <v>110584</v>
          </cell>
          <cell r="BL66">
            <v>117184</v>
          </cell>
          <cell r="BM66">
            <v>0</v>
          </cell>
          <cell r="BN66">
            <v>17000</v>
          </cell>
        </row>
        <row r="67">
          <cell r="A67" t="str">
            <v>Open Arts</v>
          </cell>
          <cell r="B67">
            <v>1</v>
          </cell>
          <cell r="C67">
            <v>33223</v>
          </cell>
          <cell r="D67" t="str">
            <v>Lottery</v>
          </cell>
          <cell r="E67" t="str">
            <v>ACNI/12269</v>
          </cell>
          <cell r="F67" t="str">
            <v>Fionnuala Walsh</v>
          </cell>
          <cell r="G67" t="str">
            <v>AFP - Core</v>
          </cell>
          <cell r="H67" t="str">
            <v>Awarded</v>
          </cell>
          <cell r="I67" t="str">
            <v>Medium</v>
          </cell>
          <cell r="J67">
            <v>98042</v>
          </cell>
          <cell r="L67">
            <v>101074</v>
          </cell>
          <cell r="M67">
            <v>177539.6</v>
          </cell>
          <cell r="N67" t="str">
            <v>Combined</v>
          </cell>
          <cell r="O67">
            <v>62567.519999999997</v>
          </cell>
          <cell r="P67">
            <v>3024</v>
          </cell>
          <cell r="Q67">
            <v>0</v>
          </cell>
          <cell r="R67">
            <v>0</v>
          </cell>
          <cell r="S67">
            <v>645.73</v>
          </cell>
          <cell r="T67">
            <v>757.24</v>
          </cell>
          <cell r="U67">
            <v>2400</v>
          </cell>
          <cell r="V67">
            <v>0</v>
          </cell>
          <cell r="W67">
            <v>0</v>
          </cell>
          <cell r="X67">
            <v>987.18</v>
          </cell>
          <cell r="Y67">
            <v>7814.1500000000005</v>
          </cell>
          <cell r="Z67">
            <v>1201.72</v>
          </cell>
          <cell r="AA67">
            <v>51749.51</v>
          </cell>
          <cell r="AB67">
            <v>0</v>
          </cell>
          <cell r="AC67">
            <v>215.82</v>
          </cell>
          <cell r="AD67">
            <v>8677</v>
          </cell>
          <cell r="AE67">
            <v>438.13</v>
          </cell>
          <cell r="AF67">
            <v>15340.16</v>
          </cell>
          <cell r="AG67">
            <v>0</v>
          </cell>
          <cell r="AH67">
            <v>3250.53</v>
          </cell>
          <cell r="AI67">
            <v>2220.9699999999998</v>
          </cell>
          <cell r="AJ67">
            <v>6437.24</v>
          </cell>
          <cell r="AK67">
            <v>98042</v>
          </cell>
          <cell r="AL67">
            <v>0</v>
          </cell>
          <cell r="AM67">
            <v>7185</v>
          </cell>
          <cell r="AN67">
            <v>105227</v>
          </cell>
          <cell r="AO67">
            <v>0</v>
          </cell>
          <cell r="AP67">
            <v>0</v>
          </cell>
          <cell r="AQ67">
            <v>22380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7989.06</v>
          </cell>
          <cell r="BF67">
            <v>0</v>
          </cell>
          <cell r="BG67">
            <v>4351.13</v>
          </cell>
          <cell r="BH67">
            <v>12340.19</v>
          </cell>
          <cell r="BI67">
            <v>2000</v>
          </cell>
          <cell r="BJ67">
            <v>2401.91</v>
          </cell>
          <cell r="BK67">
            <v>20800</v>
          </cell>
          <cell r="BL67">
            <v>25201.91</v>
          </cell>
          <cell r="BM67">
            <v>0</v>
          </cell>
          <cell r="BN67">
            <v>0</v>
          </cell>
        </row>
        <row r="68">
          <cell r="A68" t="str">
            <v>Open House Traditional Arts Festival Ltd</v>
          </cell>
          <cell r="B68">
            <v>1</v>
          </cell>
          <cell r="C68">
            <v>33161</v>
          </cell>
          <cell r="D68" t="str">
            <v>Lottery</v>
          </cell>
          <cell r="E68" t="str">
            <v>ACNI/12207</v>
          </cell>
          <cell r="F68" t="str">
            <v>Maria McAlister</v>
          </cell>
          <cell r="G68" t="str">
            <v>AFP - Core</v>
          </cell>
          <cell r="H68" t="str">
            <v>Awarded</v>
          </cell>
          <cell r="I68" t="str">
            <v>Medium</v>
          </cell>
          <cell r="J68">
            <v>52000</v>
          </cell>
          <cell r="L68">
            <v>70000</v>
          </cell>
          <cell r="M68">
            <v>326946</v>
          </cell>
          <cell r="N68" t="str">
            <v>Traditional Arts</v>
          </cell>
          <cell r="O68">
            <v>78346</v>
          </cell>
          <cell r="P68">
            <v>400</v>
          </cell>
          <cell r="Q68">
            <v>0</v>
          </cell>
          <cell r="R68">
            <v>0</v>
          </cell>
          <cell r="S68">
            <v>2150</v>
          </cell>
          <cell r="T68">
            <v>4556</v>
          </cell>
          <cell r="U68">
            <v>6230</v>
          </cell>
          <cell r="V68">
            <v>0</v>
          </cell>
          <cell r="W68">
            <v>0</v>
          </cell>
          <cell r="X68">
            <v>3532</v>
          </cell>
          <cell r="Y68">
            <v>16868</v>
          </cell>
          <cell r="Z68">
            <v>9846</v>
          </cell>
          <cell r="AA68">
            <v>134811</v>
          </cell>
          <cell r="AB68">
            <v>1449</v>
          </cell>
          <cell r="AC68">
            <v>40450</v>
          </cell>
          <cell r="AD68">
            <v>0</v>
          </cell>
          <cell r="AE68">
            <v>0</v>
          </cell>
          <cell r="AF68">
            <v>7253</v>
          </cell>
          <cell r="AG68">
            <v>1413</v>
          </cell>
          <cell r="AH68">
            <v>8827</v>
          </cell>
          <cell r="AI68">
            <v>38801</v>
          </cell>
          <cell r="AJ68">
            <v>55094</v>
          </cell>
          <cell r="AK68">
            <v>52310</v>
          </cell>
          <cell r="AL68">
            <v>0</v>
          </cell>
          <cell r="AM68">
            <v>14875</v>
          </cell>
          <cell r="AN68">
            <v>67202</v>
          </cell>
          <cell r="AO68">
            <v>0</v>
          </cell>
          <cell r="AP68">
            <v>0</v>
          </cell>
          <cell r="AQ68">
            <v>48000</v>
          </cell>
          <cell r="AR68">
            <v>0</v>
          </cell>
          <cell r="AS68">
            <v>0</v>
          </cell>
          <cell r="AT68">
            <v>0</v>
          </cell>
          <cell r="AU68">
            <v>0</v>
          </cell>
          <cell r="AV68">
            <v>0</v>
          </cell>
          <cell r="AW68">
            <v>244421</v>
          </cell>
          <cell r="AX68">
            <v>4295</v>
          </cell>
          <cell r="AY68">
            <v>0</v>
          </cell>
          <cell r="AZ68">
            <v>0</v>
          </cell>
          <cell r="BA68">
            <v>0</v>
          </cell>
          <cell r="BB68">
            <v>0</v>
          </cell>
          <cell r="BC68">
            <v>0</v>
          </cell>
          <cell r="BD68">
            <v>0</v>
          </cell>
          <cell r="BE68">
            <v>0</v>
          </cell>
          <cell r="BF68">
            <v>0</v>
          </cell>
          <cell r="BG68">
            <v>0</v>
          </cell>
          <cell r="BH68">
            <v>248716</v>
          </cell>
          <cell r="BI68">
            <v>25000</v>
          </cell>
          <cell r="BJ68">
            <v>0</v>
          </cell>
          <cell r="BK68">
            <v>0</v>
          </cell>
          <cell r="BL68">
            <v>25000</v>
          </cell>
          <cell r="BM68">
            <v>0</v>
          </cell>
          <cell r="BN68">
            <v>0</v>
          </cell>
        </row>
        <row r="69">
          <cell r="A69" t="str">
            <v>Orchid Studios Association</v>
          </cell>
          <cell r="B69">
            <v>1</v>
          </cell>
          <cell r="C69">
            <v>33254</v>
          </cell>
          <cell r="D69" t="str">
            <v>Lottery</v>
          </cell>
          <cell r="E69" t="str">
            <v>ACNI/12300</v>
          </cell>
          <cell r="F69" t="str">
            <v>Suzanne Lyle</v>
          </cell>
          <cell r="G69" t="str">
            <v>AFP - Core</v>
          </cell>
          <cell r="H69" t="str">
            <v>Awarded</v>
          </cell>
          <cell r="I69" t="str">
            <v>Small</v>
          </cell>
          <cell r="J69">
            <v>14790</v>
          </cell>
          <cell r="L69">
            <v>14790</v>
          </cell>
          <cell r="M69">
            <v>24267</v>
          </cell>
          <cell r="N69" t="str">
            <v>Visual Arts</v>
          </cell>
          <cell r="O69">
            <v>0</v>
          </cell>
          <cell r="P69">
            <v>19750</v>
          </cell>
          <cell r="Q69">
            <v>1203.92</v>
          </cell>
          <cell r="R69">
            <v>1118.76</v>
          </cell>
          <cell r="S69">
            <v>620.21</v>
          </cell>
          <cell r="T69">
            <v>327.94</v>
          </cell>
          <cell r="U69">
            <v>0</v>
          </cell>
          <cell r="V69">
            <v>0</v>
          </cell>
          <cell r="W69">
            <v>0</v>
          </cell>
          <cell r="X69">
            <v>0</v>
          </cell>
          <cell r="Y69">
            <v>23020.829999999994</v>
          </cell>
          <cell r="Z69">
            <v>600</v>
          </cell>
          <cell r="AA69">
            <v>0</v>
          </cell>
          <cell r="AB69">
            <v>0</v>
          </cell>
          <cell r="AC69">
            <v>0</v>
          </cell>
          <cell r="AD69">
            <v>0</v>
          </cell>
          <cell r="AE69">
            <v>0</v>
          </cell>
          <cell r="AF69">
            <v>0</v>
          </cell>
          <cell r="AG69">
            <v>0</v>
          </cell>
          <cell r="AH69">
            <v>0</v>
          </cell>
          <cell r="AI69">
            <v>0</v>
          </cell>
          <cell r="AJ69">
            <v>0</v>
          </cell>
          <cell r="AK69">
            <v>14050.5</v>
          </cell>
          <cell r="AL69">
            <v>0</v>
          </cell>
          <cell r="AM69">
            <v>0</v>
          </cell>
          <cell r="AN69">
            <v>14050.5</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9477</v>
          </cell>
          <cell r="BE69">
            <v>0</v>
          </cell>
          <cell r="BF69">
            <v>0</v>
          </cell>
          <cell r="BG69">
            <v>0</v>
          </cell>
          <cell r="BH69">
            <v>9477</v>
          </cell>
          <cell r="BI69">
            <v>0</v>
          </cell>
          <cell r="BJ69">
            <v>0</v>
          </cell>
          <cell r="BK69">
            <v>0</v>
          </cell>
          <cell r="BL69">
            <v>0</v>
          </cell>
          <cell r="BM69">
            <v>0</v>
          </cell>
          <cell r="BN69">
            <v>0</v>
          </cell>
        </row>
        <row r="70">
          <cell r="A70" t="str">
            <v>Panarts</v>
          </cell>
          <cell r="B70">
            <v>1</v>
          </cell>
          <cell r="C70">
            <v>33194</v>
          </cell>
          <cell r="D70" t="str">
            <v>Lottery</v>
          </cell>
          <cell r="E70" t="str">
            <v>ACNI/12240</v>
          </cell>
          <cell r="F70" t="str">
            <v>Maria McAlister</v>
          </cell>
          <cell r="G70" t="str">
            <v>AFP - Core</v>
          </cell>
          <cell r="H70" t="str">
            <v>Awarded</v>
          </cell>
          <cell r="I70" t="str">
            <v>Small</v>
          </cell>
          <cell r="J70">
            <v>33555</v>
          </cell>
          <cell r="L70">
            <v>33555</v>
          </cell>
          <cell r="M70">
            <v>173215</v>
          </cell>
          <cell r="N70" t="str">
            <v>Music</v>
          </cell>
          <cell r="O70">
            <v>23650</v>
          </cell>
          <cell r="P70">
            <v>500</v>
          </cell>
          <cell r="Q70">
            <v>600</v>
          </cell>
          <cell r="R70">
            <v>0</v>
          </cell>
          <cell r="S70">
            <v>350</v>
          </cell>
          <cell r="T70">
            <v>200</v>
          </cell>
          <cell r="U70">
            <v>500</v>
          </cell>
          <cell r="V70">
            <v>0</v>
          </cell>
          <cell r="W70">
            <v>0</v>
          </cell>
          <cell r="X70">
            <v>542.70000000000005</v>
          </cell>
          <cell r="Y70">
            <v>2692.7</v>
          </cell>
          <cell r="Z70">
            <v>0</v>
          </cell>
          <cell r="AA70">
            <v>27099</v>
          </cell>
          <cell r="AB70">
            <v>400</v>
          </cell>
          <cell r="AC70">
            <v>33634.300000000003</v>
          </cell>
          <cell r="AD70">
            <v>0</v>
          </cell>
          <cell r="AE70">
            <v>450</v>
          </cell>
          <cell r="AF70">
            <v>18750</v>
          </cell>
          <cell r="AG70">
            <v>190.75</v>
          </cell>
          <cell r="AH70">
            <v>9704.25</v>
          </cell>
          <cell r="AI70">
            <v>8600</v>
          </cell>
          <cell r="AJ70">
            <v>14957</v>
          </cell>
          <cell r="AK70">
            <v>33555</v>
          </cell>
          <cell r="AL70">
            <v>0</v>
          </cell>
          <cell r="AM70">
            <v>0</v>
          </cell>
          <cell r="AN70">
            <v>33555</v>
          </cell>
          <cell r="AO70">
            <v>0</v>
          </cell>
          <cell r="AP70">
            <v>16695</v>
          </cell>
          <cell r="AQ70">
            <v>3900</v>
          </cell>
          <cell r="AR70">
            <v>0</v>
          </cell>
          <cell r="AS70">
            <v>0</v>
          </cell>
          <cell r="AT70">
            <v>0</v>
          </cell>
          <cell r="AU70">
            <v>0</v>
          </cell>
          <cell r="AV70">
            <v>0</v>
          </cell>
          <cell r="AW70">
            <v>19618</v>
          </cell>
          <cell r="AX70">
            <v>0</v>
          </cell>
          <cell r="AY70">
            <v>0</v>
          </cell>
          <cell r="AZ70">
            <v>0</v>
          </cell>
          <cell r="BA70">
            <v>0</v>
          </cell>
          <cell r="BB70">
            <v>0</v>
          </cell>
          <cell r="BC70">
            <v>0</v>
          </cell>
          <cell r="BD70">
            <v>0</v>
          </cell>
          <cell r="BE70">
            <v>0</v>
          </cell>
          <cell r="BF70">
            <v>0</v>
          </cell>
          <cell r="BG70">
            <v>0</v>
          </cell>
          <cell r="BH70">
            <v>19618</v>
          </cell>
          <cell r="BI70">
            <v>66360</v>
          </cell>
          <cell r="BJ70">
            <v>0</v>
          </cell>
          <cell r="BK70">
            <v>0</v>
          </cell>
          <cell r="BL70">
            <v>66360</v>
          </cell>
          <cell r="BM70">
            <v>0</v>
          </cell>
          <cell r="BN70">
            <v>0</v>
          </cell>
        </row>
        <row r="71">
          <cell r="A71" t="str">
            <v>Paragon Studios</v>
          </cell>
          <cell r="B71">
            <v>1</v>
          </cell>
          <cell r="C71">
            <v>33197</v>
          </cell>
          <cell r="D71" t="str">
            <v>Lottery</v>
          </cell>
          <cell r="E71" t="str">
            <v>ACNI/12243</v>
          </cell>
          <cell r="F71" t="str">
            <v>Deirdre Robb</v>
          </cell>
          <cell r="G71" t="str">
            <v>AFP - Core</v>
          </cell>
          <cell r="H71" t="str">
            <v>Awarded</v>
          </cell>
          <cell r="I71" t="str">
            <v>Small</v>
          </cell>
          <cell r="J71">
            <v>20370</v>
          </cell>
          <cell r="L71">
            <v>22520</v>
          </cell>
          <cell r="M71">
            <v>35830</v>
          </cell>
          <cell r="N71" t="str">
            <v>Visual Arts</v>
          </cell>
          <cell r="O71">
            <v>0</v>
          </cell>
          <cell r="P71">
            <v>1585</v>
          </cell>
          <cell r="Q71">
            <v>734</v>
          </cell>
          <cell r="R71">
            <v>230</v>
          </cell>
          <cell r="S71">
            <v>681</v>
          </cell>
          <cell r="T71">
            <v>203</v>
          </cell>
          <cell r="U71">
            <v>1349</v>
          </cell>
          <cell r="V71">
            <v>0</v>
          </cell>
          <cell r="W71">
            <v>0</v>
          </cell>
          <cell r="X71">
            <v>756</v>
          </cell>
          <cell r="Y71">
            <v>5538</v>
          </cell>
          <cell r="Z71">
            <v>0</v>
          </cell>
          <cell r="AA71">
            <v>10460</v>
          </cell>
          <cell r="AB71">
            <v>0</v>
          </cell>
          <cell r="AC71">
            <v>701</v>
          </cell>
          <cell r="AD71">
            <v>0</v>
          </cell>
          <cell r="AE71">
            <v>0</v>
          </cell>
          <cell r="AF71">
            <v>0</v>
          </cell>
          <cell r="AG71">
            <v>33</v>
          </cell>
          <cell r="AH71">
            <v>209</v>
          </cell>
          <cell r="AI71">
            <v>2720</v>
          </cell>
          <cell r="AJ71">
            <v>2890</v>
          </cell>
          <cell r="AK71">
            <v>20370</v>
          </cell>
          <cell r="AL71">
            <v>0</v>
          </cell>
          <cell r="AM71">
            <v>0</v>
          </cell>
          <cell r="AN71">
            <v>20370</v>
          </cell>
          <cell r="AO71">
            <v>0</v>
          </cell>
          <cell r="AP71">
            <v>0</v>
          </cell>
          <cell r="AQ71">
            <v>2181</v>
          </cell>
          <cell r="AR71">
            <v>0</v>
          </cell>
          <cell r="AS71">
            <v>0</v>
          </cell>
          <cell r="AT71">
            <v>0</v>
          </cell>
          <cell r="AU71">
            <v>0</v>
          </cell>
          <cell r="AV71">
            <v>0</v>
          </cell>
          <cell r="AW71">
            <v>0</v>
          </cell>
          <cell r="AX71">
            <v>0</v>
          </cell>
          <cell r="AY71">
            <v>0</v>
          </cell>
          <cell r="AZ71">
            <v>840</v>
          </cell>
          <cell r="BA71">
            <v>0</v>
          </cell>
          <cell r="BB71">
            <v>0</v>
          </cell>
          <cell r="BC71">
            <v>0</v>
          </cell>
          <cell r="BD71">
            <v>0</v>
          </cell>
          <cell r="BE71">
            <v>100</v>
          </cell>
          <cell r="BF71">
            <v>0</v>
          </cell>
          <cell r="BG71">
            <v>2</v>
          </cell>
          <cell r="BH71">
            <v>942</v>
          </cell>
          <cell r="BI71">
            <v>0</v>
          </cell>
          <cell r="BJ71">
            <v>0</v>
          </cell>
          <cell r="BK71">
            <v>0</v>
          </cell>
          <cell r="BL71">
            <v>0</v>
          </cell>
          <cell r="BM71">
            <v>20370</v>
          </cell>
          <cell r="BN71">
            <v>2181</v>
          </cell>
        </row>
        <row r="72">
          <cell r="A72" t="str">
            <v>Partisan Productions</v>
          </cell>
          <cell r="B72">
            <v>1</v>
          </cell>
          <cell r="C72">
            <v>33239</v>
          </cell>
          <cell r="D72" t="str">
            <v>Lottery</v>
          </cell>
          <cell r="E72" t="str">
            <v>ACNI/12285</v>
          </cell>
          <cell r="F72" t="str">
            <v>Lizzie Devlin</v>
          </cell>
          <cell r="G72" t="str">
            <v>AFP - Core</v>
          </cell>
          <cell r="H72" t="str">
            <v>Awarded</v>
          </cell>
          <cell r="I72" t="str">
            <v>Medium</v>
          </cell>
          <cell r="J72">
            <v>37500</v>
          </cell>
          <cell r="L72">
            <v>180361</v>
          </cell>
          <cell r="M72">
            <v>472531</v>
          </cell>
          <cell r="N72" t="str">
            <v>Drama</v>
          </cell>
          <cell r="O72">
            <v>44016</v>
          </cell>
          <cell r="P72">
            <v>4878</v>
          </cell>
          <cell r="Q72">
            <v>0</v>
          </cell>
          <cell r="R72">
            <v>0</v>
          </cell>
          <cell r="S72">
            <v>357</v>
          </cell>
          <cell r="T72">
            <v>0</v>
          </cell>
          <cell r="U72">
            <v>1395</v>
          </cell>
          <cell r="V72">
            <v>0</v>
          </cell>
          <cell r="W72">
            <v>0</v>
          </cell>
          <cell r="X72">
            <v>1636</v>
          </cell>
          <cell r="Y72">
            <v>8266</v>
          </cell>
          <cell r="Z72">
            <v>0</v>
          </cell>
          <cell r="AA72">
            <v>34020</v>
          </cell>
          <cell r="AB72">
            <v>370</v>
          </cell>
          <cell r="AC72">
            <v>1687</v>
          </cell>
          <cell r="AD72">
            <v>0</v>
          </cell>
          <cell r="AE72">
            <v>686</v>
          </cell>
          <cell r="AF72">
            <v>1078</v>
          </cell>
          <cell r="AG72">
            <v>0</v>
          </cell>
          <cell r="AH72">
            <v>473</v>
          </cell>
          <cell r="AI72">
            <v>22337</v>
          </cell>
          <cell r="AJ72">
            <v>764</v>
          </cell>
          <cell r="AK72">
            <v>37500</v>
          </cell>
          <cell r="AL72">
            <v>0</v>
          </cell>
          <cell r="AM72">
            <v>0</v>
          </cell>
          <cell r="AN72">
            <v>37500</v>
          </cell>
          <cell r="AO72">
            <v>0</v>
          </cell>
          <cell r="AP72">
            <v>9500</v>
          </cell>
          <cell r="AQ72">
            <v>0</v>
          </cell>
          <cell r="AR72">
            <v>0</v>
          </cell>
          <cell r="AS72">
            <v>27640</v>
          </cell>
          <cell r="AT72">
            <v>0</v>
          </cell>
          <cell r="AU72">
            <v>0</v>
          </cell>
          <cell r="AV72">
            <v>27640</v>
          </cell>
          <cell r="AW72">
            <v>0</v>
          </cell>
          <cell r="AX72">
            <v>0</v>
          </cell>
          <cell r="AY72">
            <v>0</v>
          </cell>
          <cell r="AZ72">
            <v>0</v>
          </cell>
          <cell r="BA72">
            <v>0</v>
          </cell>
          <cell r="BB72">
            <v>0</v>
          </cell>
          <cell r="BC72">
            <v>0</v>
          </cell>
          <cell r="BD72">
            <v>0</v>
          </cell>
          <cell r="BE72">
            <v>21475</v>
          </cell>
          <cell r="BF72">
            <v>0</v>
          </cell>
          <cell r="BG72">
            <v>0</v>
          </cell>
          <cell r="BH72">
            <v>21475</v>
          </cell>
          <cell r="BI72">
            <v>0</v>
          </cell>
          <cell r="BJ72">
            <v>0</v>
          </cell>
          <cell r="BK72">
            <v>0</v>
          </cell>
          <cell r="BL72">
            <v>0</v>
          </cell>
          <cell r="BM72">
            <v>0</v>
          </cell>
          <cell r="BN72">
            <v>0</v>
          </cell>
        </row>
        <row r="73">
          <cell r="A73" t="str">
            <v>Photo Works North / Source Magazine</v>
          </cell>
          <cell r="B73">
            <v>1</v>
          </cell>
          <cell r="C73">
            <v>33269</v>
          </cell>
          <cell r="D73" t="str">
            <v>Lottery</v>
          </cell>
          <cell r="E73" t="str">
            <v>ACNI/12315</v>
          </cell>
          <cell r="F73" t="str">
            <v>Suzanne Lyle</v>
          </cell>
          <cell r="G73" t="str">
            <v>AFP - Core</v>
          </cell>
          <cell r="H73" t="str">
            <v>Awarded</v>
          </cell>
          <cell r="I73" t="str">
            <v>Small</v>
          </cell>
          <cell r="J73">
            <v>48352</v>
          </cell>
          <cell r="L73">
            <v>48352</v>
          </cell>
          <cell r="M73">
            <v>115818</v>
          </cell>
          <cell r="N73" t="str">
            <v>Visual Arts</v>
          </cell>
          <cell r="O73">
            <v>59290</v>
          </cell>
          <cell r="P73">
            <v>3793</v>
          </cell>
          <cell r="Q73">
            <v>303</v>
          </cell>
          <cell r="R73">
            <v>0</v>
          </cell>
          <cell r="S73">
            <v>1441</v>
          </cell>
          <cell r="T73">
            <v>2927</v>
          </cell>
          <cell r="U73">
            <v>1061</v>
          </cell>
          <cell r="V73">
            <v>0</v>
          </cell>
          <cell r="W73">
            <v>0</v>
          </cell>
          <cell r="X73">
            <v>874</v>
          </cell>
          <cell r="Y73">
            <v>10399</v>
          </cell>
          <cell r="Z73">
            <v>299</v>
          </cell>
          <cell r="AA73">
            <v>12729</v>
          </cell>
          <cell r="AB73">
            <v>0</v>
          </cell>
          <cell r="AC73">
            <v>544</v>
          </cell>
          <cell r="AD73">
            <v>0</v>
          </cell>
          <cell r="AE73">
            <v>0</v>
          </cell>
          <cell r="AF73">
            <v>669</v>
          </cell>
          <cell r="AG73">
            <v>8848</v>
          </cell>
          <cell r="AH73">
            <v>1420</v>
          </cell>
          <cell r="AI73">
            <v>762</v>
          </cell>
          <cell r="AJ73">
            <v>16442</v>
          </cell>
          <cell r="AK73">
            <v>48352</v>
          </cell>
          <cell r="AL73">
            <v>0</v>
          </cell>
          <cell r="AM73">
            <v>0</v>
          </cell>
          <cell r="AN73">
            <v>48352</v>
          </cell>
          <cell r="AO73">
            <v>13764</v>
          </cell>
          <cell r="AP73">
            <v>0</v>
          </cell>
          <cell r="AQ73">
            <v>5000</v>
          </cell>
          <cell r="AR73">
            <v>0</v>
          </cell>
          <cell r="AS73">
            <v>0</v>
          </cell>
          <cell r="AT73">
            <v>0</v>
          </cell>
          <cell r="AU73">
            <v>0</v>
          </cell>
          <cell r="AV73">
            <v>13764</v>
          </cell>
          <cell r="AW73">
            <v>0</v>
          </cell>
          <cell r="AX73">
            <v>0</v>
          </cell>
          <cell r="AY73">
            <v>0</v>
          </cell>
          <cell r="AZ73">
            <v>0</v>
          </cell>
          <cell r="BA73">
            <v>17579</v>
          </cell>
          <cell r="BB73">
            <v>0</v>
          </cell>
          <cell r="BC73">
            <v>0</v>
          </cell>
          <cell r="BD73">
            <v>0</v>
          </cell>
          <cell r="BE73">
            <v>17074</v>
          </cell>
          <cell r="BF73">
            <v>0</v>
          </cell>
          <cell r="BG73">
            <v>10241</v>
          </cell>
          <cell r="BH73">
            <v>44894</v>
          </cell>
          <cell r="BI73">
            <v>0</v>
          </cell>
          <cell r="BJ73">
            <v>0</v>
          </cell>
          <cell r="BK73">
            <v>0</v>
          </cell>
          <cell r="BL73">
            <v>0</v>
          </cell>
          <cell r="BM73">
            <v>0</v>
          </cell>
          <cell r="BN73">
            <v>0</v>
          </cell>
        </row>
        <row r="74">
          <cell r="A74" t="str">
            <v>PLACE</v>
          </cell>
          <cell r="B74">
            <v>1</v>
          </cell>
          <cell r="C74">
            <v>33186</v>
          </cell>
          <cell r="D74" t="str">
            <v>Lottery</v>
          </cell>
          <cell r="E74" t="str">
            <v>ACNI/12232</v>
          </cell>
          <cell r="F74" t="str">
            <v>Deirdre Robb</v>
          </cell>
          <cell r="G74" t="str">
            <v>AFP - Core</v>
          </cell>
          <cell r="H74" t="str">
            <v>Awarded</v>
          </cell>
          <cell r="I74" t="str">
            <v>Medium</v>
          </cell>
          <cell r="J74">
            <v>90157</v>
          </cell>
          <cell r="L74">
            <v>103684</v>
          </cell>
          <cell r="M74">
            <v>270156</v>
          </cell>
          <cell r="N74" t="str">
            <v>Visual Arts</v>
          </cell>
          <cell r="O74">
            <v>114203</v>
          </cell>
          <cell r="P74">
            <v>5321</v>
          </cell>
          <cell r="Q74">
            <v>2661</v>
          </cell>
          <cell r="R74">
            <v>2645</v>
          </cell>
          <cell r="S74">
            <v>579</v>
          </cell>
          <cell r="T74">
            <v>622</v>
          </cell>
          <cell r="U74">
            <v>1722</v>
          </cell>
          <cell r="V74">
            <v>0</v>
          </cell>
          <cell r="W74">
            <v>0</v>
          </cell>
          <cell r="X74">
            <v>1242</v>
          </cell>
          <cell r="Y74">
            <v>14792</v>
          </cell>
          <cell r="Z74">
            <v>6641</v>
          </cell>
          <cell r="AA74">
            <v>16617</v>
          </cell>
          <cell r="AB74">
            <v>0</v>
          </cell>
          <cell r="AC74">
            <v>7361</v>
          </cell>
          <cell r="AD74">
            <v>0</v>
          </cell>
          <cell r="AE74">
            <v>425</v>
          </cell>
          <cell r="AF74">
            <v>222</v>
          </cell>
          <cell r="AG74">
            <v>0</v>
          </cell>
          <cell r="AH74">
            <v>0</v>
          </cell>
          <cell r="AI74">
            <v>616</v>
          </cell>
          <cell r="AJ74">
            <v>28633</v>
          </cell>
          <cell r="AK74">
            <v>90727</v>
          </cell>
          <cell r="AL74">
            <v>0</v>
          </cell>
          <cell r="AM74">
            <v>0</v>
          </cell>
          <cell r="AN74">
            <v>90727</v>
          </cell>
          <cell r="AO74">
            <v>0</v>
          </cell>
          <cell r="AP74">
            <v>7166</v>
          </cell>
          <cell r="AQ74">
            <v>3452</v>
          </cell>
          <cell r="AR74">
            <v>0</v>
          </cell>
          <cell r="AS74">
            <v>6140</v>
          </cell>
          <cell r="AT74">
            <v>0</v>
          </cell>
          <cell r="AU74">
            <v>0</v>
          </cell>
          <cell r="AV74">
            <v>6140</v>
          </cell>
          <cell r="AW74">
            <v>0</v>
          </cell>
          <cell r="AX74">
            <v>0</v>
          </cell>
          <cell r="AY74">
            <v>0</v>
          </cell>
          <cell r="AZ74">
            <v>0</v>
          </cell>
          <cell r="BA74">
            <v>1105</v>
          </cell>
          <cell r="BB74">
            <v>0</v>
          </cell>
          <cell r="BC74">
            <v>0</v>
          </cell>
          <cell r="BD74">
            <v>0</v>
          </cell>
          <cell r="BE74">
            <v>83824</v>
          </cell>
          <cell r="BF74">
            <v>0</v>
          </cell>
          <cell r="BG74">
            <v>2598</v>
          </cell>
          <cell r="BH74">
            <v>87527</v>
          </cell>
          <cell r="BI74">
            <v>6920</v>
          </cell>
          <cell r="BJ74">
            <v>0</v>
          </cell>
          <cell r="BK74">
            <v>0</v>
          </cell>
          <cell r="BL74">
            <v>6920</v>
          </cell>
          <cell r="BM74">
            <v>0</v>
          </cell>
          <cell r="BN74">
            <v>0</v>
          </cell>
        </row>
        <row r="75">
          <cell r="A75" t="str">
            <v>Play Resource Warehouse</v>
          </cell>
          <cell r="B75">
            <v>1</v>
          </cell>
          <cell r="C75">
            <v>33242</v>
          </cell>
          <cell r="D75" t="str">
            <v>Lottery</v>
          </cell>
          <cell r="E75" t="str">
            <v>ACNI/12288</v>
          </cell>
          <cell r="F75" t="str">
            <v>Gavin O'Connor</v>
          </cell>
          <cell r="G75" t="str">
            <v>AFP - Core</v>
          </cell>
          <cell r="H75" t="str">
            <v>Awarded</v>
          </cell>
          <cell r="I75" t="str">
            <v>Medium</v>
          </cell>
          <cell r="J75">
            <v>99000</v>
          </cell>
          <cell r="L75">
            <v>362392.61</v>
          </cell>
          <cell r="M75">
            <v>362392.61</v>
          </cell>
          <cell r="N75" t="str">
            <v>Visual Arts</v>
          </cell>
          <cell r="O75">
            <v>241975.04000000001</v>
          </cell>
          <cell r="P75">
            <v>14345.88</v>
          </cell>
          <cell r="Q75">
            <v>9965.43</v>
          </cell>
          <cell r="R75">
            <v>11945.73</v>
          </cell>
          <cell r="S75">
            <v>2123.2199999999998</v>
          </cell>
          <cell r="T75">
            <v>2041.99</v>
          </cell>
          <cell r="U75">
            <v>3750</v>
          </cell>
          <cell r="V75">
            <v>0</v>
          </cell>
          <cell r="W75">
            <v>0</v>
          </cell>
          <cell r="X75">
            <v>6022.11</v>
          </cell>
          <cell r="Y75">
            <v>50194.359999999993</v>
          </cell>
          <cell r="Z75">
            <v>8774.74</v>
          </cell>
          <cell r="AA75">
            <v>41175</v>
          </cell>
          <cell r="AB75">
            <v>0</v>
          </cell>
          <cell r="AC75">
            <v>0</v>
          </cell>
          <cell r="AD75">
            <v>0</v>
          </cell>
          <cell r="AE75">
            <v>0</v>
          </cell>
          <cell r="AF75">
            <v>0</v>
          </cell>
          <cell r="AG75">
            <v>0</v>
          </cell>
          <cell r="AH75">
            <v>1600</v>
          </cell>
          <cell r="AI75">
            <v>600</v>
          </cell>
          <cell r="AJ75">
            <v>0</v>
          </cell>
          <cell r="AK75">
            <v>99000</v>
          </cell>
          <cell r="AL75">
            <v>0</v>
          </cell>
          <cell r="AM75">
            <v>8016.85</v>
          </cell>
          <cell r="AN75">
            <v>107016.85</v>
          </cell>
          <cell r="AO75">
            <v>0</v>
          </cell>
          <cell r="AP75">
            <v>0</v>
          </cell>
          <cell r="AQ75">
            <v>56494</v>
          </cell>
          <cell r="AR75">
            <v>0</v>
          </cell>
          <cell r="AS75">
            <v>0</v>
          </cell>
          <cell r="AT75">
            <v>0</v>
          </cell>
          <cell r="AU75">
            <v>0</v>
          </cell>
          <cell r="AV75">
            <v>0</v>
          </cell>
          <cell r="AW75">
            <v>0</v>
          </cell>
          <cell r="AX75">
            <v>0</v>
          </cell>
          <cell r="AY75">
            <v>0</v>
          </cell>
          <cell r="AZ75">
            <v>90947.61</v>
          </cell>
          <cell r="BA75">
            <v>0</v>
          </cell>
          <cell r="BB75">
            <v>0</v>
          </cell>
          <cell r="BC75">
            <v>0</v>
          </cell>
          <cell r="BD75">
            <v>0</v>
          </cell>
          <cell r="BE75">
            <v>0</v>
          </cell>
          <cell r="BF75">
            <v>9965.6</v>
          </cell>
          <cell r="BG75">
            <v>77960.240000000005</v>
          </cell>
          <cell r="BH75">
            <v>178873.45</v>
          </cell>
          <cell r="BI75">
            <v>0</v>
          </cell>
          <cell r="BJ75">
            <v>0</v>
          </cell>
          <cell r="BK75">
            <v>0</v>
          </cell>
          <cell r="BL75">
            <v>0</v>
          </cell>
          <cell r="BM75">
            <v>0</v>
          </cell>
          <cell r="BN75">
            <v>0</v>
          </cell>
        </row>
        <row r="76">
          <cell r="A76" t="str">
            <v>Poetry Ireland</v>
          </cell>
          <cell r="B76">
            <v>1</v>
          </cell>
          <cell r="C76">
            <v>33170</v>
          </cell>
          <cell r="D76" t="str">
            <v>Lottery</v>
          </cell>
          <cell r="E76" t="str">
            <v>ACNI/12216</v>
          </cell>
          <cell r="F76" t="str">
            <v>Damian Smyth</v>
          </cell>
          <cell r="G76" t="str">
            <v>AFP - Core</v>
          </cell>
          <cell r="H76" t="str">
            <v>Awarded</v>
          </cell>
          <cell r="I76" t="str">
            <v>Medium</v>
          </cell>
          <cell r="J76">
            <v>41499</v>
          </cell>
          <cell r="L76">
            <v>49244.04</v>
          </cell>
          <cell r="M76">
            <v>462262.44</v>
          </cell>
          <cell r="N76" t="str">
            <v>Literature</v>
          </cell>
          <cell r="O76">
            <v>189595.44</v>
          </cell>
          <cell r="P76">
            <v>24600</v>
          </cell>
          <cell r="Q76">
            <v>2460</v>
          </cell>
          <cell r="R76">
            <v>820</v>
          </cell>
          <cell r="S76">
            <v>4920</v>
          </cell>
          <cell r="T76">
            <v>6970</v>
          </cell>
          <cell r="U76">
            <v>5740</v>
          </cell>
          <cell r="V76">
            <v>0</v>
          </cell>
          <cell r="W76">
            <v>0</v>
          </cell>
          <cell r="X76">
            <v>1230</v>
          </cell>
          <cell r="Y76">
            <v>46740</v>
          </cell>
          <cell r="Z76">
            <v>21484</v>
          </cell>
          <cell r="AA76">
            <v>154821.6</v>
          </cell>
          <cell r="AB76">
            <v>246</v>
          </cell>
          <cell r="AC76">
            <v>10670</v>
          </cell>
          <cell r="AD76">
            <v>0</v>
          </cell>
          <cell r="AE76">
            <v>0</v>
          </cell>
          <cell r="AF76">
            <v>0</v>
          </cell>
          <cell r="AG76">
            <v>0</v>
          </cell>
          <cell r="AH76">
            <v>38705.4</v>
          </cell>
          <cell r="AI76">
            <v>0</v>
          </cell>
          <cell r="AJ76">
            <v>0</v>
          </cell>
          <cell r="AK76">
            <v>41499</v>
          </cell>
          <cell r="AL76">
            <v>0</v>
          </cell>
          <cell r="AM76">
            <v>0</v>
          </cell>
          <cell r="AN76">
            <v>41499</v>
          </cell>
          <cell r="AO76">
            <v>249328</v>
          </cell>
          <cell r="AP76">
            <v>0</v>
          </cell>
          <cell r="AQ76">
            <v>0</v>
          </cell>
          <cell r="AR76">
            <v>0</v>
          </cell>
          <cell r="AS76">
            <v>0</v>
          </cell>
          <cell r="AT76">
            <v>17712</v>
          </cell>
          <cell r="AU76">
            <v>0</v>
          </cell>
          <cell r="AV76">
            <v>267040</v>
          </cell>
          <cell r="AW76">
            <v>2460</v>
          </cell>
          <cell r="AX76">
            <v>0</v>
          </cell>
          <cell r="AY76">
            <v>0</v>
          </cell>
          <cell r="AZ76">
            <v>0</v>
          </cell>
          <cell r="BA76">
            <v>13530</v>
          </cell>
          <cell r="BB76">
            <v>0</v>
          </cell>
          <cell r="BC76">
            <v>0</v>
          </cell>
          <cell r="BD76">
            <v>820</v>
          </cell>
          <cell r="BE76">
            <v>1640</v>
          </cell>
          <cell r="BF76">
            <v>0</v>
          </cell>
          <cell r="BG76">
            <v>30504</v>
          </cell>
          <cell r="BH76">
            <v>48954</v>
          </cell>
          <cell r="BI76">
            <v>5740</v>
          </cell>
          <cell r="BJ76">
            <v>24600</v>
          </cell>
          <cell r="BK76">
            <v>0</v>
          </cell>
          <cell r="BL76">
            <v>30340</v>
          </cell>
          <cell r="BM76">
            <v>0</v>
          </cell>
          <cell r="BN76">
            <v>0</v>
          </cell>
        </row>
        <row r="77">
          <cell r="A77" t="str">
            <v>Prime Cut Productions Ltd</v>
          </cell>
          <cell r="B77">
            <v>1</v>
          </cell>
          <cell r="C77">
            <v>33264</v>
          </cell>
          <cell r="D77" t="str">
            <v>Exchequer</v>
          </cell>
          <cell r="E77" t="str">
            <v>ACNI/12310</v>
          </cell>
          <cell r="F77" t="str">
            <v>Gilly Campbell</v>
          </cell>
          <cell r="G77" t="str">
            <v>AFP - Core</v>
          </cell>
          <cell r="H77" t="str">
            <v>Awarded</v>
          </cell>
          <cell r="I77" t="str">
            <v>Medium</v>
          </cell>
          <cell r="J77">
            <v>155249</v>
          </cell>
          <cell r="L77">
            <v>168900</v>
          </cell>
          <cell r="M77">
            <v>639825</v>
          </cell>
          <cell r="N77" t="str">
            <v>Drama</v>
          </cell>
          <cell r="O77">
            <v>104457</v>
          </cell>
          <cell r="P77">
            <v>6892</v>
          </cell>
          <cell r="Q77">
            <v>0</v>
          </cell>
          <cell r="R77">
            <v>1100</v>
          </cell>
          <cell r="S77">
            <v>2445</v>
          </cell>
          <cell r="T77">
            <v>995</v>
          </cell>
          <cell r="U77">
            <v>3085</v>
          </cell>
          <cell r="V77">
            <v>0</v>
          </cell>
          <cell r="W77">
            <v>0</v>
          </cell>
          <cell r="X77">
            <v>1874</v>
          </cell>
          <cell r="Y77">
            <v>16391</v>
          </cell>
          <cell r="Z77">
            <v>5482</v>
          </cell>
          <cell r="AA77">
            <v>136680</v>
          </cell>
          <cell r="AB77">
            <v>1000</v>
          </cell>
          <cell r="AC77">
            <v>19149</v>
          </cell>
          <cell r="AD77">
            <v>0</v>
          </cell>
          <cell r="AE77">
            <v>0</v>
          </cell>
          <cell r="AF77">
            <v>3107</v>
          </cell>
          <cell r="AG77">
            <v>0</v>
          </cell>
          <cell r="AH77">
            <v>30760</v>
          </cell>
          <cell r="AI77">
            <v>39092</v>
          </cell>
          <cell r="AJ77">
            <v>35425</v>
          </cell>
          <cell r="AK77">
            <v>155249.45000000001</v>
          </cell>
          <cell r="AL77">
            <v>0</v>
          </cell>
          <cell r="AM77">
            <v>13765.45</v>
          </cell>
          <cell r="AN77">
            <v>169012</v>
          </cell>
          <cell r="AO77">
            <v>0</v>
          </cell>
          <cell r="AP77">
            <v>26250</v>
          </cell>
          <cell r="AQ77">
            <v>47800</v>
          </cell>
          <cell r="AR77">
            <v>0</v>
          </cell>
          <cell r="AS77">
            <v>0</v>
          </cell>
          <cell r="AT77">
            <v>0</v>
          </cell>
          <cell r="AU77">
            <v>0</v>
          </cell>
          <cell r="AV77">
            <v>0</v>
          </cell>
          <cell r="AW77">
            <v>25591</v>
          </cell>
          <cell r="AX77">
            <v>0</v>
          </cell>
          <cell r="AY77">
            <v>0</v>
          </cell>
          <cell r="AZ77">
            <v>0</v>
          </cell>
          <cell r="BA77">
            <v>0</v>
          </cell>
          <cell r="BB77">
            <v>0</v>
          </cell>
          <cell r="BC77">
            <v>0</v>
          </cell>
          <cell r="BD77">
            <v>0</v>
          </cell>
          <cell r="BE77">
            <v>0</v>
          </cell>
          <cell r="BF77">
            <v>0</v>
          </cell>
          <cell r="BG77">
            <v>4486</v>
          </cell>
          <cell r="BH77">
            <v>30077</v>
          </cell>
          <cell r="BI77">
            <v>0</v>
          </cell>
          <cell r="BJ77">
            <v>0</v>
          </cell>
          <cell r="BK77">
            <v>149885</v>
          </cell>
          <cell r="BL77">
            <v>149885</v>
          </cell>
          <cell r="BM77">
            <v>0</v>
          </cell>
          <cell r="BN77">
            <v>0</v>
          </cell>
        </row>
        <row r="78">
          <cell r="A78" t="str">
            <v>Prison Arts Foundation</v>
          </cell>
          <cell r="B78">
            <v>1</v>
          </cell>
          <cell r="C78">
            <v>33162</v>
          </cell>
          <cell r="D78" t="str">
            <v>Lottery</v>
          </cell>
          <cell r="E78" t="str">
            <v>ACNI/12208</v>
          </cell>
          <cell r="F78" t="str">
            <v>Joan Dempster</v>
          </cell>
          <cell r="G78" t="str">
            <v>AFP - Core</v>
          </cell>
          <cell r="H78" t="str">
            <v>Awarded</v>
          </cell>
          <cell r="I78" t="str">
            <v>Medium</v>
          </cell>
          <cell r="J78">
            <v>48500</v>
          </cell>
          <cell r="L78">
            <v>79100</v>
          </cell>
          <cell r="M78">
            <v>374026</v>
          </cell>
          <cell r="N78" t="str">
            <v>Combined</v>
          </cell>
          <cell r="O78">
            <v>96058.34</v>
          </cell>
          <cell r="P78">
            <v>5048.16</v>
          </cell>
          <cell r="Q78">
            <v>778.35</v>
          </cell>
          <cell r="R78">
            <v>0</v>
          </cell>
          <cell r="S78">
            <v>3017.58</v>
          </cell>
          <cell r="T78">
            <v>1632.38</v>
          </cell>
          <cell r="U78">
            <v>5153</v>
          </cell>
          <cell r="V78">
            <v>0</v>
          </cell>
          <cell r="W78">
            <v>0</v>
          </cell>
          <cell r="X78">
            <v>2224.91</v>
          </cell>
          <cell r="Y78">
            <v>17854.38</v>
          </cell>
          <cell r="Z78">
            <v>2946.27</v>
          </cell>
          <cell r="AA78">
            <v>97229.07</v>
          </cell>
          <cell r="AB78">
            <v>0</v>
          </cell>
          <cell r="AC78">
            <v>200</v>
          </cell>
          <cell r="AD78">
            <v>0</v>
          </cell>
          <cell r="AE78">
            <v>389.75</v>
          </cell>
          <cell r="AF78">
            <v>720</v>
          </cell>
          <cell r="AG78">
            <v>0</v>
          </cell>
          <cell r="AH78">
            <v>6513.67</v>
          </cell>
          <cell r="AI78">
            <v>2390.0300000000002</v>
          </cell>
          <cell r="AJ78">
            <v>2047.75</v>
          </cell>
          <cell r="AK78">
            <v>46075</v>
          </cell>
          <cell r="AL78">
            <v>0</v>
          </cell>
          <cell r="AM78">
            <v>0</v>
          </cell>
          <cell r="AN78">
            <v>46075</v>
          </cell>
          <cell r="AO78">
            <v>0</v>
          </cell>
          <cell r="AP78">
            <v>94549.71</v>
          </cell>
          <cell r="AQ78">
            <v>6689.7</v>
          </cell>
          <cell r="AR78">
            <v>11502.99</v>
          </cell>
          <cell r="AS78">
            <v>0</v>
          </cell>
          <cell r="AT78">
            <v>0</v>
          </cell>
          <cell r="AU78">
            <v>0</v>
          </cell>
          <cell r="AV78">
            <v>11502.99</v>
          </cell>
          <cell r="AW78">
            <v>0</v>
          </cell>
          <cell r="AX78">
            <v>0</v>
          </cell>
          <cell r="AY78">
            <v>0</v>
          </cell>
          <cell r="AZ78">
            <v>0</v>
          </cell>
          <cell r="BA78">
            <v>0</v>
          </cell>
          <cell r="BB78">
            <v>0</v>
          </cell>
          <cell r="BC78">
            <v>0</v>
          </cell>
          <cell r="BD78">
            <v>0</v>
          </cell>
          <cell r="BE78">
            <v>640</v>
          </cell>
          <cell r="BF78">
            <v>0</v>
          </cell>
          <cell r="BG78">
            <v>215.02</v>
          </cell>
          <cell r="BH78">
            <v>855.02</v>
          </cell>
          <cell r="BI78">
            <v>0</v>
          </cell>
          <cell r="BJ78">
            <v>700</v>
          </cell>
          <cell r="BK78">
            <v>40000</v>
          </cell>
          <cell r="BL78">
            <v>40700</v>
          </cell>
          <cell r="BM78">
            <v>0</v>
          </cell>
          <cell r="BN78">
            <v>0</v>
          </cell>
        </row>
        <row r="79">
          <cell r="A79" t="str">
            <v>QSS @ Bedford Street</v>
          </cell>
          <cell r="B79">
            <v>1</v>
          </cell>
          <cell r="C79">
            <v>33171</v>
          </cell>
          <cell r="D79" t="str">
            <v>Lottery</v>
          </cell>
          <cell r="E79" t="str">
            <v>ACNI/12217</v>
          </cell>
          <cell r="F79" t="str">
            <v>Deirdre Robb</v>
          </cell>
          <cell r="G79" t="str">
            <v>AFP - Core</v>
          </cell>
          <cell r="H79" t="str">
            <v>Awarded</v>
          </cell>
          <cell r="I79" t="str">
            <v>Small</v>
          </cell>
          <cell r="J79">
            <v>31606</v>
          </cell>
          <cell r="L79">
            <v>31606</v>
          </cell>
          <cell r="M79">
            <v>64394</v>
          </cell>
          <cell r="N79" t="str">
            <v>Visual Arts</v>
          </cell>
          <cell r="O79">
            <v>20898</v>
          </cell>
          <cell r="P79">
            <v>18000</v>
          </cell>
          <cell r="Q79">
            <v>3852.91</v>
          </cell>
          <cell r="R79">
            <v>10639</v>
          </cell>
          <cell r="S79">
            <v>1341.25</v>
          </cell>
          <cell r="T79">
            <v>1484.6</v>
          </cell>
          <cell r="U79">
            <v>2020</v>
          </cell>
          <cell r="V79">
            <v>0</v>
          </cell>
          <cell r="W79">
            <v>0</v>
          </cell>
          <cell r="X79">
            <v>2417.1799999999998</v>
          </cell>
          <cell r="Y79">
            <v>39754.94</v>
          </cell>
          <cell r="Z79">
            <v>1709.17</v>
          </cell>
          <cell r="AA79">
            <v>1253.42</v>
          </cell>
          <cell r="AB79">
            <v>0</v>
          </cell>
          <cell r="AC79">
            <v>0</v>
          </cell>
          <cell r="AD79">
            <v>0</v>
          </cell>
          <cell r="AE79">
            <v>465.03</v>
          </cell>
          <cell r="AF79">
            <v>0</v>
          </cell>
          <cell r="AG79">
            <v>508.72</v>
          </cell>
          <cell r="AH79">
            <v>0</v>
          </cell>
          <cell r="AI79">
            <v>624.57000000000005</v>
          </cell>
          <cell r="AJ79">
            <v>690</v>
          </cell>
          <cell r="AK79">
            <v>31606</v>
          </cell>
          <cell r="AL79">
            <v>0</v>
          </cell>
          <cell r="AM79">
            <v>0</v>
          </cell>
          <cell r="AN79">
            <v>31606</v>
          </cell>
          <cell r="AO79">
            <v>0</v>
          </cell>
          <cell r="AP79">
            <v>0</v>
          </cell>
          <cell r="AQ79">
            <v>6000</v>
          </cell>
          <cell r="AR79">
            <v>0</v>
          </cell>
          <cell r="AS79">
            <v>0</v>
          </cell>
          <cell r="AT79">
            <v>0</v>
          </cell>
          <cell r="AU79">
            <v>0</v>
          </cell>
          <cell r="AV79">
            <v>0</v>
          </cell>
          <cell r="AW79">
            <v>0</v>
          </cell>
          <cell r="AX79">
            <v>0</v>
          </cell>
          <cell r="AY79">
            <v>0</v>
          </cell>
          <cell r="AZ79">
            <v>0</v>
          </cell>
          <cell r="BA79">
            <v>0</v>
          </cell>
          <cell r="BB79">
            <v>0</v>
          </cell>
          <cell r="BC79">
            <v>0</v>
          </cell>
          <cell r="BD79">
            <v>17880.27</v>
          </cell>
          <cell r="BE79">
            <v>0</v>
          </cell>
          <cell r="BF79">
            <v>0</v>
          </cell>
          <cell r="BG79">
            <v>0</v>
          </cell>
          <cell r="BH79">
            <v>17880.27</v>
          </cell>
          <cell r="BI79">
            <v>0</v>
          </cell>
          <cell r="BJ79">
            <v>417.86</v>
          </cell>
          <cell r="BK79">
            <v>10000</v>
          </cell>
          <cell r="BL79">
            <v>10417.86</v>
          </cell>
          <cell r="BM79">
            <v>0</v>
          </cell>
          <cell r="BN79">
            <v>0</v>
          </cell>
        </row>
        <row r="80">
          <cell r="A80" t="str">
            <v>Replay Productions Limited</v>
          </cell>
          <cell r="B80">
            <v>1</v>
          </cell>
          <cell r="C80">
            <v>33245</v>
          </cell>
          <cell r="D80" t="str">
            <v>Exchequer</v>
          </cell>
          <cell r="E80" t="str">
            <v>ACNI/12291</v>
          </cell>
          <cell r="F80" t="str">
            <v>Gilly Campbell</v>
          </cell>
          <cell r="G80" t="str">
            <v>AFP - Core</v>
          </cell>
          <cell r="H80" t="str">
            <v>Awarded</v>
          </cell>
          <cell r="I80" t="str">
            <v>Medium</v>
          </cell>
          <cell r="J80">
            <v>148791</v>
          </cell>
          <cell r="L80">
            <v>148791</v>
          </cell>
          <cell r="M80">
            <v>299539</v>
          </cell>
          <cell r="N80" t="str">
            <v>Drama</v>
          </cell>
          <cell r="O80">
            <v>101380.67</v>
          </cell>
          <cell r="P80">
            <v>23002.22</v>
          </cell>
          <cell r="Q80">
            <v>0</v>
          </cell>
          <cell r="R80">
            <v>0</v>
          </cell>
          <cell r="S80">
            <v>869.89</v>
          </cell>
          <cell r="T80">
            <v>1897.84</v>
          </cell>
          <cell r="U80">
            <v>6010.78</v>
          </cell>
          <cell r="V80">
            <v>0</v>
          </cell>
          <cell r="W80">
            <v>0</v>
          </cell>
          <cell r="X80">
            <v>4302.95</v>
          </cell>
          <cell r="Y80">
            <v>36083.68</v>
          </cell>
          <cell r="Z80">
            <v>5997.37</v>
          </cell>
          <cell r="AA80">
            <v>105030.88</v>
          </cell>
          <cell r="AB80">
            <v>956.6</v>
          </cell>
          <cell r="AC80">
            <v>20474.669999999998</v>
          </cell>
          <cell r="AD80">
            <v>0</v>
          </cell>
          <cell r="AE80">
            <v>0</v>
          </cell>
          <cell r="AF80">
            <v>234</v>
          </cell>
          <cell r="AG80">
            <v>1968.8</v>
          </cell>
          <cell r="AH80">
            <v>5164.1000000000004</v>
          </cell>
          <cell r="AI80">
            <v>14700.81</v>
          </cell>
          <cell r="AJ80">
            <v>10830.07</v>
          </cell>
          <cell r="AK80">
            <v>148791</v>
          </cell>
          <cell r="AL80">
            <v>0</v>
          </cell>
          <cell r="AM80">
            <v>0</v>
          </cell>
          <cell r="AN80">
            <v>148791</v>
          </cell>
          <cell r="AO80">
            <v>0</v>
          </cell>
          <cell r="AP80">
            <v>0</v>
          </cell>
          <cell r="AQ80">
            <v>24500</v>
          </cell>
          <cell r="AR80">
            <v>0</v>
          </cell>
          <cell r="AS80">
            <v>0</v>
          </cell>
          <cell r="AT80">
            <v>0</v>
          </cell>
          <cell r="AU80">
            <v>0</v>
          </cell>
          <cell r="AV80">
            <v>0</v>
          </cell>
          <cell r="AW80">
            <v>8554.6</v>
          </cell>
          <cell r="AX80">
            <v>4000</v>
          </cell>
          <cell r="AY80">
            <v>0</v>
          </cell>
          <cell r="AZ80">
            <v>0</v>
          </cell>
          <cell r="BA80">
            <v>0</v>
          </cell>
          <cell r="BB80">
            <v>0</v>
          </cell>
          <cell r="BC80">
            <v>0</v>
          </cell>
          <cell r="BD80">
            <v>0</v>
          </cell>
          <cell r="BE80">
            <v>0</v>
          </cell>
          <cell r="BF80">
            <v>500</v>
          </cell>
          <cell r="BG80">
            <v>10357.02</v>
          </cell>
          <cell r="BH80">
            <v>23411.620000000003</v>
          </cell>
          <cell r="BI80">
            <v>18084.62</v>
          </cell>
          <cell r="BJ80">
            <v>772.18</v>
          </cell>
          <cell r="BK80">
            <v>47045</v>
          </cell>
          <cell r="BL80">
            <v>65901.8</v>
          </cell>
          <cell r="BM80">
            <v>0</v>
          </cell>
          <cell r="BN80">
            <v>0</v>
          </cell>
        </row>
        <row r="81">
          <cell r="A81" t="str">
            <v>Seacourt Print Workshop Limited</v>
          </cell>
          <cell r="B81">
            <v>1</v>
          </cell>
          <cell r="C81">
            <v>33213</v>
          </cell>
          <cell r="D81" t="str">
            <v>Lottery</v>
          </cell>
          <cell r="E81" t="str">
            <v>ACNI/12259</v>
          </cell>
          <cell r="F81" t="str">
            <v>Suzanne Lyle</v>
          </cell>
          <cell r="G81" t="str">
            <v>AFP - Core</v>
          </cell>
          <cell r="H81" t="str">
            <v>Awarded</v>
          </cell>
          <cell r="I81" t="str">
            <v>Small</v>
          </cell>
          <cell r="J81">
            <v>63438</v>
          </cell>
          <cell r="L81">
            <v>88955.199999999997</v>
          </cell>
          <cell r="M81">
            <v>190768.84</v>
          </cell>
          <cell r="N81" t="str">
            <v>Visual Arts</v>
          </cell>
          <cell r="O81">
            <v>44035.06</v>
          </cell>
          <cell r="P81">
            <v>24264</v>
          </cell>
          <cell r="Q81">
            <v>4389.55</v>
          </cell>
          <cell r="R81">
            <v>1045.31</v>
          </cell>
          <cell r="S81">
            <v>1179.0999999999999</v>
          </cell>
          <cell r="T81">
            <v>2113.36</v>
          </cell>
          <cell r="U81">
            <v>2472.63</v>
          </cell>
          <cell r="V81">
            <v>0</v>
          </cell>
          <cell r="W81">
            <v>0</v>
          </cell>
          <cell r="X81">
            <v>2508.7800000000002</v>
          </cell>
          <cell r="Y81">
            <v>37972.729999999996</v>
          </cell>
          <cell r="Z81">
            <v>242.46</v>
          </cell>
          <cell r="AA81">
            <v>29063.5</v>
          </cell>
          <cell r="AB81">
            <v>0</v>
          </cell>
          <cell r="AC81">
            <v>1268.49</v>
          </cell>
          <cell r="AD81">
            <v>0</v>
          </cell>
          <cell r="AE81">
            <v>0</v>
          </cell>
          <cell r="AF81">
            <v>0</v>
          </cell>
          <cell r="AG81">
            <v>551.28</v>
          </cell>
          <cell r="AH81">
            <v>596.47</v>
          </cell>
          <cell r="AI81">
            <v>16890.27</v>
          </cell>
          <cell r="AJ81">
            <v>57997.27</v>
          </cell>
          <cell r="AK81">
            <v>63438</v>
          </cell>
          <cell r="AL81">
            <v>0</v>
          </cell>
          <cell r="AM81">
            <v>743.1</v>
          </cell>
          <cell r="AN81">
            <v>64181.1</v>
          </cell>
          <cell r="AO81">
            <v>0</v>
          </cell>
          <cell r="AP81">
            <v>2625</v>
          </cell>
          <cell r="AQ81">
            <v>0</v>
          </cell>
          <cell r="AR81">
            <v>0</v>
          </cell>
          <cell r="AS81">
            <v>0</v>
          </cell>
          <cell r="AT81">
            <v>0</v>
          </cell>
          <cell r="AU81">
            <v>0</v>
          </cell>
          <cell r="AV81">
            <v>0</v>
          </cell>
          <cell r="AW81">
            <v>0</v>
          </cell>
          <cell r="AX81">
            <v>0</v>
          </cell>
          <cell r="AY81">
            <v>0</v>
          </cell>
          <cell r="AZ81">
            <v>15305.34</v>
          </cell>
          <cell r="BA81">
            <v>0</v>
          </cell>
          <cell r="BB81">
            <v>8815.25</v>
          </cell>
          <cell r="BC81">
            <v>0</v>
          </cell>
          <cell r="BD81">
            <v>0</v>
          </cell>
          <cell r="BE81">
            <v>30075.01</v>
          </cell>
          <cell r="BF81">
            <v>0</v>
          </cell>
          <cell r="BG81">
            <v>13334.57</v>
          </cell>
          <cell r="BH81">
            <v>67530.17</v>
          </cell>
          <cell r="BI81">
            <v>1500</v>
          </cell>
          <cell r="BJ81">
            <v>4242.8999999999996</v>
          </cell>
          <cell r="BK81">
            <v>47186</v>
          </cell>
          <cell r="BL81">
            <v>52928.9</v>
          </cell>
          <cell r="BM81">
            <v>0</v>
          </cell>
          <cell r="BN81">
            <v>0</v>
          </cell>
        </row>
        <row r="82">
          <cell r="A82" t="str">
            <v>Sole Purpose Productions</v>
          </cell>
          <cell r="B82">
            <v>1</v>
          </cell>
          <cell r="C82">
            <v>33247</v>
          </cell>
          <cell r="D82" t="str">
            <v>Lottery</v>
          </cell>
          <cell r="E82" t="str">
            <v>ACNI/12293</v>
          </cell>
          <cell r="F82" t="str">
            <v>Lizzie Devlin</v>
          </cell>
          <cell r="G82" t="str">
            <v>AFP - Core</v>
          </cell>
          <cell r="H82" t="str">
            <v>Awarded</v>
          </cell>
          <cell r="I82" t="str">
            <v>Small</v>
          </cell>
          <cell r="J82">
            <v>34498</v>
          </cell>
          <cell r="L82">
            <v>39738</v>
          </cell>
          <cell r="M82">
            <v>110008</v>
          </cell>
          <cell r="N82" t="str">
            <v>Drama</v>
          </cell>
          <cell r="O82">
            <v>23020</v>
          </cell>
          <cell r="P82">
            <v>3450</v>
          </cell>
          <cell r="Q82">
            <v>0</v>
          </cell>
          <cell r="R82">
            <v>0</v>
          </cell>
          <cell r="S82">
            <v>762.66</v>
          </cell>
          <cell r="T82">
            <v>945.86</v>
          </cell>
          <cell r="U82">
            <v>1388.3</v>
          </cell>
          <cell r="V82">
            <v>0</v>
          </cell>
          <cell r="W82">
            <v>0</v>
          </cell>
          <cell r="X82">
            <v>1768.14</v>
          </cell>
          <cell r="Y82">
            <v>8314.9599999999991</v>
          </cell>
          <cell r="Z82">
            <v>3330.69</v>
          </cell>
          <cell r="AA82">
            <v>25348.799999999999</v>
          </cell>
          <cell r="AB82">
            <v>150</v>
          </cell>
          <cell r="AC82">
            <v>937.69</v>
          </cell>
          <cell r="AD82">
            <v>0</v>
          </cell>
          <cell r="AE82">
            <v>0</v>
          </cell>
          <cell r="AF82">
            <v>163.44999999999999</v>
          </cell>
          <cell r="AG82">
            <v>1790</v>
          </cell>
          <cell r="AH82">
            <v>1307.06</v>
          </cell>
          <cell r="AI82">
            <v>1359.98</v>
          </cell>
          <cell r="AJ82">
            <v>2053.75</v>
          </cell>
          <cell r="AK82">
            <v>34498</v>
          </cell>
          <cell r="AL82">
            <v>0</v>
          </cell>
          <cell r="AM82">
            <v>0</v>
          </cell>
          <cell r="AN82">
            <v>34498</v>
          </cell>
          <cell r="AO82">
            <v>0</v>
          </cell>
          <cell r="AP82">
            <v>0</v>
          </cell>
          <cell r="AQ82">
            <v>14109</v>
          </cell>
          <cell r="AR82">
            <v>0</v>
          </cell>
          <cell r="AS82">
            <v>0</v>
          </cell>
          <cell r="AT82">
            <v>0</v>
          </cell>
          <cell r="AU82">
            <v>0</v>
          </cell>
          <cell r="AV82">
            <v>0</v>
          </cell>
          <cell r="AW82">
            <v>167.58</v>
          </cell>
          <cell r="AX82">
            <v>9218.61</v>
          </cell>
          <cell r="AY82">
            <v>0</v>
          </cell>
          <cell r="AZ82">
            <v>0</v>
          </cell>
          <cell r="BA82">
            <v>0</v>
          </cell>
          <cell r="BB82">
            <v>0</v>
          </cell>
          <cell r="BC82">
            <v>0</v>
          </cell>
          <cell r="BD82">
            <v>0</v>
          </cell>
          <cell r="BE82">
            <v>0</v>
          </cell>
          <cell r="BF82">
            <v>0</v>
          </cell>
          <cell r="BG82">
            <v>2418.4299999999998</v>
          </cell>
          <cell r="BH82">
            <v>11804.62</v>
          </cell>
          <cell r="BI82">
            <v>0</v>
          </cell>
          <cell r="BJ82">
            <v>1024</v>
          </cell>
          <cell r="BK82">
            <v>4000</v>
          </cell>
          <cell r="BL82">
            <v>5024</v>
          </cell>
          <cell r="BM82">
            <v>0</v>
          </cell>
          <cell r="BN82">
            <v>0</v>
          </cell>
        </row>
        <row r="83">
          <cell r="A83" t="str">
            <v>Spanner in the Works</v>
          </cell>
          <cell r="B83">
            <v>1</v>
          </cell>
          <cell r="C83">
            <v>33244</v>
          </cell>
          <cell r="D83" t="str">
            <v>Lottery</v>
          </cell>
          <cell r="E83" t="str">
            <v>ACNI/12290</v>
          </cell>
          <cell r="F83" t="str">
            <v>Joan Dempster</v>
          </cell>
          <cell r="G83" t="str">
            <v>AFP - Core</v>
          </cell>
          <cell r="H83" t="str">
            <v>Awarded</v>
          </cell>
          <cell r="I83" t="str">
            <v>Small</v>
          </cell>
          <cell r="J83">
            <v>35798</v>
          </cell>
          <cell r="L83">
            <v>46000</v>
          </cell>
          <cell r="M83">
            <v>97866</v>
          </cell>
          <cell r="N83" t="str">
            <v>Drama</v>
          </cell>
          <cell r="O83">
            <v>16640</v>
          </cell>
          <cell r="P83">
            <v>260</v>
          </cell>
          <cell r="Q83">
            <v>400</v>
          </cell>
          <cell r="R83">
            <v>200</v>
          </cell>
          <cell r="S83">
            <v>400</v>
          </cell>
          <cell r="T83">
            <v>430</v>
          </cell>
          <cell r="U83">
            <v>200</v>
          </cell>
          <cell r="V83">
            <v>0</v>
          </cell>
          <cell r="W83">
            <v>0</v>
          </cell>
          <cell r="X83">
            <v>741.98</v>
          </cell>
          <cell r="Y83">
            <v>2631.98</v>
          </cell>
          <cell r="Z83">
            <v>900</v>
          </cell>
          <cell r="AA83">
            <v>52258</v>
          </cell>
          <cell r="AB83">
            <v>328</v>
          </cell>
          <cell r="AC83">
            <v>1200</v>
          </cell>
          <cell r="AD83">
            <v>0</v>
          </cell>
          <cell r="AE83">
            <v>0</v>
          </cell>
          <cell r="AF83">
            <v>600</v>
          </cell>
          <cell r="AG83">
            <v>700</v>
          </cell>
          <cell r="AH83">
            <v>8162</v>
          </cell>
          <cell r="AI83">
            <v>1780</v>
          </cell>
          <cell r="AJ83">
            <v>0</v>
          </cell>
          <cell r="AK83">
            <v>35798</v>
          </cell>
          <cell r="AL83">
            <v>0</v>
          </cell>
          <cell r="AM83">
            <v>3915</v>
          </cell>
          <cell r="AN83">
            <v>39713</v>
          </cell>
          <cell r="AO83">
            <v>0</v>
          </cell>
          <cell r="AP83">
            <v>31799</v>
          </cell>
          <cell r="AQ83">
            <v>13165</v>
          </cell>
          <cell r="AR83">
            <v>0</v>
          </cell>
          <cell r="AS83">
            <v>0</v>
          </cell>
          <cell r="AT83">
            <v>0</v>
          </cell>
          <cell r="AU83">
            <v>0</v>
          </cell>
          <cell r="AV83">
            <v>0</v>
          </cell>
          <cell r="AW83">
            <v>594.88</v>
          </cell>
          <cell r="AX83">
            <v>0</v>
          </cell>
          <cell r="AY83">
            <v>0</v>
          </cell>
          <cell r="AZ83">
            <v>0</v>
          </cell>
          <cell r="BA83">
            <v>0</v>
          </cell>
          <cell r="BB83">
            <v>0</v>
          </cell>
          <cell r="BC83">
            <v>0</v>
          </cell>
          <cell r="BD83">
            <v>0</v>
          </cell>
          <cell r="BE83">
            <v>0</v>
          </cell>
          <cell r="BF83">
            <v>0</v>
          </cell>
          <cell r="BG83">
            <v>0</v>
          </cell>
          <cell r="BH83">
            <v>594.88</v>
          </cell>
          <cell r="BI83">
            <v>2950</v>
          </cell>
          <cell r="BJ83">
            <v>174.54</v>
          </cell>
          <cell r="BK83">
            <v>3208.5</v>
          </cell>
          <cell r="BL83">
            <v>6333.04</v>
          </cell>
          <cell r="BM83">
            <v>0</v>
          </cell>
          <cell r="BN83">
            <v>0</v>
          </cell>
        </row>
        <row r="84">
          <cell r="A84" t="str">
            <v>Sticky Fingers Arts</v>
          </cell>
          <cell r="B84">
            <v>1</v>
          </cell>
          <cell r="C84">
            <v>33224</v>
          </cell>
          <cell r="D84" t="str">
            <v>Exchequer</v>
          </cell>
          <cell r="E84" t="str">
            <v>ACNI/12270</v>
          </cell>
          <cell r="F84" t="str">
            <v>Fionnuala Walsh</v>
          </cell>
          <cell r="G84" t="str">
            <v>AFP - Core</v>
          </cell>
          <cell r="H84" t="str">
            <v>Awarded</v>
          </cell>
          <cell r="I84" t="str">
            <v>Medium</v>
          </cell>
          <cell r="J84">
            <v>107172</v>
          </cell>
          <cell r="L84">
            <v>250000</v>
          </cell>
          <cell r="M84">
            <v>457170</v>
          </cell>
          <cell r="N84" t="str">
            <v>Combined</v>
          </cell>
          <cell r="O84">
            <v>104816.03</v>
          </cell>
          <cell r="P84">
            <v>14700</v>
          </cell>
          <cell r="Q84">
            <v>1862.53</v>
          </cell>
          <cell r="R84">
            <v>2186.2199999999998</v>
          </cell>
          <cell r="S84">
            <v>2185.41</v>
          </cell>
          <cell r="T84">
            <v>2789.73</v>
          </cell>
          <cell r="U84">
            <v>2141</v>
          </cell>
          <cell r="V84">
            <v>0</v>
          </cell>
          <cell r="W84">
            <v>0</v>
          </cell>
          <cell r="X84">
            <v>1868.48</v>
          </cell>
          <cell r="Y84">
            <v>27733.37</v>
          </cell>
          <cell r="Z84">
            <v>17052.810000000001</v>
          </cell>
          <cell r="AA84">
            <v>24590.02</v>
          </cell>
          <cell r="AB84">
            <v>3732.5</v>
          </cell>
          <cell r="AC84">
            <v>2273</v>
          </cell>
          <cell r="AD84">
            <v>0</v>
          </cell>
          <cell r="AE84">
            <v>0</v>
          </cell>
          <cell r="AF84">
            <v>0</v>
          </cell>
          <cell r="AG84">
            <v>1293.06</v>
          </cell>
          <cell r="AH84">
            <v>7413.5</v>
          </cell>
          <cell r="AI84">
            <v>3107.92</v>
          </cell>
          <cell r="AJ84">
            <v>9689.19</v>
          </cell>
          <cell r="AK84">
            <v>107172</v>
          </cell>
          <cell r="AL84">
            <v>0</v>
          </cell>
          <cell r="AM84">
            <v>0</v>
          </cell>
          <cell r="AN84">
            <v>107172</v>
          </cell>
          <cell r="AO84">
            <v>0</v>
          </cell>
          <cell r="AP84">
            <v>0</v>
          </cell>
          <cell r="AQ84">
            <v>0</v>
          </cell>
          <cell r="AR84">
            <v>0</v>
          </cell>
          <cell r="AS84">
            <v>30900</v>
          </cell>
          <cell r="AT84">
            <v>0</v>
          </cell>
          <cell r="AU84">
            <v>0</v>
          </cell>
          <cell r="AV84">
            <v>30900</v>
          </cell>
          <cell r="AW84">
            <v>79236.19</v>
          </cell>
          <cell r="AX84">
            <v>0</v>
          </cell>
          <cell r="AY84">
            <v>0</v>
          </cell>
          <cell r="AZ84">
            <v>0</v>
          </cell>
          <cell r="BA84">
            <v>114</v>
          </cell>
          <cell r="BB84">
            <v>0</v>
          </cell>
          <cell r="BC84">
            <v>8858.18</v>
          </cell>
          <cell r="BD84">
            <v>0</v>
          </cell>
          <cell r="BE84">
            <v>0</v>
          </cell>
          <cell r="BF84">
            <v>215</v>
          </cell>
          <cell r="BG84">
            <v>12031.67</v>
          </cell>
          <cell r="BH84">
            <v>100455.03999999999</v>
          </cell>
          <cell r="BI84">
            <v>0</v>
          </cell>
          <cell r="BJ84">
            <v>859.82</v>
          </cell>
          <cell r="BK84">
            <v>0</v>
          </cell>
          <cell r="BL84">
            <v>859.82</v>
          </cell>
          <cell r="BM84">
            <v>0</v>
          </cell>
          <cell r="BN84">
            <v>444309</v>
          </cell>
        </row>
        <row r="85">
          <cell r="A85" t="str">
            <v>Streetwise Community Circus Workshops</v>
          </cell>
          <cell r="B85">
            <v>1</v>
          </cell>
          <cell r="C85">
            <v>33227</v>
          </cell>
          <cell r="D85" t="str">
            <v>Lottery</v>
          </cell>
          <cell r="E85" t="str">
            <v>ACNI/12273</v>
          </cell>
          <cell r="F85" t="str">
            <v>Gavin O'Connor</v>
          </cell>
          <cell r="G85" t="str">
            <v>AFP - Core</v>
          </cell>
          <cell r="H85" t="str">
            <v>Awarded</v>
          </cell>
          <cell r="I85" t="str">
            <v>Medium</v>
          </cell>
          <cell r="J85">
            <v>75205</v>
          </cell>
          <cell r="L85">
            <v>89935</v>
          </cell>
          <cell r="M85">
            <v>213110</v>
          </cell>
          <cell r="N85" t="str">
            <v>Combined</v>
          </cell>
          <cell r="O85">
            <v>34460</v>
          </cell>
          <cell r="P85">
            <v>1102</v>
          </cell>
          <cell r="Q85">
            <v>0</v>
          </cell>
          <cell r="R85">
            <v>0</v>
          </cell>
          <cell r="S85">
            <v>1377</v>
          </cell>
          <cell r="T85">
            <v>0</v>
          </cell>
          <cell r="U85">
            <v>1485</v>
          </cell>
          <cell r="V85">
            <v>0</v>
          </cell>
          <cell r="W85">
            <v>0</v>
          </cell>
          <cell r="X85">
            <v>2774</v>
          </cell>
          <cell r="Y85">
            <v>6738</v>
          </cell>
          <cell r="Z85">
            <v>8940</v>
          </cell>
          <cell r="AA85">
            <v>103691</v>
          </cell>
          <cell r="AB85">
            <v>0</v>
          </cell>
          <cell r="AC85">
            <v>2332</v>
          </cell>
          <cell r="AD85">
            <v>0</v>
          </cell>
          <cell r="AE85">
            <v>0</v>
          </cell>
          <cell r="AF85">
            <v>1850</v>
          </cell>
          <cell r="AG85">
            <v>8513</v>
          </cell>
          <cell r="AH85">
            <v>0</v>
          </cell>
          <cell r="AI85">
            <v>3859</v>
          </cell>
          <cell r="AJ85">
            <v>0</v>
          </cell>
          <cell r="AK85">
            <v>75204</v>
          </cell>
          <cell r="AL85">
            <v>0</v>
          </cell>
          <cell r="AM85">
            <v>4750</v>
          </cell>
          <cell r="AN85">
            <v>79954</v>
          </cell>
          <cell r="AO85">
            <v>7880</v>
          </cell>
          <cell r="AP85">
            <v>0</v>
          </cell>
          <cell r="AQ85">
            <v>14000</v>
          </cell>
          <cell r="AR85">
            <v>0</v>
          </cell>
          <cell r="AS85">
            <v>21111</v>
          </cell>
          <cell r="AT85">
            <v>0</v>
          </cell>
          <cell r="AU85">
            <v>0</v>
          </cell>
          <cell r="AV85">
            <v>28991</v>
          </cell>
          <cell r="AW85">
            <v>0</v>
          </cell>
          <cell r="AX85">
            <v>39303</v>
          </cell>
          <cell r="AY85">
            <v>0</v>
          </cell>
          <cell r="AZ85">
            <v>6449</v>
          </cell>
          <cell r="BA85">
            <v>0</v>
          </cell>
          <cell r="BB85">
            <v>0</v>
          </cell>
          <cell r="BC85">
            <v>0</v>
          </cell>
          <cell r="BD85">
            <v>0</v>
          </cell>
          <cell r="BE85">
            <v>0</v>
          </cell>
          <cell r="BF85">
            <v>0</v>
          </cell>
          <cell r="BG85">
            <v>0</v>
          </cell>
          <cell r="BH85">
            <v>45752</v>
          </cell>
          <cell r="BI85">
            <v>0</v>
          </cell>
          <cell r="BJ85">
            <v>0</v>
          </cell>
          <cell r="BK85">
            <v>0</v>
          </cell>
          <cell r="BL85">
            <v>0</v>
          </cell>
          <cell r="BM85">
            <v>0</v>
          </cell>
          <cell r="BN85">
            <v>0</v>
          </cell>
        </row>
        <row r="86">
          <cell r="A86" t="str">
            <v>Terra Nova Productions</v>
          </cell>
          <cell r="B86">
            <v>1</v>
          </cell>
          <cell r="C86">
            <v>33183</v>
          </cell>
          <cell r="D86" t="str">
            <v>Lottery</v>
          </cell>
          <cell r="E86" t="str">
            <v>ACNI/12229</v>
          </cell>
          <cell r="F86" t="str">
            <v>Gilly Campbell</v>
          </cell>
          <cell r="G86" t="str">
            <v>AFP - Core</v>
          </cell>
          <cell r="H86" t="str">
            <v>Awarded</v>
          </cell>
          <cell r="I86" t="str">
            <v>Small</v>
          </cell>
          <cell r="J86">
            <v>20633</v>
          </cell>
          <cell r="L86">
            <v>35000</v>
          </cell>
          <cell r="M86">
            <v>76920</v>
          </cell>
          <cell r="N86" t="str">
            <v>Drama</v>
          </cell>
          <cell r="O86">
            <v>42619.839999999997</v>
          </cell>
          <cell r="P86">
            <v>0</v>
          </cell>
          <cell r="Q86">
            <v>0</v>
          </cell>
          <cell r="R86">
            <v>0</v>
          </cell>
          <cell r="S86">
            <v>240</v>
          </cell>
          <cell r="T86">
            <v>1429.68</v>
          </cell>
          <cell r="U86">
            <v>2282.04</v>
          </cell>
          <cell r="V86">
            <v>0</v>
          </cell>
          <cell r="W86">
            <v>0</v>
          </cell>
          <cell r="X86">
            <v>824.62</v>
          </cell>
          <cell r="Y86">
            <v>4776.34</v>
          </cell>
          <cell r="Z86">
            <v>360</v>
          </cell>
          <cell r="AA86">
            <v>19336.05</v>
          </cell>
          <cell r="AB86">
            <v>341.24</v>
          </cell>
          <cell r="AC86">
            <v>6510.46</v>
          </cell>
          <cell r="AD86">
            <v>0</v>
          </cell>
          <cell r="AE86">
            <v>80</v>
          </cell>
          <cell r="AF86">
            <v>1260</v>
          </cell>
          <cell r="AG86">
            <v>1732.36</v>
          </cell>
          <cell r="AH86">
            <v>2430.65</v>
          </cell>
          <cell r="AI86">
            <v>5909.55</v>
          </cell>
          <cell r="AJ86">
            <v>200</v>
          </cell>
          <cell r="AK86">
            <v>20633</v>
          </cell>
          <cell r="AL86">
            <v>0</v>
          </cell>
          <cell r="AM86">
            <v>0</v>
          </cell>
          <cell r="AN86">
            <v>20633</v>
          </cell>
          <cell r="AO86">
            <v>0</v>
          </cell>
          <cell r="AP86">
            <v>0</v>
          </cell>
          <cell r="AQ86">
            <v>57670.82</v>
          </cell>
          <cell r="AR86">
            <v>664.78</v>
          </cell>
          <cell r="AS86">
            <v>0</v>
          </cell>
          <cell r="AT86">
            <v>0</v>
          </cell>
          <cell r="AU86">
            <v>0</v>
          </cell>
          <cell r="AV86">
            <v>664.78</v>
          </cell>
          <cell r="AW86">
            <v>4090</v>
          </cell>
          <cell r="AX86">
            <v>0</v>
          </cell>
          <cell r="AY86">
            <v>0</v>
          </cell>
          <cell r="AZ86">
            <v>0</v>
          </cell>
          <cell r="BA86">
            <v>0</v>
          </cell>
          <cell r="BB86">
            <v>0</v>
          </cell>
          <cell r="BC86">
            <v>0</v>
          </cell>
          <cell r="BD86">
            <v>0</v>
          </cell>
          <cell r="BE86">
            <v>0</v>
          </cell>
          <cell r="BF86">
            <v>1362.13</v>
          </cell>
          <cell r="BG86">
            <v>750</v>
          </cell>
          <cell r="BH86">
            <v>6202.13</v>
          </cell>
          <cell r="BI86">
            <v>0</v>
          </cell>
          <cell r="BJ86">
            <v>0</v>
          </cell>
          <cell r="BK86">
            <v>440.5</v>
          </cell>
          <cell r="BL86">
            <v>440.5</v>
          </cell>
          <cell r="BM86">
            <v>0</v>
          </cell>
          <cell r="BN86">
            <v>0</v>
          </cell>
        </row>
        <row r="87">
          <cell r="A87" t="str">
            <v>The Black Box Trust</v>
          </cell>
          <cell r="B87">
            <v>1</v>
          </cell>
          <cell r="C87">
            <v>33184</v>
          </cell>
          <cell r="D87" t="str">
            <v>Lottery</v>
          </cell>
          <cell r="E87" t="str">
            <v>ACNI/12230</v>
          </cell>
          <cell r="F87" t="str">
            <v>Sonya Whitefield</v>
          </cell>
          <cell r="G87" t="str">
            <v>AFP - Core</v>
          </cell>
          <cell r="H87" t="str">
            <v>Awarded</v>
          </cell>
          <cell r="I87" t="str">
            <v>Small</v>
          </cell>
          <cell r="J87">
            <v>25000</v>
          </cell>
          <cell r="L87">
            <v>25000</v>
          </cell>
          <cell r="M87">
            <v>0</v>
          </cell>
          <cell r="N87" t="str">
            <v>Combined</v>
          </cell>
          <cell r="O87">
            <v>220878.92</v>
          </cell>
          <cell r="P87">
            <v>79249.960000000006</v>
          </cell>
          <cell r="Q87">
            <v>15651.01</v>
          </cell>
          <cell r="R87">
            <v>18992.7</v>
          </cell>
          <cell r="S87">
            <v>1045.8699999999999</v>
          </cell>
          <cell r="T87">
            <v>3890.87</v>
          </cell>
          <cell r="U87">
            <v>6180.6</v>
          </cell>
          <cell r="V87">
            <v>0</v>
          </cell>
          <cell r="W87">
            <v>0</v>
          </cell>
          <cell r="X87">
            <v>3354.84</v>
          </cell>
          <cell r="Y87">
            <v>128365.84999999999</v>
          </cell>
          <cell r="Z87">
            <v>0</v>
          </cell>
          <cell r="AA87">
            <v>18385.169999999998</v>
          </cell>
          <cell r="AB87">
            <v>760</v>
          </cell>
          <cell r="AC87">
            <v>11802.27</v>
          </cell>
          <cell r="AD87">
            <v>0</v>
          </cell>
          <cell r="AE87">
            <v>143656.84</v>
          </cell>
          <cell r="AF87">
            <v>0</v>
          </cell>
          <cell r="AG87">
            <v>6005.41</v>
          </cell>
          <cell r="AH87">
            <v>8829.42</v>
          </cell>
          <cell r="AI87">
            <v>154.97</v>
          </cell>
          <cell r="AJ87">
            <v>76176.09</v>
          </cell>
          <cell r="AK87">
            <v>25000</v>
          </cell>
          <cell r="AL87">
            <v>0</v>
          </cell>
          <cell r="AM87">
            <v>0</v>
          </cell>
          <cell r="AN87">
            <v>25000</v>
          </cell>
          <cell r="AO87">
            <v>0</v>
          </cell>
          <cell r="AP87">
            <v>7400</v>
          </cell>
          <cell r="AQ87">
            <v>25000</v>
          </cell>
          <cell r="AR87">
            <v>0</v>
          </cell>
          <cell r="AS87">
            <v>3200</v>
          </cell>
          <cell r="AT87">
            <v>0</v>
          </cell>
          <cell r="AU87">
            <v>0</v>
          </cell>
          <cell r="AV87">
            <v>3200</v>
          </cell>
          <cell r="AW87">
            <v>94356.58</v>
          </cell>
          <cell r="AX87">
            <v>0</v>
          </cell>
          <cell r="AY87">
            <v>0</v>
          </cell>
          <cell r="AZ87">
            <v>75</v>
          </cell>
          <cell r="BA87">
            <v>0</v>
          </cell>
          <cell r="BB87">
            <v>0</v>
          </cell>
          <cell r="BC87">
            <v>347269.2</v>
          </cell>
          <cell r="BD87">
            <v>5400</v>
          </cell>
          <cell r="BE87">
            <v>1800</v>
          </cell>
          <cell r="BF87">
            <v>0</v>
          </cell>
          <cell r="BG87">
            <v>41718.699999999997</v>
          </cell>
          <cell r="BH87">
            <v>490619.48000000004</v>
          </cell>
          <cell r="BI87">
            <v>2000</v>
          </cell>
          <cell r="BJ87">
            <v>2377</v>
          </cell>
          <cell r="BK87">
            <v>59418.66</v>
          </cell>
          <cell r="BL87">
            <v>63795.66</v>
          </cell>
          <cell r="BM87">
            <v>0</v>
          </cell>
          <cell r="BN87">
            <v>0</v>
          </cell>
        </row>
        <row r="88">
          <cell r="A88" t="str">
            <v>The Contemporary Music Centre Ltd</v>
          </cell>
          <cell r="B88">
            <v>1</v>
          </cell>
          <cell r="C88">
            <v>33168</v>
          </cell>
          <cell r="D88" t="str">
            <v>Lottery</v>
          </cell>
          <cell r="E88" t="str">
            <v>ACNI/12214</v>
          </cell>
          <cell r="F88" t="str">
            <v>Ciaran Scullion</v>
          </cell>
          <cell r="G88" t="str">
            <v>AFP - Core</v>
          </cell>
          <cell r="H88" t="str">
            <v>Awarded</v>
          </cell>
          <cell r="I88" t="str">
            <v>Medium</v>
          </cell>
          <cell r="J88">
            <v>23557</v>
          </cell>
          <cell r="L88">
            <v>38933</v>
          </cell>
          <cell r="M88">
            <v>353963</v>
          </cell>
          <cell r="N88" t="str">
            <v>Music</v>
          </cell>
          <cell r="O88">
            <v>150930</v>
          </cell>
          <cell r="P88">
            <v>11813</v>
          </cell>
          <cell r="Q88">
            <v>3123</v>
          </cell>
          <cell r="R88">
            <v>6312</v>
          </cell>
          <cell r="S88">
            <v>2077</v>
          </cell>
          <cell r="T88">
            <v>2729</v>
          </cell>
          <cell r="U88">
            <v>7742</v>
          </cell>
          <cell r="V88">
            <v>0</v>
          </cell>
          <cell r="W88">
            <v>0</v>
          </cell>
          <cell r="X88">
            <v>4022</v>
          </cell>
          <cell r="Y88">
            <v>37818</v>
          </cell>
          <cell r="Z88">
            <v>56728</v>
          </cell>
          <cell r="AA88">
            <v>19059</v>
          </cell>
          <cell r="AB88">
            <v>748</v>
          </cell>
          <cell r="AC88">
            <v>1717</v>
          </cell>
          <cell r="AD88">
            <v>0</v>
          </cell>
          <cell r="AE88">
            <v>0</v>
          </cell>
          <cell r="AF88">
            <v>0</v>
          </cell>
          <cell r="AG88">
            <v>0</v>
          </cell>
          <cell r="AH88">
            <v>4375</v>
          </cell>
          <cell r="AI88">
            <v>0</v>
          </cell>
          <cell r="AJ88">
            <v>4183</v>
          </cell>
          <cell r="AK88">
            <v>23557</v>
          </cell>
          <cell r="AL88">
            <v>0</v>
          </cell>
          <cell r="AM88">
            <v>0</v>
          </cell>
          <cell r="AN88">
            <v>23557</v>
          </cell>
          <cell r="AO88">
            <v>219450</v>
          </cell>
          <cell r="AP88">
            <v>0</v>
          </cell>
          <cell r="AQ88">
            <v>0</v>
          </cell>
          <cell r="AR88">
            <v>0</v>
          </cell>
          <cell r="AS88">
            <v>0</v>
          </cell>
          <cell r="AT88">
            <v>4529</v>
          </cell>
          <cell r="AU88">
            <v>0</v>
          </cell>
          <cell r="AV88">
            <v>223979</v>
          </cell>
          <cell r="AW88">
            <v>0</v>
          </cell>
          <cell r="AX88">
            <v>0</v>
          </cell>
          <cell r="AY88">
            <v>0</v>
          </cell>
          <cell r="AZ88">
            <v>0</v>
          </cell>
          <cell r="BA88">
            <v>0</v>
          </cell>
          <cell r="BB88">
            <v>0</v>
          </cell>
          <cell r="BC88">
            <v>0</v>
          </cell>
          <cell r="BD88">
            <v>0</v>
          </cell>
          <cell r="BE88">
            <v>0</v>
          </cell>
          <cell r="BF88">
            <v>0</v>
          </cell>
          <cell r="BG88">
            <v>17909</v>
          </cell>
          <cell r="BH88">
            <v>17909</v>
          </cell>
          <cell r="BI88">
            <v>0</v>
          </cell>
          <cell r="BJ88">
            <v>0</v>
          </cell>
          <cell r="BK88">
            <v>0</v>
          </cell>
          <cell r="BL88">
            <v>0</v>
          </cell>
          <cell r="BM88">
            <v>0</v>
          </cell>
          <cell r="BN88">
            <v>0</v>
          </cell>
        </row>
        <row r="89">
          <cell r="A89" t="str">
            <v>The Grand Opera House Trust</v>
          </cell>
          <cell r="B89">
            <v>1</v>
          </cell>
          <cell r="C89">
            <v>33253</v>
          </cell>
          <cell r="D89" t="str">
            <v>Exchequer</v>
          </cell>
          <cell r="E89" t="str">
            <v>ACNI/12299</v>
          </cell>
          <cell r="F89" t="str">
            <v>Sonya Whitefield</v>
          </cell>
          <cell r="G89" t="str">
            <v>AFP - Core</v>
          </cell>
          <cell r="H89" t="str">
            <v>Awarded</v>
          </cell>
          <cell r="I89" t="str">
            <v>Medium</v>
          </cell>
          <cell r="J89">
            <v>494610</v>
          </cell>
          <cell r="L89">
            <v>515869</v>
          </cell>
          <cell r="M89">
            <v>5889732</v>
          </cell>
          <cell r="N89" t="str">
            <v>Combined</v>
          </cell>
          <cell r="O89">
            <v>1511339</v>
          </cell>
          <cell r="P89">
            <v>16851</v>
          </cell>
          <cell r="Q89">
            <v>88280</v>
          </cell>
          <cell r="R89">
            <v>133212</v>
          </cell>
          <cell r="S89">
            <v>18682</v>
          </cell>
          <cell r="T89">
            <v>28230</v>
          </cell>
          <cell r="U89">
            <v>102335</v>
          </cell>
          <cell r="V89">
            <v>0</v>
          </cell>
          <cell r="W89">
            <v>0</v>
          </cell>
          <cell r="X89">
            <v>65189</v>
          </cell>
          <cell r="Y89">
            <v>452779</v>
          </cell>
          <cell r="Z89">
            <v>609451</v>
          </cell>
          <cell r="AA89">
            <v>3377858</v>
          </cell>
          <cell r="AB89">
            <v>0</v>
          </cell>
          <cell r="AC89">
            <v>168833</v>
          </cell>
          <cell r="AD89">
            <v>7294</v>
          </cell>
          <cell r="AE89">
            <v>305904</v>
          </cell>
          <cell r="AF89">
            <v>0</v>
          </cell>
          <cell r="AG89">
            <v>14464</v>
          </cell>
          <cell r="AH89">
            <v>15150</v>
          </cell>
          <cell r="AI89">
            <v>840</v>
          </cell>
          <cell r="AJ89">
            <v>5072</v>
          </cell>
          <cell r="AK89">
            <v>494610</v>
          </cell>
          <cell r="AL89">
            <v>0</v>
          </cell>
          <cell r="AM89">
            <v>0</v>
          </cell>
          <cell r="AN89">
            <v>494610</v>
          </cell>
          <cell r="AO89">
            <v>0</v>
          </cell>
          <cell r="AP89">
            <v>0</v>
          </cell>
          <cell r="AQ89">
            <v>35000</v>
          </cell>
          <cell r="AR89">
            <v>0</v>
          </cell>
          <cell r="AS89">
            <v>0</v>
          </cell>
          <cell r="AT89">
            <v>0</v>
          </cell>
          <cell r="AU89">
            <v>0</v>
          </cell>
          <cell r="AV89">
            <v>0</v>
          </cell>
          <cell r="AW89">
            <v>4719850</v>
          </cell>
          <cell r="AX89">
            <v>0</v>
          </cell>
          <cell r="AY89">
            <v>0</v>
          </cell>
          <cell r="AZ89">
            <v>22671</v>
          </cell>
          <cell r="BA89">
            <v>0</v>
          </cell>
          <cell r="BB89">
            <v>0</v>
          </cell>
          <cell r="BC89">
            <v>806954</v>
          </cell>
          <cell r="BD89">
            <v>7200</v>
          </cell>
          <cell r="BE89">
            <v>0</v>
          </cell>
          <cell r="BF89">
            <v>0</v>
          </cell>
          <cell r="BG89">
            <v>257825</v>
          </cell>
          <cell r="BH89">
            <v>5814500</v>
          </cell>
          <cell r="BI89">
            <v>80406</v>
          </cell>
          <cell r="BJ89">
            <v>10050</v>
          </cell>
          <cell r="BK89">
            <v>0</v>
          </cell>
          <cell r="BL89">
            <v>90456</v>
          </cell>
          <cell r="BM89">
            <v>0</v>
          </cell>
          <cell r="BN89">
            <v>0</v>
          </cell>
        </row>
        <row r="90">
          <cell r="A90" t="str">
            <v>The John Hewitt Society</v>
          </cell>
          <cell r="B90">
            <v>1</v>
          </cell>
          <cell r="C90">
            <v>33169</v>
          </cell>
          <cell r="D90" t="str">
            <v>Lottery</v>
          </cell>
          <cell r="E90" t="str">
            <v>ACNI/12215</v>
          </cell>
          <cell r="F90" t="str">
            <v>Damian Smyth</v>
          </cell>
          <cell r="G90" t="str">
            <v>AFP - Core</v>
          </cell>
          <cell r="H90" t="str">
            <v>Awarded</v>
          </cell>
          <cell r="I90" t="str">
            <v>Small</v>
          </cell>
          <cell r="J90">
            <v>30754</v>
          </cell>
          <cell r="L90">
            <v>30754</v>
          </cell>
          <cell r="M90">
            <v>105808</v>
          </cell>
          <cell r="N90" t="str">
            <v>Literature</v>
          </cell>
          <cell r="O90">
            <v>29227.56</v>
          </cell>
          <cell r="P90">
            <v>4800</v>
          </cell>
          <cell r="Q90">
            <v>710.84</v>
          </cell>
          <cell r="R90">
            <v>0</v>
          </cell>
          <cell r="S90">
            <v>477.84</v>
          </cell>
          <cell r="T90">
            <v>527.30999999999995</v>
          </cell>
          <cell r="U90">
            <v>2853</v>
          </cell>
          <cell r="V90">
            <v>0</v>
          </cell>
          <cell r="W90">
            <v>0</v>
          </cell>
          <cell r="X90">
            <v>588.23</v>
          </cell>
          <cell r="Y90">
            <v>9957.2199999999993</v>
          </cell>
          <cell r="Z90">
            <v>1045.78</v>
          </cell>
          <cell r="AA90">
            <v>22587.49</v>
          </cell>
          <cell r="AB90">
            <v>555.1</v>
          </cell>
          <cell r="AC90">
            <v>9994.5400000000009</v>
          </cell>
          <cell r="AD90">
            <v>0</v>
          </cell>
          <cell r="AE90">
            <v>7238.53</v>
          </cell>
          <cell r="AF90">
            <v>4926.3599999999997</v>
          </cell>
          <cell r="AG90">
            <v>0</v>
          </cell>
          <cell r="AH90">
            <v>12684.22</v>
          </cell>
          <cell r="AI90">
            <v>0</v>
          </cell>
          <cell r="AJ90">
            <v>525</v>
          </cell>
          <cell r="AK90">
            <v>30754</v>
          </cell>
          <cell r="AL90">
            <v>0</v>
          </cell>
          <cell r="AM90">
            <v>0</v>
          </cell>
          <cell r="AN90">
            <v>30754</v>
          </cell>
          <cell r="AO90">
            <v>0</v>
          </cell>
          <cell r="AP90">
            <v>0</v>
          </cell>
          <cell r="AQ90">
            <v>12405</v>
          </cell>
          <cell r="AR90">
            <v>0</v>
          </cell>
          <cell r="AS90">
            <v>5000</v>
          </cell>
          <cell r="AT90">
            <v>3825.74</v>
          </cell>
          <cell r="AU90">
            <v>0</v>
          </cell>
          <cell r="AV90">
            <v>8825.74</v>
          </cell>
          <cell r="AW90">
            <v>17008.52</v>
          </cell>
          <cell r="AX90">
            <v>0</v>
          </cell>
          <cell r="AY90">
            <v>0</v>
          </cell>
          <cell r="AZ90">
            <v>0</v>
          </cell>
          <cell r="BA90">
            <v>0</v>
          </cell>
          <cell r="BB90">
            <v>0</v>
          </cell>
          <cell r="BC90">
            <v>0</v>
          </cell>
          <cell r="BD90">
            <v>0</v>
          </cell>
          <cell r="BE90">
            <v>0</v>
          </cell>
          <cell r="BF90">
            <v>0</v>
          </cell>
          <cell r="BG90">
            <v>2364.2800000000002</v>
          </cell>
          <cell r="BH90">
            <v>19372.8</v>
          </cell>
          <cell r="BI90">
            <v>7595.22</v>
          </cell>
          <cell r="BJ90">
            <v>1850</v>
          </cell>
          <cell r="BK90">
            <v>0</v>
          </cell>
          <cell r="BL90">
            <v>9445.2200000000012</v>
          </cell>
          <cell r="BM90">
            <v>0</v>
          </cell>
          <cell r="BN90">
            <v>0</v>
          </cell>
        </row>
        <row r="91">
          <cell r="A91" t="str">
            <v>The Lyric Theatre (NI)</v>
          </cell>
          <cell r="B91">
            <v>1</v>
          </cell>
          <cell r="C91">
            <v>33189</v>
          </cell>
          <cell r="D91" t="str">
            <v>Exchequer</v>
          </cell>
          <cell r="E91" t="str">
            <v>ACNI/12235</v>
          </cell>
          <cell r="F91" t="str">
            <v>Gilly Campbell</v>
          </cell>
          <cell r="G91" t="str">
            <v>AFP - Core</v>
          </cell>
          <cell r="H91" t="str">
            <v>Awarded</v>
          </cell>
          <cell r="I91" t="str">
            <v>Large</v>
          </cell>
          <cell r="J91">
            <v>968500</v>
          </cell>
          <cell r="L91">
            <v>1050000</v>
          </cell>
          <cell r="M91">
            <v>2753990</v>
          </cell>
          <cell r="N91" t="str">
            <v>Drama</v>
          </cell>
          <cell r="O91">
            <v>1066410</v>
          </cell>
          <cell r="P91">
            <v>25935</v>
          </cell>
          <cell r="Q91">
            <v>62841</v>
          </cell>
          <cell r="R91">
            <v>120597</v>
          </cell>
          <cell r="S91">
            <v>9876</v>
          </cell>
          <cell r="T91">
            <v>16377</v>
          </cell>
          <cell r="U91">
            <v>29818</v>
          </cell>
          <cell r="V91">
            <v>0</v>
          </cell>
          <cell r="W91">
            <v>0</v>
          </cell>
          <cell r="X91">
            <v>37646</v>
          </cell>
          <cell r="Y91">
            <v>303090</v>
          </cell>
          <cell r="Z91">
            <v>120927</v>
          </cell>
          <cell r="AA91">
            <v>669961</v>
          </cell>
          <cell r="AB91">
            <v>0</v>
          </cell>
          <cell r="AC91">
            <v>51291</v>
          </cell>
          <cell r="AD91">
            <v>5482</v>
          </cell>
          <cell r="AE91">
            <v>0</v>
          </cell>
          <cell r="AF91">
            <v>0</v>
          </cell>
          <cell r="AG91">
            <v>11192</v>
          </cell>
          <cell r="AH91">
            <v>0</v>
          </cell>
          <cell r="AI91">
            <v>250313</v>
          </cell>
          <cell r="AJ91">
            <v>401094</v>
          </cell>
          <cell r="AK91">
            <v>968500</v>
          </cell>
          <cell r="AL91">
            <v>0</v>
          </cell>
          <cell r="AM91">
            <v>0</v>
          </cell>
          <cell r="AN91">
            <v>968500</v>
          </cell>
          <cell r="AO91">
            <v>0</v>
          </cell>
          <cell r="AP91">
            <v>0</v>
          </cell>
          <cell r="AQ91">
            <v>100000</v>
          </cell>
          <cell r="AR91">
            <v>0</v>
          </cell>
          <cell r="AS91">
            <v>0</v>
          </cell>
          <cell r="AT91">
            <v>0</v>
          </cell>
          <cell r="AU91">
            <v>0</v>
          </cell>
          <cell r="AV91">
            <v>0</v>
          </cell>
          <cell r="AW91">
            <v>1270893</v>
          </cell>
          <cell r="AX91">
            <v>2529</v>
          </cell>
          <cell r="AY91">
            <v>185251</v>
          </cell>
          <cell r="AZ91">
            <v>0</v>
          </cell>
          <cell r="BA91">
            <v>0</v>
          </cell>
          <cell r="BB91">
            <v>0</v>
          </cell>
          <cell r="BC91">
            <v>261454</v>
          </cell>
          <cell r="BD91">
            <v>26651</v>
          </cell>
          <cell r="BE91">
            <v>0</v>
          </cell>
          <cell r="BF91">
            <v>0</v>
          </cell>
          <cell r="BG91">
            <v>29000</v>
          </cell>
          <cell r="BH91">
            <v>1775778</v>
          </cell>
          <cell r="BI91">
            <v>115000</v>
          </cell>
          <cell r="BJ91">
            <v>8211</v>
          </cell>
          <cell r="BK91">
            <v>0</v>
          </cell>
          <cell r="BL91">
            <v>123211</v>
          </cell>
          <cell r="BM91">
            <v>0</v>
          </cell>
          <cell r="BN91">
            <v>0</v>
          </cell>
        </row>
        <row r="92">
          <cell r="A92" t="str">
            <v>The MAC</v>
          </cell>
          <cell r="B92">
            <v>1</v>
          </cell>
          <cell r="C92">
            <v>33260</v>
          </cell>
          <cell r="D92" t="str">
            <v>Exchequer</v>
          </cell>
          <cell r="E92" t="str">
            <v>ACNI/12306</v>
          </cell>
          <cell r="F92" t="str">
            <v>Sonya Whitefield</v>
          </cell>
          <cell r="G92" t="str">
            <v>AFP - Core</v>
          </cell>
          <cell r="H92" t="str">
            <v>Awarded</v>
          </cell>
          <cell r="I92" t="str">
            <v>Large</v>
          </cell>
          <cell r="J92">
            <v>950000</v>
          </cell>
          <cell r="L92">
            <v>1250000</v>
          </cell>
          <cell r="M92">
            <v>2635200</v>
          </cell>
          <cell r="N92" t="str">
            <v>Combined</v>
          </cell>
          <cell r="O92">
            <v>279222</v>
          </cell>
          <cell r="P92">
            <v>0</v>
          </cell>
          <cell r="Q92">
            <v>97001</v>
          </cell>
          <cell r="R92">
            <v>175107</v>
          </cell>
          <cell r="S92">
            <v>13003</v>
          </cell>
          <cell r="T92">
            <v>10489</v>
          </cell>
          <cell r="U92">
            <v>31050</v>
          </cell>
          <cell r="V92">
            <v>0</v>
          </cell>
          <cell r="W92">
            <v>0</v>
          </cell>
          <cell r="X92">
            <v>29851</v>
          </cell>
          <cell r="Y92">
            <v>356501</v>
          </cell>
          <cell r="Z92">
            <v>451610</v>
          </cell>
          <cell r="AA92">
            <v>949023</v>
          </cell>
          <cell r="AB92">
            <v>3838</v>
          </cell>
          <cell r="AC92">
            <v>180805</v>
          </cell>
          <cell r="AD92">
            <v>3869</v>
          </cell>
          <cell r="AE92">
            <v>10914</v>
          </cell>
          <cell r="AF92">
            <v>0</v>
          </cell>
          <cell r="AG92">
            <v>56313</v>
          </cell>
          <cell r="AH92">
            <v>8249</v>
          </cell>
          <cell r="AI92">
            <v>58709</v>
          </cell>
          <cell r="AJ92">
            <v>60700</v>
          </cell>
          <cell r="AK92">
            <v>950000</v>
          </cell>
          <cell r="AL92">
            <v>0</v>
          </cell>
          <cell r="AM92">
            <v>98569</v>
          </cell>
          <cell r="AN92">
            <v>1048569</v>
          </cell>
          <cell r="AO92">
            <v>0</v>
          </cell>
          <cell r="AP92">
            <v>0</v>
          </cell>
          <cell r="AQ92">
            <v>79506</v>
          </cell>
          <cell r="AR92">
            <v>0</v>
          </cell>
          <cell r="AS92">
            <v>0</v>
          </cell>
          <cell r="AT92">
            <v>0</v>
          </cell>
          <cell r="AU92">
            <v>0</v>
          </cell>
          <cell r="AV92">
            <v>0</v>
          </cell>
          <cell r="AW92">
            <v>245696</v>
          </cell>
          <cell r="AX92">
            <v>0</v>
          </cell>
          <cell r="AY92">
            <v>0</v>
          </cell>
          <cell r="AZ92">
            <v>100</v>
          </cell>
          <cell r="BA92">
            <v>6128</v>
          </cell>
          <cell r="BB92">
            <v>0</v>
          </cell>
          <cell r="BC92">
            <v>61468</v>
          </cell>
          <cell r="BD92">
            <v>32953</v>
          </cell>
          <cell r="BE92">
            <v>242745</v>
          </cell>
          <cell r="BF92">
            <v>0</v>
          </cell>
          <cell r="BG92">
            <v>2321</v>
          </cell>
          <cell r="BH92">
            <v>591411</v>
          </cell>
          <cell r="BI92">
            <v>38000</v>
          </cell>
          <cell r="BJ92">
            <v>5152</v>
          </cell>
          <cell r="BK92">
            <v>88169</v>
          </cell>
          <cell r="BL92">
            <v>131321</v>
          </cell>
          <cell r="BM92">
            <v>0</v>
          </cell>
          <cell r="BN92">
            <v>0</v>
          </cell>
        </row>
        <row r="93">
          <cell r="A93" t="str">
            <v>The Nerve Centre</v>
          </cell>
          <cell r="B93">
            <v>1</v>
          </cell>
          <cell r="C93">
            <v>33265</v>
          </cell>
          <cell r="D93" t="str">
            <v>Lottery</v>
          </cell>
          <cell r="E93" t="str">
            <v>ACNI/12311</v>
          </cell>
          <cell r="F93" t="str">
            <v>Sonya Whitefield</v>
          </cell>
          <cell r="G93" t="str">
            <v>AFP - Core</v>
          </cell>
          <cell r="H93" t="str">
            <v>Awarded</v>
          </cell>
          <cell r="I93" t="str">
            <v>Large</v>
          </cell>
          <cell r="J93">
            <v>50255</v>
          </cell>
          <cell r="L93">
            <v>239225</v>
          </cell>
          <cell r="M93">
            <v>2117325</v>
          </cell>
          <cell r="N93" t="str">
            <v>Music</v>
          </cell>
          <cell r="O93">
            <v>1127242</v>
          </cell>
          <cell r="P93">
            <v>38780</v>
          </cell>
          <cell r="Q93">
            <v>22870</v>
          </cell>
          <cell r="R93">
            <v>128077</v>
          </cell>
          <cell r="S93">
            <v>12699</v>
          </cell>
          <cell r="T93">
            <v>11974</v>
          </cell>
          <cell r="U93">
            <v>9864</v>
          </cell>
          <cell r="V93">
            <v>0</v>
          </cell>
          <cell r="W93">
            <v>0</v>
          </cell>
          <cell r="X93">
            <v>17217</v>
          </cell>
          <cell r="Y93">
            <v>241481</v>
          </cell>
          <cell r="Z93">
            <v>21993</v>
          </cell>
          <cell r="AA93">
            <v>25555</v>
          </cell>
          <cell r="AB93">
            <v>0</v>
          </cell>
          <cell r="AC93">
            <v>46755</v>
          </cell>
          <cell r="AD93">
            <v>0</v>
          </cell>
          <cell r="AE93">
            <v>14602</v>
          </cell>
          <cell r="AF93">
            <v>7237</v>
          </cell>
          <cell r="AG93">
            <v>9233</v>
          </cell>
          <cell r="AH93">
            <v>52830</v>
          </cell>
          <cell r="AI93">
            <v>474417</v>
          </cell>
          <cell r="AJ93">
            <v>341669</v>
          </cell>
          <cell r="AK93">
            <v>50255</v>
          </cell>
          <cell r="AL93">
            <v>0</v>
          </cell>
          <cell r="AM93">
            <v>25000</v>
          </cell>
          <cell r="AN93">
            <v>75255</v>
          </cell>
          <cell r="AO93">
            <v>0</v>
          </cell>
          <cell r="AP93">
            <v>829833</v>
          </cell>
          <cell r="AQ93">
            <v>83503</v>
          </cell>
          <cell r="AR93">
            <v>297963</v>
          </cell>
          <cell r="AS93">
            <v>2257</v>
          </cell>
          <cell r="AT93">
            <v>14070</v>
          </cell>
          <cell r="AU93">
            <v>0</v>
          </cell>
          <cell r="AV93">
            <v>314290</v>
          </cell>
          <cell r="AW93">
            <v>67304</v>
          </cell>
          <cell r="AX93">
            <v>0</v>
          </cell>
          <cell r="AY93">
            <v>0</v>
          </cell>
          <cell r="AZ93">
            <v>0</v>
          </cell>
          <cell r="BA93">
            <v>0</v>
          </cell>
          <cell r="BB93">
            <v>0</v>
          </cell>
          <cell r="BC93">
            <v>0</v>
          </cell>
          <cell r="BD93">
            <v>17675</v>
          </cell>
          <cell r="BE93">
            <v>428973</v>
          </cell>
          <cell r="BF93">
            <v>30240</v>
          </cell>
          <cell r="BG93">
            <v>7856</v>
          </cell>
          <cell r="BH93">
            <v>552048</v>
          </cell>
          <cell r="BI93">
            <v>2375</v>
          </cell>
          <cell r="BJ93">
            <v>0</v>
          </cell>
          <cell r="BK93">
            <v>0</v>
          </cell>
          <cell r="BL93">
            <v>2375</v>
          </cell>
          <cell r="BM93">
            <v>0</v>
          </cell>
          <cell r="BN93">
            <v>523650</v>
          </cell>
        </row>
        <row r="94">
          <cell r="A94" t="str">
            <v>The Royal Scottish Pipe Band Association</v>
          </cell>
          <cell r="B94">
            <v>1</v>
          </cell>
          <cell r="C94">
            <v>33200</v>
          </cell>
          <cell r="D94" t="str">
            <v>Lottery</v>
          </cell>
          <cell r="E94" t="str">
            <v>ACNI/12246</v>
          </cell>
          <cell r="F94" t="str">
            <v>Maria McAlister</v>
          </cell>
          <cell r="G94" t="str">
            <v>AFP - Core</v>
          </cell>
          <cell r="H94" t="str">
            <v>Awarded</v>
          </cell>
          <cell r="I94" t="str">
            <v>Medium</v>
          </cell>
          <cell r="J94">
            <v>35890</v>
          </cell>
          <cell r="L94">
            <v>41257</v>
          </cell>
          <cell r="M94">
            <v>153637.32</v>
          </cell>
          <cell r="N94" t="str">
            <v>Traditional Arts</v>
          </cell>
          <cell r="O94">
            <v>25425.82</v>
          </cell>
          <cell r="P94">
            <v>3336</v>
          </cell>
          <cell r="Q94">
            <v>0</v>
          </cell>
          <cell r="R94">
            <v>0</v>
          </cell>
          <cell r="S94">
            <v>1443.9</v>
          </cell>
          <cell r="T94">
            <v>11128.94</v>
          </cell>
          <cell r="U94">
            <v>5630</v>
          </cell>
          <cell r="V94">
            <v>0</v>
          </cell>
          <cell r="W94">
            <v>0</v>
          </cell>
          <cell r="X94">
            <v>2811.58</v>
          </cell>
          <cell r="Y94">
            <v>24350.42</v>
          </cell>
          <cell r="Z94">
            <v>3411.77</v>
          </cell>
          <cell r="AA94">
            <v>43118.59</v>
          </cell>
          <cell r="AB94">
            <v>310.47000000000003</v>
          </cell>
          <cell r="AC94">
            <v>347</v>
          </cell>
          <cell r="AD94">
            <v>0</v>
          </cell>
          <cell r="AE94">
            <v>0</v>
          </cell>
          <cell r="AF94">
            <v>10881.12</v>
          </cell>
          <cell r="AG94">
            <v>0</v>
          </cell>
          <cell r="AH94">
            <v>8632.0400000000009</v>
          </cell>
          <cell r="AI94">
            <v>5500</v>
          </cell>
          <cell r="AJ94">
            <v>0</v>
          </cell>
          <cell r="AK94">
            <v>35890</v>
          </cell>
          <cell r="AL94">
            <v>0</v>
          </cell>
          <cell r="AM94">
            <v>0</v>
          </cell>
          <cell r="AN94">
            <v>35890</v>
          </cell>
          <cell r="AO94">
            <v>0</v>
          </cell>
          <cell r="AP94">
            <v>0</v>
          </cell>
          <cell r="AQ94">
            <v>84560</v>
          </cell>
          <cell r="AR94">
            <v>0</v>
          </cell>
          <cell r="AS94">
            <v>0</v>
          </cell>
          <cell r="AT94">
            <v>0</v>
          </cell>
          <cell r="AU94">
            <v>0</v>
          </cell>
          <cell r="AV94">
            <v>0</v>
          </cell>
          <cell r="AW94">
            <v>15000</v>
          </cell>
          <cell r="AX94">
            <v>0</v>
          </cell>
          <cell r="AY94">
            <v>0</v>
          </cell>
          <cell r="AZ94">
            <v>1200</v>
          </cell>
          <cell r="BA94">
            <v>10654.6</v>
          </cell>
          <cell r="BB94">
            <v>0</v>
          </cell>
          <cell r="BC94">
            <v>4840</v>
          </cell>
          <cell r="BD94">
            <v>0</v>
          </cell>
          <cell r="BE94">
            <v>0</v>
          </cell>
          <cell r="BF94">
            <v>0</v>
          </cell>
          <cell r="BG94">
            <v>6981.98</v>
          </cell>
          <cell r="BH94">
            <v>38676.58</v>
          </cell>
          <cell r="BI94">
            <v>0</v>
          </cell>
          <cell r="BJ94">
            <v>0</v>
          </cell>
          <cell r="BK94">
            <v>0</v>
          </cell>
          <cell r="BL94">
            <v>0</v>
          </cell>
          <cell r="BM94">
            <v>0</v>
          </cell>
          <cell r="BN94">
            <v>0</v>
          </cell>
        </row>
        <row r="95">
          <cell r="A95" t="str">
            <v>The Sculptors Society of Ireland T/A Visual Artists Ireland</v>
          </cell>
          <cell r="B95">
            <v>1</v>
          </cell>
          <cell r="C95">
            <v>33154</v>
          </cell>
          <cell r="D95" t="str">
            <v>Lottery</v>
          </cell>
          <cell r="E95" t="str">
            <v>ACNI/12200</v>
          </cell>
          <cell r="F95" t="str">
            <v>Deirdre Robb</v>
          </cell>
          <cell r="G95" t="str">
            <v>AFP - Core</v>
          </cell>
          <cell r="H95" t="str">
            <v>Awarded</v>
          </cell>
          <cell r="I95" t="str">
            <v>Medium</v>
          </cell>
          <cell r="J95">
            <v>66660</v>
          </cell>
          <cell r="L95">
            <v>68097</v>
          </cell>
          <cell r="M95">
            <v>399873</v>
          </cell>
          <cell r="N95" t="str">
            <v>Visual Arts</v>
          </cell>
          <cell r="O95">
            <v>249737</v>
          </cell>
          <cell r="P95">
            <v>22666</v>
          </cell>
          <cell r="Q95">
            <v>7253</v>
          </cell>
          <cell r="R95">
            <v>1866</v>
          </cell>
          <cell r="S95">
            <v>5859</v>
          </cell>
          <cell r="T95">
            <v>20786</v>
          </cell>
          <cell r="U95">
            <v>5398</v>
          </cell>
          <cell r="V95">
            <v>0</v>
          </cell>
          <cell r="W95">
            <v>0</v>
          </cell>
          <cell r="X95">
            <v>9156</v>
          </cell>
          <cell r="Y95">
            <v>72984</v>
          </cell>
          <cell r="Z95">
            <v>25133</v>
          </cell>
          <cell r="AA95">
            <v>53494</v>
          </cell>
          <cell r="AB95">
            <v>0</v>
          </cell>
          <cell r="AC95">
            <v>13790</v>
          </cell>
          <cell r="AD95">
            <v>0</v>
          </cell>
          <cell r="AE95">
            <v>0</v>
          </cell>
          <cell r="AF95">
            <v>0</v>
          </cell>
          <cell r="AG95">
            <v>0</v>
          </cell>
          <cell r="AH95">
            <v>16001</v>
          </cell>
          <cell r="AI95">
            <v>11722</v>
          </cell>
          <cell r="AJ95">
            <v>21370</v>
          </cell>
          <cell r="AK95">
            <v>66660</v>
          </cell>
          <cell r="AL95">
            <v>0</v>
          </cell>
          <cell r="AM95">
            <v>0</v>
          </cell>
          <cell r="AN95">
            <v>66660</v>
          </cell>
          <cell r="AO95">
            <v>172174</v>
          </cell>
          <cell r="AP95">
            <v>22776</v>
          </cell>
          <cell r="AQ95">
            <v>8000</v>
          </cell>
          <cell r="AR95">
            <v>0</v>
          </cell>
          <cell r="AS95">
            <v>0</v>
          </cell>
          <cell r="AT95">
            <v>6251.13</v>
          </cell>
          <cell r="AU95">
            <v>0</v>
          </cell>
          <cell r="AV95">
            <v>178425.13</v>
          </cell>
          <cell r="AW95">
            <v>0</v>
          </cell>
          <cell r="AX95">
            <v>0</v>
          </cell>
          <cell r="AY95">
            <v>0</v>
          </cell>
          <cell r="AZ95">
            <v>40407.83</v>
          </cell>
          <cell r="BA95">
            <v>0</v>
          </cell>
          <cell r="BB95">
            <v>0</v>
          </cell>
          <cell r="BC95">
            <v>0</v>
          </cell>
          <cell r="BD95">
            <v>0</v>
          </cell>
          <cell r="BE95">
            <v>133839.28</v>
          </cell>
          <cell r="BF95">
            <v>3184.35</v>
          </cell>
          <cell r="BG95">
            <v>2</v>
          </cell>
          <cell r="BH95">
            <v>177433.46</v>
          </cell>
          <cell r="BI95">
            <v>0</v>
          </cell>
          <cell r="BJ95">
            <v>43</v>
          </cell>
          <cell r="BK95">
            <v>0</v>
          </cell>
          <cell r="BL95">
            <v>43</v>
          </cell>
          <cell r="BM95">
            <v>2198</v>
          </cell>
          <cell r="BN95">
            <v>8696</v>
          </cell>
        </row>
        <row r="96">
          <cell r="A96" t="str">
            <v>The Void Art Centre</v>
          </cell>
          <cell r="B96">
            <v>1</v>
          </cell>
          <cell r="C96">
            <v>33185</v>
          </cell>
          <cell r="D96" t="str">
            <v>Exchequer</v>
          </cell>
          <cell r="E96" t="str">
            <v>ACNI/12231</v>
          </cell>
          <cell r="F96" t="str">
            <v>Deirdre Robb</v>
          </cell>
          <cell r="G96" t="str">
            <v>AFP - Core</v>
          </cell>
          <cell r="H96" t="str">
            <v>Awarded</v>
          </cell>
          <cell r="I96" t="str">
            <v>Medium</v>
          </cell>
          <cell r="J96">
            <v>202768</v>
          </cell>
          <cell r="L96">
            <v>317273</v>
          </cell>
          <cell r="M96">
            <v>421534</v>
          </cell>
          <cell r="N96" t="str">
            <v>Visual Arts</v>
          </cell>
          <cell r="O96">
            <v>100045</v>
          </cell>
          <cell r="P96">
            <v>60309</v>
          </cell>
          <cell r="Q96">
            <v>5935</v>
          </cell>
          <cell r="R96">
            <v>6046</v>
          </cell>
          <cell r="S96">
            <v>3059</v>
          </cell>
          <cell r="T96">
            <v>2061</v>
          </cell>
          <cell r="U96">
            <v>1151</v>
          </cell>
          <cell r="V96">
            <v>0</v>
          </cell>
          <cell r="W96">
            <v>0</v>
          </cell>
          <cell r="X96">
            <v>3862</v>
          </cell>
          <cell r="Y96">
            <v>82423</v>
          </cell>
          <cell r="Z96">
            <v>18362</v>
          </cell>
          <cell r="AA96">
            <v>18987</v>
          </cell>
          <cell r="AB96">
            <v>0</v>
          </cell>
          <cell r="AC96">
            <v>4796</v>
          </cell>
          <cell r="AD96">
            <v>0</v>
          </cell>
          <cell r="AE96">
            <v>497</v>
          </cell>
          <cell r="AF96">
            <v>0</v>
          </cell>
          <cell r="AG96">
            <v>10318</v>
          </cell>
          <cell r="AH96">
            <v>7692</v>
          </cell>
          <cell r="AI96">
            <v>13867</v>
          </cell>
          <cell r="AJ96">
            <v>21294</v>
          </cell>
          <cell r="AK96">
            <v>202768</v>
          </cell>
          <cell r="AL96">
            <v>0</v>
          </cell>
          <cell r="AM96">
            <v>5300</v>
          </cell>
          <cell r="AN96">
            <v>208068</v>
          </cell>
          <cell r="AO96">
            <v>0</v>
          </cell>
          <cell r="AP96">
            <v>3000</v>
          </cell>
          <cell r="AQ96">
            <v>47889</v>
          </cell>
          <cell r="AR96">
            <v>0</v>
          </cell>
          <cell r="AS96">
            <v>35000</v>
          </cell>
          <cell r="AT96">
            <v>0</v>
          </cell>
          <cell r="AU96">
            <v>0</v>
          </cell>
          <cell r="AV96">
            <v>35000</v>
          </cell>
          <cell r="AW96">
            <v>0</v>
          </cell>
          <cell r="AX96">
            <v>0</v>
          </cell>
          <cell r="AY96">
            <v>0</v>
          </cell>
          <cell r="AZ96">
            <v>0</v>
          </cell>
          <cell r="BA96">
            <v>0</v>
          </cell>
          <cell r="BB96">
            <v>0</v>
          </cell>
          <cell r="BC96">
            <v>0</v>
          </cell>
          <cell r="BD96">
            <v>0</v>
          </cell>
          <cell r="BE96">
            <v>1690</v>
          </cell>
          <cell r="BF96">
            <v>0</v>
          </cell>
          <cell r="BG96">
            <v>0</v>
          </cell>
          <cell r="BH96">
            <v>1690</v>
          </cell>
          <cell r="BI96">
            <v>0</v>
          </cell>
          <cell r="BJ96">
            <v>5272</v>
          </cell>
          <cell r="BK96">
            <v>0</v>
          </cell>
          <cell r="BL96">
            <v>5272</v>
          </cell>
          <cell r="BM96">
            <v>0</v>
          </cell>
          <cell r="BN96">
            <v>0</v>
          </cell>
        </row>
        <row r="97">
          <cell r="A97" t="str">
            <v>Tinderbox Theatre Company</v>
          </cell>
          <cell r="B97">
            <v>1</v>
          </cell>
          <cell r="C97">
            <v>33240</v>
          </cell>
          <cell r="D97" t="str">
            <v>Exchequer</v>
          </cell>
          <cell r="E97" t="str">
            <v>ACNI/12286</v>
          </cell>
          <cell r="F97" t="str">
            <v>Damian Smyth</v>
          </cell>
          <cell r="G97" t="str">
            <v>AFP - Core</v>
          </cell>
          <cell r="H97" t="str">
            <v>Awarded</v>
          </cell>
          <cell r="I97" t="str">
            <v>Medium</v>
          </cell>
          <cell r="J97">
            <v>118500</v>
          </cell>
          <cell r="L97">
            <v>228000</v>
          </cell>
          <cell r="M97">
            <v>369702</v>
          </cell>
          <cell r="N97" t="str">
            <v>Drama</v>
          </cell>
          <cell r="O97">
            <v>92664</v>
          </cell>
          <cell r="P97">
            <v>8950</v>
          </cell>
          <cell r="Q97">
            <v>700</v>
          </cell>
          <cell r="R97">
            <v>2024</v>
          </cell>
          <cell r="S97">
            <v>1494</v>
          </cell>
          <cell r="T97">
            <v>722</v>
          </cell>
          <cell r="U97">
            <v>3419</v>
          </cell>
          <cell r="V97">
            <v>0</v>
          </cell>
          <cell r="W97">
            <v>0</v>
          </cell>
          <cell r="X97">
            <v>3893</v>
          </cell>
          <cell r="Y97">
            <v>21202</v>
          </cell>
          <cell r="Z97">
            <v>3540</v>
          </cell>
          <cell r="AA97">
            <v>125484</v>
          </cell>
          <cell r="AB97">
            <v>0</v>
          </cell>
          <cell r="AC97">
            <v>5124</v>
          </cell>
          <cell r="AD97">
            <v>440</v>
          </cell>
          <cell r="AE97">
            <v>0</v>
          </cell>
          <cell r="AF97">
            <v>2108</v>
          </cell>
          <cell r="AG97">
            <v>0</v>
          </cell>
          <cell r="AH97">
            <v>4669</v>
          </cell>
          <cell r="AI97">
            <v>17150</v>
          </cell>
          <cell r="AJ97">
            <v>11468</v>
          </cell>
          <cell r="AK97">
            <v>118500</v>
          </cell>
          <cell r="AL97">
            <v>0</v>
          </cell>
          <cell r="AM97">
            <v>0</v>
          </cell>
          <cell r="AN97">
            <v>118500</v>
          </cell>
          <cell r="AO97">
            <v>0</v>
          </cell>
          <cell r="AP97">
            <v>0</v>
          </cell>
          <cell r="AQ97">
            <v>28099</v>
          </cell>
          <cell r="AR97">
            <v>0</v>
          </cell>
          <cell r="AS97">
            <v>0</v>
          </cell>
          <cell r="AT97">
            <v>0</v>
          </cell>
          <cell r="AU97">
            <v>0</v>
          </cell>
          <cell r="AV97">
            <v>0</v>
          </cell>
          <cell r="AW97">
            <v>37294</v>
          </cell>
          <cell r="AX97">
            <v>0</v>
          </cell>
          <cell r="AY97">
            <v>0</v>
          </cell>
          <cell r="AZ97">
            <v>0</v>
          </cell>
          <cell r="BA97">
            <v>845</v>
          </cell>
          <cell r="BB97">
            <v>0</v>
          </cell>
          <cell r="BC97">
            <v>0</v>
          </cell>
          <cell r="BD97">
            <v>0</v>
          </cell>
          <cell r="BE97">
            <v>0</v>
          </cell>
          <cell r="BF97">
            <v>0</v>
          </cell>
          <cell r="BG97">
            <v>2211</v>
          </cell>
          <cell r="BH97">
            <v>40350</v>
          </cell>
          <cell r="BI97">
            <v>0</v>
          </cell>
          <cell r="BJ97">
            <v>0</v>
          </cell>
          <cell r="BK97">
            <v>49000</v>
          </cell>
          <cell r="BL97">
            <v>49000</v>
          </cell>
          <cell r="BM97">
            <v>0</v>
          </cell>
          <cell r="BN97">
            <v>0</v>
          </cell>
        </row>
        <row r="98">
          <cell r="A98" t="str">
            <v>Tyrone Guthrie Centre at Annaghmakerrig</v>
          </cell>
          <cell r="B98">
            <v>1</v>
          </cell>
          <cell r="C98">
            <v>33149</v>
          </cell>
          <cell r="D98" t="str">
            <v>Lottery</v>
          </cell>
          <cell r="E98" t="str">
            <v>ACNI/12195</v>
          </cell>
          <cell r="F98" t="str">
            <v>Suzanne Lyle</v>
          </cell>
          <cell r="G98" t="str">
            <v>AFP - Core</v>
          </cell>
          <cell r="H98" t="str">
            <v>Awarded</v>
          </cell>
          <cell r="I98" t="str">
            <v>Medium</v>
          </cell>
          <cell r="J98">
            <v>81674</v>
          </cell>
          <cell r="L98">
            <v>81674</v>
          </cell>
          <cell r="M98">
            <v>447642</v>
          </cell>
          <cell r="N98" t="str">
            <v>Combined</v>
          </cell>
          <cell r="O98">
            <v>253208</v>
          </cell>
          <cell r="P98">
            <v>1506</v>
          </cell>
          <cell r="Q98">
            <v>38882</v>
          </cell>
          <cell r="R98">
            <v>26081</v>
          </cell>
          <cell r="S98">
            <v>5428</v>
          </cell>
          <cell r="T98">
            <v>7186</v>
          </cell>
          <cell r="U98">
            <v>15068</v>
          </cell>
          <cell r="V98">
            <v>0</v>
          </cell>
          <cell r="W98">
            <v>0</v>
          </cell>
          <cell r="X98">
            <v>3921</v>
          </cell>
          <cell r="Y98">
            <v>98072</v>
          </cell>
          <cell r="Z98">
            <v>0</v>
          </cell>
          <cell r="AA98">
            <v>71807</v>
          </cell>
          <cell r="AB98">
            <v>0</v>
          </cell>
          <cell r="AC98">
            <v>16045</v>
          </cell>
          <cell r="AD98">
            <v>0</v>
          </cell>
          <cell r="AE98">
            <v>0</v>
          </cell>
          <cell r="AF98">
            <v>0</v>
          </cell>
          <cell r="AG98">
            <v>0</v>
          </cell>
          <cell r="AH98">
            <v>5307</v>
          </cell>
          <cell r="AI98">
            <v>0</v>
          </cell>
          <cell r="AJ98">
            <v>10540</v>
          </cell>
          <cell r="AK98">
            <v>81674</v>
          </cell>
          <cell r="AL98">
            <v>0</v>
          </cell>
          <cell r="AM98">
            <v>0</v>
          </cell>
          <cell r="AN98">
            <v>81674</v>
          </cell>
          <cell r="AO98">
            <v>188314</v>
          </cell>
          <cell r="AP98">
            <v>0</v>
          </cell>
          <cell r="AQ98">
            <v>0</v>
          </cell>
          <cell r="AR98">
            <v>0</v>
          </cell>
          <cell r="AS98">
            <v>0</v>
          </cell>
          <cell r="AT98">
            <v>24349</v>
          </cell>
          <cell r="AU98">
            <v>0</v>
          </cell>
          <cell r="AV98">
            <v>212663</v>
          </cell>
          <cell r="AW98">
            <v>0</v>
          </cell>
          <cell r="AX98">
            <v>0</v>
          </cell>
          <cell r="AY98">
            <v>0</v>
          </cell>
          <cell r="AZ98">
            <v>0</v>
          </cell>
          <cell r="BA98">
            <v>0</v>
          </cell>
          <cell r="BB98">
            <v>0</v>
          </cell>
          <cell r="BC98">
            <v>0</v>
          </cell>
          <cell r="BD98">
            <v>154630</v>
          </cell>
          <cell r="BE98">
            <v>0</v>
          </cell>
          <cell r="BF98">
            <v>0</v>
          </cell>
          <cell r="BG98">
            <v>3494</v>
          </cell>
          <cell r="BH98">
            <v>158124</v>
          </cell>
          <cell r="BI98">
            <v>0</v>
          </cell>
          <cell r="BJ98">
            <v>0</v>
          </cell>
          <cell r="BK98">
            <v>0</v>
          </cell>
          <cell r="BL98">
            <v>0</v>
          </cell>
          <cell r="BM98">
            <v>0</v>
          </cell>
          <cell r="BN98">
            <v>0</v>
          </cell>
        </row>
        <row r="99">
          <cell r="A99" t="str">
            <v>Ulster Association of Youth Drama</v>
          </cell>
          <cell r="B99">
            <v>1</v>
          </cell>
          <cell r="C99">
            <v>33225</v>
          </cell>
          <cell r="D99" t="str">
            <v>Lottery</v>
          </cell>
          <cell r="E99" t="str">
            <v>ACNI/12271</v>
          </cell>
          <cell r="F99" t="str">
            <v>Gilly Campbell</v>
          </cell>
          <cell r="G99" t="str">
            <v>AFP - Core</v>
          </cell>
          <cell r="H99" t="str">
            <v>Awarded</v>
          </cell>
          <cell r="I99" t="str">
            <v>Medium</v>
          </cell>
          <cell r="J99">
            <v>75756</v>
          </cell>
          <cell r="L99">
            <v>75756</v>
          </cell>
          <cell r="M99">
            <v>110747</v>
          </cell>
          <cell r="N99" t="str">
            <v>Drama</v>
          </cell>
          <cell r="O99">
            <v>71796.14</v>
          </cell>
          <cell r="P99">
            <v>1655.95</v>
          </cell>
          <cell r="Q99">
            <v>0</v>
          </cell>
          <cell r="R99">
            <v>0</v>
          </cell>
          <cell r="S99">
            <v>519.02</v>
          </cell>
          <cell r="T99">
            <v>425.06</v>
          </cell>
          <cell r="U99">
            <v>275.57</v>
          </cell>
          <cell r="V99">
            <v>0</v>
          </cell>
          <cell r="W99">
            <v>0</v>
          </cell>
          <cell r="X99">
            <v>984.9</v>
          </cell>
          <cell r="Y99">
            <v>3860.5000000000005</v>
          </cell>
          <cell r="Z99">
            <v>12681.1</v>
          </cell>
          <cell r="AA99">
            <v>12360</v>
          </cell>
          <cell r="AB99">
            <v>0</v>
          </cell>
          <cell r="AC99">
            <v>1264</v>
          </cell>
          <cell r="AD99">
            <v>647.54999999999995</v>
          </cell>
          <cell r="AE99">
            <v>815.59</v>
          </cell>
          <cell r="AF99">
            <v>987.2</v>
          </cell>
          <cell r="AG99">
            <v>0</v>
          </cell>
          <cell r="AH99">
            <v>2768.97</v>
          </cell>
          <cell r="AI99">
            <v>0</v>
          </cell>
          <cell r="AJ99">
            <v>30974.240000000002</v>
          </cell>
          <cell r="AK99">
            <v>75756</v>
          </cell>
          <cell r="AL99">
            <v>0</v>
          </cell>
          <cell r="AM99">
            <v>51000</v>
          </cell>
          <cell r="AN99">
            <v>126756</v>
          </cell>
          <cell r="AO99">
            <v>0</v>
          </cell>
          <cell r="AP99">
            <v>0</v>
          </cell>
          <cell r="AQ99">
            <v>0</v>
          </cell>
          <cell r="AR99">
            <v>0</v>
          </cell>
          <cell r="AS99">
            <v>0</v>
          </cell>
          <cell r="AT99">
            <v>0</v>
          </cell>
          <cell r="AU99">
            <v>0</v>
          </cell>
          <cell r="AV99">
            <v>0</v>
          </cell>
          <cell r="AW99">
            <v>0</v>
          </cell>
          <cell r="AX99">
            <v>0</v>
          </cell>
          <cell r="AY99">
            <v>0</v>
          </cell>
          <cell r="AZ99">
            <v>1117.5</v>
          </cell>
          <cell r="BA99">
            <v>0</v>
          </cell>
          <cell r="BB99">
            <v>0</v>
          </cell>
          <cell r="BC99">
            <v>0</v>
          </cell>
          <cell r="BD99">
            <v>0</v>
          </cell>
          <cell r="BE99">
            <v>0</v>
          </cell>
          <cell r="BF99">
            <v>600</v>
          </cell>
          <cell r="BG99">
            <v>0</v>
          </cell>
          <cell r="BH99">
            <v>1717.5</v>
          </cell>
          <cell r="BI99">
            <v>0</v>
          </cell>
          <cell r="BJ99">
            <v>0</v>
          </cell>
          <cell r="BK99">
            <v>0</v>
          </cell>
          <cell r="BL99">
            <v>0</v>
          </cell>
          <cell r="BM99">
            <v>0</v>
          </cell>
          <cell r="BN99">
            <v>0</v>
          </cell>
        </row>
        <row r="100">
          <cell r="A100" t="str">
            <v>Ulster Orchestra Society Ltd</v>
          </cell>
          <cell r="B100">
            <v>1</v>
          </cell>
          <cell r="C100">
            <v>33198</v>
          </cell>
          <cell r="D100" t="str">
            <v>Exchequer</v>
          </cell>
          <cell r="E100" t="str">
            <v>ACNI/12244</v>
          </cell>
          <cell r="F100" t="str">
            <v>Ciaran Scullion</v>
          </cell>
          <cell r="G100" t="str">
            <v>AFP - Core</v>
          </cell>
          <cell r="H100" t="str">
            <v>Awarded</v>
          </cell>
          <cell r="I100" t="str">
            <v>Large</v>
          </cell>
          <cell r="J100">
            <v>1779568</v>
          </cell>
          <cell r="L100">
            <v>1804385</v>
          </cell>
          <cell r="M100">
            <v>4112427</v>
          </cell>
          <cell r="N100" t="str">
            <v>Music</v>
          </cell>
          <cell r="O100">
            <v>529244</v>
          </cell>
          <cell r="P100">
            <v>25550</v>
          </cell>
          <cell r="Q100">
            <v>0</v>
          </cell>
          <cell r="R100">
            <v>0</v>
          </cell>
          <cell r="S100">
            <v>5534</v>
          </cell>
          <cell r="T100">
            <v>16125</v>
          </cell>
          <cell r="U100">
            <v>0</v>
          </cell>
          <cell r="V100">
            <v>0</v>
          </cell>
          <cell r="W100">
            <v>0</v>
          </cell>
          <cell r="X100">
            <v>11835</v>
          </cell>
          <cell r="Y100">
            <v>59044</v>
          </cell>
          <cell r="Z100">
            <v>111530</v>
          </cell>
          <cell r="AA100">
            <v>2512801</v>
          </cell>
          <cell r="AB100">
            <v>0</v>
          </cell>
          <cell r="AC100">
            <v>125873</v>
          </cell>
          <cell r="AD100">
            <v>0</v>
          </cell>
          <cell r="AE100">
            <v>0</v>
          </cell>
          <cell r="AF100">
            <v>91657</v>
          </cell>
          <cell r="AG100">
            <v>24006</v>
          </cell>
          <cell r="AH100">
            <v>21196</v>
          </cell>
          <cell r="AI100">
            <v>31533</v>
          </cell>
          <cell r="AJ100">
            <v>287823</v>
          </cell>
          <cell r="AK100">
            <v>1779568</v>
          </cell>
          <cell r="AL100">
            <v>0</v>
          </cell>
          <cell r="AM100">
            <v>0</v>
          </cell>
          <cell r="AN100">
            <v>1779568</v>
          </cell>
          <cell r="AO100">
            <v>0</v>
          </cell>
          <cell r="AP100">
            <v>0</v>
          </cell>
          <cell r="AQ100">
            <v>299283</v>
          </cell>
          <cell r="AR100">
            <v>0</v>
          </cell>
          <cell r="AS100">
            <v>8744</v>
          </cell>
          <cell r="AT100">
            <v>0</v>
          </cell>
          <cell r="AU100">
            <v>0</v>
          </cell>
          <cell r="AV100">
            <v>8744</v>
          </cell>
          <cell r="AW100">
            <v>279808</v>
          </cell>
          <cell r="AX100">
            <v>18000</v>
          </cell>
          <cell r="AY100">
            <v>0</v>
          </cell>
          <cell r="AZ100">
            <v>0</v>
          </cell>
          <cell r="BA100">
            <v>0</v>
          </cell>
          <cell r="BB100">
            <v>0</v>
          </cell>
          <cell r="BC100">
            <v>0</v>
          </cell>
          <cell r="BD100">
            <v>0</v>
          </cell>
          <cell r="BE100">
            <v>837519</v>
          </cell>
          <cell r="BF100">
            <v>0</v>
          </cell>
          <cell r="BG100">
            <v>58619</v>
          </cell>
          <cell r="BH100">
            <v>1193946</v>
          </cell>
          <cell r="BI100">
            <v>181000</v>
          </cell>
          <cell r="BJ100">
            <v>124383</v>
          </cell>
          <cell r="BK100">
            <v>107289</v>
          </cell>
          <cell r="BL100">
            <v>412672</v>
          </cell>
          <cell r="BM100">
            <v>0</v>
          </cell>
          <cell r="BN100">
            <v>0</v>
          </cell>
        </row>
        <row r="101">
          <cell r="A101" t="str">
            <v>Ulster Youth Choir</v>
          </cell>
          <cell r="B101">
            <v>1</v>
          </cell>
          <cell r="C101">
            <v>33221</v>
          </cell>
          <cell r="D101" t="str">
            <v>Lottery</v>
          </cell>
          <cell r="E101" t="str">
            <v>ACNI/12267</v>
          </cell>
          <cell r="F101" t="str">
            <v>Maria McAlister</v>
          </cell>
          <cell r="G101" t="str">
            <v>AFP - Core</v>
          </cell>
          <cell r="H101" t="str">
            <v>Awarded</v>
          </cell>
          <cell r="I101" t="str">
            <v>Small</v>
          </cell>
          <cell r="J101">
            <v>44632</v>
          </cell>
          <cell r="L101">
            <v>52676</v>
          </cell>
          <cell r="M101">
            <v>173142</v>
          </cell>
          <cell r="N101" t="str">
            <v>Music</v>
          </cell>
          <cell r="O101">
            <v>38640</v>
          </cell>
          <cell r="P101">
            <v>1200</v>
          </cell>
          <cell r="Q101">
            <v>0</v>
          </cell>
          <cell r="R101">
            <v>0</v>
          </cell>
          <cell r="S101">
            <v>0</v>
          </cell>
          <cell r="T101">
            <v>3225</v>
          </cell>
          <cell r="U101">
            <v>4326</v>
          </cell>
          <cell r="V101">
            <v>0</v>
          </cell>
          <cell r="W101">
            <v>0</v>
          </cell>
          <cell r="X101">
            <v>1310</v>
          </cell>
          <cell r="Y101">
            <v>10061</v>
          </cell>
          <cell r="Z101">
            <v>6326</v>
          </cell>
          <cell r="AA101">
            <v>28687</v>
          </cell>
          <cell r="AB101">
            <v>0</v>
          </cell>
          <cell r="AC101">
            <v>3038</v>
          </cell>
          <cell r="AD101">
            <v>0</v>
          </cell>
          <cell r="AE101">
            <v>11751</v>
          </cell>
          <cell r="AF101">
            <v>1740</v>
          </cell>
          <cell r="AG101">
            <v>4339</v>
          </cell>
          <cell r="AH101">
            <v>29826</v>
          </cell>
          <cell r="AI101">
            <v>1850</v>
          </cell>
          <cell r="AJ101">
            <v>16075</v>
          </cell>
          <cell r="AK101">
            <v>44632</v>
          </cell>
          <cell r="AL101">
            <v>0</v>
          </cell>
          <cell r="AM101">
            <v>0</v>
          </cell>
          <cell r="AN101">
            <v>44632</v>
          </cell>
          <cell r="AO101">
            <v>0</v>
          </cell>
          <cell r="AP101">
            <v>0</v>
          </cell>
          <cell r="AQ101">
            <v>500</v>
          </cell>
          <cell r="AR101">
            <v>0</v>
          </cell>
          <cell r="AS101">
            <v>0</v>
          </cell>
          <cell r="AT101">
            <v>0</v>
          </cell>
          <cell r="AU101">
            <v>0</v>
          </cell>
          <cell r="AV101">
            <v>0</v>
          </cell>
          <cell r="AW101">
            <v>6478</v>
          </cell>
          <cell r="AX101">
            <v>0</v>
          </cell>
          <cell r="AY101">
            <v>0</v>
          </cell>
          <cell r="AZ101">
            <v>82845</v>
          </cell>
          <cell r="BA101">
            <v>0</v>
          </cell>
          <cell r="BB101">
            <v>0</v>
          </cell>
          <cell r="BC101">
            <v>659</v>
          </cell>
          <cell r="BD101">
            <v>0</v>
          </cell>
          <cell r="BE101">
            <v>1000</v>
          </cell>
          <cell r="BF101">
            <v>0</v>
          </cell>
          <cell r="BG101">
            <v>865</v>
          </cell>
          <cell r="BH101">
            <v>91847</v>
          </cell>
          <cell r="BI101">
            <v>0</v>
          </cell>
          <cell r="BJ101">
            <v>651</v>
          </cell>
          <cell r="BK101">
            <v>9500</v>
          </cell>
          <cell r="BL101">
            <v>10151</v>
          </cell>
          <cell r="BM101">
            <v>44632</v>
          </cell>
          <cell r="BN101">
            <v>9500</v>
          </cell>
        </row>
        <row r="102">
          <cell r="A102" t="str">
            <v>Ulster Youth Orchestra</v>
          </cell>
          <cell r="B102">
            <v>1</v>
          </cell>
          <cell r="C102">
            <v>33208</v>
          </cell>
          <cell r="D102" t="str">
            <v>Lottery</v>
          </cell>
          <cell r="E102" t="str">
            <v>ACNI/12254</v>
          </cell>
          <cell r="F102" t="str">
            <v>Ciaran Scullion</v>
          </cell>
          <cell r="G102" t="str">
            <v>AFP - Core</v>
          </cell>
          <cell r="H102" t="str">
            <v>Awarded</v>
          </cell>
          <cell r="I102" t="str">
            <v>Small</v>
          </cell>
          <cell r="J102">
            <v>35206</v>
          </cell>
          <cell r="L102">
            <v>35206</v>
          </cell>
          <cell r="M102">
            <v>133387.67000000001</v>
          </cell>
          <cell r="N102" t="str">
            <v>Music</v>
          </cell>
          <cell r="O102">
            <v>30226.04</v>
          </cell>
          <cell r="P102">
            <v>1350</v>
          </cell>
          <cell r="Q102">
            <v>0</v>
          </cell>
          <cell r="R102">
            <v>0</v>
          </cell>
          <cell r="S102">
            <v>1150.96</v>
          </cell>
          <cell r="T102">
            <v>1333.74</v>
          </cell>
          <cell r="U102">
            <v>2396.4299999999998</v>
          </cell>
          <cell r="V102">
            <v>0</v>
          </cell>
          <cell r="W102">
            <v>0</v>
          </cell>
          <cell r="X102">
            <v>595</v>
          </cell>
          <cell r="Y102">
            <v>6826.1299999999992</v>
          </cell>
          <cell r="Z102">
            <v>3419.61</v>
          </cell>
          <cell r="AA102">
            <v>23785.83</v>
          </cell>
          <cell r="AB102">
            <v>5870.58</v>
          </cell>
          <cell r="AC102">
            <v>3405.48</v>
          </cell>
          <cell r="AD102">
            <v>0</v>
          </cell>
          <cell r="AE102">
            <v>1666.43</v>
          </cell>
          <cell r="AF102">
            <v>2225.6</v>
          </cell>
          <cell r="AG102">
            <v>2040</v>
          </cell>
          <cell r="AH102">
            <v>41190.69</v>
          </cell>
          <cell r="AI102">
            <v>721.02</v>
          </cell>
          <cell r="AJ102">
            <v>7165.43</v>
          </cell>
          <cell r="AK102">
            <v>35206</v>
          </cell>
          <cell r="AL102">
            <v>0</v>
          </cell>
          <cell r="AM102">
            <v>573.77</v>
          </cell>
          <cell r="AN102">
            <v>35779.769999999997</v>
          </cell>
          <cell r="AO102">
            <v>0</v>
          </cell>
          <cell r="AP102">
            <v>0</v>
          </cell>
          <cell r="AQ102">
            <v>0</v>
          </cell>
          <cell r="AR102">
            <v>0</v>
          </cell>
          <cell r="AS102">
            <v>0</v>
          </cell>
          <cell r="AT102">
            <v>0</v>
          </cell>
          <cell r="AU102">
            <v>0</v>
          </cell>
          <cell r="AV102">
            <v>0</v>
          </cell>
          <cell r="AW102">
            <v>3777.77</v>
          </cell>
          <cell r="AX102">
            <v>0</v>
          </cell>
          <cell r="AY102">
            <v>0</v>
          </cell>
          <cell r="AZ102">
            <v>36692.370000000003</v>
          </cell>
          <cell r="BA102">
            <v>0</v>
          </cell>
          <cell r="BB102">
            <v>0</v>
          </cell>
          <cell r="BC102">
            <v>0</v>
          </cell>
          <cell r="BD102">
            <v>0</v>
          </cell>
          <cell r="BE102">
            <v>0</v>
          </cell>
          <cell r="BF102">
            <v>0</v>
          </cell>
          <cell r="BG102">
            <v>2888.3</v>
          </cell>
          <cell r="BH102">
            <v>43358.44</v>
          </cell>
          <cell r="BI102">
            <v>0</v>
          </cell>
          <cell r="BJ102">
            <v>7164.92</v>
          </cell>
          <cell r="BK102">
            <v>32965</v>
          </cell>
          <cell r="BL102">
            <v>40129.919999999998</v>
          </cell>
          <cell r="BM102">
            <v>0</v>
          </cell>
          <cell r="BN102">
            <v>0</v>
          </cell>
        </row>
        <row r="103">
          <cell r="A103" t="str">
            <v>Ulster-Scots Community Network</v>
          </cell>
          <cell r="B103">
            <v>1</v>
          </cell>
          <cell r="C103">
            <v>33255</v>
          </cell>
          <cell r="D103" t="str">
            <v>Lottery</v>
          </cell>
          <cell r="E103" t="str">
            <v>ACNI/12301</v>
          </cell>
          <cell r="F103" t="str">
            <v>Joan Dempster</v>
          </cell>
          <cell r="G103" t="str">
            <v>AFP - Core</v>
          </cell>
          <cell r="H103" t="str">
            <v>Awarded</v>
          </cell>
          <cell r="I103" t="str">
            <v>Medium</v>
          </cell>
          <cell r="J103">
            <v>33918</v>
          </cell>
          <cell r="L103">
            <v>45000</v>
          </cell>
          <cell r="M103">
            <v>349589</v>
          </cell>
          <cell r="N103" t="str">
            <v>Traditional Arts</v>
          </cell>
          <cell r="O103">
            <v>223432</v>
          </cell>
          <cell r="P103">
            <v>36660</v>
          </cell>
          <cell r="Q103">
            <v>5252</v>
          </cell>
          <cell r="R103">
            <v>6807</v>
          </cell>
          <cell r="S103">
            <v>4930</v>
          </cell>
          <cell r="T103">
            <v>2422</v>
          </cell>
          <cell r="U103">
            <v>3647</v>
          </cell>
          <cell r="V103">
            <v>0</v>
          </cell>
          <cell r="W103">
            <v>0</v>
          </cell>
          <cell r="X103">
            <v>2014</v>
          </cell>
          <cell r="Y103">
            <v>61732</v>
          </cell>
          <cell r="Z103">
            <v>31041</v>
          </cell>
          <cell r="AA103">
            <v>10231</v>
          </cell>
          <cell r="AB103">
            <v>0</v>
          </cell>
          <cell r="AC103">
            <v>9700</v>
          </cell>
          <cell r="AD103">
            <v>0</v>
          </cell>
          <cell r="AE103">
            <v>1002</v>
          </cell>
          <cell r="AF103">
            <v>0</v>
          </cell>
          <cell r="AG103">
            <v>0</v>
          </cell>
          <cell r="AH103">
            <v>8881</v>
          </cell>
          <cell r="AI103">
            <v>0</v>
          </cell>
          <cell r="AJ103">
            <v>0</v>
          </cell>
          <cell r="AK103">
            <v>33918</v>
          </cell>
          <cell r="AL103">
            <v>0</v>
          </cell>
          <cell r="AM103">
            <v>0</v>
          </cell>
          <cell r="AN103">
            <v>33918</v>
          </cell>
          <cell r="AO103">
            <v>0</v>
          </cell>
          <cell r="AP103">
            <v>293587</v>
          </cell>
          <cell r="AQ103">
            <v>0</v>
          </cell>
          <cell r="AR103">
            <v>0</v>
          </cell>
          <cell r="AS103">
            <v>0</v>
          </cell>
          <cell r="AT103">
            <v>0</v>
          </cell>
          <cell r="AU103">
            <v>0</v>
          </cell>
          <cell r="AV103">
            <v>0</v>
          </cell>
          <cell r="AW103">
            <v>0</v>
          </cell>
          <cell r="AX103">
            <v>0</v>
          </cell>
          <cell r="AY103">
            <v>0</v>
          </cell>
          <cell r="AZ103">
            <v>0</v>
          </cell>
          <cell r="BA103">
            <v>2471</v>
          </cell>
          <cell r="BB103">
            <v>0</v>
          </cell>
          <cell r="BC103">
            <v>0</v>
          </cell>
          <cell r="BD103">
            <v>0</v>
          </cell>
          <cell r="BE103">
            <v>2440</v>
          </cell>
          <cell r="BF103">
            <v>0</v>
          </cell>
          <cell r="BG103">
            <v>0</v>
          </cell>
          <cell r="BH103">
            <v>4911</v>
          </cell>
          <cell r="BI103">
            <v>0</v>
          </cell>
          <cell r="BJ103">
            <v>0</v>
          </cell>
          <cell r="BK103">
            <v>0</v>
          </cell>
          <cell r="BL103">
            <v>0</v>
          </cell>
          <cell r="BM103">
            <v>0</v>
          </cell>
          <cell r="BN103">
            <v>8533</v>
          </cell>
        </row>
        <row r="104">
          <cell r="A104" t="str">
            <v>Verbal Arts Centre</v>
          </cell>
          <cell r="B104">
            <v>1</v>
          </cell>
          <cell r="C104">
            <v>33187</v>
          </cell>
          <cell r="D104" t="str">
            <v>Exchequer</v>
          </cell>
          <cell r="E104" t="str">
            <v>ACNI/12233</v>
          </cell>
          <cell r="F104" t="str">
            <v>Damian Smyth</v>
          </cell>
          <cell r="G104" t="str">
            <v>AFP - Core</v>
          </cell>
          <cell r="H104" t="str">
            <v>Awarded</v>
          </cell>
          <cell r="I104" t="str">
            <v>Medium</v>
          </cell>
          <cell r="J104">
            <v>225496</v>
          </cell>
          <cell r="L104">
            <v>312475</v>
          </cell>
          <cell r="M104">
            <v>1334940</v>
          </cell>
          <cell r="N104" t="str">
            <v>Literature</v>
          </cell>
          <cell r="O104">
            <v>200824.02</v>
          </cell>
          <cell r="P104">
            <v>5642.92</v>
          </cell>
          <cell r="Q104">
            <v>15682.45</v>
          </cell>
          <cell r="R104">
            <v>6910.24</v>
          </cell>
          <cell r="S104">
            <v>6726.89</v>
          </cell>
          <cell r="T104">
            <v>7346.86</v>
          </cell>
          <cell r="U104">
            <v>19131.919999999998</v>
          </cell>
          <cell r="V104">
            <v>0</v>
          </cell>
          <cell r="W104">
            <v>0</v>
          </cell>
          <cell r="X104">
            <v>4258.78</v>
          </cell>
          <cell r="Y104">
            <v>65700.06</v>
          </cell>
          <cell r="Z104">
            <v>29714.240000000002</v>
          </cell>
          <cell r="AA104">
            <v>186427.71</v>
          </cell>
          <cell r="AB104">
            <v>1727.33</v>
          </cell>
          <cell r="AC104">
            <v>10745.5</v>
          </cell>
          <cell r="AD104">
            <v>0</v>
          </cell>
          <cell r="AE104">
            <v>4497.8</v>
          </cell>
          <cell r="AF104">
            <v>12324.8</v>
          </cell>
          <cell r="AG104">
            <v>1442.18</v>
          </cell>
          <cell r="AH104">
            <v>6405.53</v>
          </cell>
          <cell r="AI104">
            <v>28675.34</v>
          </cell>
          <cell r="AJ104">
            <v>28264.05</v>
          </cell>
          <cell r="AK104">
            <v>225496</v>
          </cell>
          <cell r="AL104">
            <v>0</v>
          </cell>
          <cell r="AM104">
            <v>0</v>
          </cell>
          <cell r="AN104">
            <v>225496</v>
          </cell>
          <cell r="AO104">
            <v>0</v>
          </cell>
          <cell r="AP104">
            <v>45379.55</v>
          </cell>
          <cell r="AQ104">
            <v>40563.5</v>
          </cell>
          <cell r="AR104">
            <v>13775</v>
          </cell>
          <cell r="AS104">
            <v>87920.18</v>
          </cell>
          <cell r="AT104">
            <v>0</v>
          </cell>
          <cell r="AU104">
            <v>0</v>
          </cell>
          <cell r="AV104">
            <v>101695.18</v>
          </cell>
          <cell r="AW104">
            <v>0</v>
          </cell>
          <cell r="AX104">
            <v>0</v>
          </cell>
          <cell r="AY104">
            <v>0</v>
          </cell>
          <cell r="AZ104">
            <v>0</v>
          </cell>
          <cell r="BA104">
            <v>4175.24</v>
          </cell>
          <cell r="BB104">
            <v>0</v>
          </cell>
          <cell r="BC104">
            <v>3913.2</v>
          </cell>
          <cell r="BD104">
            <v>-108.04</v>
          </cell>
          <cell r="BE104">
            <v>42787.78</v>
          </cell>
          <cell r="BF104">
            <v>43240.2</v>
          </cell>
          <cell r="BG104">
            <v>34945.5</v>
          </cell>
          <cell r="BH104">
            <v>128953.88</v>
          </cell>
          <cell r="BI104">
            <v>0</v>
          </cell>
          <cell r="BJ104">
            <v>6350</v>
          </cell>
          <cell r="BK104">
            <v>0</v>
          </cell>
          <cell r="BL104">
            <v>6350</v>
          </cell>
          <cell r="BM104">
            <v>0</v>
          </cell>
          <cell r="BN104">
            <v>0</v>
          </cell>
        </row>
        <row r="105">
          <cell r="A105" t="str">
            <v>Voluntary Arts Network (for Voluntary Arts Ireland)</v>
          </cell>
          <cell r="B105">
            <v>1</v>
          </cell>
          <cell r="C105">
            <v>33172</v>
          </cell>
          <cell r="D105" t="str">
            <v>Lottery</v>
          </cell>
          <cell r="E105" t="str">
            <v>ACNI/12218</v>
          </cell>
          <cell r="F105" t="str">
            <v>Fionnuala Walsh</v>
          </cell>
          <cell r="G105" t="str">
            <v>AFP - Core</v>
          </cell>
          <cell r="H105" t="str">
            <v>Awarded</v>
          </cell>
          <cell r="I105" t="str">
            <v>Small</v>
          </cell>
          <cell r="J105">
            <v>57380</v>
          </cell>
          <cell r="L105">
            <v>155712</v>
          </cell>
          <cell r="M105">
            <v>329399</v>
          </cell>
          <cell r="N105" t="str">
            <v>Combined</v>
          </cell>
          <cell r="O105">
            <v>63701</v>
          </cell>
          <cell r="P105">
            <v>2664</v>
          </cell>
          <cell r="Q105">
            <v>0</v>
          </cell>
          <cell r="R105">
            <v>0</v>
          </cell>
          <cell r="S105">
            <v>2749</v>
          </cell>
          <cell r="T105">
            <v>406</v>
          </cell>
          <cell r="U105">
            <v>1000</v>
          </cell>
          <cell r="V105">
            <v>0</v>
          </cell>
          <cell r="W105">
            <v>0</v>
          </cell>
          <cell r="X105">
            <v>1000</v>
          </cell>
          <cell r="Y105">
            <v>7819</v>
          </cell>
          <cell r="Z105">
            <v>15927</v>
          </cell>
          <cell r="AA105">
            <v>6800</v>
          </cell>
          <cell r="AB105">
            <v>4874</v>
          </cell>
          <cell r="AC105">
            <v>7000</v>
          </cell>
          <cell r="AD105">
            <v>0</v>
          </cell>
          <cell r="AE105">
            <v>0</v>
          </cell>
          <cell r="AF105">
            <v>1200</v>
          </cell>
          <cell r="AG105">
            <v>0</v>
          </cell>
          <cell r="AH105">
            <v>4040</v>
          </cell>
          <cell r="AI105">
            <v>5410</v>
          </cell>
          <cell r="AJ105">
            <v>0</v>
          </cell>
          <cell r="AK105">
            <v>57380</v>
          </cell>
          <cell r="AL105">
            <v>0</v>
          </cell>
          <cell r="AM105">
            <v>0</v>
          </cell>
          <cell r="AN105">
            <v>57380</v>
          </cell>
          <cell r="AO105">
            <v>0</v>
          </cell>
          <cell r="AP105">
            <v>0</v>
          </cell>
          <cell r="AQ105">
            <v>13575</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5829</v>
          </cell>
          <cell r="BK105">
            <v>39987</v>
          </cell>
          <cell r="BL105">
            <v>45816</v>
          </cell>
          <cell r="BM105">
            <v>0</v>
          </cell>
          <cell r="BN105">
            <v>0</v>
          </cell>
        </row>
        <row r="106">
          <cell r="A106" t="str">
            <v>Walled City Music Trust</v>
          </cell>
          <cell r="B106">
            <v>1</v>
          </cell>
          <cell r="C106">
            <v>33163</v>
          </cell>
          <cell r="D106" t="str">
            <v>Exchequer</v>
          </cell>
          <cell r="E106" t="str">
            <v>ACNI/12209</v>
          </cell>
          <cell r="F106" t="str">
            <v>Ciaran Scullion</v>
          </cell>
          <cell r="G106" t="str">
            <v>AFP - Core</v>
          </cell>
          <cell r="H106" t="str">
            <v>Awarded</v>
          </cell>
          <cell r="I106" t="str">
            <v>Medium</v>
          </cell>
          <cell r="J106">
            <v>115000</v>
          </cell>
          <cell r="L106">
            <v>175000</v>
          </cell>
          <cell r="M106">
            <v>461970</v>
          </cell>
          <cell r="N106" t="str">
            <v>Music</v>
          </cell>
          <cell r="O106">
            <v>79602</v>
          </cell>
          <cell r="P106">
            <v>2520</v>
          </cell>
          <cell r="Q106">
            <v>0</v>
          </cell>
          <cell r="R106">
            <v>0</v>
          </cell>
          <cell r="S106">
            <v>1849</v>
          </cell>
          <cell r="T106">
            <v>849</v>
          </cell>
          <cell r="U106">
            <v>5826</v>
          </cell>
          <cell r="V106">
            <v>0</v>
          </cell>
          <cell r="W106">
            <v>0</v>
          </cell>
          <cell r="X106">
            <v>556</v>
          </cell>
          <cell r="Y106">
            <v>11600</v>
          </cell>
          <cell r="Z106">
            <v>674</v>
          </cell>
          <cell r="AA106">
            <v>118259</v>
          </cell>
          <cell r="AB106">
            <v>698</v>
          </cell>
          <cell r="AC106">
            <v>12400</v>
          </cell>
          <cell r="AD106">
            <v>0</v>
          </cell>
          <cell r="AE106">
            <v>1863</v>
          </cell>
          <cell r="AF106">
            <v>7840</v>
          </cell>
          <cell r="AG106">
            <v>1318</v>
          </cell>
          <cell r="AH106">
            <v>39939</v>
          </cell>
          <cell r="AI106">
            <v>14709</v>
          </cell>
          <cell r="AJ106">
            <v>7704</v>
          </cell>
          <cell r="AK106">
            <v>115000</v>
          </cell>
          <cell r="AL106">
            <v>0</v>
          </cell>
          <cell r="AM106">
            <v>50398</v>
          </cell>
          <cell r="AN106">
            <v>165398</v>
          </cell>
          <cell r="AO106">
            <v>0</v>
          </cell>
          <cell r="AP106">
            <v>0</v>
          </cell>
          <cell r="AQ106">
            <v>44700</v>
          </cell>
          <cell r="AR106">
            <v>0</v>
          </cell>
          <cell r="AS106">
            <v>2900</v>
          </cell>
          <cell r="AT106">
            <v>0</v>
          </cell>
          <cell r="AU106">
            <v>0</v>
          </cell>
          <cell r="AV106">
            <v>2900</v>
          </cell>
          <cell r="AW106">
            <v>16144</v>
          </cell>
          <cell r="AX106">
            <v>374</v>
          </cell>
          <cell r="AY106">
            <v>2000</v>
          </cell>
          <cell r="AZ106">
            <v>0</v>
          </cell>
          <cell r="BA106">
            <v>0</v>
          </cell>
          <cell r="BB106">
            <v>0</v>
          </cell>
          <cell r="BC106">
            <v>175</v>
          </cell>
          <cell r="BD106">
            <v>0</v>
          </cell>
          <cell r="BE106">
            <v>7037</v>
          </cell>
          <cell r="BF106">
            <v>0</v>
          </cell>
          <cell r="BG106">
            <v>0</v>
          </cell>
          <cell r="BH106">
            <v>25730</v>
          </cell>
          <cell r="BI106">
            <v>6000</v>
          </cell>
          <cell r="BJ106">
            <v>2350</v>
          </cell>
          <cell r="BK106">
            <v>47000</v>
          </cell>
          <cell r="BL106">
            <v>55350</v>
          </cell>
          <cell r="BM106">
            <v>0</v>
          </cell>
          <cell r="BN106">
            <v>0</v>
          </cell>
        </row>
        <row r="107">
          <cell r="A107" t="str">
            <v>Waterside Theatre Company Ltd</v>
          </cell>
          <cell r="B107">
            <v>1</v>
          </cell>
          <cell r="C107">
            <v>33237</v>
          </cell>
          <cell r="D107" t="str">
            <v>Exchequer</v>
          </cell>
          <cell r="E107" t="str">
            <v>ACNI/12283</v>
          </cell>
          <cell r="F107" t="str">
            <v>Gavin O'Connor</v>
          </cell>
          <cell r="G107" t="str">
            <v>AFP - Core</v>
          </cell>
          <cell r="H107" t="str">
            <v>Awarded</v>
          </cell>
          <cell r="I107" t="str">
            <v>Medium</v>
          </cell>
          <cell r="J107">
            <v>130930</v>
          </cell>
          <cell r="L107">
            <v>177453</v>
          </cell>
          <cell r="M107">
            <v>450901</v>
          </cell>
          <cell r="N107" t="str">
            <v>Combined</v>
          </cell>
          <cell r="O107">
            <v>134032</v>
          </cell>
          <cell r="P107">
            <v>31444</v>
          </cell>
          <cell r="Q107">
            <v>6494</v>
          </cell>
          <cell r="R107">
            <v>3173</v>
          </cell>
          <cell r="S107">
            <v>269</v>
          </cell>
          <cell r="T107">
            <v>4076</v>
          </cell>
          <cell r="U107">
            <v>2017</v>
          </cell>
          <cell r="V107">
            <v>0</v>
          </cell>
          <cell r="W107">
            <v>0</v>
          </cell>
          <cell r="X107">
            <v>2098</v>
          </cell>
          <cell r="Y107">
            <v>49571</v>
          </cell>
          <cell r="Z107">
            <v>30871</v>
          </cell>
          <cell r="AA107">
            <v>40151</v>
          </cell>
          <cell r="AB107">
            <v>6</v>
          </cell>
          <cell r="AC107">
            <v>4329</v>
          </cell>
          <cell r="AD107">
            <v>0</v>
          </cell>
          <cell r="AE107">
            <v>0</v>
          </cell>
          <cell r="AF107">
            <v>0</v>
          </cell>
          <cell r="AG107">
            <v>0</v>
          </cell>
          <cell r="AH107">
            <v>545</v>
          </cell>
          <cell r="AI107">
            <v>0</v>
          </cell>
          <cell r="AJ107">
            <v>19860</v>
          </cell>
          <cell r="AK107">
            <v>130930</v>
          </cell>
          <cell r="AL107">
            <v>0</v>
          </cell>
          <cell r="AM107">
            <v>3249</v>
          </cell>
          <cell r="AN107">
            <v>134179</v>
          </cell>
          <cell r="AO107">
            <v>0</v>
          </cell>
          <cell r="AP107">
            <v>9976</v>
          </cell>
          <cell r="AQ107">
            <v>27625</v>
          </cell>
          <cell r="AR107">
            <v>0</v>
          </cell>
          <cell r="AS107">
            <v>6220</v>
          </cell>
          <cell r="AT107">
            <v>0</v>
          </cell>
          <cell r="AU107">
            <v>0</v>
          </cell>
          <cell r="AV107">
            <v>6220</v>
          </cell>
          <cell r="AW107">
            <v>69111</v>
          </cell>
          <cell r="AX107">
            <v>0</v>
          </cell>
          <cell r="AY107">
            <v>0</v>
          </cell>
          <cell r="AZ107">
            <v>0</v>
          </cell>
          <cell r="BA107">
            <v>0</v>
          </cell>
          <cell r="BB107">
            <v>35</v>
          </cell>
          <cell r="BC107">
            <v>4523</v>
          </cell>
          <cell r="BD107">
            <v>0</v>
          </cell>
          <cell r="BE107">
            <v>35</v>
          </cell>
          <cell r="BF107">
            <v>0</v>
          </cell>
          <cell r="BG107">
            <v>3894</v>
          </cell>
          <cell r="BH107">
            <v>77598</v>
          </cell>
          <cell r="BI107">
            <v>2500</v>
          </cell>
          <cell r="BJ107">
            <v>0</v>
          </cell>
          <cell r="BK107">
            <v>0</v>
          </cell>
          <cell r="BL107">
            <v>2500</v>
          </cell>
          <cell r="BM107">
            <v>0</v>
          </cell>
          <cell r="BN107">
            <v>14000</v>
          </cell>
        </row>
        <row r="108">
          <cell r="A108" t="str">
            <v>Wheelworks</v>
          </cell>
          <cell r="B108">
            <v>1</v>
          </cell>
          <cell r="C108">
            <v>33193</v>
          </cell>
          <cell r="D108" t="str">
            <v>Lottery</v>
          </cell>
          <cell r="E108" t="str">
            <v>ACNI/12239</v>
          </cell>
          <cell r="F108" t="str">
            <v>Gavin O'Connor</v>
          </cell>
          <cell r="G108" t="str">
            <v>AFP - Core</v>
          </cell>
          <cell r="H108" t="str">
            <v>Awarded</v>
          </cell>
          <cell r="I108" t="str">
            <v>Medium</v>
          </cell>
          <cell r="J108">
            <v>82450</v>
          </cell>
          <cell r="L108">
            <v>86000</v>
          </cell>
          <cell r="M108">
            <v>197566</v>
          </cell>
          <cell r="N108" t="str">
            <v>Combined</v>
          </cell>
          <cell r="O108">
            <v>95911.09</v>
          </cell>
          <cell r="P108">
            <v>5893.2</v>
          </cell>
          <cell r="Q108">
            <v>0</v>
          </cell>
          <cell r="R108">
            <v>484.54</v>
          </cell>
          <cell r="S108">
            <v>1019.96</v>
          </cell>
          <cell r="T108">
            <v>355.68</v>
          </cell>
          <cell r="U108">
            <v>7644.5</v>
          </cell>
          <cell r="V108">
            <v>0</v>
          </cell>
          <cell r="W108">
            <v>0</v>
          </cell>
          <cell r="X108">
            <v>4314.53</v>
          </cell>
          <cell r="Y108">
            <v>19712.41</v>
          </cell>
          <cell r="Z108">
            <v>17179.02</v>
          </cell>
          <cell r="AA108">
            <v>34409.47</v>
          </cell>
          <cell r="AB108">
            <v>0</v>
          </cell>
          <cell r="AC108">
            <v>2340</v>
          </cell>
          <cell r="AD108">
            <v>0</v>
          </cell>
          <cell r="AE108">
            <v>435</v>
          </cell>
          <cell r="AF108">
            <v>0</v>
          </cell>
          <cell r="AG108">
            <v>5835.57</v>
          </cell>
          <cell r="AH108">
            <v>3968.63</v>
          </cell>
          <cell r="AI108">
            <v>4561.49</v>
          </cell>
          <cell r="AJ108">
            <v>4001.19</v>
          </cell>
          <cell r="AK108">
            <v>82450</v>
          </cell>
          <cell r="AL108">
            <v>0</v>
          </cell>
          <cell r="AM108">
            <v>3150</v>
          </cell>
          <cell r="AN108">
            <v>85600</v>
          </cell>
          <cell r="AO108">
            <v>0</v>
          </cell>
          <cell r="AP108">
            <v>11420</v>
          </cell>
          <cell r="AQ108">
            <v>11811.6</v>
          </cell>
          <cell r="AR108">
            <v>0</v>
          </cell>
          <cell r="AS108">
            <v>20738</v>
          </cell>
          <cell r="AT108">
            <v>0</v>
          </cell>
          <cell r="AU108">
            <v>0</v>
          </cell>
          <cell r="AV108">
            <v>20738</v>
          </cell>
          <cell r="AW108">
            <v>0</v>
          </cell>
          <cell r="AX108">
            <v>0</v>
          </cell>
          <cell r="AY108">
            <v>0</v>
          </cell>
          <cell r="AZ108">
            <v>0</v>
          </cell>
          <cell r="BA108">
            <v>0</v>
          </cell>
          <cell r="BB108">
            <v>0</v>
          </cell>
          <cell r="BC108">
            <v>0</v>
          </cell>
          <cell r="BD108">
            <v>0</v>
          </cell>
          <cell r="BE108">
            <v>9058</v>
          </cell>
          <cell r="BF108">
            <v>0</v>
          </cell>
          <cell r="BG108">
            <v>234</v>
          </cell>
          <cell r="BH108">
            <v>9292</v>
          </cell>
          <cell r="BI108">
            <v>2000</v>
          </cell>
          <cell r="BJ108">
            <v>6287.67</v>
          </cell>
          <cell r="BK108">
            <v>28642.05</v>
          </cell>
          <cell r="BL108">
            <v>36929.72</v>
          </cell>
          <cell r="BM108">
            <v>0</v>
          </cell>
          <cell r="BN108">
            <v>0</v>
          </cell>
        </row>
        <row r="109">
          <cell r="A109" t="str">
            <v>Young at Art</v>
          </cell>
          <cell r="B109">
            <v>1</v>
          </cell>
          <cell r="C109">
            <v>33217</v>
          </cell>
          <cell r="D109" t="str">
            <v>Exchequer</v>
          </cell>
          <cell r="E109" t="str">
            <v>ACNI/12263</v>
          </cell>
          <cell r="F109" t="str">
            <v>Gavin O'Connor</v>
          </cell>
          <cell r="G109" t="str">
            <v>AFP - Core</v>
          </cell>
          <cell r="H109" t="str">
            <v>Awarded</v>
          </cell>
          <cell r="I109" t="str">
            <v>Medium</v>
          </cell>
          <cell r="J109">
            <v>167416</v>
          </cell>
          <cell r="L109">
            <v>273425</v>
          </cell>
          <cell r="M109">
            <v>768748</v>
          </cell>
          <cell r="N109" t="str">
            <v>Combined</v>
          </cell>
          <cell r="O109">
            <v>151127</v>
          </cell>
          <cell r="P109">
            <v>18621</v>
          </cell>
          <cell r="Q109">
            <v>2422</v>
          </cell>
          <cell r="R109">
            <v>2510</v>
          </cell>
          <cell r="S109">
            <v>3680</v>
          </cell>
          <cell r="T109">
            <v>3186</v>
          </cell>
          <cell r="U109">
            <v>5600</v>
          </cell>
          <cell r="V109">
            <v>0</v>
          </cell>
          <cell r="W109">
            <v>0</v>
          </cell>
          <cell r="X109">
            <v>2280</v>
          </cell>
          <cell r="Y109">
            <v>38299</v>
          </cell>
          <cell r="Z109">
            <v>7820</v>
          </cell>
          <cell r="AA109">
            <v>44884.14</v>
          </cell>
          <cell r="AB109">
            <v>0</v>
          </cell>
          <cell r="AC109">
            <v>25405.71</v>
          </cell>
          <cell r="AD109">
            <v>0</v>
          </cell>
          <cell r="AE109">
            <v>3791.5</v>
          </cell>
          <cell r="AF109">
            <v>16277</v>
          </cell>
          <cell r="AG109">
            <v>6210</v>
          </cell>
          <cell r="AH109">
            <v>14267.03</v>
          </cell>
          <cell r="AI109">
            <v>16980.21</v>
          </cell>
          <cell r="AJ109">
            <v>67899.759999999995</v>
          </cell>
          <cell r="AK109">
            <v>167416</v>
          </cell>
          <cell r="AL109">
            <v>0</v>
          </cell>
          <cell r="AM109">
            <v>16667</v>
          </cell>
          <cell r="AN109">
            <v>184083</v>
          </cell>
          <cell r="AO109">
            <v>0</v>
          </cell>
          <cell r="AP109">
            <v>14800</v>
          </cell>
          <cell r="AQ109">
            <v>48200</v>
          </cell>
          <cell r="AR109">
            <v>0</v>
          </cell>
          <cell r="AS109">
            <v>0</v>
          </cell>
          <cell r="AT109">
            <v>0</v>
          </cell>
          <cell r="AU109">
            <v>0</v>
          </cell>
          <cell r="AV109">
            <v>0</v>
          </cell>
          <cell r="AW109">
            <v>19840</v>
          </cell>
          <cell r="AX109">
            <v>0</v>
          </cell>
          <cell r="AY109">
            <v>0</v>
          </cell>
          <cell r="AZ109">
            <v>0</v>
          </cell>
          <cell r="BA109">
            <v>0</v>
          </cell>
          <cell r="BB109">
            <v>0</v>
          </cell>
          <cell r="BC109">
            <v>0</v>
          </cell>
          <cell r="BD109">
            <v>0</v>
          </cell>
          <cell r="BE109">
            <v>0</v>
          </cell>
          <cell r="BF109">
            <v>1265</v>
          </cell>
          <cell r="BG109">
            <v>5500</v>
          </cell>
          <cell r="BH109">
            <v>26605</v>
          </cell>
          <cell r="BI109">
            <v>29000</v>
          </cell>
          <cell r="BJ109">
            <v>7000</v>
          </cell>
          <cell r="BK109">
            <v>83578.14</v>
          </cell>
          <cell r="BL109">
            <v>119578.14</v>
          </cell>
          <cell r="BM109">
            <v>0</v>
          </cell>
          <cell r="BN109">
            <v>0</v>
          </cell>
        </row>
        <row r="110">
          <cell r="A110" t="str">
            <v>Youth Action Northern Ireland</v>
          </cell>
          <cell r="B110">
            <v>1</v>
          </cell>
          <cell r="C110">
            <v>33259</v>
          </cell>
          <cell r="D110" t="str">
            <v>Lottery</v>
          </cell>
          <cell r="E110" t="str">
            <v>ACNI/12305</v>
          </cell>
          <cell r="F110" t="str">
            <v>Gavin O'Connor</v>
          </cell>
          <cell r="G110" t="str">
            <v>AFP - Core</v>
          </cell>
          <cell r="H110" t="str">
            <v>Awarded</v>
          </cell>
          <cell r="I110" t="str">
            <v>Medium</v>
          </cell>
          <cell r="J110">
            <v>50000</v>
          </cell>
          <cell r="L110">
            <v>70000</v>
          </cell>
          <cell r="M110">
            <v>491261</v>
          </cell>
          <cell r="N110" t="str">
            <v>Drama</v>
          </cell>
          <cell r="O110">
            <v>176031</v>
          </cell>
          <cell r="P110">
            <v>6367</v>
          </cell>
          <cell r="Q110">
            <v>22465</v>
          </cell>
          <cell r="R110">
            <v>14968</v>
          </cell>
          <cell r="S110">
            <v>0</v>
          </cell>
          <cell r="T110">
            <v>6277</v>
          </cell>
          <cell r="U110">
            <v>799</v>
          </cell>
          <cell r="V110">
            <v>0</v>
          </cell>
          <cell r="W110">
            <v>0</v>
          </cell>
          <cell r="X110">
            <v>196</v>
          </cell>
          <cell r="Y110">
            <v>51072</v>
          </cell>
          <cell r="Z110">
            <v>30000</v>
          </cell>
          <cell r="AA110">
            <v>43451</v>
          </cell>
          <cell r="AB110">
            <v>750</v>
          </cell>
          <cell r="AC110">
            <v>728</v>
          </cell>
          <cell r="AD110">
            <v>12164</v>
          </cell>
          <cell r="AE110">
            <v>0</v>
          </cell>
          <cell r="AF110">
            <v>0</v>
          </cell>
          <cell r="AG110">
            <v>2370</v>
          </cell>
          <cell r="AH110">
            <v>1362</v>
          </cell>
          <cell r="AI110">
            <v>8598</v>
          </cell>
          <cell r="AJ110">
            <v>5480</v>
          </cell>
          <cell r="AK110">
            <v>50000</v>
          </cell>
          <cell r="AL110">
            <v>0</v>
          </cell>
          <cell r="AM110">
            <v>0</v>
          </cell>
          <cell r="AN110">
            <v>50000</v>
          </cell>
          <cell r="AO110">
            <v>0</v>
          </cell>
          <cell r="AP110">
            <v>0</v>
          </cell>
          <cell r="AQ110">
            <v>32000</v>
          </cell>
          <cell r="AR110">
            <v>14144</v>
          </cell>
          <cell r="AS110">
            <v>75225</v>
          </cell>
          <cell r="AT110">
            <v>0</v>
          </cell>
          <cell r="AU110">
            <v>0</v>
          </cell>
          <cell r="AV110">
            <v>89369</v>
          </cell>
          <cell r="AW110">
            <v>16955</v>
          </cell>
          <cell r="AX110">
            <v>0</v>
          </cell>
          <cell r="AY110">
            <v>0</v>
          </cell>
          <cell r="AZ110">
            <v>33645</v>
          </cell>
          <cell r="BA110">
            <v>0</v>
          </cell>
          <cell r="BB110">
            <v>0</v>
          </cell>
          <cell r="BC110">
            <v>0</v>
          </cell>
          <cell r="BD110">
            <v>0</v>
          </cell>
          <cell r="BE110">
            <v>0</v>
          </cell>
          <cell r="BF110">
            <v>0</v>
          </cell>
          <cell r="BG110">
            <v>14968</v>
          </cell>
          <cell r="BH110">
            <v>65568</v>
          </cell>
          <cell r="BI110">
            <v>10750</v>
          </cell>
          <cell r="BJ110">
            <v>0</v>
          </cell>
          <cell r="BK110">
            <v>55142</v>
          </cell>
          <cell r="BL110">
            <v>65892</v>
          </cell>
          <cell r="BM110">
            <v>0</v>
          </cell>
          <cell r="BN110">
            <v>0</v>
          </cell>
        </row>
      </sheetData>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0" tint="-0.499984740745262"/>
  </sheetPr>
  <dimension ref="A1:LF7"/>
  <sheetViews>
    <sheetView zoomScale="80" zoomScaleNormal="80" workbookViewId="0">
      <pane ySplit="1" topLeftCell="A2" activePane="bottomLeft" state="frozen"/>
      <selection activeCell="J9" sqref="J9"/>
      <selection pane="bottomLeft" activeCell="A6" sqref="A6:XFD16"/>
    </sheetView>
  </sheetViews>
  <sheetFormatPr defaultRowHeight="12.75" x14ac:dyDescent="0.2"/>
  <cols>
    <col min="1" max="1" width="58.85546875" style="4" customWidth="1"/>
    <col min="2" max="2" width="14.7109375" style="4" hidden="1" customWidth="1"/>
    <col min="3" max="3" width="11.5703125" style="4" hidden="1" customWidth="1"/>
    <col min="4" max="4" width="15.5703125" style="4" hidden="1" customWidth="1"/>
    <col min="5" max="5" width="20.28515625" style="4" hidden="1" customWidth="1"/>
    <col min="6" max="6" width="21.42578125" style="4" hidden="1" customWidth="1"/>
    <col min="7" max="7" width="28.28515625" style="4" hidden="1" customWidth="1"/>
    <col min="8" max="8" width="22.85546875" style="4" hidden="1" customWidth="1"/>
    <col min="9" max="9" width="17.7109375" style="4" customWidth="1"/>
    <col min="10" max="10" width="17.140625" style="4" customWidth="1"/>
    <col min="11" max="11" width="15.7109375" style="4" customWidth="1"/>
    <col min="12" max="12" width="13.28515625" style="4" customWidth="1"/>
    <col min="13" max="13" width="13.7109375" style="4" customWidth="1"/>
    <col min="14" max="14" width="23.85546875" style="4" customWidth="1"/>
    <col min="15" max="28" width="9.140625" style="4" customWidth="1"/>
    <col min="29" max="29" width="9.140625" style="42" customWidth="1"/>
    <col min="30" max="37" width="9.140625" style="4" customWidth="1"/>
    <col min="38" max="38" width="9.140625" style="42" customWidth="1"/>
    <col min="39" max="40" width="9.140625" style="4" customWidth="1"/>
    <col min="41" max="41" width="9.140625" style="42" customWidth="1"/>
    <col min="42" max="42" width="9.140625" style="62" customWidth="1"/>
    <col min="43" max="70" width="9.140625" style="4" customWidth="1"/>
    <col min="71" max="71" width="9.140625" style="42" customWidth="1"/>
    <col min="72" max="99" width="9.140625" style="4" customWidth="1"/>
    <col min="100" max="100" width="9.140625" style="42" customWidth="1"/>
    <col min="101" max="128" width="9.140625" style="4" customWidth="1"/>
    <col min="129" max="129" width="9.140625" style="42" customWidth="1"/>
    <col min="130" max="157" width="9.140625" style="4" customWidth="1"/>
    <col min="158" max="158" width="9.140625" style="42" customWidth="1"/>
    <col min="159" max="170" width="9.140625" style="4" customWidth="1"/>
    <col min="171" max="171" width="9.140625" style="42" customWidth="1"/>
    <col min="172" max="183" width="9.140625" style="4" customWidth="1"/>
    <col min="184" max="185" width="9.140625" style="50"/>
    <col min="186" max="186" width="9.140625" style="65"/>
    <col min="187" max="200" width="9.140625" style="4" customWidth="1"/>
    <col min="201" max="201" width="9.140625" style="62" customWidth="1"/>
    <col min="202" max="215" width="9.140625" style="4" customWidth="1"/>
    <col min="216" max="216" width="9.140625" style="42" customWidth="1"/>
    <col min="217" max="228" width="9.140625" style="4" customWidth="1"/>
    <col min="229" max="230" width="9.140625" style="4"/>
    <col min="231" max="231" width="9.140625" style="42"/>
    <col min="232" max="245" width="9.140625" style="4" customWidth="1"/>
    <col min="246" max="246" width="9.140625" style="42" customWidth="1"/>
    <col min="247" max="258" width="9.140625" style="4" customWidth="1"/>
    <col min="259" max="259" width="9.140625" style="42" customWidth="1"/>
    <col min="260" max="284" width="9.140625" style="4" customWidth="1"/>
    <col min="285" max="285" width="9.140625" style="42" customWidth="1"/>
    <col min="286" max="310" width="9.140625" style="4" customWidth="1"/>
    <col min="311" max="311" width="9.140625" style="62" customWidth="1"/>
    <col min="312" max="315" width="9.140625" style="4" customWidth="1"/>
    <col min="316" max="316" width="9.140625" style="42"/>
    <col min="317" max="16384" width="9.140625" style="4"/>
  </cols>
  <sheetData>
    <row r="1" spans="1:318" s="42" customFormat="1" x14ac:dyDescent="0.2">
      <c r="A1" s="61" t="s">
        <v>0</v>
      </c>
      <c r="B1" s="61" t="s">
        <v>263</v>
      </c>
      <c r="C1" s="61" t="s">
        <v>2</v>
      </c>
      <c r="D1" s="61" t="s">
        <v>3</v>
      </c>
      <c r="E1" s="61" t="s">
        <v>4</v>
      </c>
      <c r="F1" s="61" t="s">
        <v>5</v>
      </c>
      <c r="G1" s="61" t="s">
        <v>6</v>
      </c>
      <c r="H1" s="61" t="s">
        <v>7</v>
      </c>
      <c r="I1" s="61" t="s">
        <v>8</v>
      </c>
      <c r="J1" s="61" t="s">
        <v>9</v>
      </c>
      <c r="K1" s="61" t="s">
        <v>10</v>
      </c>
      <c r="L1" s="61" t="s">
        <v>11</v>
      </c>
      <c r="M1" s="61" t="s">
        <v>12</v>
      </c>
      <c r="N1" s="61" t="s">
        <v>13</v>
      </c>
      <c r="O1" s="42" t="s">
        <v>322</v>
      </c>
      <c r="P1" s="42" t="s">
        <v>323</v>
      </c>
      <c r="Q1" s="42" t="s">
        <v>324</v>
      </c>
      <c r="R1" s="42" t="s">
        <v>325</v>
      </c>
      <c r="S1" s="42" t="s">
        <v>326</v>
      </c>
      <c r="T1" s="42" t="s">
        <v>327</v>
      </c>
      <c r="U1" s="42" t="s">
        <v>328</v>
      </c>
      <c r="V1" s="42" t="s">
        <v>329</v>
      </c>
      <c r="W1" s="42" t="s">
        <v>330</v>
      </c>
      <c r="X1" s="42" t="s">
        <v>331</v>
      </c>
      <c r="Y1" s="42" t="s">
        <v>332</v>
      </c>
      <c r="Z1" s="42" t="s">
        <v>333</v>
      </c>
      <c r="AA1" s="42" t="s">
        <v>334</v>
      </c>
      <c r="AB1" s="42" t="s">
        <v>721</v>
      </c>
      <c r="AC1" s="62" t="s">
        <v>335</v>
      </c>
      <c r="AD1" s="42" t="s">
        <v>336</v>
      </c>
      <c r="AE1" s="42" t="s">
        <v>337</v>
      </c>
      <c r="AF1" s="42" t="s">
        <v>338</v>
      </c>
      <c r="AG1" s="42" t="s">
        <v>339</v>
      </c>
      <c r="AH1" s="42" t="s">
        <v>340</v>
      </c>
      <c r="AI1" s="42" t="s">
        <v>341</v>
      </c>
      <c r="AJ1" s="42" t="s">
        <v>342</v>
      </c>
      <c r="AK1" s="42" t="s">
        <v>343</v>
      </c>
      <c r="AL1" s="42" t="s">
        <v>344</v>
      </c>
      <c r="AM1" s="42" t="s">
        <v>345</v>
      </c>
      <c r="AN1" s="42" t="s">
        <v>346</v>
      </c>
      <c r="AO1" s="42" t="s">
        <v>347</v>
      </c>
      <c r="AP1" s="62" t="s">
        <v>348</v>
      </c>
      <c r="AQ1" s="42" t="s">
        <v>349</v>
      </c>
      <c r="AR1" s="42" t="s">
        <v>350</v>
      </c>
      <c r="AS1" s="42" t="s">
        <v>351</v>
      </c>
      <c r="AT1" s="42" t="s">
        <v>352</v>
      </c>
      <c r="AU1" s="42" t="s">
        <v>353</v>
      </c>
      <c r="AV1" s="42" t="s">
        <v>354</v>
      </c>
      <c r="AW1" s="42" t="s">
        <v>355</v>
      </c>
      <c r="AX1" s="42" t="s">
        <v>356</v>
      </c>
      <c r="AY1" s="42" t="s">
        <v>357</v>
      </c>
      <c r="AZ1" s="42" t="s">
        <v>358</v>
      </c>
      <c r="BA1" s="42" t="s">
        <v>359</v>
      </c>
      <c r="BB1" s="42" t="s">
        <v>360</v>
      </c>
      <c r="BC1" s="42" t="s">
        <v>361</v>
      </c>
      <c r="BD1" s="42" t="s">
        <v>362</v>
      </c>
      <c r="BE1" s="42" t="s">
        <v>363</v>
      </c>
      <c r="BF1" s="42" t="s">
        <v>364</v>
      </c>
      <c r="BG1" s="42" t="s">
        <v>365</v>
      </c>
      <c r="BH1" s="42" t="s">
        <v>366</v>
      </c>
      <c r="BI1" s="42" t="s">
        <v>367</v>
      </c>
      <c r="BJ1" s="42" t="s">
        <v>368</v>
      </c>
      <c r="BK1" s="42" t="s">
        <v>369</v>
      </c>
      <c r="BL1" s="42" t="s">
        <v>370</v>
      </c>
      <c r="BM1" s="42" t="s">
        <v>371</v>
      </c>
      <c r="BN1" s="42" t="s">
        <v>372</v>
      </c>
      <c r="BO1" s="42" t="s">
        <v>373</v>
      </c>
      <c r="BP1" s="42" t="s">
        <v>374</v>
      </c>
      <c r="BQ1" s="42" t="s">
        <v>375</v>
      </c>
      <c r="BR1" s="42" t="s">
        <v>376</v>
      </c>
      <c r="BS1" s="42" t="s">
        <v>376</v>
      </c>
      <c r="BT1" s="42" t="s">
        <v>377</v>
      </c>
      <c r="BU1" s="42" t="s">
        <v>378</v>
      </c>
      <c r="BV1" s="42" t="s">
        <v>379</v>
      </c>
      <c r="BW1" s="42" t="s">
        <v>380</v>
      </c>
      <c r="BX1" s="42" t="s">
        <v>381</v>
      </c>
      <c r="BY1" s="42" t="s">
        <v>382</v>
      </c>
      <c r="BZ1" s="42" t="s">
        <v>383</v>
      </c>
      <c r="CA1" s="42" t="s">
        <v>384</v>
      </c>
      <c r="CB1" s="42" t="s">
        <v>385</v>
      </c>
      <c r="CC1" s="42" t="s">
        <v>386</v>
      </c>
      <c r="CD1" s="42" t="s">
        <v>387</v>
      </c>
      <c r="CE1" s="42" t="s">
        <v>388</v>
      </c>
      <c r="CF1" s="42" t="s">
        <v>389</v>
      </c>
      <c r="CG1" s="42" t="s">
        <v>390</v>
      </c>
      <c r="CH1" s="42" t="s">
        <v>391</v>
      </c>
      <c r="CI1" s="42" t="s">
        <v>392</v>
      </c>
      <c r="CJ1" s="42" t="s">
        <v>393</v>
      </c>
      <c r="CK1" s="42" t="s">
        <v>394</v>
      </c>
      <c r="CL1" s="42" t="s">
        <v>395</v>
      </c>
      <c r="CM1" s="42" t="s">
        <v>396</v>
      </c>
      <c r="CN1" s="42" t="s">
        <v>397</v>
      </c>
      <c r="CO1" s="42" t="s">
        <v>398</v>
      </c>
      <c r="CP1" s="42" t="s">
        <v>399</v>
      </c>
      <c r="CQ1" s="42" t="s">
        <v>400</v>
      </c>
      <c r="CR1" s="42" t="s">
        <v>401</v>
      </c>
      <c r="CS1" s="42" t="s">
        <v>402</v>
      </c>
      <c r="CT1" s="42" t="s">
        <v>403</v>
      </c>
      <c r="CU1" s="42" t="s">
        <v>404</v>
      </c>
      <c r="CV1" s="42" t="s">
        <v>405</v>
      </c>
      <c r="CW1" s="42" t="s">
        <v>406</v>
      </c>
      <c r="CX1" s="42" t="s">
        <v>407</v>
      </c>
      <c r="CY1" s="42" t="s">
        <v>408</v>
      </c>
      <c r="CZ1" s="42" t="s">
        <v>409</v>
      </c>
      <c r="DA1" s="42" t="s">
        <v>410</v>
      </c>
      <c r="DB1" s="42" t="s">
        <v>411</v>
      </c>
      <c r="DC1" s="42" t="s">
        <v>412</v>
      </c>
      <c r="DD1" s="42" t="s">
        <v>413</v>
      </c>
      <c r="DE1" s="42" t="s">
        <v>414</v>
      </c>
      <c r="DF1" s="42" t="s">
        <v>415</v>
      </c>
      <c r="DG1" s="42" t="s">
        <v>416</v>
      </c>
      <c r="DH1" s="42" t="s">
        <v>417</v>
      </c>
      <c r="DI1" s="42" t="s">
        <v>418</v>
      </c>
      <c r="DJ1" s="42" t="s">
        <v>419</v>
      </c>
      <c r="DK1" s="42" t="s">
        <v>420</v>
      </c>
      <c r="DL1" s="42" t="s">
        <v>421</v>
      </c>
      <c r="DM1" s="42" t="s">
        <v>422</v>
      </c>
      <c r="DN1" s="42" t="s">
        <v>423</v>
      </c>
      <c r="DO1" s="42" t="s">
        <v>424</v>
      </c>
      <c r="DP1" s="42" t="s">
        <v>425</v>
      </c>
      <c r="DQ1" s="42" t="s">
        <v>426</v>
      </c>
      <c r="DR1" s="42" t="s">
        <v>427</v>
      </c>
      <c r="DS1" s="42" t="s">
        <v>428</v>
      </c>
      <c r="DT1" s="42" t="s">
        <v>429</v>
      </c>
      <c r="DU1" s="42" t="s">
        <v>430</v>
      </c>
      <c r="DV1" s="42" t="s">
        <v>431</v>
      </c>
      <c r="DW1" s="42" t="s">
        <v>432</v>
      </c>
      <c r="DX1" s="42" t="s">
        <v>433</v>
      </c>
      <c r="DY1" s="42" t="s">
        <v>434</v>
      </c>
      <c r="DZ1" s="42" t="s">
        <v>435</v>
      </c>
      <c r="EA1" s="42" t="s">
        <v>436</v>
      </c>
      <c r="EB1" s="42" t="s">
        <v>437</v>
      </c>
      <c r="EC1" s="42" t="s">
        <v>438</v>
      </c>
      <c r="ED1" s="42" t="s">
        <v>439</v>
      </c>
      <c r="EE1" s="42" t="s">
        <v>440</v>
      </c>
      <c r="EF1" s="42" t="s">
        <v>441</v>
      </c>
      <c r="EG1" s="42" t="s">
        <v>442</v>
      </c>
      <c r="EH1" s="42" t="s">
        <v>443</v>
      </c>
      <c r="EI1" s="42" t="s">
        <v>444</v>
      </c>
      <c r="EJ1" s="42" t="s">
        <v>445</v>
      </c>
      <c r="EK1" s="42" t="s">
        <v>446</v>
      </c>
      <c r="EL1" s="42" t="s">
        <v>447</v>
      </c>
      <c r="EM1" s="42" t="s">
        <v>448</v>
      </c>
      <c r="EN1" s="42" t="s">
        <v>449</v>
      </c>
      <c r="EO1" s="42" t="s">
        <v>450</v>
      </c>
      <c r="EP1" s="42" t="s">
        <v>451</v>
      </c>
      <c r="EQ1" s="42" t="s">
        <v>452</v>
      </c>
      <c r="ER1" s="42" t="s">
        <v>453</v>
      </c>
      <c r="ES1" s="42" t="s">
        <v>454</v>
      </c>
      <c r="ET1" s="42" t="s">
        <v>455</v>
      </c>
      <c r="EU1" s="42" t="s">
        <v>456</v>
      </c>
      <c r="EV1" s="42" t="s">
        <v>457</v>
      </c>
      <c r="EW1" s="42" t="s">
        <v>458</v>
      </c>
      <c r="EX1" s="42" t="s">
        <v>459</v>
      </c>
      <c r="EY1" s="42" t="s">
        <v>460</v>
      </c>
      <c r="EZ1" s="42" t="s">
        <v>461</v>
      </c>
      <c r="FA1" s="42" t="s">
        <v>462</v>
      </c>
      <c r="FB1" s="42" t="s">
        <v>463</v>
      </c>
      <c r="FC1" s="42" t="s">
        <v>464</v>
      </c>
      <c r="FD1" s="42" t="s">
        <v>465</v>
      </c>
      <c r="FE1" s="42" t="s">
        <v>466</v>
      </c>
      <c r="FF1" s="42" t="s">
        <v>467</v>
      </c>
      <c r="FG1" s="42" t="s">
        <v>468</v>
      </c>
      <c r="FH1" s="42" t="s">
        <v>469</v>
      </c>
      <c r="FI1" s="42" t="s">
        <v>470</v>
      </c>
      <c r="FJ1" s="42" t="s">
        <v>471</v>
      </c>
      <c r="FK1" s="42" t="s">
        <v>472</v>
      </c>
      <c r="FL1" s="42" t="s">
        <v>473</v>
      </c>
      <c r="FM1" s="42" t="s">
        <v>474</v>
      </c>
      <c r="FN1" s="42" t="s">
        <v>475</v>
      </c>
      <c r="FO1" s="42" t="s">
        <v>476</v>
      </c>
      <c r="FP1" s="42" t="s">
        <v>477</v>
      </c>
      <c r="FQ1" s="42" t="s">
        <v>478</v>
      </c>
      <c r="FR1" s="42" t="s">
        <v>479</v>
      </c>
      <c r="FS1" s="42" t="s">
        <v>480</v>
      </c>
      <c r="FT1" s="42" t="s">
        <v>481</v>
      </c>
      <c r="FU1" s="42" t="s">
        <v>482</v>
      </c>
      <c r="FV1" s="42" t="s">
        <v>483</v>
      </c>
      <c r="FW1" s="42" t="s">
        <v>484</v>
      </c>
      <c r="FX1" s="42" t="s">
        <v>485</v>
      </c>
      <c r="FY1" s="42" t="s">
        <v>486</v>
      </c>
      <c r="FZ1" s="42" t="s">
        <v>487</v>
      </c>
      <c r="GA1" s="42" t="s">
        <v>488</v>
      </c>
      <c r="GB1" s="42" t="s">
        <v>489</v>
      </c>
      <c r="GC1" s="42" t="s">
        <v>490</v>
      </c>
      <c r="GD1" s="42" t="s">
        <v>491</v>
      </c>
      <c r="GE1" s="42" t="s">
        <v>492</v>
      </c>
      <c r="GF1" s="42" t="s">
        <v>493</v>
      </c>
      <c r="GG1" s="42" t="s">
        <v>494</v>
      </c>
      <c r="GH1" s="42" t="s">
        <v>495</v>
      </c>
      <c r="GI1" s="42" t="s">
        <v>496</v>
      </c>
      <c r="GJ1" s="42" t="s">
        <v>497</v>
      </c>
      <c r="GK1" s="42" t="s">
        <v>498</v>
      </c>
      <c r="GL1" s="42" t="s">
        <v>499</v>
      </c>
      <c r="GM1" s="42" t="s">
        <v>500</v>
      </c>
      <c r="GN1" s="42" t="s">
        <v>501</v>
      </c>
      <c r="GO1" s="42" t="s">
        <v>502</v>
      </c>
      <c r="GP1" s="42" t="s">
        <v>503</v>
      </c>
      <c r="GQ1" s="42" t="s">
        <v>504</v>
      </c>
      <c r="GR1" s="42" t="s">
        <v>505</v>
      </c>
      <c r="GS1" s="62" t="s">
        <v>506</v>
      </c>
      <c r="GT1" s="42" t="s">
        <v>507</v>
      </c>
      <c r="GU1" s="42" t="s">
        <v>508</v>
      </c>
      <c r="GV1" s="42" t="s">
        <v>509</v>
      </c>
      <c r="GW1" s="42" t="s">
        <v>510</v>
      </c>
      <c r="GX1" s="42" t="s">
        <v>511</v>
      </c>
      <c r="GY1" s="42" t="s">
        <v>512</v>
      </c>
      <c r="GZ1" s="42" t="s">
        <v>513</v>
      </c>
      <c r="HA1" s="42" t="s">
        <v>514</v>
      </c>
      <c r="HB1" s="42" t="s">
        <v>515</v>
      </c>
      <c r="HC1" s="42" t="s">
        <v>516</v>
      </c>
      <c r="HD1" s="42" t="s">
        <v>517</v>
      </c>
      <c r="HE1" s="42" t="s">
        <v>518</v>
      </c>
      <c r="HF1" s="42" t="s">
        <v>519</v>
      </c>
      <c r="HG1" s="42" t="s">
        <v>520</v>
      </c>
      <c r="HH1" s="42" t="s">
        <v>521</v>
      </c>
      <c r="HI1" s="42" t="s">
        <v>522</v>
      </c>
      <c r="HJ1" s="42" t="s">
        <v>523</v>
      </c>
      <c r="HK1" s="42" t="s">
        <v>524</v>
      </c>
      <c r="HL1" s="42" t="s">
        <v>525</v>
      </c>
      <c r="HM1" s="42" t="s">
        <v>526</v>
      </c>
      <c r="HN1" s="42" t="s">
        <v>527</v>
      </c>
      <c r="HO1" s="42" t="s">
        <v>528</v>
      </c>
      <c r="HP1" s="42" t="s">
        <v>529</v>
      </c>
      <c r="HQ1" s="42" t="s">
        <v>530</v>
      </c>
      <c r="HR1" s="42" t="s">
        <v>531</v>
      </c>
      <c r="HS1" s="42" t="s">
        <v>532</v>
      </c>
      <c r="HT1" s="42" t="s">
        <v>533</v>
      </c>
      <c r="HU1" s="42" t="s">
        <v>534</v>
      </c>
      <c r="HV1" s="42" t="s">
        <v>535</v>
      </c>
      <c r="HW1" s="42" t="s">
        <v>536</v>
      </c>
      <c r="HX1" s="42" t="s">
        <v>537</v>
      </c>
      <c r="HY1" s="42" t="s">
        <v>538</v>
      </c>
      <c r="HZ1" s="42" t="s">
        <v>539</v>
      </c>
      <c r="IA1" s="42" t="s">
        <v>540</v>
      </c>
      <c r="IB1" s="42" t="s">
        <v>541</v>
      </c>
      <c r="IC1" s="42" t="s">
        <v>542</v>
      </c>
      <c r="ID1" s="42" t="s">
        <v>543</v>
      </c>
      <c r="IE1" s="42" t="s">
        <v>544</v>
      </c>
      <c r="IF1" s="42" t="s">
        <v>545</v>
      </c>
      <c r="IG1" s="42" t="s">
        <v>546</v>
      </c>
      <c r="IH1" s="42" t="s">
        <v>547</v>
      </c>
      <c r="II1" s="42" t="s">
        <v>548</v>
      </c>
      <c r="IJ1" s="42" t="s">
        <v>549</v>
      </c>
      <c r="IK1" s="42" t="s">
        <v>550</v>
      </c>
      <c r="IL1" s="42" t="s">
        <v>551</v>
      </c>
      <c r="IM1" s="42" t="s">
        <v>552</v>
      </c>
      <c r="IN1" s="42" t="s">
        <v>553</v>
      </c>
      <c r="IO1" s="42" t="s">
        <v>554</v>
      </c>
      <c r="IP1" s="42" t="s">
        <v>555</v>
      </c>
      <c r="IQ1" s="42" t="s">
        <v>556</v>
      </c>
      <c r="IR1" s="42" t="s">
        <v>557</v>
      </c>
      <c r="IS1" s="42" t="s">
        <v>558</v>
      </c>
      <c r="IT1" s="42" t="s">
        <v>559</v>
      </c>
      <c r="IU1" s="42" t="s">
        <v>560</v>
      </c>
      <c r="IV1" s="42" t="s">
        <v>561</v>
      </c>
      <c r="IW1" s="42" t="s">
        <v>562</v>
      </c>
      <c r="IX1" s="42" t="s">
        <v>563</v>
      </c>
      <c r="IY1" s="42" t="s">
        <v>564</v>
      </c>
      <c r="IZ1" s="42" t="s">
        <v>565</v>
      </c>
      <c r="JA1" s="42" t="s">
        <v>566</v>
      </c>
      <c r="JB1" s="42" t="s">
        <v>567</v>
      </c>
      <c r="JC1" s="42" t="s">
        <v>568</v>
      </c>
      <c r="JD1" s="42" t="s">
        <v>569</v>
      </c>
      <c r="JE1" s="42" t="s">
        <v>570</v>
      </c>
      <c r="JF1" s="42" t="s">
        <v>571</v>
      </c>
      <c r="JG1" s="42" t="s">
        <v>572</v>
      </c>
      <c r="JH1" s="42" t="s">
        <v>573</v>
      </c>
      <c r="JI1" s="42" t="s">
        <v>574</v>
      </c>
      <c r="JJ1" s="42" t="s">
        <v>575</v>
      </c>
      <c r="JK1" s="42" t="s">
        <v>576</v>
      </c>
      <c r="JL1" s="42" t="s">
        <v>576</v>
      </c>
      <c r="JM1" s="42" t="s">
        <v>577</v>
      </c>
      <c r="JN1" s="42" t="s">
        <v>578</v>
      </c>
      <c r="JO1" s="42" t="s">
        <v>579</v>
      </c>
      <c r="JP1" s="42" t="s">
        <v>580</v>
      </c>
      <c r="JQ1" s="42" t="s">
        <v>581</v>
      </c>
      <c r="JR1" s="42" t="s">
        <v>582</v>
      </c>
      <c r="JS1" s="42" t="s">
        <v>583</v>
      </c>
      <c r="JT1" s="42" t="s">
        <v>584</v>
      </c>
      <c r="JU1" s="42" t="s">
        <v>585</v>
      </c>
      <c r="JV1" s="42" t="s">
        <v>586</v>
      </c>
      <c r="JW1" s="42" t="s">
        <v>587</v>
      </c>
      <c r="JX1" s="42" t="s">
        <v>588</v>
      </c>
      <c r="JY1" s="42" t="s">
        <v>589</v>
      </c>
      <c r="JZ1" s="42" t="s">
        <v>590</v>
      </c>
      <c r="KA1" s="42" t="s">
        <v>591</v>
      </c>
      <c r="KB1" s="42" t="s">
        <v>592</v>
      </c>
      <c r="KC1" s="42" t="s">
        <v>593</v>
      </c>
      <c r="KD1" s="42" t="s">
        <v>594</v>
      </c>
      <c r="KE1" s="42" t="s">
        <v>595</v>
      </c>
      <c r="KF1" s="42" t="s">
        <v>596</v>
      </c>
      <c r="KG1" s="42" t="s">
        <v>597</v>
      </c>
      <c r="KH1" s="42" t="s">
        <v>598</v>
      </c>
      <c r="KI1" s="42" t="s">
        <v>599</v>
      </c>
      <c r="KJ1" s="42" t="s">
        <v>600</v>
      </c>
      <c r="KK1" s="42" t="s">
        <v>601</v>
      </c>
      <c r="KL1" s="42" t="s">
        <v>602</v>
      </c>
      <c r="KM1" s="63" t="s">
        <v>603</v>
      </c>
      <c r="KN1" s="63" t="s">
        <v>604</v>
      </c>
      <c r="KO1" s="42" t="s">
        <v>605</v>
      </c>
      <c r="KP1" s="42" t="s">
        <v>606</v>
      </c>
      <c r="KQ1" s="42" t="s">
        <v>607</v>
      </c>
      <c r="KR1" s="42" t="s">
        <v>608</v>
      </c>
      <c r="KS1" s="42" t="s">
        <v>609</v>
      </c>
      <c r="KT1" s="42" t="s">
        <v>610</v>
      </c>
      <c r="KU1" s="42" t="s">
        <v>611</v>
      </c>
      <c r="KV1" s="42" t="s">
        <v>612</v>
      </c>
      <c r="KW1" s="42" t="s">
        <v>613</v>
      </c>
      <c r="KX1" s="42" t="s">
        <v>614</v>
      </c>
      <c r="KY1" s="42" t="s">
        <v>615</v>
      </c>
      <c r="KZ1" s="62" t="s">
        <v>616</v>
      </c>
      <c r="LA1" s="42" t="s">
        <v>617</v>
      </c>
      <c r="LB1" s="42" t="s">
        <v>618</v>
      </c>
      <c r="LC1" s="42" t="s">
        <v>619</v>
      </c>
      <c r="LD1" s="42" t="s">
        <v>620</v>
      </c>
      <c r="LE1" s="42" t="s">
        <v>621</v>
      </c>
      <c r="LF1" s="42" t="s">
        <v>724</v>
      </c>
    </row>
    <row r="2" spans="1:318" s="8" customFormat="1" x14ac:dyDescent="0.2">
      <c r="A2" s="7" t="s">
        <v>190</v>
      </c>
      <c r="B2" s="8">
        <v>114</v>
      </c>
      <c r="C2" s="8">
        <v>0</v>
      </c>
      <c r="D2" s="8">
        <v>0</v>
      </c>
      <c r="E2" s="8">
        <v>0</v>
      </c>
      <c r="F2" s="8">
        <v>0</v>
      </c>
      <c r="G2" s="8">
        <v>0</v>
      </c>
      <c r="H2" s="8">
        <v>0</v>
      </c>
      <c r="I2" s="8">
        <v>0</v>
      </c>
      <c r="J2" s="8">
        <v>14149573</v>
      </c>
      <c r="K2" s="8">
        <v>0</v>
      </c>
      <c r="L2" s="8">
        <v>13146012.25</v>
      </c>
      <c r="M2" s="8">
        <v>37320680.560000002</v>
      </c>
      <c r="N2" s="8">
        <v>0</v>
      </c>
      <c r="O2" s="8">
        <v>63</v>
      </c>
      <c r="P2" s="8">
        <v>48</v>
      </c>
      <c r="Q2" s="8">
        <v>7</v>
      </c>
      <c r="R2" s="8">
        <v>15</v>
      </c>
      <c r="S2" s="8">
        <v>69</v>
      </c>
      <c r="T2" s="8">
        <v>100</v>
      </c>
      <c r="U2" s="8">
        <v>9</v>
      </c>
      <c r="V2" s="8">
        <v>36</v>
      </c>
      <c r="W2" s="8">
        <v>104</v>
      </c>
      <c r="X2" s="8">
        <v>106</v>
      </c>
      <c r="Y2" s="8">
        <v>136</v>
      </c>
      <c r="Z2" s="8">
        <v>225</v>
      </c>
      <c r="AA2" s="8">
        <v>388</v>
      </c>
      <c r="AB2" s="8">
        <v>530</v>
      </c>
      <c r="AC2" s="8">
        <v>918</v>
      </c>
      <c r="AD2" s="8">
        <v>2005</v>
      </c>
      <c r="AE2" s="8">
        <v>2116</v>
      </c>
      <c r="AF2" s="8">
        <v>32</v>
      </c>
      <c r="AG2" s="8">
        <v>79</v>
      </c>
      <c r="AH2" s="8">
        <v>269</v>
      </c>
      <c r="AI2" s="8">
        <v>259</v>
      </c>
      <c r="AJ2" s="8">
        <v>2306</v>
      </c>
      <c r="AK2" s="8">
        <v>2454</v>
      </c>
      <c r="AL2" s="8">
        <v>4760</v>
      </c>
      <c r="AM2" s="8">
        <v>1206</v>
      </c>
      <c r="AN2" s="8">
        <v>2011</v>
      </c>
      <c r="AO2" s="8">
        <v>3217</v>
      </c>
      <c r="AP2" s="8">
        <v>81831</v>
      </c>
      <c r="AQ2" s="8">
        <v>449</v>
      </c>
      <c r="AR2" s="8">
        <v>358</v>
      </c>
      <c r="AS2" s="8">
        <v>0</v>
      </c>
      <c r="AT2" s="8">
        <v>0</v>
      </c>
      <c r="AU2" s="8">
        <v>0</v>
      </c>
      <c r="AV2" s="8">
        <v>0</v>
      </c>
      <c r="AW2" s="8">
        <v>3</v>
      </c>
      <c r="AX2" s="8">
        <v>4</v>
      </c>
      <c r="AY2" s="8">
        <v>0</v>
      </c>
      <c r="AZ2" s="8">
        <v>0</v>
      </c>
      <c r="BA2" s="8">
        <v>0</v>
      </c>
      <c r="BB2" s="8">
        <v>1</v>
      </c>
      <c r="BC2" s="8">
        <v>0</v>
      </c>
      <c r="BD2" s="8">
        <v>0</v>
      </c>
      <c r="BE2" s="8">
        <v>0</v>
      </c>
      <c r="BF2" s="8">
        <v>0</v>
      </c>
      <c r="BG2" s="8">
        <v>1</v>
      </c>
      <c r="BH2" s="8">
        <v>1</v>
      </c>
      <c r="BI2" s="8">
        <v>0</v>
      </c>
      <c r="BJ2" s="8">
        <v>0</v>
      </c>
      <c r="BK2" s="8">
        <v>0</v>
      </c>
      <c r="BL2" s="8">
        <v>0</v>
      </c>
      <c r="BM2" s="8">
        <v>1</v>
      </c>
      <c r="BN2" s="8">
        <v>0</v>
      </c>
      <c r="BO2" s="8">
        <v>21</v>
      </c>
      <c r="BP2" s="8">
        <v>10</v>
      </c>
      <c r="BQ2" s="8">
        <v>475</v>
      </c>
      <c r="BR2" s="8">
        <v>374</v>
      </c>
      <c r="BS2" s="8">
        <v>849</v>
      </c>
      <c r="BT2" s="8">
        <v>1122.5</v>
      </c>
      <c r="BU2" s="8">
        <v>1114</v>
      </c>
      <c r="BV2" s="8">
        <v>0</v>
      </c>
      <c r="BW2" s="8">
        <v>1</v>
      </c>
      <c r="BX2" s="8">
        <v>1</v>
      </c>
      <c r="BY2" s="8">
        <v>1</v>
      </c>
      <c r="BZ2" s="8">
        <v>1</v>
      </c>
      <c r="CA2" s="8">
        <v>4</v>
      </c>
      <c r="CB2" s="8">
        <v>1</v>
      </c>
      <c r="CC2" s="8">
        <v>0</v>
      </c>
      <c r="CD2" s="8">
        <v>0</v>
      </c>
      <c r="CE2" s="8">
        <v>0</v>
      </c>
      <c r="CF2" s="8">
        <v>0</v>
      </c>
      <c r="CG2" s="8">
        <v>0</v>
      </c>
      <c r="CH2" s="8">
        <v>0</v>
      </c>
      <c r="CI2" s="8">
        <v>1</v>
      </c>
      <c r="CJ2" s="8">
        <v>4</v>
      </c>
      <c r="CK2" s="8">
        <v>3</v>
      </c>
      <c r="CL2" s="8">
        <v>2</v>
      </c>
      <c r="CM2" s="8">
        <v>1</v>
      </c>
      <c r="CN2" s="8">
        <v>4</v>
      </c>
      <c r="CO2" s="8">
        <v>11</v>
      </c>
      <c r="CP2" s="8">
        <v>15</v>
      </c>
      <c r="CQ2" s="8">
        <v>18</v>
      </c>
      <c r="CR2" s="8">
        <v>472</v>
      </c>
      <c r="CS2" s="8">
        <v>572</v>
      </c>
      <c r="CT2" s="8">
        <v>1622.5</v>
      </c>
      <c r="CU2" s="8">
        <v>1726</v>
      </c>
      <c r="CV2" s="8">
        <v>3348.5</v>
      </c>
      <c r="CW2" s="8">
        <v>94.5</v>
      </c>
      <c r="CX2" s="8">
        <v>186</v>
      </c>
      <c r="CY2" s="8">
        <v>0</v>
      </c>
      <c r="CZ2" s="8">
        <v>0</v>
      </c>
      <c r="DA2" s="8">
        <v>0</v>
      </c>
      <c r="DB2" s="8">
        <v>0</v>
      </c>
      <c r="DC2" s="8">
        <v>1</v>
      </c>
      <c r="DD2" s="8">
        <v>2</v>
      </c>
      <c r="DE2" s="8">
        <v>0</v>
      </c>
      <c r="DF2" s="8">
        <v>0</v>
      </c>
      <c r="DG2" s="8">
        <v>0</v>
      </c>
      <c r="DH2" s="8">
        <v>0</v>
      </c>
      <c r="DI2" s="8">
        <v>0</v>
      </c>
      <c r="DJ2" s="8">
        <v>0</v>
      </c>
      <c r="DK2" s="8">
        <v>0</v>
      </c>
      <c r="DL2" s="8">
        <v>0</v>
      </c>
      <c r="DM2" s="8">
        <v>0</v>
      </c>
      <c r="DN2" s="8">
        <v>0</v>
      </c>
      <c r="DO2" s="8">
        <v>0</v>
      </c>
      <c r="DP2" s="8">
        <v>0</v>
      </c>
      <c r="DQ2" s="8">
        <v>0</v>
      </c>
      <c r="DR2" s="8">
        <v>0</v>
      </c>
      <c r="DS2" s="8">
        <v>0</v>
      </c>
      <c r="DT2" s="8">
        <v>2</v>
      </c>
      <c r="DU2" s="8">
        <v>4</v>
      </c>
      <c r="DV2" s="8">
        <v>6</v>
      </c>
      <c r="DW2" s="8">
        <v>99.5</v>
      </c>
      <c r="DX2" s="8">
        <v>196</v>
      </c>
      <c r="DY2" s="8">
        <v>295.5</v>
      </c>
      <c r="DZ2" s="8">
        <v>347</v>
      </c>
      <c r="EA2" s="8">
        <v>467</v>
      </c>
      <c r="EB2" s="8">
        <v>0</v>
      </c>
      <c r="EC2" s="8">
        <v>0</v>
      </c>
      <c r="ED2" s="8">
        <v>0</v>
      </c>
      <c r="EE2" s="8">
        <v>0</v>
      </c>
      <c r="EF2" s="8">
        <v>0</v>
      </c>
      <c r="EG2" s="8">
        <v>2</v>
      </c>
      <c r="EH2" s="8">
        <v>0</v>
      </c>
      <c r="EI2" s="8">
        <v>0</v>
      </c>
      <c r="EJ2" s="8">
        <v>0</v>
      </c>
      <c r="EK2" s="8">
        <v>0</v>
      </c>
      <c r="EL2" s="8">
        <v>0</v>
      </c>
      <c r="EM2" s="8">
        <v>0</v>
      </c>
      <c r="EN2" s="8">
        <v>3</v>
      </c>
      <c r="EO2" s="8">
        <v>1</v>
      </c>
      <c r="EP2" s="8">
        <v>1</v>
      </c>
      <c r="EQ2" s="8">
        <v>1</v>
      </c>
      <c r="ER2" s="8">
        <v>0</v>
      </c>
      <c r="ES2" s="8">
        <v>0</v>
      </c>
      <c r="ET2" s="8">
        <v>2</v>
      </c>
      <c r="EU2" s="8">
        <v>2</v>
      </c>
      <c r="EV2" s="8">
        <v>1</v>
      </c>
      <c r="EW2" s="8">
        <v>2</v>
      </c>
      <c r="EX2" s="8">
        <v>72</v>
      </c>
      <c r="EY2" s="8">
        <v>101</v>
      </c>
      <c r="EZ2" s="8">
        <v>426</v>
      </c>
      <c r="FA2" s="8">
        <v>576</v>
      </c>
      <c r="FB2" s="8">
        <v>1002</v>
      </c>
      <c r="FC2" s="8">
        <v>63</v>
      </c>
      <c r="FD2" s="8">
        <v>38</v>
      </c>
      <c r="FE2" s="8">
        <v>27</v>
      </c>
      <c r="FF2" s="8">
        <v>18</v>
      </c>
      <c r="FG2" s="8">
        <v>5</v>
      </c>
      <c r="FH2" s="8">
        <v>6</v>
      </c>
      <c r="FI2" s="8">
        <v>14</v>
      </c>
      <c r="FJ2" s="8">
        <v>18</v>
      </c>
      <c r="FK2" s="8">
        <v>68</v>
      </c>
      <c r="FL2" s="8">
        <v>74</v>
      </c>
      <c r="FM2" s="8">
        <v>177</v>
      </c>
      <c r="FN2" s="8">
        <v>154</v>
      </c>
      <c r="FO2" s="8">
        <v>331</v>
      </c>
      <c r="FP2" s="8">
        <v>8</v>
      </c>
      <c r="FQ2" s="8">
        <v>5</v>
      </c>
      <c r="FR2" s="8">
        <v>28</v>
      </c>
      <c r="FS2" s="8">
        <v>40</v>
      </c>
      <c r="FT2" s="8">
        <v>81</v>
      </c>
      <c r="FU2" s="8">
        <v>119</v>
      </c>
      <c r="FV2" s="8">
        <v>148</v>
      </c>
      <c r="FW2" s="8">
        <v>112</v>
      </c>
      <c r="FX2" s="8">
        <v>117</v>
      </c>
      <c r="FY2" s="8">
        <v>60</v>
      </c>
      <c r="FZ2" s="8">
        <v>74</v>
      </c>
      <c r="GA2" s="8">
        <v>22</v>
      </c>
      <c r="GB2" s="8">
        <v>456</v>
      </c>
      <c r="GC2" s="8">
        <v>358</v>
      </c>
      <c r="GD2" s="8">
        <v>814</v>
      </c>
      <c r="GE2" s="8">
        <v>153</v>
      </c>
      <c r="GF2" s="8">
        <v>158</v>
      </c>
      <c r="GG2" s="8">
        <v>347</v>
      </c>
      <c r="GH2" s="8">
        <v>438</v>
      </c>
      <c r="GI2" s="8">
        <v>365</v>
      </c>
      <c r="GJ2" s="8">
        <v>385</v>
      </c>
      <c r="GK2" s="8">
        <v>221</v>
      </c>
      <c r="GL2" s="8">
        <v>217</v>
      </c>
      <c r="GM2" s="8">
        <v>92</v>
      </c>
      <c r="GN2" s="8">
        <v>88</v>
      </c>
      <c r="GO2" s="8">
        <v>32.5</v>
      </c>
      <c r="GP2" s="8">
        <v>30</v>
      </c>
      <c r="GQ2" s="8">
        <v>1210.5</v>
      </c>
      <c r="GR2" s="8">
        <v>1316</v>
      </c>
      <c r="GS2" s="8">
        <v>2526.5</v>
      </c>
      <c r="GT2" s="8">
        <v>0</v>
      </c>
      <c r="GU2" s="8">
        <v>7</v>
      </c>
      <c r="GV2" s="8">
        <v>21</v>
      </c>
      <c r="GW2" s="8">
        <v>64</v>
      </c>
      <c r="GX2" s="8">
        <v>31</v>
      </c>
      <c r="GY2" s="8">
        <v>68</v>
      </c>
      <c r="GZ2" s="8">
        <v>34</v>
      </c>
      <c r="HA2" s="8">
        <v>38</v>
      </c>
      <c r="HB2" s="8">
        <v>10</v>
      </c>
      <c r="HC2" s="8">
        <v>9</v>
      </c>
      <c r="HD2" s="8">
        <v>3.5</v>
      </c>
      <c r="HE2" s="8">
        <v>1</v>
      </c>
      <c r="HF2" s="8">
        <v>99.5</v>
      </c>
      <c r="HG2" s="8">
        <v>187</v>
      </c>
      <c r="HH2" s="8">
        <v>286.5</v>
      </c>
      <c r="HI2" s="8">
        <v>41</v>
      </c>
      <c r="HJ2" s="8">
        <v>70</v>
      </c>
      <c r="HK2" s="8">
        <v>136</v>
      </c>
      <c r="HL2" s="8">
        <v>173</v>
      </c>
      <c r="HM2" s="8">
        <v>86</v>
      </c>
      <c r="HN2" s="8">
        <v>143</v>
      </c>
      <c r="HO2" s="8">
        <v>60</v>
      </c>
      <c r="HP2" s="8">
        <v>84</v>
      </c>
      <c r="HQ2" s="8">
        <v>22</v>
      </c>
      <c r="HR2" s="8">
        <v>25</v>
      </c>
      <c r="HS2" s="8">
        <v>2</v>
      </c>
      <c r="HT2" s="8">
        <v>10</v>
      </c>
      <c r="HU2" s="8">
        <v>347</v>
      </c>
      <c r="HV2" s="8">
        <v>505</v>
      </c>
      <c r="HW2" s="8">
        <v>852</v>
      </c>
      <c r="HX2" s="8">
        <v>251</v>
      </c>
      <c r="HY2" s="8">
        <v>397</v>
      </c>
      <c r="HZ2" s="8">
        <v>192</v>
      </c>
      <c r="IA2" s="8">
        <v>294</v>
      </c>
      <c r="IB2" s="8">
        <v>149</v>
      </c>
      <c r="IC2" s="8">
        <v>269</v>
      </c>
      <c r="ID2" s="8">
        <v>105</v>
      </c>
      <c r="IE2" s="8">
        <v>251</v>
      </c>
      <c r="IF2" s="8">
        <v>79</v>
      </c>
      <c r="IG2" s="8">
        <v>90</v>
      </c>
      <c r="IH2" s="8">
        <v>35</v>
      </c>
      <c r="II2" s="8">
        <v>41</v>
      </c>
      <c r="IJ2" s="8">
        <v>811</v>
      </c>
      <c r="IK2" s="8">
        <v>1342</v>
      </c>
      <c r="IL2" s="8">
        <v>2153</v>
      </c>
      <c r="IM2" s="8">
        <v>77</v>
      </c>
      <c r="IN2" s="8">
        <v>65</v>
      </c>
      <c r="IO2" s="8">
        <v>54</v>
      </c>
      <c r="IP2" s="8">
        <v>45</v>
      </c>
      <c r="IQ2" s="8">
        <v>3</v>
      </c>
      <c r="IR2" s="8">
        <v>4</v>
      </c>
      <c r="IS2" s="8">
        <v>8</v>
      </c>
      <c r="IT2" s="8">
        <v>14</v>
      </c>
      <c r="IU2" s="8">
        <v>307</v>
      </c>
      <c r="IV2" s="8">
        <v>228</v>
      </c>
      <c r="IW2" s="8">
        <v>449</v>
      </c>
      <c r="IX2" s="8">
        <v>356</v>
      </c>
      <c r="IY2" s="8">
        <v>805</v>
      </c>
      <c r="IZ2" s="8">
        <v>115</v>
      </c>
      <c r="JA2" s="8">
        <v>128</v>
      </c>
      <c r="JB2" s="8">
        <v>49</v>
      </c>
      <c r="JC2" s="8">
        <v>66</v>
      </c>
      <c r="JD2" s="8">
        <v>6</v>
      </c>
      <c r="JE2" s="8">
        <v>8</v>
      </c>
      <c r="JF2" s="8">
        <v>13</v>
      </c>
      <c r="JG2" s="8">
        <v>13</v>
      </c>
      <c r="JH2" s="8">
        <v>1348</v>
      </c>
      <c r="JI2" s="8">
        <v>1410</v>
      </c>
      <c r="JJ2" s="8">
        <v>1531</v>
      </c>
      <c r="JK2" s="8">
        <v>1625</v>
      </c>
      <c r="JL2" s="8">
        <v>3156</v>
      </c>
      <c r="JM2" s="8">
        <v>26</v>
      </c>
      <c r="JN2" s="8">
        <v>43</v>
      </c>
      <c r="JO2" s="8">
        <v>15</v>
      </c>
      <c r="JP2" s="8">
        <v>18</v>
      </c>
      <c r="JQ2" s="8">
        <v>2</v>
      </c>
      <c r="JR2" s="8">
        <v>1</v>
      </c>
      <c r="JS2" s="8">
        <v>5</v>
      </c>
      <c r="JT2" s="8">
        <v>13</v>
      </c>
      <c r="JU2" s="8">
        <v>51</v>
      </c>
      <c r="JV2" s="8">
        <v>108</v>
      </c>
      <c r="JW2" s="8">
        <v>99</v>
      </c>
      <c r="JX2" s="8">
        <v>183</v>
      </c>
      <c r="JY2" s="8">
        <v>282</v>
      </c>
      <c r="JZ2" s="8">
        <v>101</v>
      </c>
      <c r="KA2" s="8">
        <v>146</v>
      </c>
      <c r="KB2" s="8">
        <v>41</v>
      </c>
      <c r="KC2" s="8">
        <v>78</v>
      </c>
      <c r="KD2" s="8">
        <v>1</v>
      </c>
      <c r="KE2" s="8">
        <v>5</v>
      </c>
      <c r="KF2" s="8">
        <v>3</v>
      </c>
      <c r="KG2" s="8">
        <v>6</v>
      </c>
      <c r="KH2" s="8">
        <v>325</v>
      </c>
      <c r="KI2" s="8">
        <v>530</v>
      </c>
      <c r="KJ2" s="8">
        <v>471</v>
      </c>
      <c r="KK2" s="8">
        <v>765</v>
      </c>
      <c r="KL2" s="8">
        <v>1236</v>
      </c>
      <c r="KM2" s="8">
        <v>65</v>
      </c>
      <c r="KN2" s="8">
        <v>40</v>
      </c>
      <c r="KO2" s="8">
        <v>62</v>
      </c>
      <c r="KP2" s="8">
        <v>1</v>
      </c>
      <c r="KQ2" s="8">
        <v>191</v>
      </c>
      <c r="KR2" s="8">
        <v>189</v>
      </c>
      <c r="KS2" s="8">
        <v>99</v>
      </c>
      <c r="KT2" s="8">
        <v>57</v>
      </c>
      <c r="KU2" s="8">
        <v>268</v>
      </c>
      <c r="KV2" s="8">
        <v>113</v>
      </c>
      <c r="KW2" s="8">
        <v>291</v>
      </c>
      <c r="KX2" s="8">
        <v>215</v>
      </c>
      <c r="KY2" s="8">
        <v>1423</v>
      </c>
      <c r="KZ2" s="8">
        <v>54</v>
      </c>
      <c r="LA2" s="8">
        <v>19</v>
      </c>
      <c r="LB2" s="8">
        <v>310</v>
      </c>
      <c r="LC2" s="8">
        <v>394</v>
      </c>
      <c r="LD2" s="8">
        <v>777</v>
      </c>
    </row>
    <row r="3" spans="1:318" s="8" customFormat="1" x14ac:dyDescent="0.2">
      <c r="A3" s="7" t="s">
        <v>191</v>
      </c>
      <c r="B3" s="8">
        <v>53</v>
      </c>
      <c r="C3" s="8">
        <v>0</v>
      </c>
      <c r="D3" s="8">
        <v>0</v>
      </c>
      <c r="E3" s="8">
        <v>0</v>
      </c>
      <c r="F3" s="8">
        <v>0</v>
      </c>
      <c r="G3" s="8">
        <v>0</v>
      </c>
      <c r="H3" s="8">
        <v>0</v>
      </c>
      <c r="I3" s="8">
        <v>0</v>
      </c>
      <c r="J3" s="8">
        <v>2956777</v>
      </c>
      <c r="K3" s="8">
        <v>0</v>
      </c>
      <c r="L3" s="8">
        <v>0</v>
      </c>
      <c r="M3" s="8">
        <v>0</v>
      </c>
      <c r="N3" s="8">
        <v>0</v>
      </c>
      <c r="O3" s="8">
        <v>8</v>
      </c>
      <c r="P3" s="8">
        <v>7</v>
      </c>
      <c r="Q3" s="8">
        <v>4</v>
      </c>
      <c r="R3" s="8">
        <v>4</v>
      </c>
      <c r="S3" s="8">
        <v>14</v>
      </c>
      <c r="T3" s="8">
        <v>21</v>
      </c>
      <c r="U3" s="8">
        <v>4</v>
      </c>
      <c r="V3" s="8">
        <v>11</v>
      </c>
      <c r="W3" s="8">
        <v>3</v>
      </c>
      <c r="X3" s="8">
        <v>11</v>
      </c>
      <c r="Y3" s="8">
        <v>11</v>
      </c>
      <c r="Z3" s="8">
        <v>22</v>
      </c>
      <c r="AA3" s="8">
        <v>44</v>
      </c>
      <c r="AB3" s="8">
        <v>76</v>
      </c>
      <c r="AC3" s="8">
        <v>120</v>
      </c>
      <c r="AD3" s="8">
        <v>757</v>
      </c>
      <c r="AE3" s="8">
        <v>759</v>
      </c>
      <c r="AF3" s="8">
        <v>9</v>
      </c>
      <c r="AG3" s="8">
        <v>16</v>
      </c>
      <c r="AH3" s="8">
        <v>94</v>
      </c>
      <c r="AI3" s="8">
        <v>86</v>
      </c>
      <c r="AJ3" s="8">
        <v>860</v>
      </c>
      <c r="AK3" s="8">
        <v>861</v>
      </c>
      <c r="AL3" s="8">
        <v>1721</v>
      </c>
      <c r="AM3" s="8">
        <v>281</v>
      </c>
      <c r="AN3" s="8">
        <v>432</v>
      </c>
      <c r="AO3" s="8">
        <v>713</v>
      </c>
      <c r="AP3" s="8">
        <v>20453</v>
      </c>
      <c r="AQ3" s="8">
        <v>211</v>
      </c>
      <c r="AR3" s="8">
        <v>177</v>
      </c>
      <c r="AS3" s="8">
        <v>0</v>
      </c>
      <c r="AT3" s="8">
        <v>0</v>
      </c>
      <c r="AU3" s="8">
        <v>0</v>
      </c>
      <c r="AV3" s="8">
        <v>0</v>
      </c>
      <c r="AW3" s="8">
        <v>0</v>
      </c>
      <c r="AX3" s="8">
        <v>3</v>
      </c>
      <c r="AY3" s="8">
        <v>0</v>
      </c>
      <c r="AZ3" s="8">
        <v>0</v>
      </c>
      <c r="BA3" s="8">
        <v>0</v>
      </c>
      <c r="BB3" s="8">
        <v>0</v>
      </c>
      <c r="BC3" s="8">
        <v>0</v>
      </c>
      <c r="BD3" s="8">
        <v>0</v>
      </c>
      <c r="BE3" s="8">
        <v>0</v>
      </c>
      <c r="BF3" s="8">
        <v>0</v>
      </c>
      <c r="BG3" s="8">
        <v>1</v>
      </c>
      <c r="BH3" s="8">
        <v>1</v>
      </c>
      <c r="BI3" s="8">
        <v>0</v>
      </c>
      <c r="BJ3" s="8">
        <v>0</v>
      </c>
      <c r="BK3" s="8">
        <v>0</v>
      </c>
      <c r="BL3" s="8">
        <v>0</v>
      </c>
      <c r="BM3" s="8">
        <v>1</v>
      </c>
      <c r="BN3" s="8">
        <v>0</v>
      </c>
      <c r="BO3" s="8">
        <v>5</v>
      </c>
      <c r="BP3" s="8">
        <v>2</v>
      </c>
      <c r="BQ3" s="8">
        <v>218</v>
      </c>
      <c r="BR3" s="8">
        <v>183</v>
      </c>
      <c r="BS3" s="8">
        <v>401</v>
      </c>
      <c r="BT3" s="8">
        <v>378</v>
      </c>
      <c r="BU3" s="8">
        <v>355</v>
      </c>
      <c r="BV3" s="8">
        <v>0</v>
      </c>
      <c r="BW3" s="8">
        <v>0</v>
      </c>
      <c r="BX3" s="8">
        <v>1</v>
      </c>
      <c r="BY3" s="8">
        <v>1</v>
      </c>
      <c r="BZ3" s="8">
        <v>1</v>
      </c>
      <c r="CA3" s="8">
        <v>3</v>
      </c>
      <c r="CB3" s="8">
        <v>0</v>
      </c>
      <c r="CC3" s="8">
        <v>0</v>
      </c>
      <c r="CD3" s="8">
        <v>0</v>
      </c>
      <c r="CE3" s="8">
        <v>0</v>
      </c>
      <c r="CF3" s="8">
        <v>0</v>
      </c>
      <c r="CG3" s="8">
        <v>0</v>
      </c>
      <c r="CH3" s="8">
        <v>0</v>
      </c>
      <c r="CI3" s="8">
        <v>0</v>
      </c>
      <c r="CJ3" s="8">
        <v>0</v>
      </c>
      <c r="CK3" s="8">
        <v>0</v>
      </c>
      <c r="CL3" s="8">
        <v>1</v>
      </c>
      <c r="CM3" s="8">
        <v>1</v>
      </c>
      <c r="CN3" s="8">
        <v>2</v>
      </c>
      <c r="CO3" s="8">
        <v>2</v>
      </c>
      <c r="CP3" s="8">
        <v>7</v>
      </c>
      <c r="CQ3" s="8">
        <v>10</v>
      </c>
      <c r="CR3" s="8">
        <v>296</v>
      </c>
      <c r="CS3" s="8">
        <v>285</v>
      </c>
      <c r="CT3" s="8">
        <v>686</v>
      </c>
      <c r="CU3" s="8">
        <v>657</v>
      </c>
      <c r="CV3" s="8">
        <v>1343</v>
      </c>
      <c r="CW3" s="8">
        <v>20</v>
      </c>
      <c r="CX3" s="8">
        <v>38</v>
      </c>
      <c r="CY3" s="8">
        <v>0</v>
      </c>
      <c r="CZ3" s="8">
        <v>0</v>
      </c>
      <c r="DA3" s="8">
        <v>0</v>
      </c>
      <c r="DB3" s="8">
        <v>0</v>
      </c>
      <c r="DC3" s="8">
        <v>0</v>
      </c>
      <c r="DD3" s="8">
        <v>0</v>
      </c>
      <c r="DE3" s="8">
        <v>0</v>
      </c>
      <c r="DF3" s="8">
        <v>0</v>
      </c>
      <c r="DG3" s="8">
        <v>0</v>
      </c>
      <c r="DH3" s="8">
        <v>0</v>
      </c>
      <c r="DI3" s="8">
        <v>0</v>
      </c>
      <c r="DJ3" s="8">
        <v>0</v>
      </c>
      <c r="DK3" s="8">
        <v>0</v>
      </c>
      <c r="DL3" s="8">
        <v>0</v>
      </c>
      <c r="DM3" s="8">
        <v>0</v>
      </c>
      <c r="DN3" s="8">
        <v>0</v>
      </c>
      <c r="DO3" s="8">
        <v>0</v>
      </c>
      <c r="DP3" s="8">
        <v>0</v>
      </c>
      <c r="DQ3" s="8">
        <v>0</v>
      </c>
      <c r="DR3" s="8">
        <v>0</v>
      </c>
      <c r="DS3" s="8">
        <v>0</v>
      </c>
      <c r="DT3" s="8">
        <v>0</v>
      </c>
      <c r="DU3" s="8">
        <v>0</v>
      </c>
      <c r="DV3" s="8">
        <v>1</v>
      </c>
      <c r="DW3" s="8">
        <v>20</v>
      </c>
      <c r="DX3" s="8">
        <v>39</v>
      </c>
      <c r="DY3" s="8">
        <v>59</v>
      </c>
      <c r="DZ3" s="8">
        <v>53</v>
      </c>
      <c r="EA3" s="8">
        <v>88</v>
      </c>
      <c r="EB3" s="8">
        <v>0</v>
      </c>
      <c r="EC3" s="8">
        <v>0</v>
      </c>
      <c r="ED3" s="8">
        <v>0</v>
      </c>
      <c r="EE3" s="8">
        <v>0</v>
      </c>
      <c r="EF3" s="8">
        <v>0</v>
      </c>
      <c r="EG3" s="8">
        <v>0</v>
      </c>
      <c r="EH3" s="8">
        <v>0</v>
      </c>
      <c r="EI3" s="8">
        <v>0</v>
      </c>
      <c r="EJ3" s="8">
        <v>0</v>
      </c>
      <c r="EK3" s="8">
        <v>0</v>
      </c>
      <c r="EL3" s="8">
        <v>0</v>
      </c>
      <c r="EM3" s="8">
        <v>0</v>
      </c>
      <c r="EN3" s="8">
        <v>3</v>
      </c>
      <c r="EO3" s="8">
        <v>0</v>
      </c>
      <c r="EP3" s="8">
        <v>0</v>
      </c>
      <c r="EQ3" s="8">
        <v>0</v>
      </c>
      <c r="ER3" s="8">
        <v>0</v>
      </c>
      <c r="ES3" s="8">
        <v>0</v>
      </c>
      <c r="ET3" s="8">
        <v>0</v>
      </c>
      <c r="EU3" s="8">
        <v>1</v>
      </c>
      <c r="EV3" s="8">
        <v>0</v>
      </c>
      <c r="EW3" s="8">
        <v>1</v>
      </c>
      <c r="EX3" s="8">
        <v>15</v>
      </c>
      <c r="EY3" s="8">
        <v>11</v>
      </c>
      <c r="EZ3" s="8">
        <v>71</v>
      </c>
      <c r="FA3" s="8">
        <v>101</v>
      </c>
      <c r="FB3" s="8">
        <v>172</v>
      </c>
      <c r="FC3" s="8">
        <v>49</v>
      </c>
      <c r="FD3" s="8">
        <v>30</v>
      </c>
      <c r="FE3" s="8">
        <v>21</v>
      </c>
      <c r="FF3" s="8">
        <v>15</v>
      </c>
      <c r="FG3" s="8">
        <v>4</v>
      </c>
      <c r="FH3" s="8">
        <v>3</v>
      </c>
      <c r="FI3" s="8">
        <v>5</v>
      </c>
      <c r="FJ3" s="8">
        <v>8</v>
      </c>
      <c r="FK3" s="8">
        <v>31</v>
      </c>
      <c r="FL3" s="8">
        <v>35</v>
      </c>
      <c r="FM3" s="8">
        <v>110</v>
      </c>
      <c r="FN3" s="8">
        <v>91</v>
      </c>
      <c r="FO3" s="8">
        <v>201</v>
      </c>
      <c r="FP3" s="8">
        <v>6</v>
      </c>
      <c r="FQ3" s="8">
        <v>5</v>
      </c>
      <c r="FR3" s="8">
        <v>16</v>
      </c>
      <c r="FS3" s="8">
        <v>14</v>
      </c>
      <c r="FT3" s="8">
        <v>41</v>
      </c>
      <c r="FU3" s="8">
        <v>61</v>
      </c>
      <c r="FV3" s="8">
        <v>54</v>
      </c>
      <c r="FW3" s="8">
        <v>54</v>
      </c>
      <c r="FX3" s="8">
        <v>56</v>
      </c>
      <c r="FY3" s="8">
        <v>29</v>
      </c>
      <c r="FZ3" s="8">
        <v>42</v>
      </c>
      <c r="GA3" s="8">
        <v>12</v>
      </c>
      <c r="GB3" s="8">
        <v>215</v>
      </c>
      <c r="GC3" s="8">
        <v>175</v>
      </c>
      <c r="GD3" s="8">
        <v>390</v>
      </c>
      <c r="GE3" s="8">
        <v>45</v>
      </c>
      <c r="GF3" s="8">
        <v>40</v>
      </c>
      <c r="GG3" s="8">
        <v>137</v>
      </c>
      <c r="GH3" s="8">
        <v>178</v>
      </c>
      <c r="GI3" s="8">
        <v>121</v>
      </c>
      <c r="GJ3" s="8">
        <v>102</v>
      </c>
      <c r="GK3" s="8">
        <v>71</v>
      </c>
      <c r="GL3" s="8">
        <v>61</v>
      </c>
      <c r="GM3" s="8">
        <v>27</v>
      </c>
      <c r="GN3" s="8">
        <v>12</v>
      </c>
      <c r="GO3" s="8">
        <v>9</v>
      </c>
      <c r="GP3" s="8">
        <v>5</v>
      </c>
      <c r="GQ3" s="8">
        <v>410</v>
      </c>
      <c r="GR3" s="8">
        <v>398</v>
      </c>
      <c r="GS3" s="8">
        <v>808</v>
      </c>
      <c r="GT3" s="8">
        <v>0</v>
      </c>
      <c r="GU3" s="8">
        <v>0</v>
      </c>
      <c r="GV3" s="8">
        <v>4</v>
      </c>
      <c r="GW3" s="8">
        <v>9</v>
      </c>
      <c r="GX3" s="8">
        <v>6</v>
      </c>
      <c r="GY3" s="8">
        <v>15</v>
      </c>
      <c r="GZ3" s="8">
        <v>9</v>
      </c>
      <c r="HA3" s="8">
        <v>11</v>
      </c>
      <c r="HB3" s="8">
        <v>3</v>
      </c>
      <c r="HC3" s="8">
        <v>1</v>
      </c>
      <c r="HD3" s="8">
        <v>1</v>
      </c>
      <c r="HE3" s="8">
        <v>0</v>
      </c>
      <c r="HF3" s="8">
        <v>23</v>
      </c>
      <c r="HG3" s="8">
        <v>36</v>
      </c>
      <c r="HH3" s="8">
        <v>59</v>
      </c>
      <c r="HI3" s="8">
        <v>7</v>
      </c>
      <c r="HJ3" s="8">
        <v>5</v>
      </c>
      <c r="HK3" s="8">
        <v>14</v>
      </c>
      <c r="HL3" s="8">
        <v>25</v>
      </c>
      <c r="HM3" s="8">
        <v>18</v>
      </c>
      <c r="HN3" s="8">
        <v>28</v>
      </c>
      <c r="HO3" s="8">
        <v>14</v>
      </c>
      <c r="HP3" s="8">
        <v>25</v>
      </c>
      <c r="HQ3" s="8">
        <v>0</v>
      </c>
      <c r="HR3" s="8">
        <v>6</v>
      </c>
      <c r="HS3" s="8">
        <v>0</v>
      </c>
      <c r="HT3" s="8">
        <v>1</v>
      </c>
      <c r="HU3" s="8">
        <v>53</v>
      </c>
      <c r="HV3" s="8">
        <v>90</v>
      </c>
      <c r="HW3" s="8">
        <v>143</v>
      </c>
      <c r="HX3" s="8">
        <v>45</v>
      </c>
      <c r="HY3" s="8">
        <v>82</v>
      </c>
      <c r="HZ3" s="8">
        <v>42</v>
      </c>
      <c r="IA3" s="8">
        <v>61</v>
      </c>
      <c r="IB3" s="8">
        <v>26</v>
      </c>
      <c r="IC3" s="8">
        <v>90</v>
      </c>
      <c r="ID3" s="8">
        <v>20</v>
      </c>
      <c r="IE3" s="8">
        <v>50</v>
      </c>
      <c r="IF3" s="8">
        <v>12</v>
      </c>
      <c r="IG3" s="8">
        <v>12</v>
      </c>
      <c r="IH3" s="8">
        <v>5</v>
      </c>
      <c r="II3" s="8">
        <v>7</v>
      </c>
      <c r="IJ3" s="8">
        <v>150</v>
      </c>
      <c r="IK3" s="8">
        <v>302</v>
      </c>
      <c r="IL3" s="8">
        <v>452</v>
      </c>
      <c r="IM3" s="8">
        <v>34</v>
      </c>
      <c r="IN3" s="8">
        <v>25</v>
      </c>
      <c r="IO3" s="8">
        <v>26</v>
      </c>
      <c r="IP3" s="8">
        <v>29</v>
      </c>
      <c r="IQ3" s="8">
        <v>0</v>
      </c>
      <c r="IR3" s="8">
        <v>1</v>
      </c>
      <c r="IS3" s="8">
        <v>2</v>
      </c>
      <c r="IT3" s="8">
        <v>7</v>
      </c>
      <c r="IU3" s="8">
        <v>146</v>
      </c>
      <c r="IV3" s="8">
        <v>117</v>
      </c>
      <c r="IW3" s="8">
        <v>208</v>
      </c>
      <c r="IX3" s="8">
        <v>179</v>
      </c>
      <c r="IY3" s="8">
        <v>387</v>
      </c>
      <c r="IZ3" s="8">
        <v>87</v>
      </c>
      <c r="JA3" s="8">
        <v>85</v>
      </c>
      <c r="JB3" s="8">
        <v>32</v>
      </c>
      <c r="JC3" s="8">
        <v>41</v>
      </c>
      <c r="JD3" s="8">
        <v>2</v>
      </c>
      <c r="JE3" s="8">
        <v>4</v>
      </c>
      <c r="JF3" s="8">
        <v>8</v>
      </c>
      <c r="JG3" s="8">
        <v>6</v>
      </c>
      <c r="JH3" s="8">
        <v>494</v>
      </c>
      <c r="JI3" s="8">
        <v>469</v>
      </c>
      <c r="JJ3" s="8">
        <v>623</v>
      </c>
      <c r="JK3" s="8">
        <v>605</v>
      </c>
      <c r="JL3" s="8">
        <v>1228</v>
      </c>
      <c r="JM3" s="8">
        <v>5</v>
      </c>
      <c r="JN3" s="8">
        <v>4</v>
      </c>
      <c r="JO3" s="8">
        <v>3</v>
      </c>
      <c r="JP3" s="8">
        <v>4</v>
      </c>
      <c r="JQ3" s="8">
        <v>0</v>
      </c>
      <c r="JR3" s="8">
        <v>0</v>
      </c>
      <c r="JS3" s="8">
        <v>1</v>
      </c>
      <c r="JT3" s="8">
        <v>3</v>
      </c>
      <c r="JU3" s="8">
        <v>12</v>
      </c>
      <c r="JV3" s="8">
        <v>24</v>
      </c>
      <c r="JW3" s="8">
        <v>21</v>
      </c>
      <c r="JX3" s="8">
        <v>35</v>
      </c>
      <c r="JY3" s="8">
        <v>56</v>
      </c>
      <c r="JZ3" s="8">
        <v>3</v>
      </c>
      <c r="KA3" s="8">
        <v>7</v>
      </c>
      <c r="KB3" s="8">
        <v>0</v>
      </c>
      <c r="KC3" s="8">
        <v>3</v>
      </c>
      <c r="KD3" s="8">
        <v>0</v>
      </c>
      <c r="KE3" s="8">
        <v>1</v>
      </c>
      <c r="KF3" s="8">
        <v>2</v>
      </c>
      <c r="KG3" s="8">
        <v>2</v>
      </c>
      <c r="KH3" s="8">
        <v>48</v>
      </c>
      <c r="KI3" s="8">
        <v>77</v>
      </c>
      <c r="KJ3" s="8">
        <v>53</v>
      </c>
      <c r="KK3" s="8">
        <v>90</v>
      </c>
      <c r="KL3" s="8">
        <v>143</v>
      </c>
      <c r="KM3" s="8">
        <v>28</v>
      </c>
      <c r="KN3" s="8">
        <v>23</v>
      </c>
      <c r="KO3" s="8">
        <v>27</v>
      </c>
      <c r="KP3" s="8">
        <v>1</v>
      </c>
      <c r="KQ3" s="8">
        <v>64</v>
      </c>
      <c r="KR3" s="8">
        <v>29</v>
      </c>
      <c r="KS3" s="8">
        <v>8</v>
      </c>
      <c r="KT3" s="8">
        <v>23</v>
      </c>
      <c r="KU3" s="8">
        <v>85</v>
      </c>
      <c r="KV3" s="8">
        <v>45</v>
      </c>
      <c r="KW3" s="8">
        <v>73</v>
      </c>
      <c r="KX3" s="8">
        <v>82</v>
      </c>
      <c r="KY3" s="8">
        <v>409</v>
      </c>
      <c r="KZ3" s="8">
        <v>9</v>
      </c>
      <c r="LA3" s="8">
        <v>2</v>
      </c>
      <c r="LB3" s="8">
        <v>10</v>
      </c>
      <c r="LC3" s="8">
        <v>77</v>
      </c>
      <c r="LD3" s="8">
        <v>98</v>
      </c>
    </row>
    <row r="4" spans="1:318" s="8" customFormat="1" x14ac:dyDescent="0.2">
      <c r="A4" s="7" t="s">
        <v>192</v>
      </c>
      <c r="B4" s="8">
        <v>47</v>
      </c>
      <c r="C4" s="8">
        <v>0</v>
      </c>
      <c r="D4" s="8">
        <v>0</v>
      </c>
      <c r="E4" s="8">
        <v>0</v>
      </c>
      <c r="F4" s="8">
        <v>0</v>
      </c>
      <c r="G4" s="8">
        <v>0</v>
      </c>
      <c r="H4" s="8">
        <v>0</v>
      </c>
      <c r="I4" s="8">
        <v>0</v>
      </c>
      <c r="J4" s="8">
        <v>6134734</v>
      </c>
      <c r="K4" s="8">
        <v>0</v>
      </c>
      <c r="L4" s="8">
        <v>0</v>
      </c>
      <c r="M4" s="8">
        <v>0</v>
      </c>
      <c r="N4" s="8">
        <v>0</v>
      </c>
      <c r="O4" s="8">
        <v>21</v>
      </c>
      <c r="P4" s="8">
        <v>22</v>
      </c>
      <c r="Q4" s="8">
        <v>3</v>
      </c>
      <c r="R4" s="8">
        <v>11</v>
      </c>
      <c r="S4" s="8">
        <v>26</v>
      </c>
      <c r="T4" s="8">
        <v>52</v>
      </c>
      <c r="U4" s="8">
        <v>5</v>
      </c>
      <c r="V4" s="8">
        <v>22</v>
      </c>
      <c r="W4" s="8">
        <v>26</v>
      </c>
      <c r="X4" s="8">
        <v>39</v>
      </c>
      <c r="Y4" s="8">
        <v>37</v>
      </c>
      <c r="Z4" s="8">
        <v>63</v>
      </c>
      <c r="AA4" s="8">
        <v>118</v>
      </c>
      <c r="AB4" s="8">
        <v>209</v>
      </c>
      <c r="AC4" s="8">
        <v>327</v>
      </c>
      <c r="AD4" s="8">
        <v>970</v>
      </c>
      <c r="AE4" s="8">
        <v>1142</v>
      </c>
      <c r="AF4" s="8">
        <v>18</v>
      </c>
      <c r="AG4" s="8">
        <v>61</v>
      </c>
      <c r="AH4" s="8">
        <v>129</v>
      </c>
      <c r="AI4" s="8">
        <v>115</v>
      </c>
      <c r="AJ4" s="8">
        <v>1117</v>
      </c>
      <c r="AK4" s="8">
        <v>1318</v>
      </c>
      <c r="AL4" s="8">
        <v>2435</v>
      </c>
      <c r="AM4" s="8">
        <v>771</v>
      </c>
      <c r="AN4" s="8">
        <v>1333</v>
      </c>
      <c r="AO4" s="8">
        <v>2104</v>
      </c>
      <c r="AP4" s="8">
        <v>53095</v>
      </c>
      <c r="AQ4" s="8">
        <v>192</v>
      </c>
      <c r="AR4" s="8">
        <v>161</v>
      </c>
      <c r="AS4" s="8">
        <v>0</v>
      </c>
      <c r="AT4" s="8">
        <v>0</v>
      </c>
      <c r="AU4" s="8">
        <v>0</v>
      </c>
      <c r="AV4" s="8">
        <v>0</v>
      </c>
      <c r="AW4" s="8">
        <v>3</v>
      </c>
      <c r="AX4" s="8">
        <v>1</v>
      </c>
      <c r="AY4" s="8">
        <v>0</v>
      </c>
      <c r="AZ4" s="8">
        <v>0</v>
      </c>
      <c r="BA4" s="8">
        <v>0</v>
      </c>
      <c r="BB4" s="8">
        <v>1</v>
      </c>
      <c r="BC4" s="8">
        <v>0</v>
      </c>
      <c r="BD4" s="8">
        <v>0</v>
      </c>
      <c r="BE4" s="8">
        <v>0</v>
      </c>
      <c r="BF4" s="8">
        <v>0</v>
      </c>
      <c r="BG4" s="8">
        <v>0</v>
      </c>
      <c r="BH4" s="8">
        <v>0</v>
      </c>
      <c r="BI4" s="8">
        <v>0</v>
      </c>
      <c r="BJ4" s="8">
        <v>0</v>
      </c>
      <c r="BK4" s="8">
        <v>0</v>
      </c>
      <c r="BL4" s="8">
        <v>0</v>
      </c>
      <c r="BM4" s="8">
        <v>0</v>
      </c>
      <c r="BN4" s="8">
        <v>0</v>
      </c>
      <c r="BO4" s="8">
        <v>6</v>
      </c>
      <c r="BP4" s="8">
        <v>5</v>
      </c>
      <c r="BQ4" s="8">
        <v>201</v>
      </c>
      <c r="BR4" s="8">
        <v>168</v>
      </c>
      <c r="BS4" s="8">
        <v>369</v>
      </c>
      <c r="BT4" s="8">
        <v>648.5</v>
      </c>
      <c r="BU4" s="8">
        <v>672</v>
      </c>
      <c r="BV4" s="8">
        <v>0</v>
      </c>
      <c r="BW4" s="8">
        <v>1</v>
      </c>
      <c r="BX4" s="8">
        <v>0</v>
      </c>
      <c r="BY4" s="8">
        <v>0</v>
      </c>
      <c r="BZ4" s="8">
        <v>0</v>
      </c>
      <c r="CA4" s="8">
        <v>1</v>
      </c>
      <c r="CB4" s="8">
        <v>1</v>
      </c>
      <c r="CC4" s="8">
        <v>0</v>
      </c>
      <c r="CD4" s="8">
        <v>0</v>
      </c>
      <c r="CE4" s="8">
        <v>0</v>
      </c>
      <c r="CF4" s="8">
        <v>0</v>
      </c>
      <c r="CG4" s="8">
        <v>0</v>
      </c>
      <c r="CH4" s="8">
        <v>0</v>
      </c>
      <c r="CI4" s="8">
        <v>1</v>
      </c>
      <c r="CJ4" s="8">
        <v>4</v>
      </c>
      <c r="CK4" s="8">
        <v>3</v>
      </c>
      <c r="CL4" s="8">
        <v>1</v>
      </c>
      <c r="CM4" s="8">
        <v>0</v>
      </c>
      <c r="CN4" s="8">
        <v>2</v>
      </c>
      <c r="CO4" s="8">
        <v>9</v>
      </c>
      <c r="CP4" s="8">
        <v>7</v>
      </c>
      <c r="CQ4" s="8">
        <v>8</v>
      </c>
      <c r="CR4" s="8">
        <v>132</v>
      </c>
      <c r="CS4" s="8">
        <v>245</v>
      </c>
      <c r="CT4" s="8">
        <v>795.5</v>
      </c>
      <c r="CU4" s="8">
        <v>940</v>
      </c>
      <c r="CV4" s="8">
        <v>1735.5</v>
      </c>
      <c r="CW4" s="8">
        <v>42.5</v>
      </c>
      <c r="CX4" s="8">
        <v>120</v>
      </c>
      <c r="CY4" s="8">
        <v>0</v>
      </c>
      <c r="CZ4" s="8">
        <v>0</v>
      </c>
      <c r="DA4" s="8">
        <v>0</v>
      </c>
      <c r="DB4" s="8">
        <v>0</v>
      </c>
      <c r="DC4" s="8">
        <v>1</v>
      </c>
      <c r="DD4" s="8">
        <v>2</v>
      </c>
      <c r="DE4" s="8">
        <v>0</v>
      </c>
      <c r="DF4" s="8">
        <v>0</v>
      </c>
      <c r="DG4" s="8">
        <v>0</v>
      </c>
      <c r="DH4" s="8">
        <v>0</v>
      </c>
      <c r="DI4" s="8">
        <v>0</v>
      </c>
      <c r="DJ4" s="8">
        <v>0</v>
      </c>
      <c r="DK4" s="8">
        <v>0</v>
      </c>
      <c r="DL4" s="8">
        <v>0</v>
      </c>
      <c r="DM4" s="8">
        <v>0</v>
      </c>
      <c r="DN4" s="8">
        <v>0</v>
      </c>
      <c r="DO4" s="8">
        <v>0</v>
      </c>
      <c r="DP4" s="8">
        <v>0</v>
      </c>
      <c r="DQ4" s="8">
        <v>0</v>
      </c>
      <c r="DR4" s="8">
        <v>0</v>
      </c>
      <c r="DS4" s="8">
        <v>0</v>
      </c>
      <c r="DT4" s="8">
        <v>2</v>
      </c>
      <c r="DU4" s="8">
        <v>0</v>
      </c>
      <c r="DV4" s="8">
        <v>1</v>
      </c>
      <c r="DW4" s="8">
        <v>43.5</v>
      </c>
      <c r="DX4" s="8">
        <v>125</v>
      </c>
      <c r="DY4" s="8">
        <v>168.5</v>
      </c>
      <c r="DZ4" s="8">
        <v>116</v>
      </c>
      <c r="EA4" s="8">
        <v>179</v>
      </c>
      <c r="EB4" s="8">
        <v>0</v>
      </c>
      <c r="EC4" s="8">
        <v>0</v>
      </c>
      <c r="ED4" s="8">
        <v>0</v>
      </c>
      <c r="EE4" s="8">
        <v>0</v>
      </c>
      <c r="EF4" s="8">
        <v>0</v>
      </c>
      <c r="EG4" s="8">
        <v>1</v>
      </c>
      <c r="EH4" s="8">
        <v>0</v>
      </c>
      <c r="EI4" s="8">
        <v>0</v>
      </c>
      <c r="EJ4" s="8">
        <v>0</v>
      </c>
      <c r="EK4" s="8">
        <v>0</v>
      </c>
      <c r="EL4" s="8">
        <v>0</v>
      </c>
      <c r="EM4" s="8">
        <v>0</v>
      </c>
      <c r="EN4" s="8">
        <v>0</v>
      </c>
      <c r="EO4" s="8">
        <v>0</v>
      </c>
      <c r="EP4" s="8">
        <v>0</v>
      </c>
      <c r="EQ4" s="8">
        <v>0</v>
      </c>
      <c r="ER4" s="8">
        <v>0</v>
      </c>
      <c r="ES4" s="8">
        <v>0</v>
      </c>
      <c r="ET4" s="8">
        <v>0</v>
      </c>
      <c r="EU4" s="8">
        <v>1</v>
      </c>
      <c r="EV4" s="8">
        <v>0</v>
      </c>
      <c r="EW4" s="8">
        <v>0</v>
      </c>
      <c r="EX4" s="8">
        <v>42</v>
      </c>
      <c r="EY4" s="8">
        <v>66</v>
      </c>
      <c r="EZ4" s="8">
        <v>158</v>
      </c>
      <c r="FA4" s="8">
        <v>247</v>
      </c>
      <c r="FB4" s="8">
        <v>405</v>
      </c>
      <c r="FC4" s="8">
        <v>6</v>
      </c>
      <c r="FD4" s="8">
        <v>5</v>
      </c>
      <c r="FE4" s="8">
        <v>6</v>
      </c>
      <c r="FF4" s="8">
        <v>3</v>
      </c>
      <c r="FG4" s="8">
        <v>0</v>
      </c>
      <c r="FH4" s="8">
        <v>1</v>
      </c>
      <c r="FI4" s="8">
        <v>6</v>
      </c>
      <c r="FJ4" s="8">
        <v>6</v>
      </c>
      <c r="FK4" s="8">
        <v>15</v>
      </c>
      <c r="FL4" s="8">
        <v>21</v>
      </c>
      <c r="FM4" s="8">
        <v>33</v>
      </c>
      <c r="FN4" s="8">
        <v>36</v>
      </c>
      <c r="FO4" s="8">
        <v>69</v>
      </c>
      <c r="FP4" s="8">
        <v>1</v>
      </c>
      <c r="FQ4" s="8">
        <v>0</v>
      </c>
      <c r="FR4" s="8">
        <v>10</v>
      </c>
      <c r="FS4" s="8">
        <v>25</v>
      </c>
      <c r="FT4" s="8">
        <v>33</v>
      </c>
      <c r="FU4" s="8">
        <v>56</v>
      </c>
      <c r="FV4" s="8">
        <v>78</v>
      </c>
      <c r="FW4" s="8">
        <v>50</v>
      </c>
      <c r="FX4" s="8">
        <v>47</v>
      </c>
      <c r="FY4" s="8">
        <v>23</v>
      </c>
      <c r="FZ4" s="8">
        <v>25</v>
      </c>
      <c r="GA4" s="8">
        <v>9</v>
      </c>
      <c r="GB4" s="8">
        <v>194</v>
      </c>
      <c r="GC4" s="8">
        <v>163</v>
      </c>
      <c r="GD4" s="8">
        <v>357</v>
      </c>
      <c r="GE4" s="8">
        <v>92</v>
      </c>
      <c r="GF4" s="8">
        <v>94</v>
      </c>
      <c r="GG4" s="8">
        <v>196</v>
      </c>
      <c r="GH4" s="8">
        <v>240</v>
      </c>
      <c r="GI4" s="8">
        <v>229</v>
      </c>
      <c r="GJ4" s="8">
        <v>274</v>
      </c>
      <c r="GK4" s="8">
        <v>139</v>
      </c>
      <c r="GL4" s="8">
        <v>149</v>
      </c>
      <c r="GM4" s="8">
        <v>51</v>
      </c>
      <c r="GN4" s="8">
        <v>70</v>
      </c>
      <c r="GO4" s="8">
        <v>22.5</v>
      </c>
      <c r="GP4" s="8">
        <v>25</v>
      </c>
      <c r="GQ4" s="8">
        <v>729.5</v>
      </c>
      <c r="GR4" s="8">
        <v>852</v>
      </c>
      <c r="GS4" s="8">
        <v>1581.5</v>
      </c>
      <c r="GT4" s="8">
        <v>0</v>
      </c>
      <c r="GU4" s="8">
        <v>7</v>
      </c>
      <c r="GV4" s="8">
        <v>14</v>
      </c>
      <c r="GW4" s="8">
        <v>45</v>
      </c>
      <c r="GX4" s="8">
        <v>9</v>
      </c>
      <c r="GY4" s="8">
        <v>38</v>
      </c>
      <c r="GZ4" s="8">
        <v>13</v>
      </c>
      <c r="HA4" s="8">
        <v>22</v>
      </c>
      <c r="HB4" s="8">
        <v>4</v>
      </c>
      <c r="HC4" s="8">
        <v>7</v>
      </c>
      <c r="HD4" s="8">
        <v>1.5</v>
      </c>
      <c r="HE4" s="8">
        <v>0</v>
      </c>
      <c r="HF4" s="8">
        <v>41.5</v>
      </c>
      <c r="HG4" s="8">
        <v>119</v>
      </c>
      <c r="HH4" s="8">
        <v>160.5</v>
      </c>
      <c r="HI4" s="8">
        <v>7</v>
      </c>
      <c r="HJ4" s="8">
        <v>19</v>
      </c>
      <c r="HK4" s="8">
        <v>51</v>
      </c>
      <c r="HL4" s="8">
        <v>74</v>
      </c>
      <c r="HM4" s="8">
        <v>34</v>
      </c>
      <c r="HN4" s="8">
        <v>69</v>
      </c>
      <c r="HO4" s="8">
        <v>27</v>
      </c>
      <c r="HP4" s="8">
        <v>29</v>
      </c>
      <c r="HQ4" s="8">
        <v>9</v>
      </c>
      <c r="HR4" s="8">
        <v>8</v>
      </c>
      <c r="HS4" s="8">
        <v>0</v>
      </c>
      <c r="HT4" s="8">
        <v>2</v>
      </c>
      <c r="HU4" s="8">
        <v>128</v>
      </c>
      <c r="HV4" s="8">
        <v>201</v>
      </c>
      <c r="HW4" s="8">
        <v>329</v>
      </c>
      <c r="HX4" s="8">
        <v>160</v>
      </c>
      <c r="HY4" s="8">
        <v>248</v>
      </c>
      <c r="HZ4" s="8">
        <v>95</v>
      </c>
      <c r="IA4" s="8">
        <v>162</v>
      </c>
      <c r="IB4" s="8">
        <v>96</v>
      </c>
      <c r="IC4" s="8">
        <v>158</v>
      </c>
      <c r="ID4" s="8">
        <v>76</v>
      </c>
      <c r="IE4" s="8">
        <v>192</v>
      </c>
      <c r="IF4" s="8">
        <v>61</v>
      </c>
      <c r="IG4" s="8">
        <v>72</v>
      </c>
      <c r="IH4" s="8">
        <v>28</v>
      </c>
      <c r="II4" s="8">
        <v>32</v>
      </c>
      <c r="IJ4" s="8">
        <v>516</v>
      </c>
      <c r="IK4" s="8">
        <v>864</v>
      </c>
      <c r="IL4" s="8">
        <v>1380</v>
      </c>
      <c r="IM4" s="8">
        <v>22</v>
      </c>
      <c r="IN4" s="8">
        <v>29</v>
      </c>
      <c r="IO4" s="8">
        <v>24</v>
      </c>
      <c r="IP4" s="8">
        <v>14</v>
      </c>
      <c r="IQ4" s="8">
        <v>3</v>
      </c>
      <c r="IR4" s="8">
        <v>3</v>
      </c>
      <c r="IS4" s="8">
        <v>6</v>
      </c>
      <c r="IT4" s="8">
        <v>7</v>
      </c>
      <c r="IU4" s="8">
        <v>130</v>
      </c>
      <c r="IV4" s="8">
        <v>101</v>
      </c>
      <c r="IW4" s="8">
        <v>185</v>
      </c>
      <c r="IX4" s="8">
        <v>154</v>
      </c>
      <c r="IY4" s="8">
        <v>339</v>
      </c>
      <c r="IZ4" s="8">
        <v>23</v>
      </c>
      <c r="JA4" s="8">
        <v>39</v>
      </c>
      <c r="JB4" s="8">
        <v>9</v>
      </c>
      <c r="JC4" s="8">
        <v>20</v>
      </c>
      <c r="JD4" s="8">
        <v>4</v>
      </c>
      <c r="JE4" s="8">
        <v>4</v>
      </c>
      <c r="JF4" s="8">
        <v>5</v>
      </c>
      <c r="JG4" s="8">
        <v>7</v>
      </c>
      <c r="JH4" s="8">
        <v>722</v>
      </c>
      <c r="JI4" s="8">
        <v>817</v>
      </c>
      <c r="JJ4" s="8">
        <v>763</v>
      </c>
      <c r="JK4" s="8">
        <v>887</v>
      </c>
      <c r="JL4" s="8">
        <v>1650</v>
      </c>
      <c r="JM4" s="8">
        <v>5</v>
      </c>
      <c r="JN4" s="8">
        <v>20</v>
      </c>
      <c r="JO4" s="8">
        <v>6</v>
      </c>
      <c r="JP4" s="8">
        <v>8</v>
      </c>
      <c r="JQ4" s="8">
        <v>1</v>
      </c>
      <c r="JR4" s="8">
        <v>1</v>
      </c>
      <c r="JS4" s="8">
        <v>4</v>
      </c>
      <c r="JT4" s="8">
        <v>10</v>
      </c>
      <c r="JU4" s="8">
        <v>26</v>
      </c>
      <c r="JV4" s="8">
        <v>78</v>
      </c>
      <c r="JW4" s="8">
        <v>42</v>
      </c>
      <c r="JX4" s="8">
        <v>117</v>
      </c>
      <c r="JY4" s="8">
        <v>159</v>
      </c>
      <c r="JZ4" s="8">
        <v>24</v>
      </c>
      <c r="KA4" s="8">
        <v>46</v>
      </c>
      <c r="KB4" s="8">
        <v>13</v>
      </c>
      <c r="KC4" s="8">
        <v>20</v>
      </c>
      <c r="KD4" s="8">
        <v>0</v>
      </c>
      <c r="KE4" s="8">
        <v>0</v>
      </c>
      <c r="KF4" s="8">
        <v>1</v>
      </c>
      <c r="KG4" s="8">
        <v>4</v>
      </c>
      <c r="KH4" s="8">
        <v>185</v>
      </c>
      <c r="KI4" s="8">
        <v>363</v>
      </c>
      <c r="KJ4" s="8">
        <v>223</v>
      </c>
      <c r="KK4" s="8">
        <v>433</v>
      </c>
      <c r="KL4" s="8">
        <v>656</v>
      </c>
      <c r="KM4" s="8">
        <v>32</v>
      </c>
      <c r="KN4" s="8">
        <v>14</v>
      </c>
      <c r="KO4" s="8">
        <v>30</v>
      </c>
      <c r="KP4" s="8">
        <v>0</v>
      </c>
      <c r="KQ4" s="8">
        <v>90</v>
      </c>
      <c r="KR4" s="8">
        <v>108</v>
      </c>
      <c r="KS4" s="8">
        <v>19</v>
      </c>
      <c r="KT4" s="8">
        <v>13</v>
      </c>
      <c r="KU4" s="8">
        <v>143</v>
      </c>
      <c r="KV4" s="8">
        <v>53</v>
      </c>
      <c r="KW4" s="8">
        <v>192</v>
      </c>
      <c r="KX4" s="8">
        <v>120</v>
      </c>
      <c r="KY4" s="8">
        <v>738</v>
      </c>
      <c r="KZ4" s="8">
        <v>27</v>
      </c>
      <c r="LA4" s="8">
        <v>17</v>
      </c>
      <c r="LB4" s="8">
        <v>298</v>
      </c>
      <c r="LC4" s="8">
        <v>248</v>
      </c>
      <c r="LD4" s="8">
        <v>590</v>
      </c>
    </row>
    <row r="5" spans="1:318" s="8" customFormat="1" x14ac:dyDescent="0.2">
      <c r="A5" s="7" t="s">
        <v>193</v>
      </c>
      <c r="B5" s="8">
        <v>8</v>
      </c>
      <c r="C5" s="8">
        <v>0</v>
      </c>
      <c r="D5" s="8">
        <v>0</v>
      </c>
      <c r="E5" s="8">
        <v>0</v>
      </c>
      <c r="F5" s="8">
        <v>0</v>
      </c>
      <c r="G5" s="8">
        <v>0</v>
      </c>
      <c r="H5" s="8">
        <v>0</v>
      </c>
      <c r="I5" s="8">
        <v>0</v>
      </c>
      <c r="J5" s="8">
        <v>5058062</v>
      </c>
      <c r="K5" s="8">
        <v>0</v>
      </c>
      <c r="L5" s="8">
        <v>0</v>
      </c>
      <c r="M5" s="8">
        <v>0</v>
      </c>
      <c r="N5" s="8">
        <v>0</v>
      </c>
      <c r="O5" s="8">
        <v>34</v>
      </c>
      <c r="P5" s="8">
        <v>19</v>
      </c>
      <c r="Q5" s="8">
        <v>0</v>
      </c>
      <c r="R5" s="8">
        <v>0</v>
      </c>
      <c r="S5" s="8">
        <v>29</v>
      </c>
      <c r="T5" s="8">
        <v>27</v>
      </c>
      <c r="U5" s="8">
        <v>0</v>
      </c>
      <c r="V5" s="8">
        <v>3</v>
      </c>
      <c r="W5" s="8">
        <v>75</v>
      </c>
      <c r="X5" s="8">
        <v>56</v>
      </c>
      <c r="Y5" s="8">
        <v>88</v>
      </c>
      <c r="Z5" s="8">
        <v>140</v>
      </c>
      <c r="AA5" s="8">
        <v>226</v>
      </c>
      <c r="AB5" s="8">
        <v>245</v>
      </c>
      <c r="AC5" s="8">
        <v>471</v>
      </c>
      <c r="AD5" s="8">
        <v>278</v>
      </c>
      <c r="AE5" s="8">
        <v>215</v>
      </c>
      <c r="AF5" s="8">
        <v>5</v>
      </c>
      <c r="AG5" s="8">
        <v>2</v>
      </c>
      <c r="AH5" s="8">
        <v>46</v>
      </c>
      <c r="AI5" s="8">
        <v>58</v>
      </c>
      <c r="AJ5" s="8">
        <v>329</v>
      </c>
      <c r="AK5" s="8">
        <v>275</v>
      </c>
      <c r="AL5" s="8">
        <v>604</v>
      </c>
      <c r="AM5" s="8">
        <v>154</v>
      </c>
      <c r="AN5" s="8">
        <v>246</v>
      </c>
      <c r="AO5" s="8">
        <v>400</v>
      </c>
      <c r="AP5" s="8">
        <v>8283</v>
      </c>
      <c r="AQ5" s="8">
        <v>46</v>
      </c>
      <c r="AR5" s="8">
        <v>20</v>
      </c>
      <c r="AS5" s="8">
        <v>0</v>
      </c>
      <c r="AT5" s="8">
        <v>0</v>
      </c>
      <c r="AU5" s="8">
        <v>0</v>
      </c>
      <c r="AV5" s="8">
        <v>0</v>
      </c>
      <c r="AW5" s="8">
        <v>0</v>
      </c>
      <c r="AX5" s="8">
        <v>0</v>
      </c>
      <c r="AY5" s="8">
        <v>0</v>
      </c>
      <c r="AZ5" s="8">
        <v>0</v>
      </c>
      <c r="BA5" s="8">
        <v>0</v>
      </c>
      <c r="BB5" s="8">
        <v>0</v>
      </c>
      <c r="BC5" s="8">
        <v>0</v>
      </c>
      <c r="BD5" s="8">
        <v>0</v>
      </c>
      <c r="BE5" s="8">
        <v>0</v>
      </c>
      <c r="BF5" s="8">
        <v>0</v>
      </c>
      <c r="BG5" s="8">
        <v>0</v>
      </c>
      <c r="BH5" s="8">
        <v>0</v>
      </c>
      <c r="BI5" s="8">
        <v>0</v>
      </c>
      <c r="BJ5" s="8">
        <v>0</v>
      </c>
      <c r="BK5" s="8">
        <v>0</v>
      </c>
      <c r="BL5" s="8">
        <v>0</v>
      </c>
      <c r="BM5" s="8">
        <v>0</v>
      </c>
      <c r="BN5" s="8">
        <v>0</v>
      </c>
      <c r="BO5" s="8">
        <v>10</v>
      </c>
      <c r="BP5" s="8">
        <v>3</v>
      </c>
      <c r="BQ5" s="8">
        <v>56</v>
      </c>
      <c r="BR5" s="8">
        <v>23</v>
      </c>
      <c r="BS5" s="8">
        <v>79</v>
      </c>
      <c r="BT5" s="8">
        <v>96</v>
      </c>
      <c r="BU5" s="8">
        <v>87</v>
      </c>
      <c r="BV5" s="8">
        <v>0</v>
      </c>
      <c r="BW5" s="8">
        <v>0</v>
      </c>
      <c r="BX5" s="8">
        <v>0</v>
      </c>
      <c r="BY5" s="8">
        <v>0</v>
      </c>
      <c r="BZ5" s="8">
        <v>0</v>
      </c>
      <c r="CA5" s="8">
        <v>0</v>
      </c>
      <c r="CB5" s="8">
        <v>0</v>
      </c>
      <c r="CC5" s="8">
        <v>0</v>
      </c>
      <c r="CD5" s="8">
        <v>0</v>
      </c>
      <c r="CE5" s="8">
        <v>0</v>
      </c>
      <c r="CF5" s="8">
        <v>0</v>
      </c>
      <c r="CG5" s="8">
        <v>0</v>
      </c>
      <c r="CH5" s="8">
        <v>0</v>
      </c>
      <c r="CI5" s="8">
        <v>0</v>
      </c>
      <c r="CJ5" s="8">
        <v>0</v>
      </c>
      <c r="CK5" s="8">
        <v>0</v>
      </c>
      <c r="CL5" s="8">
        <v>0</v>
      </c>
      <c r="CM5" s="8">
        <v>0</v>
      </c>
      <c r="CN5" s="8">
        <v>0</v>
      </c>
      <c r="CO5" s="8">
        <v>0</v>
      </c>
      <c r="CP5" s="8">
        <v>1</v>
      </c>
      <c r="CQ5" s="8">
        <v>0</v>
      </c>
      <c r="CR5" s="8">
        <v>44</v>
      </c>
      <c r="CS5" s="8">
        <v>42</v>
      </c>
      <c r="CT5" s="8">
        <v>141</v>
      </c>
      <c r="CU5" s="8">
        <v>129</v>
      </c>
      <c r="CV5" s="8">
        <v>270</v>
      </c>
      <c r="CW5" s="8">
        <v>32</v>
      </c>
      <c r="CX5" s="8">
        <v>28</v>
      </c>
      <c r="CY5" s="8">
        <v>0</v>
      </c>
      <c r="CZ5" s="8">
        <v>0</v>
      </c>
      <c r="DA5" s="8">
        <v>0</v>
      </c>
      <c r="DB5" s="8">
        <v>0</v>
      </c>
      <c r="DC5" s="8">
        <v>0</v>
      </c>
      <c r="DD5" s="8">
        <v>0</v>
      </c>
      <c r="DE5" s="8">
        <v>0</v>
      </c>
      <c r="DF5" s="8">
        <v>0</v>
      </c>
      <c r="DG5" s="8">
        <v>0</v>
      </c>
      <c r="DH5" s="8">
        <v>0</v>
      </c>
      <c r="DI5" s="8">
        <v>0</v>
      </c>
      <c r="DJ5" s="8">
        <v>0</v>
      </c>
      <c r="DK5" s="8">
        <v>0</v>
      </c>
      <c r="DL5" s="8">
        <v>0</v>
      </c>
      <c r="DM5" s="8">
        <v>0</v>
      </c>
      <c r="DN5" s="8">
        <v>0</v>
      </c>
      <c r="DO5" s="8">
        <v>0</v>
      </c>
      <c r="DP5" s="8">
        <v>0</v>
      </c>
      <c r="DQ5" s="8">
        <v>0</v>
      </c>
      <c r="DR5" s="8">
        <v>0</v>
      </c>
      <c r="DS5" s="8">
        <v>0</v>
      </c>
      <c r="DT5" s="8">
        <v>0</v>
      </c>
      <c r="DU5" s="8">
        <v>4</v>
      </c>
      <c r="DV5" s="8">
        <v>4</v>
      </c>
      <c r="DW5" s="8">
        <v>36</v>
      </c>
      <c r="DX5" s="8">
        <v>32</v>
      </c>
      <c r="DY5" s="8">
        <v>68</v>
      </c>
      <c r="DZ5" s="8">
        <v>178</v>
      </c>
      <c r="EA5" s="8">
        <v>200</v>
      </c>
      <c r="EB5" s="8">
        <v>0</v>
      </c>
      <c r="EC5" s="8">
        <v>0</v>
      </c>
      <c r="ED5" s="8">
        <v>0</v>
      </c>
      <c r="EE5" s="8">
        <v>0</v>
      </c>
      <c r="EF5" s="8">
        <v>0</v>
      </c>
      <c r="EG5" s="8">
        <v>1</v>
      </c>
      <c r="EH5" s="8">
        <v>0</v>
      </c>
      <c r="EI5" s="8">
        <v>0</v>
      </c>
      <c r="EJ5" s="8">
        <v>0</v>
      </c>
      <c r="EK5" s="8">
        <v>0</v>
      </c>
      <c r="EL5" s="8">
        <v>0</v>
      </c>
      <c r="EM5" s="8">
        <v>0</v>
      </c>
      <c r="EN5" s="8">
        <v>0</v>
      </c>
      <c r="EO5" s="8">
        <v>1</v>
      </c>
      <c r="EP5" s="8">
        <v>1</v>
      </c>
      <c r="EQ5" s="8">
        <v>1</v>
      </c>
      <c r="ER5" s="8">
        <v>0</v>
      </c>
      <c r="ES5" s="8">
        <v>0</v>
      </c>
      <c r="ET5" s="8">
        <v>2</v>
      </c>
      <c r="EU5" s="8">
        <v>0</v>
      </c>
      <c r="EV5" s="8">
        <v>1</v>
      </c>
      <c r="EW5" s="8">
        <v>1</v>
      </c>
      <c r="EX5" s="8">
        <v>15</v>
      </c>
      <c r="EY5" s="8">
        <v>24</v>
      </c>
      <c r="EZ5" s="8">
        <v>197</v>
      </c>
      <c r="FA5" s="8">
        <v>228</v>
      </c>
      <c r="FB5" s="8">
        <v>425</v>
      </c>
      <c r="FC5" s="8">
        <v>8</v>
      </c>
      <c r="FD5" s="8">
        <v>3</v>
      </c>
      <c r="FE5" s="8">
        <v>0</v>
      </c>
      <c r="FF5" s="8">
        <v>0</v>
      </c>
      <c r="FG5" s="8">
        <v>1</v>
      </c>
      <c r="FH5" s="8">
        <v>2</v>
      </c>
      <c r="FI5" s="8">
        <v>3</v>
      </c>
      <c r="FJ5" s="8">
        <v>4</v>
      </c>
      <c r="FK5" s="8">
        <v>22</v>
      </c>
      <c r="FL5" s="8">
        <v>18</v>
      </c>
      <c r="FM5" s="8">
        <v>34</v>
      </c>
      <c r="FN5" s="8">
        <v>27</v>
      </c>
      <c r="FO5" s="8">
        <v>61</v>
      </c>
      <c r="FP5" s="8">
        <v>1</v>
      </c>
      <c r="FQ5" s="8">
        <v>0</v>
      </c>
      <c r="FR5" s="8">
        <v>2</v>
      </c>
      <c r="FS5" s="8">
        <v>1</v>
      </c>
      <c r="FT5" s="8">
        <v>7</v>
      </c>
      <c r="FU5" s="8">
        <v>2</v>
      </c>
      <c r="FV5" s="8">
        <v>16</v>
      </c>
      <c r="FW5" s="8">
        <v>8</v>
      </c>
      <c r="FX5" s="8">
        <v>14</v>
      </c>
      <c r="FY5" s="8">
        <v>8</v>
      </c>
      <c r="FZ5" s="8">
        <v>7</v>
      </c>
      <c r="GA5" s="8">
        <v>1</v>
      </c>
      <c r="GB5" s="8">
        <v>47</v>
      </c>
      <c r="GC5" s="8">
        <v>20</v>
      </c>
      <c r="GD5" s="8">
        <v>67</v>
      </c>
      <c r="GE5" s="8">
        <v>16</v>
      </c>
      <c r="GF5" s="8">
        <v>24</v>
      </c>
      <c r="GG5" s="8">
        <v>14</v>
      </c>
      <c r="GH5" s="8">
        <v>20</v>
      </c>
      <c r="GI5" s="8">
        <v>15</v>
      </c>
      <c r="GJ5" s="8">
        <v>9</v>
      </c>
      <c r="GK5" s="8">
        <v>11</v>
      </c>
      <c r="GL5" s="8">
        <v>7</v>
      </c>
      <c r="GM5" s="8">
        <v>14</v>
      </c>
      <c r="GN5" s="8">
        <v>6</v>
      </c>
      <c r="GO5" s="8">
        <v>1</v>
      </c>
      <c r="GP5" s="8">
        <v>0</v>
      </c>
      <c r="GQ5" s="8">
        <v>71</v>
      </c>
      <c r="GR5" s="8">
        <v>66</v>
      </c>
      <c r="GS5" s="8">
        <v>137</v>
      </c>
      <c r="GT5" s="8">
        <v>0</v>
      </c>
      <c r="GU5" s="8">
        <v>0</v>
      </c>
      <c r="GV5" s="8">
        <v>3</v>
      </c>
      <c r="GW5" s="8">
        <v>10</v>
      </c>
      <c r="GX5" s="8">
        <v>16</v>
      </c>
      <c r="GY5" s="8">
        <v>15</v>
      </c>
      <c r="GZ5" s="8">
        <v>12</v>
      </c>
      <c r="HA5" s="8">
        <v>5</v>
      </c>
      <c r="HB5" s="8">
        <v>3</v>
      </c>
      <c r="HC5" s="8">
        <v>1</v>
      </c>
      <c r="HD5" s="8">
        <v>1</v>
      </c>
      <c r="HE5" s="8">
        <v>1</v>
      </c>
      <c r="HF5" s="8">
        <v>35</v>
      </c>
      <c r="HG5" s="8">
        <v>32</v>
      </c>
      <c r="HH5" s="8">
        <v>67</v>
      </c>
      <c r="HI5" s="8">
        <v>27</v>
      </c>
      <c r="HJ5" s="8">
        <v>46</v>
      </c>
      <c r="HK5" s="8">
        <v>71</v>
      </c>
      <c r="HL5" s="8">
        <v>74</v>
      </c>
      <c r="HM5" s="8">
        <v>34</v>
      </c>
      <c r="HN5" s="8">
        <v>46</v>
      </c>
      <c r="HO5" s="8">
        <v>19</v>
      </c>
      <c r="HP5" s="8">
        <v>30</v>
      </c>
      <c r="HQ5" s="8">
        <v>13</v>
      </c>
      <c r="HR5" s="8">
        <v>11</v>
      </c>
      <c r="HS5" s="8">
        <v>2</v>
      </c>
      <c r="HT5" s="8">
        <v>7</v>
      </c>
      <c r="HU5" s="8">
        <v>166</v>
      </c>
      <c r="HV5" s="8">
        <v>214</v>
      </c>
      <c r="HW5" s="8">
        <v>380</v>
      </c>
      <c r="HX5" s="8">
        <v>46</v>
      </c>
      <c r="HY5" s="8">
        <v>67</v>
      </c>
      <c r="HZ5" s="8">
        <v>55</v>
      </c>
      <c r="IA5" s="8">
        <v>71</v>
      </c>
      <c r="IB5" s="8">
        <v>27</v>
      </c>
      <c r="IC5" s="8">
        <v>21</v>
      </c>
      <c r="ID5" s="8">
        <v>9</v>
      </c>
      <c r="IE5" s="8">
        <v>9</v>
      </c>
      <c r="IF5" s="8">
        <v>6</v>
      </c>
      <c r="IG5" s="8">
        <v>6</v>
      </c>
      <c r="IH5" s="8">
        <v>2</v>
      </c>
      <c r="II5" s="8">
        <v>2</v>
      </c>
      <c r="IJ5" s="8">
        <v>145</v>
      </c>
      <c r="IK5" s="8">
        <v>176</v>
      </c>
      <c r="IL5" s="8">
        <v>321</v>
      </c>
      <c r="IM5" s="8">
        <v>21</v>
      </c>
      <c r="IN5" s="8">
        <v>11</v>
      </c>
      <c r="IO5" s="8">
        <v>4</v>
      </c>
      <c r="IP5" s="8">
        <v>2</v>
      </c>
      <c r="IQ5" s="8">
        <v>0</v>
      </c>
      <c r="IR5" s="8">
        <v>0</v>
      </c>
      <c r="IS5" s="8">
        <v>0</v>
      </c>
      <c r="IT5" s="8">
        <v>0</v>
      </c>
      <c r="IU5" s="8">
        <v>31</v>
      </c>
      <c r="IV5" s="8">
        <v>10</v>
      </c>
      <c r="IW5" s="8">
        <v>56</v>
      </c>
      <c r="IX5" s="8">
        <v>23</v>
      </c>
      <c r="IY5" s="8">
        <v>79</v>
      </c>
      <c r="IZ5" s="8">
        <v>5</v>
      </c>
      <c r="JA5" s="8">
        <v>4</v>
      </c>
      <c r="JB5" s="8">
        <v>8</v>
      </c>
      <c r="JC5" s="8">
        <v>5</v>
      </c>
      <c r="JD5" s="8">
        <v>0</v>
      </c>
      <c r="JE5" s="8">
        <v>0</v>
      </c>
      <c r="JF5" s="8">
        <v>0</v>
      </c>
      <c r="JG5" s="8">
        <v>0</v>
      </c>
      <c r="JH5" s="8">
        <v>132</v>
      </c>
      <c r="JI5" s="8">
        <v>124</v>
      </c>
      <c r="JJ5" s="8">
        <v>145</v>
      </c>
      <c r="JK5" s="8">
        <v>133</v>
      </c>
      <c r="JL5" s="8">
        <v>278</v>
      </c>
      <c r="JM5" s="8">
        <v>16</v>
      </c>
      <c r="JN5" s="8">
        <v>19</v>
      </c>
      <c r="JO5" s="8">
        <v>6</v>
      </c>
      <c r="JP5" s="8">
        <v>6</v>
      </c>
      <c r="JQ5" s="8">
        <v>1</v>
      </c>
      <c r="JR5" s="8">
        <v>0</v>
      </c>
      <c r="JS5" s="8">
        <v>0</v>
      </c>
      <c r="JT5" s="8">
        <v>0</v>
      </c>
      <c r="JU5" s="8">
        <v>13</v>
      </c>
      <c r="JV5" s="8">
        <v>6</v>
      </c>
      <c r="JW5" s="8">
        <v>36</v>
      </c>
      <c r="JX5" s="8">
        <v>31</v>
      </c>
      <c r="JY5" s="8">
        <v>67</v>
      </c>
      <c r="JZ5" s="8">
        <v>74</v>
      </c>
      <c r="KA5" s="8">
        <v>93</v>
      </c>
      <c r="KB5" s="8">
        <v>28</v>
      </c>
      <c r="KC5" s="8">
        <v>55</v>
      </c>
      <c r="KD5" s="8">
        <v>1</v>
      </c>
      <c r="KE5" s="8">
        <v>4</v>
      </c>
      <c r="KF5" s="8">
        <v>0</v>
      </c>
      <c r="KG5" s="8">
        <v>0</v>
      </c>
      <c r="KH5" s="8">
        <v>92</v>
      </c>
      <c r="KI5" s="8">
        <v>90</v>
      </c>
      <c r="KJ5" s="8">
        <v>195</v>
      </c>
      <c r="KK5" s="8">
        <v>242</v>
      </c>
      <c r="KL5" s="8">
        <v>437</v>
      </c>
      <c r="KM5" s="8">
        <v>5</v>
      </c>
      <c r="KN5" s="8">
        <v>3</v>
      </c>
      <c r="KO5" s="8">
        <v>5</v>
      </c>
      <c r="KP5" s="8">
        <v>0</v>
      </c>
      <c r="KQ5" s="8">
        <v>37</v>
      </c>
      <c r="KR5" s="8">
        <v>52</v>
      </c>
      <c r="KS5" s="8">
        <v>72</v>
      </c>
      <c r="KT5" s="8">
        <v>21</v>
      </c>
      <c r="KU5" s="8">
        <v>40</v>
      </c>
      <c r="KV5" s="8">
        <v>15</v>
      </c>
      <c r="KW5" s="8">
        <v>26</v>
      </c>
      <c r="KX5" s="8">
        <v>13</v>
      </c>
      <c r="KY5" s="8">
        <v>276</v>
      </c>
      <c r="KZ5" s="8">
        <v>18</v>
      </c>
      <c r="LA5" s="8">
        <v>0</v>
      </c>
      <c r="LB5" s="8">
        <v>2</v>
      </c>
      <c r="LC5" s="8">
        <v>69</v>
      </c>
      <c r="LD5" s="8">
        <v>89</v>
      </c>
    </row>
    <row r="7" spans="1:318" x14ac:dyDescent="0.2">
      <c r="J7" s="64"/>
      <c r="AC7" s="4"/>
      <c r="AL7" s="4"/>
      <c r="AO7" s="4"/>
      <c r="AP7" s="8"/>
      <c r="BS7" s="4"/>
      <c r="CV7" s="4"/>
      <c r="DY7" s="4"/>
      <c r="FB7" s="4"/>
      <c r="FO7" s="4"/>
      <c r="GD7" s="50"/>
      <c r="GS7" s="8"/>
      <c r="HH7" s="4"/>
      <c r="HW7" s="4"/>
      <c r="IL7" s="4"/>
      <c r="IY7" s="4"/>
      <c r="JY7" s="4"/>
      <c r="KY7" s="8"/>
      <c r="LD7" s="4"/>
    </row>
  </sheetData>
  <autoFilter ref="A1:LF6"/>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0" tint="-0.499984740745262"/>
  </sheetPr>
  <dimension ref="A1:LN7"/>
  <sheetViews>
    <sheetView zoomScale="80" zoomScaleNormal="80" workbookViewId="0">
      <pane ySplit="1" topLeftCell="A2" activePane="bottomLeft" state="frozen"/>
      <selection activeCell="J9" sqref="J9"/>
      <selection pane="bottomLeft" activeCell="A6" sqref="A6:XFD16"/>
    </sheetView>
  </sheetViews>
  <sheetFormatPr defaultRowHeight="15" x14ac:dyDescent="0.25"/>
  <cols>
    <col min="1" max="1" width="54.5703125" style="9" customWidth="1"/>
    <col min="2" max="2" width="20.5703125" style="9" hidden="1" customWidth="1"/>
    <col min="3" max="3" width="13.5703125" style="9" hidden="1" customWidth="1"/>
    <col min="4" max="4" width="13.85546875" style="9" hidden="1" customWidth="1"/>
    <col min="5" max="5" width="18" style="9" hidden="1" customWidth="1"/>
    <col min="6" max="6" width="18.7109375" style="9" hidden="1" customWidth="1"/>
    <col min="7" max="7" width="13.140625" style="9" hidden="1" customWidth="1"/>
    <col min="8" max="8" width="11.28515625" style="9" hidden="1" customWidth="1"/>
    <col min="9" max="9" width="27.28515625" style="9" customWidth="1"/>
    <col min="10" max="10" width="15.140625" style="9" customWidth="1"/>
    <col min="11" max="11" width="13.85546875" style="9" customWidth="1"/>
    <col min="12" max="12" width="10.7109375" style="9" customWidth="1"/>
    <col min="13" max="13" width="9.28515625" style="9" customWidth="1"/>
    <col min="14" max="14" width="16.5703125" style="9" customWidth="1"/>
    <col min="15" max="15" width="11.7109375" style="9" bestFit="1" customWidth="1"/>
    <col min="16" max="28" width="9.140625" style="9"/>
    <col min="29" max="29" width="9.140625" style="11"/>
    <col min="30" max="40" width="9.140625" style="9"/>
    <col min="41" max="41" width="9.140625" style="15"/>
    <col min="42" max="42" width="9.140625" style="11"/>
    <col min="43" max="128" width="9.140625" style="9"/>
    <col min="129" max="129" width="9.140625" style="15"/>
    <col min="130" max="157" width="9.140625" style="9"/>
    <col min="158" max="158" width="9.140625" style="15"/>
    <col min="159" max="170" width="9.140625" style="9"/>
    <col min="171" max="171" width="9.140625" style="15"/>
    <col min="172" max="172" width="9.140625" style="258"/>
    <col min="173" max="185" width="9.140625" style="9"/>
    <col min="186" max="186" width="9.140625" style="15"/>
    <col min="187" max="200" width="9.140625" style="9"/>
    <col min="201" max="201" width="9.140625" style="15"/>
    <col min="202" max="215" width="9.140625" style="9"/>
    <col min="216" max="216" width="9.140625" style="15"/>
    <col min="217" max="230" width="9.140625" style="9"/>
    <col min="231" max="231" width="11.5703125" style="15" customWidth="1"/>
    <col min="232" max="245" width="9.140625" style="9"/>
    <col min="246" max="254" width="9.140625" style="15"/>
    <col min="255" max="266" width="9.140625" style="9"/>
    <col min="267" max="267" width="9.140625" style="15"/>
    <col min="268" max="292" width="9.140625" style="9"/>
    <col min="293" max="293" width="9.140625" style="15"/>
    <col min="294" max="305" width="9.140625" style="9"/>
    <col min="306" max="306" width="9.140625" style="15"/>
    <col min="307" max="319" width="9.140625" style="9"/>
    <col min="320" max="320" width="9.140625" style="11"/>
    <col min="321" max="323" width="9.140625" style="9"/>
    <col min="324" max="324" width="9.140625" style="15"/>
    <col min="325" max="325" width="9.140625" style="9"/>
    <col min="326" max="326" width="16.85546875" style="9" customWidth="1"/>
    <col min="327" max="16384" width="9.140625" style="9"/>
  </cols>
  <sheetData>
    <row r="1" spans="1:326" s="15" customFormat="1" x14ac:dyDescent="0.25">
      <c r="A1" s="66" t="s">
        <v>0</v>
      </c>
      <c r="B1" s="67" t="s">
        <v>1</v>
      </c>
      <c r="C1" s="66" t="s">
        <v>2</v>
      </c>
      <c r="D1" s="66" t="s">
        <v>3</v>
      </c>
      <c r="E1" s="66" t="s">
        <v>4</v>
      </c>
      <c r="F1" s="66" t="s">
        <v>5</v>
      </c>
      <c r="G1" s="66" t="s">
        <v>6</v>
      </c>
      <c r="H1" s="66" t="s">
        <v>7</v>
      </c>
      <c r="I1" s="66" t="s">
        <v>8</v>
      </c>
      <c r="J1" s="66" t="s">
        <v>9</v>
      </c>
      <c r="K1" s="66" t="s">
        <v>10</v>
      </c>
      <c r="L1" s="66" t="s">
        <v>11</v>
      </c>
      <c r="M1" s="66" t="s">
        <v>12</v>
      </c>
      <c r="N1" s="66" t="s">
        <v>13</v>
      </c>
      <c r="O1" s="15" t="s">
        <v>322</v>
      </c>
      <c r="P1" s="15" t="s">
        <v>323</v>
      </c>
      <c r="Q1" s="15" t="s">
        <v>324</v>
      </c>
      <c r="R1" s="15" t="s">
        <v>325</v>
      </c>
      <c r="S1" s="15" t="s">
        <v>326</v>
      </c>
      <c r="T1" s="15" t="s">
        <v>327</v>
      </c>
      <c r="U1" s="15" t="s">
        <v>328</v>
      </c>
      <c r="V1" s="15" t="s">
        <v>329</v>
      </c>
      <c r="W1" s="15" t="s">
        <v>330</v>
      </c>
      <c r="X1" s="15" t="s">
        <v>331</v>
      </c>
      <c r="Y1" s="15" t="s">
        <v>332</v>
      </c>
      <c r="Z1" s="15" t="s">
        <v>333</v>
      </c>
      <c r="AA1" s="15" t="s">
        <v>334</v>
      </c>
      <c r="AB1" s="15" t="s">
        <v>721</v>
      </c>
      <c r="AC1" s="11" t="s">
        <v>335</v>
      </c>
      <c r="AD1" s="15" t="s">
        <v>336</v>
      </c>
      <c r="AE1" s="15" t="s">
        <v>337</v>
      </c>
      <c r="AF1" s="15" t="s">
        <v>338</v>
      </c>
      <c r="AG1" s="15" t="s">
        <v>339</v>
      </c>
      <c r="AH1" s="15" t="s">
        <v>340</v>
      </c>
      <c r="AI1" s="15" t="s">
        <v>341</v>
      </c>
      <c r="AJ1" s="15" t="s">
        <v>342</v>
      </c>
      <c r="AK1" s="15" t="s">
        <v>343</v>
      </c>
      <c r="AL1" s="15" t="s">
        <v>344</v>
      </c>
      <c r="AM1" s="15" t="s">
        <v>345</v>
      </c>
      <c r="AN1" s="15" t="s">
        <v>346</v>
      </c>
      <c r="AO1" s="15" t="s">
        <v>347</v>
      </c>
      <c r="AP1" s="11" t="s">
        <v>348</v>
      </c>
      <c r="AQ1" s="15" t="s">
        <v>349</v>
      </c>
      <c r="AR1" s="15" t="s">
        <v>350</v>
      </c>
      <c r="AS1" s="15" t="s">
        <v>351</v>
      </c>
      <c r="AT1" s="15" t="s">
        <v>352</v>
      </c>
      <c r="AU1" s="15" t="s">
        <v>353</v>
      </c>
      <c r="AV1" s="15" t="s">
        <v>354</v>
      </c>
      <c r="AW1" s="15" t="s">
        <v>355</v>
      </c>
      <c r="AX1" s="15" t="s">
        <v>356</v>
      </c>
      <c r="AY1" s="15" t="s">
        <v>357</v>
      </c>
      <c r="AZ1" s="15" t="s">
        <v>358</v>
      </c>
      <c r="BA1" s="15" t="s">
        <v>359</v>
      </c>
      <c r="BB1" s="15" t="s">
        <v>360</v>
      </c>
      <c r="BC1" s="15" t="s">
        <v>361</v>
      </c>
      <c r="BD1" s="15" t="s">
        <v>362</v>
      </c>
      <c r="BE1" s="15" t="s">
        <v>363</v>
      </c>
      <c r="BF1" s="15" t="s">
        <v>364</v>
      </c>
      <c r="BG1" s="15" t="s">
        <v>365</v>
      </c>
      <c r="BH1" s="15" t="s">
        <v>366</v>
      </c>
      <c r="BI1" s="15" t="s">
        <v>367</v>
      </c>
      <c r="BJ1" s="15" t="s">
        <v>368</v>
      </c>
      <c r="BK1" s="15" t="s">
        <v>369</v>
      </c>
      <c r="BL1" s="15" t="s">
        <v>370</v>
      </c>
      <c r="BM1" s="15" t="s">
        <v>371</v>
      </c>
      <c r="BN1" s="15" t="s">
        <v>372</v>
      </c>
      <c r="BO1" s="15" t="s">
        <v>373</v>
      </c>
      <c r="BP1" s="15" t="s">
        <v>374</v>
      </c>
      <c r="BQ1" s="15" t="s">
        <v>375</v>
      </c>
      <c r="BR1" s="15" t="s">
        <v>376</v>
      </c>
      <c r="BS1" s="15" t="s">
        <v>376</v>
      </c>
      <c r="BT1" s="15" t="s">
        <v>377</v>
      </c>
      <c r="BU1" s="15" t="s">
        <v>378</v>
      </c>
      <c r="BV1" s="15" t="s">
        <v>379</v>
      </c>
      <c r="BW1" s="15" t="s">
        <v>380</v>
      </c>
      <c r="BX1" s="15" t="s">
        <v>381</v>
      </c>
      <c r="BY1" s="15" t="s">
        <v>382</v>
      </c>
      <c r="BZ1" s="15" t="s">
        <v>383</v>
      </c>
      <c r="CA1" s="15" t="s">
        <v>384</v>
      </c>
      <c r="CB1" s="15" t="s">
        <v>385</v>
      </c>
      <c r="CC1" s="15" t="s">
        <v>386</v>
      </c>
      <c r="CD1" s="15" t="s">
        <v>387</v>
      </c>
      <c r="CE1" s="15" t="s">
        <v>388</v>
      </c>
      <c r="CF1" s="15" t="s">
        <v>389</v>
      </c>
      <c r="CG1" s="15" t="s">
        <v>390</v>
      </c>
      <c r="CH1" s="15" t="s">
        <v>391</v>
      </c>
      <c r="CI1" s="15" t="s">
        <v>392</v>
      </c>
      <c r="CJ1" s="15" t="s">
        <v>393</v>
      </c>
      <c r="CK1" s="15" t="s">
        <v>394</v>
      </c>
      <c r="CL1" s="15" t="s">
        <v>395</v>
      </c>
      <c r="CM1" s="15" t="s">
        <v>396</v>
      </c>
      <c r="CN1" s="15" t="s">
        <v>397</v>
      </c>
      <c r="CO1" s="15" t="s">
        <v>398</v>
      </c>
      <c r="CP1" s="15" t="s">
        <v>399</v>
      </c>
      <c r="CQ1" s="15" t="s">
        <v>400</v>
      </c>
      <c r="CR1" s="15" t="s">
        <v>401</v>
      </c>
      <c r="CS1" s="15" t="s">
        <v>402</v>
      </c>
      <c r="CT1" s="15" t="s">
        <v>403</v>
      </c>
      <c r="CU1" s="15" t="s">
        <v>404</v>
      </c>
      <c r="CV1" s="15" t="s">
        <v>405</v>
      </c>
      <c r="CW1" s="15" t="s">
        <v>406</v>
      </c>
      <c r="CX1" s="15" t="s">
        <v>407</v>
      </c>
      <c r="CY1" s="15" t="s">
        <v>408</v>
      </c>
      <c r="CZ1" s="15" t="s">
        <v>409</v>
      </c>
      <c r="DA1" s="15" t="s">
        <v>410</v>
      </c>
      <c r="DB1" s="15" t="s">
        <v>411</v>
      </c>
      <c r="DC1" s="15" t="s">
        <v>412</v>
      </c>
      <c r="DD1" s="15" t="s">
        <v>413</v>
      </c>
      <c r="DE1" s="15" t="s">
        <v>414</v>
      </c>
      <c r="DF1" s="15" t="s">
        <v>415</v>
      </c>
      <c r="DG1" s="15" t="s">
        <v>416</v>
      </c>
      <c r="DH1" s="15" t="s">
        <v>417</v>
      </c>
      <c r="DI1" s="15" t="s">
        <v>418</v>
      </c>
      <c r="DJ1" s="15" t="s">
        <v>419</v>
      </c>
      <c r="DK1" s="15" t="s">
        <v>420</v>
      </c>
      <c r="DL1" s="15" t="s">
        <v>421</v>
      </c>
      <c r="DM1" s="15" t="s">
        <v>422</v>
      </c>
      <c r="DN1" s="15" t="s">
        <v>423</v>
      </c>
      <c r="DO1" s="15" t="s">
        <v>424</v>
      </c>
      <c r="DP1" s="15" t="s">
        <v>425</v>
      </c>
      <c r="DQ1" s="15" t="s">
        <v>426</v>
      </c>
      <c r="DR1" s="15" t="s">
        <v>427</v>
      </c>
      <c r="DS1" s="15" t="s">
        <v>428</v>
      </c>
      <c r="DT1" s="15" t="s">
        <v>429</v>
      </c>
      <c r="DU1" s="15" t="s">
        <v>430</v>
      </c>
      <c r="DV1" s="15" t="s">
        <v>431</v>
      </c>
      <c r="DW1" s="15" t="s">
        <v>432</v>
      </c>
      <c r="DX1" s="15" t="s">
        <v>433</v>
      </c>
      <c r="DY1" s="15" t="s">
        <v>434</v>
      </c>
      <c r="DZ1" s="15" t="s">
        <v>435</v>
      </c>
      <c r="EA1" s="15" t="s">
        <v>436</v>
      </c>
      <c r="EB1" s="15" t="s">
        <v>437</v>
      </c>
      <c r="EC1" s="15" t="s">
        <v>438</v>
      </c>
      <c r="ED1" s="15" t="s">
        <v>439</v>
      </c>
      <c r="EE1" s="15" t="s">
        <v>440</v>
      </c>
      <c r="EF1" s="15" t="s">
        <v>441</v>
      </c>
      <c r="EG1" s="15" t="s">
        <v>442</v>
      </c>
      <c r="EH1" s="15" t="s">
        <v>443</v>
      </c>
      <c r="EI1" s="15" t="s">
        <v>444</v>
      </c>
      <c r="EJ1" s="15" t="s">
        <v>445</v>
      </c>
      <c r="EK1" s="15" t="s">
        <v>446</v>
      </c>
      <c r="EL1" s="15" t="s">
        <v>447</v>
      </c>
      <c r="EM1" s="15" t="s">
        <v>448</v>
      </c>
      <c r="EN1" s="15" t="s">
        <v>449</v>
      </c>
      <c r="EO1" s="15" t="s">
        <v>450</v>
      </c>
      <c r="EP1" s="15" t="s">
        <v>451</v>
      </c>
      <c r="EQ1" s="15" t="s">
        <v>452</v>
      </c>
      <c r="ER1" s="15" t="s">
        <v>453</v>
      </c>
      <c r="ES1" s="15" t="s">
        <v>454</v>
      </c>
      <c r="ET1" s="15" t="s">
        <v>455</v>
      </c>
      <c r="EU1" s="15" t="s">
        <v>456</v>
      </c>
      <c r="EV1" s="15" t="s">
        <v>457</v>
      </c>
      <c r="EW1" s="15" t="s">
        <v>458</v>
      </c>
      <c r="EX1" s="15" t="s">
        <v>459</v>
      </c>
      <c r="EY1" s="15" t="s">
        <v>460</v>
      </c>
      <c r="EZ1" s="15" t="s">
        <v>461</v>
      </c>
      <c r="FA1" s="15" t="s">
        <v>462</v>
      </c>
      <c r="FB1" s="15" t="s">
        <v>463</v>
      </c>
      <c r="FC1" s="15" t="s">
        <v>464</v>
      </c>
      <c r="FD1" s="15" t="s">
        <v>465</v>
      </c>
      <c r="FE1" s="15" t="s">
        <v>466</v>
      </c>
      <c r="FF1" s="15" t="s">
        <v>467</v>
      </c>
      <c r="FG1" s="15" t="s">
        <v>468</v>
      </c>
      <c r="FH1" s="15" t="s">
        <v>469</v>
      </c>
      <c r="FI1" s="15" t="s">
        <v>470</v>
      </c>
      <c r="FJ1" s="15" t="s">
        <v>471</v>
      </c>
      <c r="FK1" s="15" t="s">
        <v>472</v>
      </c>
      <c r="FL1" s="15" t="s">
        <v>473</v>
      </c>
      <c r="FM1" s="15" t="s">
        <v>474</v>
      </c>
      <c r="FN1" s="15" t="s">
        <v>475</v>
      </c>
      <c r="FO1" s="15" t="s">
        <v>476</v>
      </c>
      <c r="FP1" s="247" t="s">
        <v>477</v>
      </c>
      <c r="FQ1" s="15" t="s">
        <v>478</v>
      </c>
      <c r="FR1" s="15" t="s">
        <v>479</v>
      </c>
      <c r="FS1" s="15" t="s">
        <v>480</v>
      </c>
      <c r="FT1" s="15" t="s">
        <v>481</v>
      </c>
      <c r="FU1" s="15" t="s">
        <v>482</v>
      </c>
      <c r="FV1" s="15" t="s">
        <v>483</v>
      </c>
      <c r="FW1" s="15" t="s">
        <v>484</v>
      </c>
      <c r="FX1" s="15" t="s">
        <v>485</v>
      </c>
      <c r="FY1" s="15" t="s">
        <v>486</v>
      </c>
      <c r="FZ1" s="15" t="s">
        <v>487</v>
      </c>
      <c r="GA1" s="15" t="s">
        <v>488</v>
      </c>
      <c r="GB1" s="15" t="s">
        <v>489</v>
      </c>
      <c r="GC1" s="15" t="s">
        <v>490</v>
      </c>
      <c r="GD1" s="15" t="s">
        <v>491</v>
      </c>
      <c r="GE1" s="15" t="s">
        <v>492</v>
      </c>
      <c r="GF1" s="15" t="s">
        <v>493</v>
      </c>
      <c r="GG1" s="15" t="s">
        <v>494</v>
      </c>
      <c r="GH1" s="15" t="s">
        <v>495</v>
      </c>
      <c r="GI1" s="15" t="s">
        <v>496</v>
      </c>
      <c r="GJ1" s="15" t="s">
        <v>497</v>
      </c>
      <c r="GK1" s="15" t="s">
        <v>498</v>
      </c>
      <c r="GL1" s="15" t="s">
        <v>499</v>
      </c>
      <c r="GM1" s="15" t="s">
        <v>500</v>
      </c>
      <c r="GN1" s="15" t="s">
        <v>501</v>
      </c>
      <c r="GO1" s="15" t="s">
        <v>502</v>
      </c>
      <c r="GP1" s="15" t="s">
        <v>503</v>
      </c>
      <c r="GQ1" s="15" t="s">
        <v>504</v>
      </c>
      <c r="GR1" s="15" t="s">
        <v>505</v>
      </c>
      <c r="GS1" s="15" t="s">
        <v>506</v>
      </c>
      <c r="GT1" s="15" t="s">
        <v>507</v>
      </c>
      <c r="GU1" s="15" t="s">
        <v>508</v>
      </c>
      <c r="GV1" s="15" t="s">
        <v>509</v>
      </c>
      <c r="GW1" s="15" t="s">
        <v>510</v>
      </c>
      <c r="GX1" s="15" t="s">
        <v>511</v>
      </c>
      <c r="GY1" s="15" t="s">
        <v>512</v>
      </c>
      <c r="GZ1" s="15" t="s">
        <v>513</v>
      </c>
      <c r="HA1" s="15" t="s">
        <v>514</v>
      </c>
      <c r="HB1" s="15" t="s">
        <v>515</v>
      </c>
      <c r="HC1" s="15" t="s">
        <v>516</v>
      </c>
      <c r="HD1" s="15" t="s">
        <v>517</v>
      </c>
      <c r="HE1" s="15" t="s">
        <v>518</v>
      </c>
      <c r="HF1" s="15" t="s">
        <v>519</v>
      </c>
      <c r="HG1" s="15" t="s">
        <v>520</v>
      </c>
      <c r="HH1" s="15" t="s">
        <v>521</v>
      </c>
      <c r="HI1" s="15" t="s">
        <v>522</v>
      </c>
      <c r="HJ1" s="15" t="s">
        <v>523</v>
      </c>
      <c r="HK1" s="15" t="s">
        <v>524</v>
      </c>
      <c r="HL1" s="15" t="s">
        <v>525</v>
      </c>
      <c r="HM1" s="15" t="s">
        <v>526</v>
      </c>
      <c r="HN1" s="15" t="s">
        <v>527</v>
      </c>
      <c r="HO1" s="15" t="s">
        <v>528</v>
      </c>
      <c r="HP1" s="15" t="s">
        <v>529</v>
      </c>
      <c r="HQ1" s="15" t="s">
        <v>530</v>
      </c>
      <c r="HR1" s="15" t="s">
        <v>531</v>
      </c>
      <c r="HS1" s="15" t="s">
        <v>532</v>
      </c>
      <c r="HT1" s="15" t="s">
        <v>533</v>
      </c>
      <c r="HU1" s="15" t="s">
        <v>534</v>
      </c>
      <c r="HV1" s="15" t="s">
        <v>535</v>
      </c>
      <c r="HW1" s="15" t="s">
        <v>536</v>
      </c>
      <c r="HX1" s="15" t="s">
        <v>537</v>
      </c>
      <c r="HY1" s="15" t="s">
        <v>538</v>
      </c>
      <c r="HZ1" s="15" t="s">
        <v>539</v>
      </c>
      <c r="IA1" s="15" t="s">
        <v>540</v>
      </c>
      <c r="IB1" s="15" t="s">
        <v>541</v>
      </c>
      <c r="IC1" s="15" t="s">
        <v>542</v>
      </c>
      <c r="ID1" s="15" t="s">
        <v>543</v>
      </c>
      <c r="IE1" s="15" t="s">
        <v>544</v>
      </c>
      <c r="IF1" s="15" t="s">
        <v>545</v>
      </c>
      <c r="IG1" s="15" t="s">
        <v>546</v>
      </c>
      <c r="IH1" s="15" t="s">
        <v>547</v>
      </c>
      <c r="II1" s="15" t="s">
        <v>548</v>
      </c>
      <c r="IJ1" s="15" t="s">
        <v>549</v>
      </c>
      <c r="IK1" s="15" t="s">
        <v>550</v>
      </c>
      <c r="IL1" s="15" t="s">
        <v>551</v>
      </c>
      <c r="IM1" s="15" t="s">
        <v>673</v>
      </c>
      <c r="IN1" s="15" t="s">
        <v>674</v>
      </c>
      <c r="IO1" s="15" t="s">
        <v>675</v>
      </c>
      <c r="IP1" s="15" t="s">
        <v>676</v>
      </c>
      <c r="IQ1" s="15" t="s">
        <v>677</v>
      </c>
      <c r="IR1" s="15" t="s">
        <v>671</v>
      </c>
      <c r="IU1" s="15" t="s">
        <v>552</v>
      </c>
      <c r="IV1" s="15" t="s">
        <v>553</v>
      </c>
      <c r="IW1" s="15" t="s">
        <v>554</v>
      </c>
      <c r="IX1" s="15" t="s">
        <v>555</v>
      </c>
      <c r="IY1" s="15" t="s">
        <v>556</v>
      </c>
      <c r="IZ1" s="15" t="s">
        <v>557</v>
      </c>
      <c r="JA1" s="15" t="s">
        <v>558</v>
      </c>
      <c r="JB1" s="15" t="s">
        <v>559</v>
      </c>
      <c r="JC1" s="15" t="s">
        <v>560</v>
      </c>
      <c r="JD1" s="15" t="s">
        <v>561</v>
      </c>
      <c r="JE1" s="15" t="s">
        <v>562</v>
      </c>
      <c r="JF1" s="15" t="s">
        <v>563</v>
      </c>
      <c r="JG1" s="15" t="s">
        <v>564</v>
      </c>
      <c r="JH1" s="15" t="s">
        <v>565</v>
      </c>
      <c r="JI1" s="15" t="s">
        <v>566</v>
      </c>
      <c r="JJ1" s="15" t="s">
        <v>567</v>
      </c>
      <c r="JK1" s="15" t="s">
        <v>568</v>
      </c>
      <c r="JL1" s="15" t="s">
        <v>569</v>
      </c>
      <c r="JM1" s="15" t="s">
        <v>570</v>
      </c>
      <c r="JN1" s="15" t="s">
        <v>571</v>
      </c>
      <c r="JO1" s="15" t="s">
        <v>572</v>
      </c>
      <c r="JP1" s="15" t="s">
        <v>573</v>
      </c>
      <c r="JQ1" s="15" t="s">
        <v>574</v>
      </c>
      <c r="JR1" s="15" t="s">
        <v>575</v>
      </c>
      <c r="JS1" s="15" t="s">
        <v>576</v>
      </c>
      <c r="JT1" s="15" t="s">
        <v>576</v>
      </c>
      <c r="JU1" s="15" t="s">
        <v>577</v>
      </c>
      <c r="JV1" s="15" t="s">
        <v>578</v>
      </c>
      <c r="JW1" s="15" t="s">
        <v>579</v>
      </c>
      <c r="JX1" s="15" t="s">
        <v>580</v>
      </c>
      <c r="JY1" s="15" t="s">
        <v>581</v>
      </c>
      <c r="JZ1" s="15" t="s">
        <v>582</v>
      </c>
      <c r="KA1" s="15" t="s">
        <v>583</v>
      </c>
      <c r="KB1" s="15" t="s">
        <v>584</v>
      </c>
      <c r="KC1" s="15" t="s">
        <v>585</v>
      </c>
      <c r="KD1" s="15" t="s">
        <v>586</v>
      </c>
      <c r="KE1" s="15" t="s">
        <v>587</v>
      </c>
      <c r="KF1" s="15" t="s">
        <v>588</v>
      </c>
      <c r="KG1" s="15" t="s">
        <v>589</v>
      </c>
      <c r="KH1" s="15" t="s">
        <v>590</v>
      </c>
      <c r="KI1" s="15" t="s">
        <v>591</v>
      </c>
      <c r="KJ1" s="15" t="s">
        <v>592</v>
      </c>
      <c r="KK1" s="15" t="s">
        <v>593</v>
      </c>
      <c r="KL1" s="15" t="s">
        <v>594</v>
      </c>
      <c r="KM1" s="15" t="s">
        <v>595</v>
      </c>
      <c r="KN1" s="15" t="s">
        <v>596</v>
      </c>
      <c r="KO1" s="15" t="s">
        <v>597</v>
      </c>
      <c r="KP1" s="15" t="s">
        <v>598</v>
      </c>
      <c r="KQ1" s="15" t="s">
        <v>599</v>
      </c>
      <c r="KR1" s="15" t="s">
        <v>600</v>
      </c>
      <c r="KS1" s="15" t="s">
        <v>601</v>
      </c>
      <c r="KT1" s="15" t="s">
        <v>602</v>
      </c>
      <c r="KU1" s="68" t="s">
        <v>603</v>
      </c>
      <c r="KV1" s="68" t="s">
        <v>604</v>
      </c>
      <c r="KW1" s="15" t="s">
        <v>605</v>
      </c>
      <c r="KX1" s="15" t="s">
        <v>606</v>
      </c>
      <c r="KY1" s="15" t="s">
        <v>607</v>
      </c>
      <c r="KZ1" s="15" t="s">
        <v>608</v>
      </c>
      <c r="LA1" s="15" t="s">
        <v>609</v>
      </c>
      <c r="LB1" s="15" t="s">
        <v>610</v>
      </c>
      <c r="LC1" s="15" t="s">
        <v>611</v>
      </c>
      <c r="LD1" s="15" t="s">
        <v>612</v>
      </c>
      <c r="LE1" s="15" t="s">
        <v>613</v>
      </c>
      <c r="LF1" s="15" t="s">
        <v>614</v>
      </c>
      <c r="LG1" s="15" t="s">
        <v>615</v>
      </c>
      <c r="LH1" s="11" t="s">
        <v>616</v>
      </c>
      <c r="LI1" s="15" t="s">
        <v>617</v>
      </c>
      <c r="LJ1" s="15" t="s">
        <v>618</v>
      </c>
      <c r="LK1" s="15" t="s">
        <v>619</v>
      </c>
      <c r="LL1" s="15" t="s">
        <v>620</v>
      </c>
      <c r="LM1" s="15" t="s">
        <v>621</v>
      </c>
      <c r="LN1" s="15" t="s">
        <v>723</v>
      </c>
    </row>
    <row r="2" spans="1:326" s="148" customFormat="1" x14ac:dyDescent="0.25">
      <c r="A2" s="148" t="s">
        <v>190</v>
      </c>
      <c r="B2" s="148">
        <v>109</v>
      </c>
      <c r="C2" s="148">
        <v>0</v>
      </c>
      <c r="D2" s="148">
        <v>0</v>
      </c>
      <c r="E2" s="148">
        <v>0</v>
      </c>
      <c r="F2" s="148">
        <v>0</v>
      </c>
      <c r="G2" s="148">
        <v>0</v>
      </c>
      <c r="H2" s="148">
        <v>0</v>
      </c>
      <c r="I2" s="148">
        <v>0</v>
      </c>
      <c r="J2" s="148">
        <v>13541192</v>
      </c>
      <c r="K2" s="148">
        <v>0</v>
      </c>
      <c r="L2" s="148">
        <v>0</v>
      </c>
      <c r="M2" s="148">
        <v>0</v>
      </c>
      <c r="N2" s="148">
        <v>0</v>
      </c>
      <c r="O2" s="148">
        <v>73</v>
      </c>
      <c r="P2" s="148">
        <v>48.5</v>
      </c>
      <c r="Q2" s="148">
        <v>13</v>
      </c>
      <c r="R2" s="148">
        <v>23</v>
      </c>
      <c r="S2" s="148">
        <v>79</v>
      </c>
      <c r="T2" s="148">
        <v>106.5</v>
      </c>
      <c r="U2" s="148">
        <v>14</v>
      </c>
      <c r="V2" s="148">
        <v>33</v>
      </c>
      <c r="W2" s="148">
        <v>89.5</v>
      </c>
      <c r="X2" s="148">
        <v>97.5</v>
      </c>
      <c r="Y2" s="148">
        <v>134</v>
      </c>
      <c r="Z2" s="148">
        <v>240</v>
      </c>
      <c r="AA2" s="148">
        <v>402.5</v>
      </c>
      <c r="AB2" s="148">
        <v>548.5</v>
      </c>
      <c r="AC2" s="148">
        <v>951</v>
      </c>
      <c r="AD2" s="148">
        <v>2537</v>
      </c>
      <c r="AE2" s="148">
        <v>2411</v>
      </c>
      <c r="AF2" s="148">
        <v>44</v>
      </c>
      <c r="AG2" s="148">
        <v>80.5</v>
      </c>
      <c r="AH2" s="148">
        <v>362</v>
      </c>
      <c r="AI2" s="148">
        <v>348</v>
      </c>
      <c r="AJ2" s="148">
        <v>2943</v>
      </c>
      <c r="AK2" s="148">
        <v>2839.5</v>
      </c>
      <c r="AL2" s="148">
        <v>5782.5</v>
      </c>
      <c r="AM2" s="148">
        <v>2649</v>
      </c>
      <c r="AN2" s="148">
        <v>3177</v>
      </c>
      <c r="AO2" s="148">
        <v>5826</v>
      </c>
      <c r="AP2" s="148">
        <v>82470.5</v>
      </c>
      <c r="AQ2" s="148">
        <v>399</v>
      </c>
      <c r="AR2" s="148">
        <v>347</v>
      </c>
      <c r="AS2" s="148">
        <v>0</v>
      </c>
      <c r="AT2" s="148">
        <v>1</v>
      </c>
      <c r="AU2" s="148">
        <v>0</v>
      </c>
      <c r="AV2" s="148">
        <v>0</v>
      </c>
      <c r="AW2" s="148">
        <v>3</v>
      </c>
      <c r="AX2" s="148">
        <v>3</v>
      </c>
      <c r="AY2" s="148">
        <v>0</v>
      </c>
      <c r="AZ2" s="148">
        <v>0</v>
      </c>
      <c r="BA2" s="148">
        <v>0</v>
      </c>
      <c r="BB2" s="148">
        <v>0</v>
      </c>
      <c r="BC2" s="148">
        <v>0</v>
      </c>
      <c r="BD2" s="148">
        <v>0</v>
      </c>
      <c r="BE2" s="148">
        <v>0</v>
      </c>
      <c r="BF2" s="148">
        <v>0</v>
      </c>
      <c r="BG2" s="148">
        <v>1</v>
      </c>
      <c r="BH2" s="148">
        <v>0</v>
      </c>
      <c r="BI2" s="148">
        <v>0</v>
      </c>
      <c r="BJ2" s="148">
        <v>0</v>
      </c>
      <c r="BK2" s="148">
        <v>1</v>
      </c>
      <c r="BL2" s="148">
        <v>2</v>
      </c>
      <c r="BM2" s="148">
        <v>1</v>
      </c>
      <c r="BN2" s="148">
        <v>4</v>
      </c>
      <c r="BO2" s="148">
        <v>22</v>
      </c>
      <c r="BP2" s="148">
        <v>20</v>
      </c>
      <c r="BQ2" s="148">
        <v>427</v>
      </c>
      <c r="BR2" s="148">
        <v>377</v>
      </c>
      <c r="BS2" s="148">
        <v>804</v>
      </c>
      <c r="BT2" s="148">
        <v>1336</v>
      </c>
      <c r="BU2" s="148">
        <v>1221.5</v>
      </c>
      <c r="BV2" s="148">
        <v>0</v>
      </c>
      <c r="BW2" s="148">
        <v>1</v>
      </c>
      <c r="BX2" s="148">
        <v>2</v>
      </c>
      <c r="BY2" s="148">
        <v>7</v>
      </c>
      <c r="BZ2" s="148">
        <v>2</v>
      </c>
      <c r="CA2" s="148">
        <v>7</v>
      </c>
      <c r="CB2" s="148">
        <v>0</v>
      </c>
      <c r="CC2" s="148">
        <v>1</v>
      </c>
      <c r="CD2" s="148">
        <v>0</v>
      </c>
      <c r="CE2" s="148">
        <v>0</v>
      </c>
      <c r="CF2" s="148">
        <v>2</v>
      </c>
      <c r="CG2" s="148">
        <v>1</v>
      </c>
      <c r="CH2" s="148">
        <v>1</v>
      </c>
      <c r="CI2" s="148">
        <v>0</v>
      </c>
      <c r="CJ2" s="148">
        <v>5</v>
      </c>
      <c r="CK2" s="148">
        <v>0</v>
      </c>
      <c r="CL2" s="148">
        <v>2</v>
      </c>
      <c r="CM2" s="148">
        <v>1</v>
      </c>
      <c r="CN2" s="148">
        <v>1</v>
      </c>
      <c r="CO2" s="148">
        <v>4</v>
      </c>
      <c r="CP2" s="148">
        <v>10</v>
      </c>
      <c r="CQ2" s="148">
        <v>27</v>
      </c>
      <c r="CR2" s="148">
        <v>619</v>
      </c>
      <c r="CS2" s="148">
        <v>389</v>
      </c>
      <c r="CT2" s="148">
        <v>1980</v>
      </c>
      <c r="CU2" s="148">
        <v>1659.5</v>
      </c>
      <c r="CV2" s="148">
        <v>3639.5</v>
      </c>
      <c r="CW2" s="148">
        <v>105.5</v>
      </c>
      <c r="CX2" s="148">
        <v>191.5</v>
      </c>
      <c r="CY2" s="148">
        <v>0</v>
      </c>
      <c r="CZ2" s="148">
        <v>0</v>
      </c>
      <c r="DA2" s="148">
        <v>0</v>
      </c>
      <c r="DB2" s="148">
        <v>0</v>
      </c>
      <c r="DC2" s="148">
        <v>1</v>
      </c>
      <c r="DD2" s="148">
        <v>1</v>
      </c>
      <c r="DE2" s="148">
        <v>0</v>
      </c>
      <c r="DF2" s="148">
        <v>0</v>
      </c>
      <c r="DG2" s="148">
        <v>0</v>
      </c>
      <c r="DH2" s="148">
        <v>1</v>
      </c>
      <c r="DI2" s="148">
        <v>0</v>
      </c>
      <c r="DJ2" s="148">
        <v>0</v>
      </c>
      <c r="DK2" s="148">
        <v>0</v>
      </c>
      <c r="DL2" s="148">
        <v>0</v>
      </c>
      <c r="DM2" s="148">
        <v>0</v>
      </c>
      <c r="DN2" s="148">
        <v>0</v>
      </c>
      <c r="DO2" s="148">
        <v>0</v>
      </c>
      <c r="DP2" s="148">
        <v>0</v>
      </c>
      <c r="DQ2" s="148">
        <v>0</v>
      </c>
      <c r="DR2" s="148">
        <v>0</v>
      </c>
      <c r="DS2" s="148">
        <v>0</v>
      </c>
      <c r="DT2" s="148">
        <v>0</v>
      </c>
      <c r="DU2" s="148">
        <v>1.5</v>
      </c>
      <c r="DV2" s="148">
        <v>3.5</v>
      </c>
      <c r="DW2" s="148">
        <v>108</v>
      </c>
      <c r="DX2" s="148">
        <v>197</v>
      </c>
      <c r="DY2" s="148">
        <v>305</v>
      </c>
      <c r="DZ2" s="148">
        <v>417</v>
      </c>
      <c r="EA2" s="148">
        <v>472</v>
      </c>
      <c r="EB2" s="148">
        <v>0</v>
      </c>
      <c r="EC2" s="148">
        <v>0</v>
      </c>
      <c r="ED2" s="148">
        <v>1</v>
      </c>
      <c r="EE2" s="148">
        <v>0</v>
      </c>
      <c r="EF2" s="148">
        <v>2</v>
      </c>
      <c r="EG2" s="148">
        <v>0</v>
      </c>
      <c r="EH2" s="148">
        <v>0</v>
      </c>
      <c r="EI2" s="148">
        <v>0</v>
      </c>
      <c r="EJ2" s="148">
        <v>0</v>
      </c>
      <c r="EK2" s="148">
        <v>0</v>
      </c>
      <c r="EL2" s="148">
        <v>0</v>
      </c>
      <c r="EM2" s="148">
        <v>0</v>
      </c>
      <c r="EN2" s="148">
        <v>0</v>
      </c>
      <c r="EO2" s="148">
        <v>2</v>
      </c>
      <c r="EP2" s="148">
        <v>0</v>
      </c>
      <c r="EQ2" s="148">
        <v>1</v>
      </c>
      <c r="ER2" s="148">
        <v>0</v>
      </c>
      <c r="ES2" s="148">
        <v>0</v>
      </c>
      <c r="ET2" s="148">
        <v>1</v>
      </c>
      <c r="EU2" s="148">
        <v>1</v>
      </c>
      <c r="EV2" s="148">
        <v>1</v>
      </c>
      <c r="EW2" s="148">
        <v>2</v>
      </c>
      <c r="EX2" s="148">
        <v>214</v>
      </c>
      <c r="EY2" s="148">
        <v>103</v>
      </c>
      <c r="EZ2" s="148">
        <v>636</v>
      </c>
      <c r="FA2" s="148">
        <v>581</v>
      </c>
      <c r="FB2" s="148">
        <v>1217</v>
      </c>
      <c r="FC2" s="148">
        <v>31</v>
      </c>
      <c r="FD2" s="148">
        <v>32</v>
      </c>
      <c r="FE2" s="148">
        <v>9</v>
      </c>
      <c r="FF2" s="148">
        <v>14</v>
      </c>
      <c r="FG2" s="148">
        <v>5</v>
      </c>
      <c r="FH2" s="148">
        <v>4</v>
      </c>
      <c r="FI2" s="148">
        <v>67</v>
      </c>
      <c r="FJ2" s="148">
        <v>55</v>
      </c>
      <c r="FK2" s="148">
        <v>37</v>
      </c>
      <c r="FL2" s="148">
        <v>49</v>
      </c>
      <c r="FM2" s="148">
        <v>149</v>
      </c>
      <c r="FN2" s="148">
        <v>154</v>
      </c>
      <c r="FO2" s="148">
        <v>303</v>
      </c>
      <c r="FP2" s="259">
        <v>5</v>
      </c>
      <c r="FQ2" s="148">
        <v>1</v>
      </c>
      <c r="FR2" s="148">
        <v>29</v>
      </c>
      <c r="FS2" s="148">
        <v>49</v>
      </c>
      <c r="FT2" s="148">
        <v>82</v>
      </c>
      <c r="FU2" s="148">
        <v>103</v>
      </c>
      <c r="FV2" s="148">
        <v>130</v>
      </c>
      <c r="FW2" s="148">
        <v>138</v>
      </c>
      <c r="FX2" s="148">
        <v>122</v>
      </c>
      <c r="FY2" s="148">
        <v>58</v>
      </c>
      <c r="FZ2" s="148">
        <v>71</v>
      </c>
      <c r="GA2" s="148">
        <v>19</v>
      </c>
      <c r="GB2" s="148">
        <v>439</v>
      </c>
      <c r="GC2" s="148">
        <v>368</v>
      </c>
      <c r="GD2" s="148">
        <v>807</v>
      </c>
      <c r="GE2" s="148">
        <v>301</v>
      </c>
      <c r="GF2" s="148">
        <v>294</v>
      </c>
      <c r="GG2" s="148">
        <v>684</v>
      </c>
      <c r="GH2" s="148">
        <v>694</v>
      </c>
      <c r="GI2" s="148">
        <v>449</v>
      </c>
      <c r="GJ2" s="148">
        <v>340</v>
      </c>
      <c r="GK2" s="148">
        <v>253</v>
      </c>
      <c r="GL2" s="148">
        <v>164.5</v>
      </c>
      <c r="GM2" s="148">
        <v>175</v>
      </c>
      <c r="GN2" s="148">
        <v>59</v>
      </c>
      <c r="GO2" s="148">
        <v>37</v>
      </c>
      <c r="GP2" s="148">
        <v>23</v>
      </c>
      <c r="GQ2" s="148">
        <v>1899</v>
      </c>
      <c r="GR2" s="148">
        <v>1574.5</v>
      </c>
      <c r="GS2" s="148">
        <v>3473.5</v>
      </c>
      <c r="GT2" s="148">
        <v>6</v>
      </c>
      <c r="GU2" s="148">
        <v>11</v>
      </c>
      <c r="GV2" s="148">
        <v>16.5</v>
      </c>
      <c r="GW2" s="148">
        <v>47.5</v>
      </c>
      <c r="GX2" s="148">
        <v>37</v>
      </c>
      <c r="GY2" s="148">
        <v>68</v>
      </c>
      <c r="GZ2" s="148">
        <v>27</v>
      </c>
      <c r="HA2" s="148">
        <v>37</v>
      </c>
      <c r="HB2" s="148">
        <v>16</v>
      </c>
      <c r="HC2" s="148">
        <v>14</v>
      </c>
      <c r="HD2" s="148">
        <v>0</v>
      </c>
      <c r="HE2" s="148">
        <v>1</v>
      </c>
      <c r="HF2" s="148">
        <v>102.5</v>
      </c>
      <c r="HG2" s="148">
        <v>178.5</v>
      </c>
      <c r="HH2" s="148">
        <v>281</v>
      </c>
      <c r="HI2" s="148">
        <v>50</v>
      </c>
      <c r="HJ2" s="148">
        <v>71</v>
      </c>
      <c r="HK2" s="148">
        <v>237</v>
      </c>
      <c r="HL2" s="148">
        <v>241</v>
      </c>
      <c r="HM2" s="148">
        <v>176</v>
      </c>
      <c r="HN2" s="148">
        <v>144</v>
      </c>
      <c r="HO2" s="148">
        <v>80</v>
      </c>
      <c r="HP2" s="148">
        <v>70</v>
      </c>
      <c r="HQ2" s="148">
        <v>41</v>
      </c>
      <c r="HR2" s="148">
        <v>29</v>
      </c>
      <c r="HS2" s="148">
        <v>5</v>
      </c>
      <c r="HT2" s="148">
        <v>10</v>
      </c>
      <c r="HU2" s="148">
        <v>589</v>
      </c>
      <c r="HV2" s="148">
        <v>565</v>
      </c>
      <c r="HW2" s="148">
        <v>1154</v>
      </c>
      <c r="HX2" s="148">
        <v>235</v>
      </c>
      <c r="HY2" s="148">
        <v>280</v>
      </c>
      <c r="HZ2" s="148">
        <v>230</v>
      </c>
      <c r="IA2" s="148">
        <v>346</v>
      </c>
      <c r="IB2" s="148">
        <v>206</v>
      </c>
      <c r="IC2" s="148">
        <v>311</v>
      </c>
      <c r="ID2" s="148">
        <v>252</v>
      </c>
      <c r="IE2" s="148">
        <v>336</v>
      </c>
      <c r="IF2" s="148">
        <v>267</v>
      </c>
      <c r="IG2" s="148">
        <v>212</v>
      </c>
      <c r="IH2" s="148">
        <v>184</v>
      </c>
      <c r="II2" s="148">
        <v>108</v>
      </c>
      <c r="IJ2" s="148">
        <v>1374</v>
      </c>
      <c r="IK2" s="148">
        <v>1593</v>
      </c>
      <c r="IL2" s="148">
        <v>2967</v>
      </c>
      <c r="IM2" s="66">
        <v>739</v>
      </c>
      <c r="IN2" s="66">
        <v>1998</v>
      </c>
      <c r="IO2" s="66">
        <v>1399</v>
      </c>
      <c r="IP2" s="66">
        <v>899.5</v>
      </c>
      <c r="IQ2" s="66">
        <v>514</v>
      </c>
      <c r="IR2" s="66">
        <v>166</v>
      </c>
      <c r="IS2" s="66">
        <v>5715.5</v>
      </c>
      <c r="IT2" s="66">
        <v>5715.5</v>
      </c>
      <c r="IU2" s="148">
        <v>64</v>
      </c>
      <c r="IV2" s="148">
        <v>81</v>
      </c>
      <c r="IW2" s="148">
        <v>48</v>
      </c>
      <c r="IX2" s="148">
        <v>50</v>
      </c>
      <c r="IY2" s="148">
        <v>3</v>
      </c>
      <c r="IZ2" s="148">
        <v>3</v>
      </c>
      <c r="JA2" s="148">
        <v>16</v>
      </c>
      <c r="JB2" s="148">
        <v>17</v>
      </c>
      <c r="JC2" s="148">
        <v>260</v>
      </c>
      <c r="JD2" s="148">
        <v>205</v>
      </c>
      <c r="JE2" s="148">
        <v>391</v>
      </c>
      <c r="JF2" s="148">
        <v>356</v>
      </c>
      <c r="JG2" s="148">
        <v>747</v>
      </c>
      <c r="JH2" s="148">
        <v>115</v>
      </c>
      <c r="JI2" s="148">
        <v>107</v>
      </c>
      <c r="JJ2" s="148">
        <v>43</v>
      </c>
      <c r="JK2" s="148">
        <v>40</v>
      </c>
      <c r="JL2" s="148">
        <v>6</v>
      </c>
      <c r="JM2" s="148">
        <v>5</v>
      </c>
      <c r="JN2" s="148">
        <v>23</v>
      </c>
      <c r="JO2" s="148">
        <v>24</v>
      </c>
      <c r="JP2" s="148">
        <v>1959</v>
      </c>
      <c r="JQ2" s="148">
        <v>1602</v>
      </c>
      <c r="JR2" s="148">
        <v>2146</v>
      </c>
      <c r="JS2" s="148">
        <v>1778</v>
      </c>
      <c r="JT2" s="148">
        <v>3924</v>
      </c>
      <c r="JU2" s="148">
        <v>29</v>
      </c>
      <c r="JV2" s="148">
        <v>50</v>
      </c>
      <c r="JW2" s="148">
        <v>22</v>
      </c>
      <c r="JX2" s="148">
        <v>20</v>
      </c>
      <c r="JY2" s="148">
        <v>0</v>
      </c>
      <c r="JZ2" s="148">
        <v>0</v>
      </c>
      <c r="KA2" s="148">
        <v>6</v>
      </c>
      <c r="KB2" s="148">
        <v>12</v>
      </c>
      <c r="KC2" s="148">
        <v>49.5</v>
      </c>
      <c r="KD2" s="148">
        <v>104</v>
      </c>
      <c r="KE2" s="148">
        <v>106.5</v>
      </c>
      <c r="KF2" s="148">
        <v>186</v>
      </c>
      <c r="KG2" s="148">
        <v>292.5</v>
      </c>
      <c r="KH2" s="148">
        <v>132</v>
      </c>
      <c r="KI2" s="148">
        <v>183</v>
      </c>
      <c r="KJ2" s="148">
        <v>79</v>
      </c>
      <c r="KK2" s="148">
        <v>74</v>
      </c>
      <c r="KL2" s="148">
        <v>0</v>
      </c>
      <c r="KM2" s="148">
        <v>0</v>
      </c>
      <c r="KN2" s="148">
        <v>8</v>
      </c>
      <c r="KO2" s="148">
        <v>15</v>
      </c>
      <c r="KP2" s="148">
        <v>384</v>
      </c>
      <c r="KQ2" s="148">
        <v>314</v>
      </c>
      <c r="KR2" s="148">
        <v>603</v>
      </c>
      <c r="KS2" s="148">
        <v>586</v>
      </c>
      <c r="KT2" s="148">
        <v>1189</v>
      </c>
      <c r="KU2" s="148">
        <v>0</v>
      </c>
      <c r="KV2" s="148">
        <v>0</v>
      </c>
      <c r="KW2" s="148">
        <v>98</v>
      </c>
      <c r="KX2" s="148">
        <v>10</v>
      </c>
      <c r="KY2" s="148">
        <v>229</v>
      </c>
      <c r="KZ2" s="148">
        <v>139</v>
      </c>
      <c r="LA2" s="148">
        <v>138</v>
      </c>
      <c r="LB2" s="148">
        <v>105</v>
      </c>
      <c r="LC2" s="148">
        <v>367</v>
      </c>
      <c r="LD2" s="148">
        <v>188</v>
      </c>
      <c r="LE2" s="148">
        <v>478</v>
      </c>
      <c r="LF2" s="148">
        <v>318</v>
      </c>
      <c r="LG2" s="148">
        <v>1962</v>
      </c>
      <c r="LH2" s="148">
        <v>51</v>
      </c>
      <c r="LI2" s="148">
        <v>11</v>
      </c>
      <c r="LJ2" s="148">
        <v>35</v>
      </c>
      <c r="LK2" s="148">
        <v>356</v>
      </c>
      <c r="LL2" s="148">
        <v>402</v>
      </c>
    </row>
    <row r="3" spans="1:326" s="148" customFormat="1" x14ac:dyDescent="0.25">
      <c r="A3" s="148" t="s">
        <v>191</v>
      </c>
      <c r="B3" s="148">
        <v>54</v>
      </c>
      <c r="C3" s="148">
        <v>0</v>
      </c>
      <c r="D3" s="148">
        <v>0</v>
      </c>
      <c r="E3" s="148">
        <v>0</v>
      </c>
      <c r="F3" s="148">
        <v>0</v>
      </c>
      <c r="G3" s="148">
        <v>0</v>
      </c>
      <c r="H3" s="148">
        <v>0</v>
      </c>
      <c r="I3" s="148">
        <v>0</v>
      </c>
      <c r="J3" s="148">
        <v>2996364</v>
      </c>
      <c r="K3" s="148">
        <v>0</v>
      </c>
      <c r="L3" s="148">
        <v>0</v>
      </c>
      <c r="M3" s="148">
        <v>0</v>
      </c>
      <c r="N3" s="148">
        <v>0</v>
      </c>
      <c r="O3" s="148">
        <v>8</v>
      </c>
      <c r="P3" s="148">
        <v>4</v>
      </c>
      <c r="Q3" s="148">
        <v>5</v>
      </c>
      <c r="R3" s="148">
        <v>5</v>
      </c>
      <c r="S3" s="148">
        <v>14</v>
      </c>
      <c r="T3" s="148">
        <v>19</v>
      </c>
      <c r="U3" s="148">
        <v>5</v>
      </c>
      <c r="V3" s="148">
        <v>15</v>
      </c>
      <c r="W3" s="148">
        <v>1.5</v>
      </c>
      <c r="X3" s="148">
        <v>8.5</v>
      </c>
      <c r="Y3" s="148">
        <v>9</v>
      </c>
      <c r="Z3" s="148">
        <v>25</v>
      </c>
      <c r="AA3" s="148">
        <v>42.5</v>
      </c>
      <c r="AB3" s="148">
        <v>76.5</v>
      </c>
      <c r="AC3" s="148">
        <v>119</v>
      </c>
      <c r="AD3" s="148">
        <v>925</v>
      </c>
      <c r="AE3" s="148">
        <v>754</v>
      </c>
      <c r="AF3" s="148">
        <v>12</v>
      </c>
      <c r="AG3" s="148">
        <v>13.5</v>
      </c>
      <c r="AH3" s="148">
        <v>141</v>
      </c>
      <c r="AI3" s="148">
        <v>127</v>
      </c>
      <c r="AJ3" s="148">
        <v>1078</v>
      </c>
      <c r="AK3" s="148">
        <v>894.5</v>
      </c>
      <c r="AL3" s="148">
        <v>1972.5</v>
      </c>
      <c r="AM3" s="148">
        <v>1129</v>
      </c>
      <c r="AN3" s="148">
        <v>875</v>
      </c>
      <c r="AO3" s="148">
        <v>2004</v>
      </c>
      <c r="AP3" s="148">
        <v>22809</v>
      </c>
      <c r="AQ3" s="148">
        <v>160</v>
      </c>
      <c r="AR3" s="148">
        <v>161</v>
      </c>
      <c r="AS3" s="148">
        <v>0</v>
      </c>
      <c r="AT3" s="148">
        <v>1</v>
      </c>
      <c r="AU3" s="148">
        <v>0</v>
      </c>
      <c r="AV3" s="148">
        <v>0</v>
      </c>
      <c r="AW3" s="148">
        <v>0</v>
      </c>
      <c r="AX3" s="148">
        <v>2</v>
      </c>
      <c r="AY3" s="148">
        <v>0</v>
      </c>
      <c r="AZ3" s="148">
        <v>0</v>
      </c>
      <c r="BA3" s="148">
        <v>0</v>
      </c>
      <c r="BB3" s="148">
        <v>0</v>
      </c>
      <c r="BC3" s="148">
        <v>0</v>
      </c>
      <c r="BD3" s="148">
        <v>0</v>
      </c>
      <c r="BE3" s="148">
        <v>0</v>
      </c>
      <c r="BF3" s="148">
        <v>0</v>
      </c>
      <c r="BG3" s="148">
        <v>1</v>
      </c>
      <c r="BH3" s="148">
        <v>0</v>
      </c>
      <c r="BI3" s="148">
        <v>0</v>
      </c>
      <c r="BJ3" s="148">
        <v>0</v>
      </c>
      <c r="BK3" s="148">
        <v>0</v>
      </c>
      <c r="BL3" s="148">
        <v>0</v>
      </c>
      <c r="BM3" s="148">
        <v>0</v>
      </c>
      <c r="BN3" s="148">
        <v>3</v>
      </c>
      <c r="BO3" s="148">
        <v>22</v>
      </c>
      <c r="BP3" s="148">
        <v>20</v>
      </c>
      <c r="BQ3" s="148">
        <v>183</v>
      </c>
      <c r="BR3" s="148">
        <v>187</v>
      </c>
      <c r="BS3" s="148">
        <v>370</v>
      </c>
      <c r="BT3" s="148">
        <v>661</v>
      </c>
      <c r="BU3" s="148">
        <v>502</v>
      </c>
      <c r="BV3" s="148">
        <v>0</v>
      </c>
      <c r="BW3" s="148">
        <v>0</v>
      </c>
      <c r="BX3" s="148">
        <v>0</v>
      </c>
      <c r="BY3" s="148">
        <v>1</v>
      </c>
      <c r="BZ3" s="148">
        <v>0</v>
      </c>
      <c r="CA3" s="148">
        <v>0</v>
      </c>
      <c r="CB3" s="148">
        <v>0</v>
      </c>
      <c r="CC3" s="148">
        <v>0</v>
      </c>
      <c r="CD3" s="148">
        <v>0</v>
      </c>
      <c r="CE3" s="148">
        <v>0</v>
      </c>
      <c r="CF3" s="148">
        <v>2</v>
      </c>
      <c r="CG3" s="148">
        <v>0</v>
      </c>
      <c r="CH3" s="148">
        <v>1</v>
      </c>
      <c r="CI3" s="148">
        <v>0</v>
      </c>
      <c r="CJ3" s="148">
        <v>0</v>
      </c>
      <c r="CK3" s="148">
        <v>0</v>
      </c>
      <c r="CL3" s="148">
        <v>1</v>
      </c>
      <c r="CM3" s="148">
        <v>1</v>
      </c>
      <c r="CN3" s="148">
        <v>0</v>
      </c>
      <c r="CO3" s="148">
        <v>1</v>
      </c>
      <c r="CP3" s="148">
        <v>2</v>
      </c>
      <c r="CQ3" s="148">
        <v>5</v>
      </c>
      <c r="CR3" s="148">
        <v>79</v>
      </c>
      <c r="CS3" s="148">
        <v>55</v>
      </c>
      <c r="CT3" s="148">
        <v>746</v>
      </c>
      <c r="CU3" s="148">
        <v>565</v>
      </c>
      <c r="CV3" s="148">
        <v>1311</v>
      </c>
      <c r="CW3" s="148">
        <v>16.5</v>
      </c>
      <c r="CX3" s="148">
        <v>36</v>
      </c>
      <c r="CY3" s="148">
        <v>0</v>
      </c>
      <c r="CZ3" s="148">
        <v>0</v>
      </c>
      <c r="DA3" s="148">
        <v>0</v>
      </c>
      <c r="DB3" s="148">
        <v>0</v>
      </c>
      <c r="DC3" s="148">
        <v>0</v>
      </c>
      <c r="DD3" s="148">
        <v>0</v>
      </c>
      <c r="DE3" s="148">
        <v>0</v>
      </c>
      <c r="DF3" s="148">
        <v>0</v>
      </c>
      <c r="DG3" s="148">
        <v>0</v>
      </c>
      <c r="DH3" s="148">
        <v>1</v>
      </c>
      <c r="DI3" s="148">
        <v>0</v>
      </c>
      <c r="DJ3" s="148">
        <v>0</v>
      </c>
      <c r="DK3" s="148">
        <v>0</v>
      </c>
      <c r="DL3" s="148">
        <v>0</v>
      </c>
      <c r="DM3" s="148">
        <v>0</v>
      </c>
      <c r="DN3" s="148">
        <v>0</v>
      </c>
      <c r="DO3" s="148">
        <v>0</v>
      </c>
      <c r="DP3" s="148">
        <v>0</v>
      </c>
      <c r="DQ3" s="148">
        <v>0</v>
      </c>
      <c r="DR3" s="148">
        <v>0</v>
      </c>
      <c r="DS3" s="148">
        <v>0</v>
      </c>
      <c r="DT3" s="148">
        <v>0</v>
      </c>
      <c r="DU3" s="148">
        <v>1.5</v>
      </c>
      <c r="DV3" s="148">
        <v>3.5</v>
      </c>
      <c r="DW3" s="148">
        <v>18</v>
      </c>
      <c r="DX3" s="148">
        <v>40.5</v>
      </c>
      <c r="DY3" s="148">
        <v>58.5</v>
      </c>
      <c r="DZ3" s="148">
        <v>167</v>
      </c>
      <c r="EA3" s="148">
        <v>138</v>
      </c>
      <c r="EB3" s="148">
        <v>0</v>
      </c>
      <c r="EC3" s="148">
        <v>0</v>
      </c>
      <c r="ED3" s="148">
        <v>1</v>
      </c>
      <c r="EE3" s="148">
        <v>0</v>
      </c>
      <c r="EF3" s="148">
        <v>0</v>
      </c>
      <c r="EG3" s="148">
        <v>0</v>
      </c>
      <c r="EH3" s="148">
        <v>0</v>
      </c>
      <c r="EI3" s="148">
        <v>0</v>
      </c>
      <c r="EJ3" s="148">
        <v>0</v>
      </c>
      <c r="EK3" s="148">
        <v>0</v>
      </c>
      <c r="EL3" s="148">
        <v>0</v>
      </c>
      <c r="EM3" s="148">
        <v>0</v>
      </c>
      <c r="EN3" s="148">
        <v>0</v>
      </c>
      <c r="EO3" s="148">
        <v>2</v>
      </c>
      <c r="EP3" s="148">
        <v>0</v>
      </c>
      <c r="EQ3" s="148">
        <v>0</v>
      </c>
      <c r="ER3" s="148">
        <v>0</v>
      </c>
      <c r="ES3" s="148">
        <v>0</v>
      </c>
      <c r="ET3" s="148">
        <v>0</v>
      </c>
      <c r="EU3" s="148">
        <v>0</v>
      </c>
      <c r="EV3" s="148">
        <v>1</v>
      </c>
      <c r="EW3" s="148">
        <v>2</v>
      </c>
      <c r="EX3" s="148">
        <v>35</v>
      </c>
      <c r="EY3" s="148">
        <v>26</v>
      </c>
      <c r="EZ3" s="148">
        <v>204</v>
      </c>
      <c r="FA3" s="148">
        <v>168</v>
      </c>
      <c r="FB3" s="148">
        <v>372</v>
      </c>
      <c r="FC3" s="148">
        <v>25</v>
      </c>
      <c r="FD3" s="148">
        <v>26</v>
      </c>
      <c r="FE3" s="148">
        <v>9</v>
      </c>
      <c r="FF3" s="148">
        <v>11</v>
      </c>
      <c r="FG3" s="148">
        <v>3</v>
      </c>
      <c r="FH3" s="148">
        <v>4</v>
      </c>
      <c r="FI3" s="148">
        <v>58</v>
      </c>
      <c r="FJ3" s="148">
        <v>50</v>
      </c>
      <c r="FK3" s="148">
        <v>22</v>
      </c>
      <c r="FL3" s="148">
        <v>38</v>
      </c>
      <c r="FM3" s="148">
        <v>117</v>
      </c>
      <c r="FN3" s="148">
        <v>129</v>
      </c>
      <c r="FO3" s="148">
        <v>246</v>
      </c>
      <c r="FP3" s="259">
        <v>4</v>
      </c>
      <c r="FQ3" s="148">
        <v>1</v>
      </c>
      <c r="FR3" s="148">
        <v>14</v>
      </c>
      <c r="FS3" s="148">
        <v>24</v>
      </c>
      <c r="FT3" s="148">
        <v>40</v>
      </c>
      <c r="FU3" s="148">
        <v>48</v>
      </c>
      <c r="FV3" s="148">
        <v>42</v>
      </c>
      <c r="FW3" s="148">
        <v>68</v>
      </c>
      <c r="FX3" s="148">
        <v>45</v>
      </c>
      <c r="FY3" s="148">
        <v>28</v>
      </c>
      <c r="FZ3" s="148">
        <v>40</v>
      </c>
      <c r="GA3" s="148">
        <v>9</v>
      </c>
      <c r="GB3" s="148">
        <v>185</v>
      </c>
      <c r="GC3" s="148">
        <v>178</v>
      </c>
      <c r="GD3" s="148">
        <v>363</v>
      </c>
      <c r="GE3" s="148">
        <v>54</v>
      </c>
      <c r="GF3" s="148">
        <v>107</v>
      </c>
      <c r="GG3" s="148">
        <v>287</v>
      </c>
      <c r="GH3" s="148">
        <v>292</v>
      </c>
      <c r="GI3" s="148">
        <v>130</v>
      </c>
      <c r="GJ3" s="148">
        <v>122</v>
      </c>
      <c r="GK3" s="148">
        <v>120</v>
      </c>
      <c r="GL3" s="148">
        <v>64</v>
      </c>
      <c r="GM3" s="148">
        <v>99</v>
      </c>
      <c r="GN3" s="148">
        <v>27</v>
      </c>
      <c r="GO3" s="148">
        <v>27</v>
      </c>
      <c r="GP3" s="148">
        <v>8</v>
      </c>
      <c r="GQ3" s="148">
        <v>717</v>
      </c>
      <c r="GR3" s="148">
        <v>620</v>
      </c>
      <c r="GS3" s="148">
        <v>1337</v>
      </c>
      <c r="GT3" s="148">
        <v>1</v>
      </c>
      <c r="GU3" s="148">
        <v>0</v>
      </c>
      <c r="GV3" s="148">
        <v>2.5</v>
      </c>
      <c r="GW3" s="148">
        <v>7.5</v>
      </c>
      <c r="GX3" s="148">
        <v>9</v>
      </c>
      <c r="GY3" s="148">
        <v>13</v>
      </c>
      <c r="GZ3" s="148">
        <v>5</v>
      </c>
      <c r="HA3" s="148">
        <v>13.5</v>
      </c>
      <c r="HB3" s="148">
        <v>6</v>
      </c>
      <c r="HC3" s="148">
        <v>6</v>
      </c>
      <c r="HD3" s="148">
        <v>0</v>
      </c>
      <c r="HE3" s="148">
        <v>0</v>
      </c>
      <c r="HF3" s="148">
        <v>23.5</v>
      </c>
      <c r="HG3" s="148">
        <v>40</v>
      </c>
      <c r="HH3" s="148">
        <v>63.5</v>
      </c>
      <c r="HI3" s="148">
        <v>11</v>
      </c>
      <c r="HJ3" s="148">
        <v>9</v>
      </c>
      <c r="HK3" s="148">
        <v>28</v>
      </c>
      <c r="HL3" s="148">
        <v>33</v>
      </c>
      <c r="HM3" s="148">
        <v>25</v>
      </c>
      <c r="HN3" s="148">
        <v>23</v>
      </c>
      <c r="HO3" s="148">
        <v>23</v>
      </c>
      <c r="HP3" s="148">
        <v>17</v>
      </c>
      <c r="HQ3" s="148">
        <v>1</v>
      </c>
      <c r="HR3" s="148">
        <v>4</v>
      </c>
      <c r="HS3" s="148">
        <v>4</v>
      </c>
      <c r="HT3" s="148">
        <v>1</v>
      </c>
      <c r="HU3" s="148">
        <v>92</v>
      </c>
      <c r="HV3" s="148">
        <v>87</v>
      </c>
      <c r="HW3" s="148">
        <v>179</v>
      </c>
      <c r="HX3" s="148">
        <v>130</v>
      </c>
      <c r="HY3" s="148">
        <v>130</v>
      </c>
      <c r="HZ3" s="148">
        <v>83</v>
      </c>
      <c r="IA3" s="148">
        <v>105</v>
      </c>
      <c r="IB3" s="148">
        <v>103</v>
      </c>
      <c r="IC3" s="148">
        <v>162</v>
      </c>
      <c r="ID3" s="148">
        <v>179</v>
      </c>
      <c r="IE3" s="148">
        <v>218</v>
      </c>
      <c r="IF3" s="148">
        <v>220</v>
      </c>
      <c r="IG3" s="148">
        <v>146</v>
      </c>
      <c r="IH3" s="148">
        <v>162</v>
      </c>
      <c r="II3" s="148">
        <v>75</v>
      </c>
      <c r="IJ3" s="148">
        <v>877</v>
      </c>
      <c r="IK3" s="148">
        <v>836</v>
      </c>
      <c r="IL3" s="148">
        <v>1713</v>
      </c>
      <c r="IM3" s="66">
        <v>187</v>
      </c>
      <c r="IN3" s="66">
        <v>688</v>
      </c>
      <c r="IO3" s="66">
        <v>410</v>
      </c>
      <c r="IP3" s="66">
        <v>352.5</v>
      </c>
      <c r="IQ3" s="66">
        <v>216</v>
      </c>
      <c r="IR3" s="66">
        <v>89</v>
      </c>
      <c r="IS3" s="66">
        <v>1942.5</v>
      </c>
      <c r="IT3" s="66">
        <v>1942.5</v>
      </c>
      <c r="IU3" s="148">
        <v>21</v>
      </c>
      <c r="IV3" s="148">
        <v>33</v>
      </c>
      <c r="IW3" s="148">
        <v>19</v>
      </c>
      <c r="IX3" s="148">
        <v>23</v>
      </c>
      <c r="IY3" s="148">
        <v>1</v>
      </c>
      <c r="IZ3" s="148">
        <v>1</v>
      </c>
      <c r="JA3" s="148">
        <v>5</v>
      </c>
      <c r="JB3" s="148">
        <v>10</v>
      </c>
      <c r="JC3" s="148">
        <v>127</v>
      </c>
      <c r="JD3" s="148">
        <v>107</v>
      </c>
      <c r="JE3" s="148">
        <v>173</v>
      </c>
      <c r="JF3" s="148">
        <v>174</v>
      </c>
      <c r="JG3" s="148">
        <v>347</v>
      </c>
      <c r="JH3" s="148">
        <v>50</v>
      </c>
      <c r="JI3" s="148">
        <v>48</v>
      </c>
      <c r="JJ3" s="148">
        <v>7</v>
      </c>
      <c r="JK3" s="148">
        <v>7</v>
      </c>
      <c r="JL3" s="148">
        <v>1</v>
      </c>
      <c r="JM3" s="148">
        <v>1</v>
      </c>
      <c r="JN3" s="148">
        <v>11</v>
      </c>
      <c r="JO3" s="148">
        <v>2</v>
      </c>
      <c r="JP3" s="148">
        <v>750</v>
      </c>
      <c r="JQ3" s="148">
        <v>574</v>
      </c>
      <c r="JR3" s="148">
        <v>819</v>
      </c>
      <c r="JS3" s="148">
        <v>632</v>
      </c>
      <c r="JT3" s="148">
        <v>1451</v>
      </c>
      <c r="JU3" s="148">
        <v>3</v>
      </c>
      <c r="JV3" s="148">
        <v>5</v>
      </c>
      <c r="JW3" s="148">
        <v>4</v>
      </c>
      <c r="JX3" s="148">
        <v>5</v>
      </c>
      <c r="JY3" s="148">
        <v>0</v>
      </c>
      <c r="JZ3" s="148">
        <v>0</v>
      </c>
      <c r="KA3" s="148">
        <v>2</v>
      </c>
      <c r="KB3" s="148">
        <v>6</v>
      </c>
      <c r="KC3" s="148">
        <v>14.5</v>
      </c>
      <c r="KD3" s="148">
        <v>25</v>
      </c>
      <c r="KE3" s="148">
        <v>23.5</v>
      </c>
      <c r="KF3" s="148">
        <v>41</v>
      </c>
      <c r="KG3" s="148">
        <v>64.5</v>
      </c>
      <c r="KH3" s="148">
        <v>9</v>
      </c>
      <c r="KI3" s="148">
        <v>14</v>
      </c>
      <c r="KJ3" s="148">
        <v>25</v>
      </c>
      <c r="KK3" s="148">
        <v>6</v>
      </c>
      <c r="KL3" s="148">
        <v>0</v>
      </c>
      <c r="KM3" s="148">
        <v>0</v>
      </c>
      <c r="KN3" s="148">
        <v>2</v>
      </c>
      <c r="KO3" s="148">
        <v>4</v>
      </c>
      <c r="KP3" s="148">
        <v>114</v>
      </c>
      <c r="KQ3" s="148">
        <v>106</v>
      </c>
      <c r="KR3" s="148">
        <v>150</v>
      </c>
      <c r="KS3" s="148">
        <v>130</v>
      </c>
      <c r="KT3" s="148">
        <v>280</v>
      </c>
      <c r="KU3" s="148">
        <v>0</v>
      </c>
      <c r="KV3" s="148">
        <v>0</v>
      </c>
      <c r="KW3" s="148">
        <v>48</v>
      </c>
      <c r="KX3" s="148">
        <v>5</v>
      </c>
      <c r="KY3" s="148">
        <v>79</v>
      </c>
      <c r="KZ3" s="148">
        <v>46</v>
      </c>
      <c r="LA3" s="148">
        <v>14</v>
      </c>
      <c r="LB3" s="148">
        <v>30</v>
      </c>
      <c r="LC3" s="148">
        <v>168</v>
      </c>
      <c r="LD3" s="148">
        <v>88</v>
      </c>
      <c r="LE3" s="148">
        <v>216</v>
      </c>
      <c r="LF3" s="148">
        <v>133</v>
      </c>
      <c r="LG3" s="148">
        <v>774</v>
      </c>
      <c r="LH3" s="148">
        <v>12</v>
      </c>
      <c r="LI3" s="148">
        <v>1</v>
      </c>
      <c r="LJ3" s="148">
        <v>6</v>
      </c>
      <c r="LK3" s="148">
        <v>76</v>
      </c>
      <c r="LL3" s="148">
        <v>83</v>
      </c>
    </row>
    <row r="4" spans="1:326" s="148" customFormat="1" x14ac:dyDescent="0.25">
      <c r="A4" s="148" t="s">
        <v>192</v>
      </c>
      <c r="B4" s="148">
        <v>47</v>
      </c>
      <c r="C4" s="148">
        <v>0</v>
      </c>
      <c r="D4" s="148">
        <v>0</v>
      </c>
      <c r="E4" s="148">
        <v>0</v>
      </c>
      <c r="F4" s="148">
        <v>0</v>
      </c>
      <c r="G4" s="148">
        <v>0</v>
      </c>
      <c r="H4" s="148">
        <v>0</v>
      </c>
      <c r="I4" s="148">
        <v>0</v>
      </c>
      <c r="J4" s="148">
        <v>5919770</v>
      </c>
      <c r="K4" s="148">
        <v>0</v>
      </c>
      <c r="L4" s="148">
        <v>0</v>
      </c>
      <c r="M4" s="148">
        <v>0</v>
      </c>
      <c r="N4" s="148">
        <v>0</v>
      </c>
      <c r="O4" s="148">
        <v>18</v>
      </c>
      <c r="P4" s="148">
        <v>18.5</v>
      </c>
      <c r="Q4" s="148">
        <v>1</v>
      </c>
      <c r="R4" s="148">
        <v>15</v>
      </c>
      <c r="S4" s="148">
        <v>30</v>
      </c>
      <c r="T4" s="148">
        <v>55.5</v>
      </c>
      <c r="U4" s="148">
        <v>3</v>
      </c>
      <c r="V4" s="148">
        <v>18</v>
      </c>
      <c r="W4" s="148">
        <v>28</v>
      </c>
      <c r="X4" s="148">
        <v>36</v>
      </c>
      <c r="Y4" s="148">
        <v>38</v>
      </c>
      <c r="Z4" s="148">
        <v>55</v>
      </c>
      <c r="AA4" s="148">
        <v>118</v>
      </c>
      <c r="AB4" s="148">
        <v>198</v>
      </c>
      <c r="AC4" s="148">
        <v>316</v>
      </c>
      <c r="AD4" s="148">
        <v>1308</v>
      </c>
      <c r="AE4" s="148">
        <v>1359</v>
      </c>
      <c r="AF4" s="148">
        <v>22</v>
      </c>
      <c r="AG4" s="148">
        <v>65</v>
      </c>
      <c r="AH4" s="148">
        <v>183</v>
      </c>
      <c r="AI4" s="148">
        <v>181</v>
      </c>
      <c r="AJ4" s="148">
        <v>1513</v>
      </c>
      <c r="AK4" s="148">
        <v>1605</v>
      </c>
      <c r="AL4" s="148">
        <v>3118</v>
      </c>
      <c r="AM4" s="148">
        <v>1363</v>
      </c>
      <c r="AN4" s="148">
        <v>2055</v>
      </c>
      <c r="AO4" s="148">
        <v>3418</v>
      </c>
      <c r="AP4" s="148">
        <v>52511.5</v>
      </c>
      <c r="AQ4" s="148">
        <v>194</v>
      </c>
      <c r="AR4" s="148">
        <v>164</v>
      </c>
      <c r="AS4" s="148">
        <v>0</v>
      </c>
      <c r="AT4" s="148">
        <v>0</v>
      </c>
      <c r="AU4" s="148">
        <v>0</v>
      </c>
      <c r="AV4" s="148">
        <v>0</v>
      </c>
      <c r="AW4" s="148">
        <v>3</v>
      </c>
      <c r="AX4" s="148">
        <v>1</v>
      </c>
      <c r="AY4" s="148">
        <v>0</v>
      </c>
      <c r="AZ4" s="148">
        <v>0</v>
      </c>
      <c r="BA4" s="148">
        <v>0</v>
      </c>
      <c r="BB4" s="148">
        <v>0</v>
      </c>
      <c r="BC4" s="148">
        <v>0</v>
      </c>
      <c r="BD4" s="148">
        <v>0</v>
      </c>
      <c r="BE4" s="148">
        <v>0</v>
      </c>
      <c r="BF4" s="148">
        <v>0</v>
      </c>
      <c r="BG4" s="148">
        <v>0</v>
      </c>
      <c r="BH4" s="148">
        <v>0</v>
      </c>
      <c r="BI4" s="148">
        <v>0</v>
      </c>
      <c r="BJ4" s="148">
        <v>0</v>
      </c>
      <c r="BK4" s="148">
        <v>1</v>
      </c>
      <c r="BL4" s="148">
        <v>2</v>
      </c>
      <c r="BM4" s="148">
        <v>0</v>
      </c>
      <c r="BN4" s="148">
        <v>1</v>
      </c>
      <c r="BO4" s="148">
        <v>0</v>
      </c>
      <c r="BP4" s="148">
        <v>0</v>
      </c>
      <c r="BQ4" s="148">
        <v>198</v>
      </c>
      <c r="BR4" s="148">
        <v>168</v>
      </c>
      <c r="BS4" s="148">
        <v>366</v>
      </c>
      <c r="BT4" s="148">
        <v>621</v>
      </c>
      <c r="BU4" s="148">
        <v>693.5</v>
      </c>
      <c r="BV4" s="148">
        <v>0</v>
      </c>
      <c r="BW4" s="148">
        <v>1</v>
      </c>
      <c r="BX4" s="148">
        <v>2</v>
      </c>
      <c r="BY4" s="148">
        <v>6</v>
      </c>
      <c r="BZ4" s="148">
        <v>2</v>
      </c>
      <c r="CA4" s="148">
        <v>7</v>
      </c>
      <c r="CB4" s="148">
        <v>0</v>
      </c>
      <c r="CC4" s="148">
        <v>1</v>
      </c>
      <c r="CD4" s="148">
        <v>0</v>
      </c>
      <c r="CE4" s="148">
        <v>0</v>
      </c>
      <c r="CF4" s="148">
        <v>0</v>
      </c>
      <c r="CG4" s="148">
        <v>1</v>
      </c>
      <c r="CH4" s="148">
        <v>0</v>
      </c>
      <c r="CI4" s="148">
        <v>0</v>
      </c>
      <c r="CJ4" s="148">
        <v>5</v>
      </c>
      <c r="CK4" s="148">
        <v>0</v>
      </c>
      <c r="CL4" s="148">
        <v>1</v>
      </c>
      <c r="CM4" s="148">
        <v>0</v>
      </c>
      <c r="CN4" s="148">
        <v>1</v>
      </c>
      <c r="CO4" s="148">
        <v>3</v>
      </c>
      <c r="CP4" s="148">
        <v>8</v>
      </c>
      <c r="CQ4" s="148">
        <v>22</v>
      </c>
      <c r="CR4" s="148">
        <v>540</v>
      </c>
      <c r="CS4" s="148">
        <v>334</v>
      </c>
      <c r="CT4" s="148">
        <v>1180</v>
      </c>
      <c r="CU4" s="148">
        <v>1068.5</v>
      </c>
      <c r="CV4" s="148">
        <v>2248.5</v>
      </c>
      <c r="CW4" s="148">
        <v>50</v>
      </c>
      <c r="CX4" s="148">
        <v>125.5</v>
      </c>
      <c r="CY4" s="148">
        <v>0</v>
      </c>
      <c r="CZ4" s="148">
        <v>0</v>
      </c>
      <c r="DA4" s="148">
        <v>0</v>
      </c>
      <c r="DB4" s="148">
        <v>0</v>
      </c>
      <c r="DC4" s="148">
        <v>1</v>
      </c>
      <c r="DD4" s="148">
        <v>1</v>
      </c>
      <c r="DE4" s="148">
        <v>0</v>
      </c>
      <c r="DF4" s="148">
        <v>0</v>
      </c>
      <c r="DG4" s="148">
        <v>0</v>
      </c>
      <c r="DH4" s="148">
        <v>0</v>
      </c>
      <c r="DI4" s="148">
        <v>0</v>
      </c>
      <c r="DJ4" s="148">
        <v>0</v>
      </c>
      <c r="DK4" s="148">
        <v>0</v>
      </c>
      <c r="DL4" s="148">
        <v>0</v>
      </c>
      <c r="DM4" s="148">
        <v>0</v>
      </c>
      <c r="DN4" s="148">
        <v>0</v>
      </c>
      <c r="DO4" s="148">
        <v>0</v>
      </c>
      <c r="DP4" s="148">
        <v>0</v>
      </c>
      <c r="DQ4" s="148">
        <v>0</v>
      </c>
      <c r="DR4" s="148">
        <v>0</v>
      </c>
      <c r="DS4" s="148">
        <v>0</v>
      </c>
      <c r="DT4" s="148">
        <v>0</v>
      </c>
      <c r="DU4" s="148">
        <v>0</v>
      </c>
      <c r="DV4" s="148">
        <v>0</v>
      </c>
      <c r="DW4" s="148">
        <v>51</v>
      </c>
      <c r="DX4" s="148">
        <v>126.5</v>
      </c>
      <c r="DY4" s="148">
        <v>177.5</v>
      </c>
      <c r="DZ4" s="148">
        <v>99</v>
      </c>
      <c r="EA4" s="148">
        <v>145</v>
      </c>
      <c r="EB4" s="148">
        <v>0</v>
      </c>
      <c r="EC4" s="148">
        <v>0</v>
      </c>
      <c r="ED4" s="148">
        <v>0</v>
      </c>
      <c r="EE4" s="148">
        <v>0</v>
      </c>
      <c r="EF4" s="148">
        <v>2</v>
      </c>
      <c r="EG4" s="148">
        <v>0</v>
      </c>
      <c r="EH4" s="148">
        <v>0</v>
      </c>
      <c r="EI4" s="148">
        <v>0</v>
      </c>
      <c r="EJ4" s="148">
        <v>0</v>
      </c>
      <c r="EK4" s="148">
        <v>0</v>
      </c>
      <c r="EL4" s="148">
        <v>0</v>
      </c>
      <c r="EM4" s="148">
        <v>0</v>
      </c>
      <c r="EN4" s="148">
        <v>0</v>
      </c>
      <c r="EO4" s="148">
        <v>0</v>
      </c>
      <c r="EP4" s="148">
        <v>0</v>
      </c>
      <c r="EQ4" s="148">
        <v>0</v>
      </c>
      <c r="ER4" s="148">
        <v>0</v>
      </c>
      <c r="ES4" s="148">
        <v>0</v>
      </c>
      <c r="ET4" s="148">
        <v>0</v>
      </c>
      <c r="EU4" s="148">
        <v>1</v>
      </c>
      <c r="EV4" s="148">
        <v>0</v>
      </c>
      <c r="EW4" s="148">
        <v>0</v>
      </c>
      <c r="EX4" s="148">
        <v>179</v>
      </c>
      <c r="EY4" s="148">
        <v>77</v>
      </c>
      <c r="EZ4" s="148">
        <v>280</v>
      </c>
      <c r="FA4" s="148">
        <v>223</v>
      </c>
      <c r="FB4" s="148">
        <v>503</v>
      </c>
      <c r="FC4" s="148">
        <v>6</v>
      </c>
      <c r="FD4" s="148">
        <v>6</v>
      </c>
      <c r="FE4" s="148">
        <v>0</v>
      </c>
      <c r="FF4" s="148">
        <v>3</v>
      </c>
      <c r="FG4" s="148">
        <v>1</v>
      </c>
      <c r="FH4" s="148">
        <v>0</v>
      </c>
      <c r="FI4" s="148">
        <v>5</v>
      </c>
      <c r="FJ4" s="148">
        <v>3</v>
      </c>
      <c r="FK4" s="148">
        <v>8</v>
      </c>
      <c r="FL4" s="148">
        <v>8</v>
      </c>
      <c r="FM4" s="148">
        <v>20</v>
      </c>
      <c r="FN4" s="148">
        <v>20</v>
      </c>
      <c r="FO4" s="148">
        <v>40</v>
      </c>
      <c r="FP4" s="259">
        <v>1</v>
      </c>
      <c r="FQ4" s="148">
        <v>0</v>
      </c>
      <c r="FR4" s="148">
        <v>12</v>
      </c>
      <c r="FS4" s="148">
        <v>25</v>
      </c>
      <c r="FT4" s="148">
        <v>37</v>
      </c>
      <c r="FU4" s="148">
        <v>52</v>
      </c>
      <c r="FV4" s="148">
        <v>77</v>
      </c>
      <c r="FW4" s="148">
        <v>57</v>
      </c>
      <c r="FX4" s="148">
        <v>55</v>
      </c>
      <c r="FY4" s="148">
        <v>24</v>
      </c>
      <c r="FZ4" s="148">
        <v>24</v>
      </c>
      <c r="GA4" s="148">
        <v>10</v>
      </c>
      <c r="GB4" s="148">
        <v>206</v>
      </c>
      <c r="GC4" s="148">
        <v>168</v>
      </c>
      <c r="GD4" s="148">
        <v>374</v>
      </c>
      <c r="GE4" s="148">
        <v>247</v>
      </c>
      <c r="GF4" s="148">
        <v>187</v>
      </c>
      <c r="GG4" s="148">
        <v>386</v>
      </c>
      <c r="GH4" s="148">
        <v>392</v>
      </c>
      <c r="GI4" s="148">
        <v>300</v>
      </c>
      <c r="GJ4" s="148">
        <v>209</v>
      </c>
      <c r="GK4" s="148">
        <v>116</v>
      </c>
      <c r="GL4" s="148">
        <v>91.5</v>
      </c>
      <c r="GM4" s="148">
        <v>62</v>
      </c>
      <c r="GN4" s="148">
        <v>31</v>
      </c>
      <c r="GO4" s="148">
        <v>10</v>
      </c>
      <c r="GP4" s="148">
        <v>15</v>
      </c>
      <c r="GQ4" s="148">
        <v>1121</v>
      </c>
      <c r="GR4" s="148">
        <v>925.5</v>
      </c>
      <c r="GS4" s="148">
        <v>2046.5</v>
      </c>
      <c r="GT4" s="148">
        <v>4</v>
      </c>
      <c r="GU4" s="148">
        <v>11</v>
      </c>
      <c r="GV4" s="148">
        <v>9</v>
      </c>
      <c r="GW4" s="148">
        <v>34</v>
      </c>
      <c r="GX4" s="148">
        <v>11</v>
      </c>
      <c r="GY4" s="148">
        <v>40</v>
      </c>
      <c r="GZ4" s="148">
        <v>12</v>
      </c>
      <c r="HA4" s="148">
        <v>15.5</v>
      </c>
      <c r="HB4" s="148">
        <v>8</v>
      </c>
      <c r="HC4" s="148">
        <v>7</v>
      </c>
      <c r="HD4" s="148">
        <v>0</v>
      </c>
      <c r="HE4" s="148">
        <v>0</v>
      </c>
      <c r="HF4" s="148">
        <v>44</v>
      </c>
      <c r="HG4" s="148">
        <v>107.5</v>
      </c>
      <c r="HH4" s="148">
        <v>151.5</v>
      </c>
      <c r="HI4" s="148">
        <v>15</v>
      </c>
      <c r="HJ4" s="148">
        <v>12</v>
      </c>
      <c r="HK4" s="148">
        <v>131</v>
      </c>
      <c r="HL4" s="148">
        <v>111</v>
      </c>
      <c r="HM4" s="148">
        <v>103</v>
      </c>
      <c r="HN4" s="148">
        <v>71</v>
      </c>
      <c r="HO4" s="148">
        <v>36</v>
      </c>
      <c r="HP4" s="148">
        <v>29</v>
      </c>
      <c r="HQ4" s="148">
        <v>25</v>
      </c>
      <c r="HR4" s="148">
        <v>12</v>
      </c>
      <c r="HS4" s="148">
        <v>0</v>
      </c>
      <c r="HT4" s="148">
        <v>3</v>
      </c>
      <c r="HU4" s="148">
        <v>310</v>
      </c>
      <c r="HV4" s="148">
        <v>238</v>
      </c>
      <c r="HW4" s="148">
        <v>548</v>
      </c>
      <c r="HX4" s="148">
        <v>68</v>
      </c>
      <c r="HY4" s="148">
        <v>100</v>
      </c>
      <c r="HZ4" s="148">
        <v>103</v>
      </c>
      <c r="IA4" s="148">
        <v>185</v>
      </c>
      <c r="IB4" s="148">
        <v>83</v>
      </c>
      <c r="IC4" s="148">
        <v>128</v>
      </c>
      <c r="ID4" s="148">
        <v>52</v>
      </c>
      <c r="IE4" s="148">
        <v>98</v>
      </c>
      <c r="IF4" s="148">
        <v>32</v>
      </c>
      <c r="IG4" s="148">
        <v>57</v>
      </c>
      <c r="IH4" s="148">
        <v>22</v>
      </c>
      <c r="II4" s="148">
        <v>31</v>
      </c>
      <c r="IJ4" s="148">
        <v>360</v>
      </c>
      <c r="IK4" s="148">
        <v>599</v>
      </c>
      <c r="IL4" s="148">
        <v>959</v>
      </c>
      <c r="IM4" s="66">
        <v>477</v>
      </c>
      <c r="IN4" s="66">
        <v>1100</v>
      </c>
      <c r="IO4" s="66">
        <v>823</v>
      </c>
      <c r="IP4" s="66">
        <v>434</v>
      </c>
      <c r="IQ4" s="66">
        <v>224</v>
      </c>
      <c r="IR4" s="66">
        <v>62</v>
      </c>
      <c r="IS4" s="66">
        <v>3120</v>
      </c>
      <c r="IT4" s="66">
        <v>3120</v>
      </c>
      <c r="IU4" s="148">
        <v>23</v>
      </c>
      <c r="IV4" s="148">
        <v>33</v>
      </c>
      <c r="IW4" s="148">
        <v>24</v>
      </c>
      <c r="IX4" s="148">
        <v>24</v>
      </c>
      <c r="IY4" s="148">
        <v>2</v>
      </c>
      <c r="IZ4" s="148">
        <v>2</v>
      </c>
      <c r="JA4" s="148">
        <v>10</v>
      </c>
      <c r="JB4" s="148">
        <v>7</v>
      </c>
      <c r="JC4" s="148">
        <v>112</v>
      </c>
      <c r="JD4" s="148">
        <v>94</v>
      </c>
      <c r="JE4" s="148">
        <v>171</v>
      </c>
      <c r="JF4" s="148">
        <v>160</v>
      </c>
      <c r="JG4" s="148">
        <v>331</v>
      </c>
      <c r="JH4" s="148">
        <v>49</v>
      </c>
      <c r="JI4" s="148">
        <v>51</v>
      </c>
      <c r="JJ4" s="148">
        <v>24</v>
      </c>
      <c r="JK4" s="148">
        <v>25</v>
      </c>
      <c r="JL4" s="148">
        <v>5</v>
      </c>
      <c r="JM4" s="148">
        <v>4</v>
      </c>
      <c r="JN4" s="148">
        <v>12</v>
      </c>
      <c r="JO4" s="148">
        <v>22</v>
      </c>
      <c r="JP4" s="148">
        <v>1183</v>
      </c>
      <c r="JQ4" s="148">
        <v>1018</v>
      </c>
      <c r="JR4" s="148">
        <v>1273</v>
      </c>
      <c r="JS4" s="148">
        <v>1120</v>
      </c>
      <c r="JT4" s="148">
        <v>2393</v>
      </c>
      <c r="JU4" s="148">
        <v>4</v>
      </c>
      <c r="JV4" s="148">
        <v>23</v>
      </c>
      <c r="JW4" s="148">
        <v>8</v>
      </c>
      <c r="JX4" s="148">
        <v>10</v>
      </c>
      <c r="JY4" s="148">
        <v>0</v>
      </c>
      <c r="JZ4" s="148">
        <v>0</v>
      </c>
      <c r="KA4" s="148">
        <v>1</v>
      </c>
      <c r="KB4" s="148">
        <v>6</v>
      </c>
      <c r="KC4" s="148">
        <v>31</v>
      </c>
      <c r="KD4" s="148">
        <v>72</v>
      </c>
      <c r="KE4" s="148">
        <v>44</v>
      </c>
      <c r="KF4" s="148">
        <v>111</v>
      </c>
      <c r="KG4" s="148">
        <v>155</v>
      </c>
      <c r="KH4" s="148">
        <v>14</v>
      </c>
      <c r="KI4" s="148">
        <v>29</v>
      </c>
      <c r="KJ4" s="148">
        <v>13</v>
      </c>
      <c r="KK4" s="148">
        <v>23</v>
      </c>
      <c r="KL4" s="148">
        <v>0</v>
      </c>
      <c r="KM4" s="148">
        <v>0</v>
      </c>
      <c r="KN4" s="148">
        <v>3</v>
      </c>
      <c r="KO4" s="148">
        <v>6</v>
      </c>
      <c r="KP4" s="148">
        <v>232</v>
      </c>
      <c r="KQ4" s="148">
        <v>162</v>
      </c>
      <c r="KR4" s="148">
        <v>262</v>
      </c>
      <c r="KS4" s="148">
        <v>220</v>
      </c>
      <c r="KT4" s="148">
        <v>482</v>
      </c>
      <c r="KU4" s="148">
        <v>0</v>
      </c>
      <c r="KV4" s="148">
        <v>0</v>
      </c>
      <c r="KW4" s="148">
        <v>43</v>
      </c>
      <c r="KX4" s="148">
        <v>4</v>
      </c>
      <c r="KY4" s="148">
        <v>95</v>
      </c>
      <c r="KZ4" s="148">
        <v>63</v>
      </c>
      <c r="LA4" s="148">
        <v>24</v>
      </c>
      <c r="LB4" s="148">
        <v>39</v>
      </c>
      <c r="LC4" s="148">
        <v>125</v>
      </c>
      <c r="LD4" s="148">
        <v>99</v>
      </c>
      <c r="LE4" s="148">
        <v>246</v>
      </c>
      <c r="LF4" s="148">
        <v>158</v>
      </c>
      <c r="LG4" s="148">
        <v>849</v>
      </c>
      <c r="LH4" s="148">
        <v>26</v>
      </c>
      <c r="LI4" s="148">
        <v>9</v>
      </c>
      <c r="LJ4" s="148">
        <v>29</v>
      </c>
      <c r="LK4" s="148">
        <v>206</v>
      </c>
      <c r="LL4" s="148">
        <v>244</v>
      </c>
    </row>
    <row r="5" spans="1:326" s="148" customFormat="1" x14ac:dyDescent="0.25">
      <c r="A5" s="148" t="s">
        <v>193</v>
      </c>
      <c r="B5" s="148">
        <v>8</v>
      </c>
      <c r="C5" s="148">
        <v>0</v>
      </c>
      <c r="D5" s="148">
        <v>0</v>
      </c>
      <c r="E5" s="148">
        <v>0</v>
      </c>
      <c r="F5" s="148">
        <v>0</v>
      </c>
      <c r="G5" s="148">
        <v>0</v>
      </c>
      <c r="H5" s="148">
        <v>0</v>
      </c>
      <c r="I5" s="148">
        <v>0</v>
      </c>
      <c r="J5" s="148">
        <v>4625058</v>
      </c>
      <c r="K5" s="148">
        <v>0</v>
      </c>
      <c r="L5" s="148">
        <v>0</v>
      </c>
      <c r="M5" s="148">
        <v>0</v>
      </c>
      <c r="N5" s="148">
        <v>0</v>
      </c>
      <c r="O5" s="148">
        <v>47</v>
      </c>
      <c r="P5" s="148">
        <v>26</v>
      </c>
      <c r="Q5" s="148">
        <v>7</v>
      </c>
      <c r="R5" s="148">
        <v>3</v>
      </c>
      <c r="S5" s="148">
        <v>35</v>
      </c>
      <c r="T5" s="148">
        <v>32</v>
      </c>
      <c r="U5" s="148">
        <v>6</v>
      </c>
      <c r="V5" s="148">
        <v>0</v>
      </c>
      <c r="W5" s="148">
        <v>60</v>
      </c>
      <c r="X5" s="148">
        <v>53</v>
      </c>
      <c r="Y5" s="148">
        <v>87</v>
      </c>
      <c r="Z5" s="148">
        <v>160</v>
      </c>
      <c r="AA5" s="148">
        <v>242</v>
      </c>
      <c r="AB5" s="148">
        <v>274</v>
      </c>
      <c r="AC5" s="148">
        <v>516</v>
      </c>
      <c r="AD5" s="148">
        <v>304</v>
      </c>
      <c r="AE5" s="148">
        <v>298</v>
      </c>
      <c r="AF5" s="148">
        <v>10</v>
      </c>
      <c r="AG5" s="148">
        <v>2</v>
      </c>
      <c r="AH5" s="148">
        <v>38</v>
      </c>
      <c r="AI5" s="148">
        <v>40</v>
      </c>
      <c r="AJ5" s="148">
        <v>352</v>
      </c>
      <c r="AK5" s="148">
        <v>340</v>
      </c>
      <c r="AL5" s="148">
        <v>692</v>
      </c>
      <c r="AM5" s="148">
        <v>157</v>
      </c>
      <c r="AN5" s="148">
        <v>247</v>
      </c>
      <c r="AO5" s="148">
        <v>404</v>
      </c>
      <c r="AP5" s="148">
        <v>7150</v>
      </c>
      <c r="AQ5" s="148">
        <v>45</v>
      </c>
      <c r="AR5" s="148">
        <v>22</v>
      </c>
      <c r="AS5" s="148">
        <v>0</v>
      </c>
      <c r="AT5" s="148">
        <v>0</v>
      </c>
      <c r="AU5" s="148">
        <v>0</v>
      </c>
      <c r="AV5" s="148">
        <v>0</v>
      </c>
      <c r="AW5" s="148">
        <v>0</v>
      </c>
      <c r="AX5" s="148">
        <v>0</v>
      </c>
      <c r="AY5" s="148">
        <v>0</v>
      </c>
      <c r="AZ5" s="148">
        <v>0</v>
      </c>
      <c r="BA5" s="148">
        <v>0</v>
      </c>
      <c r="BB5" s="148">
        <v>0</v>
      </c>
      <c r="BC5" s="148">
        <v>0</v>
      </c>
      <c r="BD5" s="148">
        <v>0</v>
      </c>
      <c r="BE5" s="148">
        <v>0</v>
      </c>
      <c r="BF5" s="148">
        <v>0</v>
      </c>
      <c r="BG5" s="148">
        <v>0</v>
      </c>
      <c r="BH5" s="148">
        <v>0</v>
      </c>
      <c r="BI5" s="148">
        <v>0</v>
      </c>
      <c r="BJ5" s="148">
        <v>0</v>
      </c>
      <c r="BK5" s="148">
        <v>0</v>
      </c>
      <c r="BL5" s="148">
        <v>0</v>
      </c>
      <c r="BM5" s="148">
        <v>1</v>
      </c>
      <c r="BN5" s="148">
        <v>0</v>
      </c>
      <c r="BO5" s="148">
        <v>0</v>
      </c>
      <c r="BP5" s="148">
        <v>0</v>
      </c>
      <c r="BQ5" s="148">
        <v>46</v>
      </c>
      <c r="BR5" s="148">
        <v>22</v>
      </c>
      <c r="BS5" s="148">
        <v>68</v>
      </c>
      <c r="BT5" s="148">
        <v>54</v>
      </c>
      <c r="BU5" s="148">
        <v>26</v>
      </c>
      <c r="BV5" s="148">
        <v>0</v>
      </c>
      <c r="BW5" s="148">
        <v>0</v>
      </c>
      <c r="BX5" s="148">
        <v>0</v>
      </c>
      <c r="BY5" s="148">
        <v>0</v>
      </c>
      <c r="BZ5" s="148">
        <v>0</v>
      </c>
      <c r="CA5" s="148">
        <v>0</v>
      </c>
      <c r="CB5" s="148">
        <v>0</v>
      </c>
      <c r="CC5" s="148">
        <v>0</v>
      </c>
      <c r="CD5" s="148">
        <v>0</v>
      </c>
      <c r="CE5" s="148">
        <v>0</v>
      </c>
      <c r="CF5" s="148">
        <v>0</v>
      </c>
      <c r="CG5" s="148">
        <v>0</v>
      </c>
      <c r="CH5" s="148">
        <v>0</v>
      </c>
      <c r="CI5" s="148">
        <v>0</v>
      </c>
      <c r="CJ5" s="148">
        <v>0</v>
      </c>
      <c r="CK5" s="148">
        <v>0</v>
      </c>
      <c r="CL5" s="148">
        <v>0</v>
      </c>
      <c r="CM5" s="148">
        <v>0</v>
      </c>
      <c r="CN5" s="148">
        <v>0</v>
      </c>
      <c r="CO5" s="148">
        <v>0</v>
      </c>
      <c r="CP5" s="148">
        <v>0</v>
      </c>
      <c r="CQ5" s="148">
        <v>0</v>
      </c>
      <c r="CR5" s="148">
        <v>0</v>
      </c>
      <c r="CS5" s="148">
        <v>0</v>
      </c>
      <c r="CT5" s="148">
        <v>54</v>
      </c>
      <c r="CU5" s="148">
        <v>26</v>
      </c>
      <c r="CV5" s="148">
        <v>80</v>
      </c>
      <c r="CW5" s="148">
        <v>39</v>
      </c>
      <c r="CX5" s="148">
        <v>30</v>
      </c>
      <c r="CY5" s="148">
        <v>0</v>
      </c>
      <c r="CZ5" s="148">
        <v>0</v>
      </c>
      <c r="DA5" s="148">
        <v>0</v>
      </c>
      <c r="DB5" s="148">
        <v>0</v>
      </c>
      <c r="DC5" s="148">
        <v>0</v>
      </c>
      <c r="DD5" s="148">
        <v>0</v>
      </c>
      <c r="DE5" s="148">
        <v>0</v>
      </c>
      <c r="DF5" s="148">
        <v>0</v>
      </c>
      <c r="DG5" s="148">
        <v>0</v>
      </c>
      <c r="DH5" s="148">
        <v>0</v>
      </c>
      <c r="DI5" s="148">
        <v>0</v>
      </c>
      <c r="DJ5" s="148">
        <v>0</v>
      </c>
      <c r="DK5" s="148">
        <v>0</v>
      </c>
      <c r="DL5" s="148">
        <v>0</v>
      </c>
      <c r="DM5" s="148">
        <v>0</v>
      </c>
      <c r="DN5" s="148">
        <v>0</v>
      </c>
      <c r="DO5" s="148">
        <v>0</v>
      </c>
      <c r="DP5" s="148">
        <v>0</v>
      </c>
      <c r="DQ5" s="148">
        <v>0</v>
      </c>
      <c r="DR5" s="148">
        <v>0</v>
      </c>
      <c r="DS5" s="148">
        <v>0</v>
      </c>
      <c r="DT5" s="148">
        <v>0</v>
      </c>
      <c r="DU5" s="148">
        <v>0</v>
      </c>
      <c r="DV5" s="148">
        <v>0</v>
      </c>
      <c r="DW5" s="148">
        <v>39</v>
      </c>
      <c r="DX5" s="148">
        <v>30</v>
      </c>
      <c r="DY5" s="148">
        <v>69</v>
      </c>
      <c r="DZ5" s="148">
        <v>151</v>
      </c>
      <c r="EA5" s="148">
        <v>189</v>
      </c>
      <c r="EB5" s="148">
        <v>0</v>
      </c>
      <c r="EC5" s="148">
        <v>0</v>
      </c>
      <c r="ED5" s="148">
        <v>0</v>
      </c>
      <c r="EE5" s="148">
        <v>0</v>
      </c>
      <c r="EF5" s="148">
        <v>0</v>
      </c>
      <c r="EG5" s="148">
        <v>0</v>
      </c>
      <c r="EH5" s="148">
        <v>0</v>
      </c>
      <c r="EI5" s="148">
        <v>0</v>
      </c>
      <c r="EJ5" s="148">
        <v>0</v>
      </c>
      <c r="EK5" s="148">
        <v>0</v>
      </c>
      <c r="EL5" s="148">
        <v>0</v>
      </c>
      <c r="EM5" s="148">
        <v>0</v>
      </c>
      <c r="EN5" s="148">
        <v>0</v>
      </c>
      <c r="EO5" s="148">
        <v>0</v>
      </c>
      <c r="EP5" s="148">
        <v>0</v>
      </c>
      <c r="EQ5" s="148">
        <v>1</v>
      </c>
      <c r="ER5" s="148">
        <v>0</v>
      </c>
      <c r="ES5" s="148">
        <v>0</v>
      </c>
      <c r="ET5" s="148">
        <v>1</v>
      </c>
      <c r="EU5" s="148">
        <v>0</v>
      </c>
      <c r="EV5" s="148">
        <v>0</v>
      </c>
      <c r="EW5" s="148">
        <v>0</v>
      </c>
      <c r="EX5" s="148">
        <v>0</v>
      </c>
      <c r="EY5" s="148">
        <v>0</v>
      </c>
      <c r="EZ5" s="148">
        <v>152</v>
      </c>
      <c r="FA5" s="148">
        <v>190</v>
      </c>
      <c r="FB5" s="148">
        <v>342</v>
      </c>
      <c r="FC5" s="148">
        <v>0</v>
      </c>
      <c r="FD5" s="148">
        <v>0</v>
      </c>
      <c r="FE5" s="148">
        <v>0</v>
      </c>
      <c r="FF5" s="148">
        <v>0</v>
      </c>
      <c r="FG5" s="148">
        <v>1</v>
      </c>
      <c r="FH5" s="148">
        <v>0</v>
      </c>
      <c r="FI5" s="148">
        <v>4</v>
      </c>
      <c r="FJ5" s="148">
        <v>2</v>
      </c>
      <c r="FK5" s="148">
        <v>7</v>
      </c>
      <c r="FL5" s="148">
        <v>3</v>
      </c>
      <c r="FM5" s="148">
        <v>12</v>
      </c>
      <c r="FN5" s="148">
        <v>5</v>
      </c>
      <c r="FO5" s="148">
        <v>17</v>
      </c>
      <c r="FP5" s="259">
        <v>0</v>
      </c>
      <c r="FQ5" s="148">
        <v>0</v>
      </c>
      <c r="FR5" s="148">
        <v>3</v>
      </c>
      <c r="FS5" s="148">
        <v>0</v>
      </c>
      <c r="FT5" s="148">
        <v>5</v>
      </c>
      <c r="FU5" s="148">
        <v>3</v>
      </c>
      <c r="FV5" s="148">
        <v>11</v>
      </c>
      <c r="FW5" s="148">
        <v>13</v>
      </c>
      <c r="FX5" s="148">
        <v>22</v>
      </c>
      <c r="FY5" s="148">
        <v>6</v>
      </c>
      <c r="FZ5" s="148">
        <v>7</v>
      </c>
      <c r="GA5" s="148">
        <v>0</v>
      </c>
      <c r="GB5" s="148">
        <v>48</v>
      </c>
      <c r="GC5" s="148">
        <v>22</v>
      </c>
      <c r="GD5" s="148">
        <v>70</v>
      </c>
      <c r="GE5" s="148">
        <v>0</v>
      </c>
      <c r="GF5" s="148">
        <v>0</v>
      </c>
      <c r="GG5" s="148">
        <v>11</v>
      </c>
      <c r="GH5" s="148">
        <v>10</v>
      </c>
      <c r="GI5" s="148">
        <v>19</v>
      </c>
      <c r="GJ5" s="148">
        <v>9</v>
      </c>
      <c r="GK5" s="148">
        <v>17</v>
      </c>
      <c r="GL5" s="148">
        <v>9</v>
      </c>
      <c r="GM5" s="148">
        <v>14</v>
      </c>
      <c r="GN5" s="148">
        <v>1</v>
      </c>
      <c r="GO5" s="148">
        <v>0</v>
      </c>
      <c r="GP5" s="148">
        <v>0</v>
      </c>
      <c r="GQ5" s="148">
        <v>61</v>
      </c>
      <c r="GR5" s="148">
        <v>29</v>
      </c>
      <c r="GS5" s="148">
        <v>90</v>
      </c>
      <c r="GT5" s="148">
        <v>1</v>
      </c>
      <c r="GU5" s="148">
        <v>0</v>
      </c>
      <c r="GV5" s="148">
        <v>5</v>
      </c>
      <c r="GW5" s="148">
        <v>6</v>
      </c>
      <c r="GX5" s="148">
        <v>17</v>
      </c>
      <c r="GY5" s="148">
        <v>15</v>
      </c>
      <c r="GZ5" s="148">
        <v>10</v>
      </c>
      <c r="HA5" s="148">
        <v>8</v>
      </c>
      <c r="HB5" s="148">
        <v>2</v>
      </c>
      <c r="HC5" s="148">
        <v>1</v>
      </c>
      <c r="HD5" s="148">
        <v>0</v>
      </c>
      <c r="HE5" s="148">
        <v>1</v>
      </c>
      <c r="HF5" s="148">
        <v>35</v>
      </c>
      <c r="HG5" s="148">
        <v>31</v>
      </c>
      <c r="HH5" s="148">
        <v>66</v>
      </c>
      <c r="HI5" s="148">
        <v>24</v>
      </c>
      <c r="HJ5" s="148">
        <v>50</v>
      </c>
      <c r="HK5" s="148">
        <v>78</v>
      </c>
      <c r="HL5" s="148">
        <v>97</v>
      </c>
      <c r="HM5" s="148">
        <v>48</v>
      </c>
      <c r="HN5" s="148">
        <v>50</v>
      </c>
      <c r="HO5" s="148">
        <v>21</v>
      </c>
      <c r="HP5" s="148">
        <v>24</v>
      </c>
      <c r="HQ5" s="148">
        <v>15</v>
      </c>
      <c r="HR5" s="148">
        <v>13</v>
      </c>
      <c r="HS5" s="148">
        <v>1</v>
      </c>
      <c r="HT5" s="148">
        <v>6</v>
      </c>
      <c r="HU5" s="148">
        <v>187</v>
      </c>
      <c r="HV5" s="148">
        <v>240</v>
      </c>
      <c r="HW5" s="148">
        <v>427</v>
      </c>
      <c r="HX5" s="148">
        <v>37</v>
      </c>
      <c r="HY5" s="148">
        <v>50</v>
      </c>
      <c r="HZ5" s="148">
        <v>44</v>
      </c>
      <c r="IA5" s="148">
        <v>56</v>
      </c>
      <c r="IB5" s="148">
        <v>20</v>
      </c>
      <c r="IC5" s="148">
        <v>21</v>
      </c>
      <c r="ID5" s="148">
        <v>21</v>
      </c>
      <c r="IE5" s="148">
        <v>20</v>
      </c>
      <c r="IF5" s="148">
        <v>15</v>
      </c>
      <c r="IG5" s="148">
        <v>9</v>
      </c>
      <c r="IH5" s="148">
        <v>0</v>
      </c>
      <c r="II5" s="148">
        <v>2</v>
      </c>
      <c r="IJ5" s="148">
        <v>137</v>
      </c>
      <c r="IK5" s="148">
        <v>158</v>
      </c>
      <c r="IL5" s="148">
        <v>295</v>
      </c>
      <c r="IM5" s="66">
        <v>75</v>
      </c>
      <c r="IN5" s="66">
        <v>210</v>
      </c>
      <c r="IO5" s="66">
        <v>166</v>
      </c>
      <c r="IP5" s="66">
        <v>113</v>
      </c>
      <c r="IQ5" s="66">
        <v>74</v>
      </c>
      <c r="IR5" s="66">
        <v>15</v>
      </c>
      <c r="IS5" s="66">
        <v>653</v>
      </c>
      <c r="IT5" s="66">
        <v>653</v>
      </c>
      <c r="IU5" s="148">
        <v>20</v>
      </c>
      <c r="IV5" s="148">
        <v>15</v>
      </c>
      <c r="IW5" s="148">
        <v>5</v>
      </c>
      <c r="IX5" s="148">
        <v>3</v>
      </c>
      <c r="IY5" s="148">
        <v>0</v>
      </c>
      <c r="IZ5" s="148">
        <v>0</v>
      </c>
      <c r="JA5" s="148">
        <v>1</v>
      </c>
      <c r="JB5" s="148">
        <v>0</v>
      </c>
      <c r="JC5" s="148">
        <v>21</v>
      </c>
      <c r="JD5" s="148">
        <v>4</v>
      </c>
      <c r="JE5" s="148">
        <v>47</v>
      </c>
      <c r="JF5" s="148">
        <v>22</v>
      </c>
      <c r="JG5" s="148">
        <v>69</v>
      </c>
      <c r="JH5" s="148">
        <v>16</v>
      </c>
      <c r="JI5" s="148">
        <v>8</v>
      </c>
      <c r="JJ5" s="148">
        <v>12</v>
      </c>
      <c r="JK5" s="148">
        <v>8</v>
      </c>
      <c r="JL5" s="148">
        <v>0</v>
      </c>
      <c r="JM5" s="148">
        <v>0</v>
      </c>
      <c r="JN5" s="148">
        <v>0</v>
      </c>
      <c r="JO5" s="148">
        <v>0</v>
      </c>
      <c r="JP5" s="148">
        <v>26</v>
      </c>
      <c r="JQ5" s="148">
        <v>10</v>
      </c>
      <c r="JR5" s="148">
        <v>54</v>
      </c>
      <c r="JS5" s="148">
        <v>26</v>
      </c>
      <c r="JT5" s="148">
        <v>80</v>
      </c>
      <c r="JU5" s="148">
        <v>22</v>
      </c>
      <c r="JV5" s="148">
        <v>22</v>
      </c>
      <c r="JW5" s="148">
        <v>10</v>
      </c>
      <c r="JX5" s="148">
        <v>5</v>
      </c>
      <c r="JY5" s="148">
        <v>0</v>
      </c>
      <c r="JZ5" s="148">
        <v>0</v>
      </c>
      <c r="KA5" s="148">
        <v>3</v>
      </c>
      <c r="KB5" s="148">
        <v>0</v>
      </c>
      <c r="KC5" s="148">
        <v>4</v>
      </c>
      <c r="KD5" s="148">
        <v>7</v>
      </c>
      <c r="KE5" s="148">
        <v>39</v>
      </c>
      <c r="KF5" s="148">
        <v>34</v>
      </c>
      <c r="KG5" s="148">
        <v>73</v>
      </c>
      <c r="KH5" s="148">
        <v>109</v>
      </c>
      <c r="KI5" s="148">
        <v>140</v>
      </c>
      <c r="KJ5" s="148">
        <v>41</v>
      </c>
      <c r="KK5" s="148">
        <v>45</v>
      </c>
      <c r="KL5" s="148">
        <v>0</v>
      </c>
      <c r="KM5" s="148">
        <v>0</v>
      </c>
      <c r="KN5" s="148">
        <v>3</v>
      </c>
      <c r="KO5" s="148">
        <v>5</v>
      </c>
      <c r="KP5" s="148">
        <v>38</v>
      </c>
      <c r="KQ5" s="148">
        <v>46</v>
      </c>
      <c r="KR5" s="148">
        <v>191</v>
      </c>
      <c r="KS5" s="148">
        <v>236</v>
      </c>
      <c r="KT5" s="148">
        <v>427</v>
      </c>
      <c r="KU5" s="148">
        <v>0</v>
      </c>
      <c r="KV5" s="148">
        <v>0</v>
      </c>
      <c r="KW5" s="148">
        <v>7</v>
      </c>
      <c r="KX5" s="148">
        <v>1</v>
      </c>
      <c r="KY5" s="148">
        <v>55</v>
      </c>
      <c r="KZ5" s="148">
        <v>30</v>
      </c>
      <c r="LA5" s="148">
        <v>100</v>
      </c>
      <c r="LB5" s="148">
        <v>36</v>
      </c>
      <c r="LC5" s="148">
        <v>74</v>
      </c>
      <c r="LD5" s="148">
        <v>1</v>
      </c>
      <c r="LE5" s="148">
        <v>16</v>
      </c>
      <c r="LF5" s="148">
        <v>27</v>
      </c>
      <c r="LG5" s="148">
        <v>339</v>
      </c>
      <c r="LH5" s="148">
        <v>13</v>
      </c>
      <c r="LI5" s="148">
        <v>1</v>
      </c>
      <c r="LJ5" s="148">
        <v>0</v>
      </c>
      <c r="LK5" s="148">
        <v>74</v>
      </c>
      <c r="LL5" s="148">
        <v>75</v>
      </c>
    </row>
    <row r="7" spans="1:326" x14ac:dyDescent="0.25">
      <c r="O7" s="10"/>
    </row>
  </sheetData>
  <autoFilter ref="A1:LN6"/>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0" tint="-0.499984740745262"/>
  </sheetPr>
  <dimension ref="A1:OE5"/>
  <sheetViews>
    <sheetView workbookViewId="0">
      <pane xSplit="1" ySplit="1" topLeftCell="B2" activePane="bottomRight" state="frozen"/>
      <selection activeCell="J9" sqref="J9"/>
      <selection pane="topRight" activeCell="J9" sqref="J9"/>
      <selection pane="bottomLeft" activeCell="J9" sqref="J9"/>
      <selection pane="bottomRight" activeCell="A6" sqref="A6:XFD17"/>
    </sheetView>
  </sheetViews>
  <sheetFormatPr defaultRowHeight="15" x14ac:dyDescent="0.25"/>
  <cols>
    <col min="1" max="1" width="27.28515625" customWidth="1"/>
    <col min="10" max="10" width="12.140625" customWidth="1"/>
    <col min="15" max="15" width="9.5703125" bestFit="1" customWidth="1"/>
    <col min="66" max="66" width="11" customWidth="1"/>
    <col min="67" max="67" width="13" customWidth="1"/>
    <col min="68" max="68" width="13.7109375" customWidth="1"/>
    <col min="96" max="96" width="11.7109375" customWidth="1"/>
    <col min="97" max="97" width="12.7109375" customWidth="1"/>
    <col min="125" max="125" width="13" customWidth="1"/>
    <col min="126" max="126" width="12.7109375" customWidth="1"/>
    <col min="154" max="154" width="12.42578125" customWidth="1"/>
    <col min="155" max="155" width="13.140625" customWidth="1"/>
    <col min="186" max="186" width="9.140625" style="251"/>
    <col min="201" max="201" width="9.140625" style="251"/>
    <col min="216" max="216" width="9.140625" style="251"/>
    <col min="231" max="231" width="9.140625" style="251"/>
    <col min="262" max="262" width="12.28515625" customWidth="1"/>
    <col min="263" max="263" width="12.42578125" customWidth="1"/>
    <col min="275" max="275" width="13.85546875" customWidth="1"/>
    <col min="276" max="276" width="11.85546875" customWidth="1"/>
    <col min="310" max="310" width="14.140625" customWidth="1"/>
    <col min="311" max="311" width="13.7109375" customWidth="1"/>
    <col min="315" max="315" width="11.7109375" customWidth="1"/>
    <col min="317" max="317" width="16.7109375" customWidth="1"/>
    <col min="322" max="322" width="30.28515625" customWidth="1"/>
    <col min="324" max="324" width="12.42578125" customWidth="1"/>
  </cols>
  <sheetData>
    <row r="1" spans="1:395" s="242" customFormat="1" x14ac:dyDescent="0.25">
      <c r="A1" s="242" t="s">
        <v>0</v>
      </c>
      <c r="B1" s="242" t="s">
        <v>1</v>
      </c>
      <c r="C1" s="242" t="s">
        <v>2</v>
      </c>
      <c r="D1" s="242" t="s">
        <v>3</v>
      </c>
      <c r="E1" s="242" t="s">
        <v>4</v>
      </c>
      <c r="F1" s="242" t="s">
        <v>5</v>
      </c>
      <c r="G1" s="242" t="s">
        <v>6</v>
      </c>
      <c r="H1" s="242" t="s">
        <v>7</v>
      </c>
      <c r="J1" s="242" t="s">
        <v>9</v>
      </c>
      <c r="K1" s="242" t="s">
        <v>10</v>
      </c>
      <c r="L1" s="242" t="s">
        <v>11</v>
      </c>
      <c r="M1" s="242" t="s">
        <v>12</v>
      </c>
      <c r="N1" s="242" t="s">
        <v>13</v>
      </c>
      <c r="O1" s="242" t="s">
        <v>322</v>
      </c>
      <c r="P1" s="242" t="s">
        <v>323</v>
      </c>
      <c r="Q1" s="242" t="s">
        <v>324</v>
      </c>
      <c r="R1" s="242" t="s">
        <v>325</v>
      </c>
      <c r="S1" s="242" t="s">
        <v>326</v>
      </c>
      <c r="T1" s="242" t="s">
        <v>327</v>
      </c>
      <c r="U1" s="242" t="s">
        <v>328</v>
      </c>
      <c r="V1" s="242" t="s">
        <v>329</v>
      </c>
      <c r="W1" s="242" t="s">
        <v>330</v>
      </c>
      <c r="X1" s="242" t="s">
        <v>331</v>
      </c>
      <c r="Y1" s="242" t="s">
        <v>332</v>
      </c>
      <c r="Z1" s="242" t="s">
        <v>333</v>
      </c>
      <c r="AA1" s="242" t="s">
        <v>334</v>
      </c>
      <c r="AB1" s="242" t="s">
        <v>776</v>
      </c>
      <c r="AC1" s="15" t="s">
        <v>335</v>
      </c>
      <c r="AD1" s="242" t="s">
        <v>336</v>
      </c>
      <c r="AE1" s="242" t="s">
        <v>337</v>
      </c>
      <c r="AF1" s="242" t="s">
        <v>338</v>
      </c>
      <c r="AG1" s="242" t="s">
        <v>339</v>
      </c>
      <c r="AH1" s="242" t="s">
        <v>340</v>
      </c>
      <c r="AI1" s="242" t="s">
        <v>341</v>
      </c>
      <c r="AJ1" s="242" t="s">
        <v>342</v>
      </c>
      <c r="AK1" s="242" t="s">
        <v>343</v>
      </c>
      <c r="AL1" s="15" t="s">
        <v>344</v>
      </c>
      <c r="AM1" s="242" t="s">
        <v>345</v>
      </c>
      <c r="AN1" s="242" t="s">
        <v>346</v>
      </c>
      <c r="AO1" s="15" t="s">
        <v>347</v>
      </c>
      <c r="AP1" s="242" t="s">
        <v>348</v>
      </c>
      <c r="AQ1" s="242" t="s">
        <v>349</v>
      </c>
      <c r="AR1" s="242" t="s">
        <v>350</v>
      </c>
      <c r="AS1" s="242" t="s">
        <v>351</v>
      </c>
      <c r="AT1" s="242" t="s">
        <v>352</v>
      </c>
      <c r="AU1" s="242" t="s">
        <v>353</v>
      </c>
      <c r="AV1" s="242" t="s">
        <v>354</v>
      </c>
      <c r="AW1" s="242" t="s">
        <v>355</v>
      </c>
      <c r="AX1" s="242" t="s">
        <v>356</v>
      </c>
      <c r="AY1" s="242" t="s">
        <v>357</v>
      </c>
      <c r="AZ1" s="242" t="s">
        <v>358</v>
      </c>
      <c r="BA1" s="242" t="s">
        <v>359</v>
      </c>
      <c r="BB1" s="242" t="s">
        <v>360</v>
      </c>
      <c r="BC1" s="242" t="s">
        <v>361</v>
      </c>
      <c r="BD1" s="242" t="s">
        <v>362</v>
      </c>
      <c r="BE1" s="242" t="s">
        <v>363</v>
      </c>
      <c r="BF1" s="242" t="s">
        <v>364</v>
      </c>
      <c r="BG1" s="242" t="s">
        <v>365</v>
      </c>
      <c r="BH1" s="242" t="s">
        <v>366</v>
      </c>
      <c r="BI1" s="242" t="s">
        <v>367</v>
      </c>
      <c r="BJ1" s="242" t="s">
        <v>368</v>
      </c>
      <c r="BK1" s="242" t="s">
        <v>369</v>
      </c>
      <c r="BL1" s="242" t="s">
        <v>370</v>
      </c>
      <c r="BM1" s="242" t="s">
        <v>371</v>
      </c>
      <c r="BN1" s="242" t="s">
        <v>372</v>
      </c>
      <c r="BO1" s="242" t="s">
        <v>373</v>
      </c>
      <c r="BP1" s="242" t="s">
        <v>374</v>
      </c>
      <c r="BQ1" s="242" t="s">
        <v>375</v>
      </c>
      <c r="BR1" s="242" t="s">
        <v>777</v>
      </c>
      <c r="BS1" s="15" t="s">
        <v>376</v>
      </c>
      <c r="BT1" s="242" t="s">
        <v>377</v>
      </c>
      <c r="BU1" s="242" t="s">
        <v>378</v>
      </c>
      <c r="BV1" s="242" t="s">
        <v>379</v>
      </c>
      <c r="BW1" s="242" t="s">
        <v>380</v>
      </c>
      <c r="BX1" s="242" t="s">
        <v>381</v>
      </c>
      <c r="BY1" s="242" t="s">
        <v>382</v>
      </c>
      <c r="BZ1" s="242" t="s">
        <v>383</v>
      </c>
      <c r="CA1" s="242" t="s">
        <v>384</v>
      </c>
      <c r="CB1" s="242" t="s">
        <v>385</v>
      </c>
      <c r="CC1" s="242" t="s">
        <v>386</v>
      </c>
      <c r="CD1" s="242" t="s">
        <v>387</v>
      </c>
      <c r="CE1" s="242" t="s">
        <v>388</v>
      </c>
      <c r="CF1" s="242" t="s">
        <v>389</v>
      </c>
      <c r="CG1" s="242" t="s">
        <v>390</v>
      </c>
      <c r="CH1" s="242" t="s">
        <v>391</v>
      </c>
      <c r="CI1" s="242" t="s">
        <v>392</v>
      </c>
      <c r="CJ1" s="242" t="s">
        <v>393</v>
      </c>
      <c r="CK1" s="242" t="s">
        <v>394</v>
      </c>
      <c r="CL1" s="242" t="s">
        <v>395</v>
      </c>
      <c r="CM1" s="242" t="s">
        <v>396</v>
      </c>
      <c r="CN1" s="242" t="s">
        <v>397</v>
      </c>
      <c r="CO1" s="242" t="s">
        <v>398</v>
      </c>
      <c r="CP1" s="242" t="s">
        <v>399</v>
      </c>
      <c r="CQ1" s="242" t="s">
        <v>400</v>
      </c>
      <c r="CR1" s="242" t="s">
        <v>401</v>
      </c>
      <c r="CS1" s="242" t="s">
        <v>402</v>
      </c>
      <c r="CT1" s="242" t="s">
        <v>778</v>
      </c>
      <c r="CU1" s="242" t="s">
        <v>779</v>
      </c>
      <c r="CV1" s="15" t="s">
        <v>405</v>
      </c>
      <c r="CW1" s="242" t="s">
        <v>406</v>
      </c>
      <c r="CX1" s="242" t="s">
        <v>407</v>
      </c>
      <c r="CY1" s="242" t="s">
        <v>408</v>
      </c>
      <c r="CZ1" s="242" t="s">
        <v>409</v>
      </c>
      <c r="DA1" s="242" t="s">
        <v>410</v>
      </c>
      <c r="DB1" s="242" t="s">
        <v>411</v>
      </c>
      <c r="DC1" s="242" t="s">
        <v>412</v>
      </c>
      <c r="DD1" s="242" t="s">
        <v>413</v>
      </c>
      <c r="DE1" s="242" t="s">
        <v>414</v>
      </c>
      <c r="DF1" s="242" t="s">
        <v>415</v>
      </c>
      <c r="DG1" s="242" t="s">
        <v>416</v>
      </c>
      <c r="DH1" s="242" t="s">
        <v>417</v>
      </c>
      <c r="DI1" s="242" t="s">
        <v>418</v>
      </c>
      <c r="DJ1" s="242" t="s">
        <v>419</v>
      </c>
      <c r="DK1" s="242" t="s">
        <v>420</v>
      </c>
      <c r="DL1" s="242" t="s">
        <v>421</v>
      </c>
      <c r="DM1" s="242" t="s">
        <v>422</v>
      </c>
      <c r="DN1" s="242" t="s">
        <v>423</v>
      </c>
      <c r="DO1" s="242" t="s">
        <v>424</v>
      </c>
      <c r="DP1" s="242" t="s">
        <v>425</v>
      </c>
      <c r="DQ1" s="242" t="s">
        <v>426</v>
      </c>
      <c r="DR1" s="242" t="s">
        <v>427</v>
      </c>
      <c r="DS1" s="242" t="s">
        <v>428</v>
      </c>
      <c r="DT1" s="242" t="s">
        <v>429</v>
      </c>
      <c r="DU1" s="242" t="s">
        <v>430</v>
      </c>
      <c r="DV1" s="242" t="s">
        <v>431</v>
      </c>
      <c r="DW1" s="242" t="s">
        <v>432</v>
      </c>
      <c r="DX1" s="242" t="s">
        <v>433</v>
      </c>
      <c r="DZ1" s="242" t="s">
        <v>435</v>
      </c>
      <c r="EA1" s="242" t="s">
        <v>436</v>
      </c>
      <c r="EB1" s="242" t="s">
        <v>437</v>
      </c>
      <c r="EC1" s="242" t="s">
        <v>438</v>
      </c>
      <c r="ED1" s="242" t="s">
        <v>439</v>
      </c>
      <c r="EE1" s="242" t="s">
        <v>440</v>
      </c>
      <c r="EF1" s="242" t="s">
        <v>441</v>
      </c>
      <c r="EG1" s="242" t="s">
        <v>442</v>
      </c>
      <c r="EH1" s="242" t="s">
        <v>443</v>
      </c>
      <c r="EI1" s="242" t="s">
        <v>444</v>
      </c>
      <c r="EJ1" s="242" t="s">
        <v>445</v>
      </c>
      <c r="EK1" s="242" t="s">
        <v>446</v>
      </c>
      <c r="EL1" s="242" t="s">
        <v>447</v>
      </c>
      <c r="EM1" s="242" t="s">
        <v>448</v>
      </c>
      <c r="EN1" s="242" t="s">
        <v>449</v>
      </c>
      <c r="EO1" s="242" t="s">
        <v>450</v>
      </c>
      <c r="EP1" s="242" t="s">
        <v>451</v>
      </c>
      <c r="EQ1" s="242" t="s">
        <v>452</v>
      </c>
      <c r="ER1" s="242" t="s">
        <v>453</v>
      </c>
      <c r="ES1" s="242" t="s">
        <v>454</v>
      </c>
      <c r="ET1" s="242" t="s">
        <v>455</v>
      </c>
      <c r="EU1" s="242" t="s">
        <v>456</v>
      </c>
      <c r="EV1" s="242" t="s">
        <v>457</v>
      </c>
      <c r="EW1" s="242" t="s">
        <v>458</v>
      </c>
      <c r="EX1" s="242" t="s">
        <v>459</v>
      </c>
      <c r="EY1" s="242" t="s">
        <v>460</v>
      </c>
      <c r="EZ1" s="242" t="s">
        <v>461</v>
      </c>
      <c r="FA1" s="242" t="s">
        <v>463</v>
      </c>
      <c r="FB1" s="15" t="s">
        <v>462</v>
      </c>
      <c r="FC1" s="242" t="s">
        <v>464</v>
      </c>
      <c r="FD1" s="242" t="s">
        <v>465</v>
      </c>
      <c r="FE1" s="242" t="s">
        <v>466</v>
      </c>
      <c r="FF1" s="242" t="s">
        <v>467</v>
      </c>
      <c r="FG1" s="242" t="s">
        <v>468</v>
      </c>
      <c r="FH1" s="242" t="s">
        <v>469</v>
      </c>
      <c r="FI1" s="242" t="s">
        <v>470</v>
      </c>
      <c r="FJ1" s="242" t="s">
        <v>471</v>
      </c>
      <c r="FK1" s="242" t="s">
        <v>780</v>
      </c>
      <c r="FL1" s="242" t="s">
        <v>781</v>
      </c>
      <c r="FM1" s="242" t="s">
        <v>474</v>
      </c>
      <c r="FN1" s="242" t="s">
        <v>476</v>
      </c>
      <c r="FO1" s="15" t="s">
        <v>475</v>
      </c>
      <c r="FP1" s="248" t="s">
        <v>477</v>
      </c>
      <c r="FQ1" s="248" t="s">
        <v>478</v>
      </c>
      <c r="FR1" s="248" t="s">
        <v>479</v>
      </c>
      <c r="FS1" s="248" t="s">
        <v>480</v>
      </c>
      <c r="FT1" s="248" t="s">
        <v>481</v>
      </c>
      <c r="FU1" s="248" t="s">
        <v>482</v>
      </c>
      <c r="FV1" s="248" t="s">
        <v>483</v>
      </c>
      <c r="FW1" s="248" t="s">
        <v>484</v>
      </c>
      <c r="FX1" s="248" t="s">
        <v>485</v>
      </c>
      <c r="FY1" s="248" t="s">
        <v>486</v>
      </c>
      <c r="FZ1" s="248" t="s">
        <v>487</v>
      </c>
      <c r="GA1" s="248" t="s">
        <v>488</v>
      </c>
      <c r="GB1" s="247" t="s">
        <v>489</v>
      </c>
      <c r="GC1" s="247" t="s">
        <v>490</v>
      </c>
      <c r="GD1" s="250" t="s">
        <v>491</v>
      </c>
      <c r="GE1" s="248" t="s">
        <v>492</v>
      </c>
      <c r="GF1" s="248" t="s">
        <v>493</v>
      </c>
      <c r="GG1" s="248" t="s">
        <v>494</v>
      </c>
      <c r="GH1" s="248" t="s">
        <v>495</v>
      </c>
      <c r="GI1" s="248" t="s">
        <v>496</v>
      </c>
      <c r="GJ1" s="248" t="s">
        <v>497</v>
      </c>
      <c r="GK1" s="248" t="s">
        <v>498</v>
      </c>
      <c r="GL1" s="248" t="s">
        <v>499</v>
      </c>
      <c r="GM1" s="248" t="s">
        <v>500</v>
      </c>
      <c r="GN1" s="248" t="s">
        <v>501</v>
      </c>
      <c r="GO1" s="248" t="s">
        <v>502</v>
      </c>
      <c r="GP1" s="248" t="s">
        <v>503</v>
      </c>
      <c r="GQ1" s="247" t="s">
        <v>504</v>
      </c>
      <c r="GR1" s="247" t="s">
        <v>505</v>
      </c>
      <c r="GS1" s="250" t="s">
        <v>506</v>
      </c>
      <c r="GT1" s="248" t="s">
        <v>507</v>
      </c>
      <c r="GU1" s="248" t="s">
        <v>508</v>
      </c>
      <c r="GV1" s="248" t="s">
        <v>509</v>
      </c>
      <c r="GW1" s="248" t="s">
        <v>510</v>
      </c>
      <c r="GX1" s="248" t="s">
        <v>511</v>
      </c>
      <c r="GY1" s="248" t="s">
        <v>512</v>
      </c>
      <c r="GZ1" s="248" t="s">
        <v>513</v>
      </c>
      <c r="HA1" s="248" t="s">
        <v>514</v>
      </c>
      <c r="HB1" s="248" t="s">
        <v>515</v>
      </c>
      <c r="HC1" s="248" t="s">
        <v>516</v>
      </c>
      <c r="HD1" s="248" t="s">
        <v>517</v>
      </c>
      <c r="HE1" s="248" t="s">
        <v>518</v>
      </c>
      <c r="HF1" s="247" t="s">
        <v>519</v>
      </c>
      <c r="HG1" s="247" t="s">
        <v>520</v>
      </c>
      <c r="HH1" s="250" t="s">
        <v>521</v>
      </c>
      <c r="HI1" s="248" t="s">
        <v>522</v>
      </c>
      <c r="HJ1" s="248" t="s">
        <v>523</v>
      </c>
      <c r="HK1" s="248" t="s">
        <v>524</v>
      </c>
      <c r="HL1" s="248" t="s">
        <v>525</v>
      </c>
      <c r="HM1" s="248" t="s">
        <v>526</v>
      </c>
      <c r="HN1" s="248" t="s">
        <v>527</v>
      </c>
      <c r="HO1" s="248" t="s">
        <v>528</v>
      </c>
      <c r="HP1" s="248" t="s">
        <v>529</v>
      </c>
      <c r="HQ1" s="248" t="s">
        <v>530</v>
      </c>
      <c r="HR1" s="248" t="s">
        <v>531</v>
      </c>
      <c r="HS1" s="248" t="s">
        <v>532</v>
      </c>
      <c r="HT1" s="248" t="s">
        <v>533</v>
      </c>
      <c r="HU1" s="247" t="s">
        <v>534</v>
      </c>
      <c r="HV1" s="247" t="s">
        <v>535</v>
      </c>
      <c r="HW1" s="250" t="s">
        <v>536</v>
      </c>
      <c r="HX1" s="247" t="s">
        <v>815</v>
      </c>
      <c r="HY1" s="253" t="s">
        <v>671</v>
      </c>
      <c r="HZ1" s="254" t="s">
        <v>677</v>
      </c>
      <c r="IA1" s="253" t="s">
        <v>676</v>
      </c>
      <c r="IB1" s="253" t="s">
        <v>675</v>
      </c>
      <c r="IC1" s="253" t="s">
        <v>674</v>
      </c>
      <c r="ID1" s="253" t="s">
        <v>673</v>
      </c>
      <c r="IE1" s="242" t="s">
        <v>537</v>
      </c>
      <c r="IF1" s="242" t="s">
        <v>538</v>
      </c>
      <c r="IG1" s="242" t="s">
        <v>539</v>
      </c>
      <c r="IH1" s="242" t="s">
        <v>540</v>
      </c>
      <c r="II1" s="242" t="s">
        <v>541</v>
      </c>
      <c r="IJ1" s="242" t="s">
        <v>542</v>
      </c>
      <c r="IK1" s="242" t="s">
        <v>543</v>
      </c>
      <c r="IL1" s="242" t="s">
        <v>544</v>
      </c>
      <c r="IM1" s="242" t="s">
        <v>545</v>
      </c>
      <c r="IN1" s="242" t="s">
        <v>546</v>
      </c>
      <c r="IO1" s="242" t="s">
        <v>547</v>
      </c>
      <c r="IP1" s="242" t="s">
        <v>548</v>
      </c>
      <c r="IQ1" s="15" t="s">
        <v>549</v>
      </c>
      <c r="IR1" s="15" t="s">
        <v>550</v>
      </c>
      <c r="IS1" s="15" t="s">
        <v>551</v>
      </c>
      <c r="IT1" s="242" t="s">
        <v>552</v>
      </c>
      <c r="IU1" s="242" t="s">
        <v>553</v>
      </c>
      <c r="IV1" s="242" t="s">
        <v>554</v>
      </c>
      <c r="IW1" s="242" t="s">
        <v>555</v>
      </c>
      <c r="IX1" s="242" t="s">
        <v>556</v>
      </c>
      <c r="IY1" s="242" t="s">
        <v>557</v>
      </c>
      <c r="IZ1" s="242" t="s">
        <v>558</v>
      </c>
      <c r="JA1" s="242" t="s">
        <v>559</v>
      </c>
      <c r="JB1" s="242" t="s">
        <v>782</v>
      </c>
      <c r="JC1" s="242" t="s">
        <v>783</v>
      </c>
      <c r="JD1" s="242" t="s">
        <v>562</v>
      </c>
      <c r="JE1" s="242" t="s">
        <v>563</v>
      </c>
      <c r="JF1" s="15" t="s">
        <v>564</v>
      </c>
      <c r="JG1" s="242" t="s">
        <v>565</v>
      </c>
      <c r="JH1" s="242" t="s">
        <v>566</v>
      </c>
      <c r="JI1" s="242" t="s">
        <v>567</v>
      </c>
      <c r="JJ1" s="242" t="s">
        <v>568</v>
      </c>
      <c r="JK1" s="242" t="s">
        <v>569</v>
      </c>
      <c r="JL1" s="242" t="s">
        <v>570</v>
      </c>
      <c r="JM1" s="242" t="s">
        <v>571</v>
      </c>
      <c r="JN1" s="242" t="s">
        <v>572</v>
      </c>
      <c r="JO1" s="242" t="s">
        <v>784</v>
      </c>
      <c r="JP1" s="242" t="s">
        <v>785</v>
      </c>
      <c r="JQ1" s="242" t="s">
        <v>575</v>
      </c>
      <c r="JR1" s="242" t="s">
        <v>786</v>
      </c>
      <c r="JS1" s="15" t="s">
        <v>576</v>
      </c>
      <c r="JT1" s="242" t="s">
        <v>577</v>
      </c>
      <c r="JU1" s="242" t="s">
        <v>578</v>
      </c>
      <c r="JV1" s="242" t="s">
        <v>579</v>
      </c>
      <c r="JW1" s="242" t="s">
        <v>580</v>
      </c>
      <c r="JX1" s="242" t="s">
        <v>581</v>
      </c>
      <c r="JY1" s="242" t="s">
        <v>582</v>
      </c>
      <c r="JZ1" s="242" t="s">
        <v>583</v>
      </c>
      <c r="KA1" s="242" t="s">
        <v>584</v>
      </c>
      <c r="KB1" s="242" t="s">
        <v>787</v>
      </c>
      <c r="KC1" s="242" t="s">
        <v>788</v>
      </c>
      <c r="KD1" s="242" t="s">
        <v>587</v>
      </c>
      <c r="KE1" s="242" t="s">
        <v>588</v>
      </c>
      <c r="KF1" s="15" t="s">
        <v>589</v>
      </c>
      <c r="KG1" s="242" t="s">
        <v>590</v>
      </c>
      <c r="KH1" s="242" t="s">
        <v>591</v>
      </c>
      <c r="KI1" s="242" t="s">
        <v>592</v>
      </c>
      <c r="KJ1" s="242" t="s">
        <v>593</v>
      </c>
      <c r="KK1" s="242" t="s">
        <v>594</v>
      </c>
      <c r="KL1" s="242" t="s">
        <v>595</v>
      </c>
      <c r="KM1" s="242" t="s">
        <v>596</v>
      </c>
      <c r="KN1" s="242" t="s">
        <v>597</v>
      </c>
      <c r="KO1" s="242" t="s">
        <v>789</v>
      </c>
      <c r="KP1" s="242" t="s">
        <v>790</v>
      </c>
      <c r="KQ1" s="242" t="s">
        <v>600</v>
      </c>
      <c r="KR1" s="242" t="s">
        <v>601</v>
      </c>
      <c r="KS1" s="15" t="s">
        <v>602</v>
      </c>
      <c r="KT1" s="14" t="s">
        <v>603</v>
      </c>
      <c r="KU1" s="14" t="s">
        <v>604</v>
      </c>
      <c r="KV1" s="243" t="s">
        <v>791</v>
      </c>
      <c r="KW1" s="243" t="s">
        <v>792</v>
      </c>
      <c r="KX1" s="243" t="s">
        <v>793</v>
      </c>
      <c r="KY1" s="243" t="s">
        <v>794</v>
      </c>
      <c r="KZ1" s="243" t="s">
        <v>795</v>
      </c>
      <c r="LA1" s="243" t="s">
        <v>796</v>
      </c>
      <c r="LB1" s="243" t="s">
        <v>797</v>
      </c>
      <c r="LC1" s="243" t="s">
        <v>798</v>
      </c>
      <c r="LD1" s="243" t="s">
        <v>799</v>
      </c>
      <c r="LE1" s="243" t="s">
        <v>800</v>
      </c>
      <c r="LF1" s="243" t="s">
        <v>801</v>
      </c>
      <c r="LG1" s="242" t="s">
        <v>616</v>
      </c>
      <c r="LH1" s="242" t="s">
        <v>617</v>
      </c>
      <c r="LI1" s="242" t="s">
        <v>618</v>
      </c>
      <c r="LJ1" s="242" t="s">
        <v>619</v>
      </c>
      <c r="LK1" s="15" t="s">
        <v>620</v>
      </c>
      <c r="LL1" s="15" t="s">
        <v>621</v>
      </c>
      <c r="LM1" s="242" t="s">
        <v>936</v>
      </c>
      <c r="NT1" s="242" t="s">
        <v>802</v>
      </c>
      <c r="NU1" s="242" t="s">
        <v>803</v>
      </c>
      <c r="NV1" s="242" t="s">
        <v>804</v>
      </c>
      <c r="NW1" s="242" t="s">
        <v>805</v>
      </c>
      <c r="NX1" s="242" t="s">
        <v>806</v>
      </c>
      <c r="NY1" s="242" t="s">
        <v>807</v>
      </c>
      <c r="NZ1" s="242" t="s">
        <v>808</v>
      </c>
      <c r="OA1" s="242" t="s">
        <v>809</v>
      </c>
      <c r="OB1" s="242" t="s">
        <v>810</v>
      </c>
      <c r="OC1" s="242" t="s">
        <v>811</v>
      </c>
      <c r="OD1" s="242" t="s">
        <v>812</v>
      </c>
      <c r="OE1" s="242" t="s">
        <v>813</v>
      </c>
    </row>
    <row r="2" spans="1:395" x14ac:dyDescent="0.25">
      <c r="A2" t="s">
        <v>190</v>
      </c>
      <c r="B2">
        <v>107</v>
      </c>
      <c r="J2">
        <v>8771584</v>
      </c>
      <c r="O2">
        <v>73</v>
      </c>
      <c r="P2">
        <v>43</v>
      </c>
      <c r="Q2">
        <v>10</v>
      </c>
      <c r="R2">
        <v>28</v>
      </c>
      <c r="S2">
        <v>86</v>
      </c>
      <c r="T2">
        <v>92</v>
      </c>
      <c r="U2">
        <v>12</v>
      </c>
      <c r="V2">
        <v>24</v>
      </c>
      <c r="W2">
        <v>79</v>
      </c>
      <c r="X2">
        <v>114</v>
      </c>
      <c r="Y2">
        <v>153</v>
      </c>
      <c r="Z2">
        <v>270</v>
      </c>
      <c r="AA2">
        <v>392</v>
      </c>
      <c r="AB2">
        <v>544</v>
      </c>
      <c r="AC2">
        <v>984</v>
      </c>
      <c r="AD2">
        <v>2389</v>
      </c>
      <c r="AE2">
        <v>2277</v>
      </c>
      <c r="AF2">
        <v>49</v>
      </c>
      <c r="AG2">
        <v>70</v>
      </c>
      <c r="AH2">
        <v>283</v>
      </c>
      <c r="AI2">
        <v>300</v>
      </c>
      <c r="AJ2">
        <v>2654</v>
      </c>
      <c r="AK2">
        <v>2562</v>
      </c>
      <c r="AL2">
        <v>5368</v>
      </c>
      <c r="AM2">
        <v>1929</v>
      </c>
      <c r="AN2">
        <v>2880</v>
      </c>
      <c r="AO2">
        <v>4809</v>
      </c>
      <c r="AP2">
        <v>98759</v>
      </c>
      <c r="AQ2">
        <v>423</v>
      </c>
      <c r="AR2">
        <v>360</v>
      </c>
      <c r="AS2">
        <v>0</v>
      </c>
      <c r="AT2">
        <v>0</v>
      </c>
      <c r="AU2">
        <v>0</v>
      </c>
      <c r="AV2">
        <v>1</v>
      </c>
      <c r="AW2">
        <v>4</v>
      </c>
      <c r="AX2">
        <v>4</v>
      </c>
      <c r="AY2">
        <v>0</v>
      </c>
      <c r="AZ2">
        <v>0</v>
      </c>
      <c r="BA2">
        <v>0</v>
      </c>
      <c r="BB2">
        <v>0</v>
      </c>
      <c r="BC2">
        <v>0</v>
      </c>
      <c r="BD2">
        <v>2</v>
      </c>
      <c r="BE2">
        <v>0</v>
      </c>
      <c r="BF2">
        <v>1</v>
      </c>
      <c r="BG2">
        <v>0</v>
      </c>
      <c r="BH2">
        <v>0</v>
      </c>
      <c r="BI2">
        <v>0</v>
      </c>
      <c r="BJ2">
        <v>0</v>
      </c>
      <c r="BK2">
        <v>1</v>
      </c>
      <c r="BL2">
        <v>1</v>
      </c>
      <c r="BM2">
        <v>1</v>
      </c>
      <c r="BN2">
        <v>1</v>
      </c>
      <c r="BO2">
        <v>12</v>
      </c>
      <c r="BP2">
        <v>12</v>
      </c>
      <c r="BQ2">
        <v>384</v>
      </c>
      <c r="BR2">
        <v>316</v>
      </c>
      <c r="BS2">
        <v>823</v>
      </c>
      <c r="BT2">
        <v>720</v>
      </c>
      <c r="BU2">
        <v>775</v>
      </c>
      <c r="BV2">
        <v>0</v>
      </c>
      <c r="BW2">
        <v>0</v>
      </c>
      <c r="BX2">
        <v>3</v>
      </c>
      <c r="BY2">
        <v>6</v>
      </c>
      <c r="BZ2">
        <v>2</v>
      </c>
      <c r="CA2">
        <v>8</v>
      </c>
      <c r="CB2">
        <v>0</v>
      </c>
      <c r="CC2">
        <v>1</v>
      </c>
      <c r="CD2">
        <v>0</v>
      </c>
      <c r="CE2">
        <v>1</v>
      </c>
      <c r="CF2">
        <v>2</v>
      </c>
      <c r="CG2">
        <v>2</v>
      </c>
      <c r="CH2">
        <v>0</v>
      </c>
      <c r="CI2">
        <v>2</v>
      </c>
      <c r="CJ2">
        <v>4</v>
      </c>
      <c r="CK2">
        <v>4</v>
      </c>
      <c r="CL2">
        <v>2</v>
      </c>
      <c r="CM2">
        <v>1</v>
      </c>
      <c r="CN2">
        <v>4</v>
      </c>
      <c r="CO2">
        <v>18</v>
      </c>
      <c r="CP2">
        <v>5</v>
      </c>
      <c r="CQ2">
        <v>7</v>
      </c>
      <c r="CR2">
        <v>901</v>
      </c>
      <c r="CS2">
        <v>766</v>
      </c>
      <c r="CT2">
        <v>1324</v>
      </c>
      <c r="CU2">
        <v>1155</v>
      </c>
      <c r="CV2">
        <v>3234</v>
      </c>
      <c r="CW2">
        <v>116</v>
      </c>
      <c r="CX2">
        <v>160</v>
      </c>
      <c r="CY2">
        <v>0</v>
      </c>
      <c r="CZ2">
        <v>0</v>
      </c>
      <c r="DA2">
        <v>0</v>
      </c>
      <c r="DB2">
        <v>0</v>
      </c>
      <c r="DC2">
        <v>0</v>
      </c>
      <c r="DD2">
        <v>1</v>
      </c>
      <c r="DE2">
        <v>0</v>
      </c>
      <c r="DF2">
        <v>0</v>
      </c>
      <c r="DG2">
        <v>0</v>
      </c>
      <c r="DH2">
        <v>1</v>
      </c>
      <c r="DI2">
        <v>0</v>
      </c>
      <c r="DJ2">
        <v>0</v>
      </c>
      <c r="DK2">
        <v>0</v>
      </c>
      <c r="DL2">
        <v>0</v>
      </c>
      <c r="DM2">
        <v>0</v>
      </c>
      <c r="DN2">
        <v>0</v>
      </c>
      <c r="DO2">
        <v>0</v>
      </c>
      <c r="DP2">
        <v>0</v>
      </c>
      <c r="DQ2">
        <v>0</v>
      </c>
      <c r="DR2">
        <v>0</v>
      </c>
      <c r="DS2">
        <v>0</v>
      </c>
      <c r="DT2">
        <v>0</v>
      </c>
      <c r="DU2">
        <v>4</v>
      </c>
      <c r="DV2">
        <v>5</v>
      </c>
      <c r="DW2">
        <v>111</v>
      </c>
      <c r="DX2">
        <v>145</v>
      </c>
      <c r="DY2">
        <v>287</v>
      </c>
      <c r="DZ2">
        <v>359</v>
      </c>
      <c r="EA2">
        <v>454</v>
      </c>
      <c r="EB2">
        <v>0</v>
      </c>
      <c r="EC2">
        <v>0</v>
      </c>
      <c r="ED2">
        <v>0</v>
      </c>
      <c r="EE2">
        <v>1</v>
      </c>
      <c r="EF2">
        <v>1</v>
      </c>
      <c r="EG2">
        <v>1</v>
      </c>
      <c r="EH2">
        <v>0</v>
      </c>
      <c r="EI2">
        <v>1</v>
      </c>
      <c r="EJ2">
        <v>0</v>
      </c>
      <c r="EK2">
        <v>0</v>
      </c>
      <c r="EL2">
        <v>0</v>
      </c>
      <c r="EM2">
        <v>1</v>
      </c>
      <c r="EN2">
        <v>0</v>
      </c>
      <c r="EO2">
        <v>2</v>
      </c>
      <c r="EP2">
        <v>0</v>
      </c>
      <c r="EQ2">
        <v>1</v>
      </c>
      <c r="ER2">
        <v>0</v>
      </c>
      <c r="ES2">
        <v>0</v>
      </c>
      <c r="ET2">
        <v>1</v>
      </c>
      <c r="EU2">
        <v>3</v>
      </c>
      <c r="EV2">
        <v>5</v>
      </c>
      <c r="EW2">
        <v>2</v>
      </c>
      <c r="EX2">
        <v>1</v>
      </c>
      <c r="EY2">
        <v>9</v>
      </c>
      <c r="EZ2">
        <v>361</v>
      </c>
      <c r="FA2">
        <v>456</v>
      </c>
      <c r="FB2">
        <v>842</v>
      </c>
      <c r="FC2">
        <v>23</v>
      </c>
      <c r="FD2">
        <v>26</v>
      </c>
      <c r="FE2">
        <v>26</v>
      </c>
      <c r="FF2">
        <v>41</v>
      </c>
      <c r="FG2">
        <v>8</v>
      </c>
      <c r="FH2">
        <v>3</v>
      </c>
      <c r="FI2">
        <v>17</v>
      </c>
      <c r="FJ2">
        <v>16</v>
      </c>
      <c r="FK2">
        <v>961</v>
      </c>
      <c r="FL2">
        <v>890</v>
      </c>
      <c r="FM2">
        <v>74</v>
      </c>
      <c r="FN2">
        <v>86</v>
      </c>
      <c r="FO2">
        <v>160</v>
      </c>
      <c r="FP2" s="249">
        <v>1</v>
      </c>
      <c r="FQ2" s="249">
        <v>3</v>
      </c>
      <c r="FR2" s="249">
        <v>22</v>
      </c>
      <c r="FS2" s="249">
        <v>39</v>
      </c>
      <c r="FT2" s="249">
        <v>73</v>
      </c>
      <c r="FU2" s="249">
        <v>102</v>
      </c>
      <c r="FV2" s="249">
        <v>118</v>
      </c>
      <c r="FW2" s="249">
        <v>120</v>
      </c>
      <c r="FX2" s="249">
        <v>120</v>
      </c>
      <c r="FY2" s="249">
        <v>81</v>
      </c>
      <c r="FZ2" s="249">
        <v>71</v>
      </c>
      <c r="GA2" s="249">
        <v>17</v>
      </c>
      <c r="GB2" s="249">
        <v>362</v>
      </c>
      <c r="GC2" s="249">
        <v>405</v>
      </c>
      <c r="GD2" s="251">
        <v>767</v>
      </c>
      <c r="GE2" s="249">
        <v>360</v>
      </c>
      <c r="GF2" s="249">
        <v>287</v>
      </c>
      <c r="GG2" s="249">
        <v>629</v>
      </c>
      <c r="GH2" s="249">
        <v>650</v>
      </c>
      <c r="GI2" s="249">
        <v>448</v>
      </c>
      <c r="GJ2" s="249">
        <v>420</v>
      </c>
      <c r="GK2" s="249">
        <v>205</v>
      </c>
      <c r="GL2" s="249">
        <v>239</v>
      </c>
      <c r="GM2" s="249">
        <v>127</v>
      </c>
      <c r="GN2" s="249">
        <v>71</v>
      </c>
      <c r="GO2" s="249">
        <v>23</v>
      </c>
      <c r="GP2" s="249">
        <v>16</v>
      </c>
      <c r="GQ2" s="249">
        <v>1683</v>
      </c>
      <c r="GR2" s="249">
        <v>1792</v>
      </c>
      <c r="GS2" s="251">
        <v>3475</v>
      </c>
      <c r="GT2" s="249">
        <v>3</v>
      </c>
      <c r="GU2" s="249">
        <v>7</v>
      </c>
      <c r="GV2" s="249">
        <v>19</v>
      </c>
      <c r="GW2" s="249">
        <v>44</v>
      </c>
      <c r="GX2" s="249">
        <v>46</v>
      </c>
      <c r="GY2" s="249">
        <v>57</v>
      </c>
      <c r="GZ2" s="249">
        <v>43</v>
      </c>
      <c r="HA2" s="249">
        <v>44</v>
      </c>
      <c r="HB2" s="249">
        <v>18</v>
      </c>
      <c r="HC2" s="249">
        <v>17</v>
      </c>
      <c r="HD2" s="249">
        <v>1</v>
      </c>
      <c r="HE2" s="249">
        <v>1</v>
      </c>
      <c r="HF2" s="249">
        <v>170</v>
      </c>
      <c r="HG2" s="249">
        <v>130</v>
      </c>
      <c r="HH2" s="251">
        <v>300</v>
      </c>
      <c r="HI2" s="249">
        <v>59</v>
      </c>
      <c r="HJ2" s="249">
        <v>71</v>
      </c>
      <c r="HK2" s="249">
        <v>170</v>
      </c>
      <c r="HL2" s="249">
        <v>213</v>
      </c>
      <c r="HM2" s="249">
        <v>135</v>
      </c>
      <c r="HN2" s="249">
        <v>164</v>
      </c>
      <c r="HO2" s="249">
        <v>88</v>
      </c>
      <c r="HP2" s="249">
        <v>107</v>
      </c>
      <c r="HQ2" s="249">
        <v>35</v>
      </c>
      <c r="HR2" s="249">
        <v>39</v>
      </c>
      <c r="HS2" s="249">
        <v>17</v>
      </c>
      <c r="HT2" s="249">
        <v>19</v>
      </c>
      <c r="HU2" s="249">
        <v>613</v>
      </c>
      <c r="HV2" s="249">
        <v>504</v>
      </c>
      <c r="HW2" s="251">
        <v>1117</v>
      </c>
      <c r="HX2" s="249">
        <v>5659</v>
      </c>
      <c r="HY2" s="252">
        <v>165</v>
      </c>
      <c r="HZ2" s="252">
        <v>508</v>
      </c>
      <c r="IA2" s="252">
        <v>964</v>
      </c>
      <c r="IB2" s="252">
        <v>1445</v>
      </c>
      <c r="IC2" s="252">
        <v>1786</v>
      </c>
      <c r="ID2" s="252">
        <v>791</v>
      </c>
      <c r="IE2">
        <v>209</v>
      </c>
      <c r="IF2">
        <v>330</v>
      </c>
      <c r="IG2">
        <v>169</v>
      </c>
      <c r="IH2">
        <v>287</v>
      </c>
      <c r="II2">
        <v>139</v>
      </c>
      <c r="IJ2">
        <v>252</v>
      </c>
      <c r="IK2">
        <v>138</v>
      </c>
      <c r="IL2">
        <v>227</v>
      </c>
      <c r="IM2">
        <v>97</v>
      </c>
      <c r="IN2">
        <v>90</v>
      </c>
      <c r="IO2">
        <v>39</v>
      </c>
      <c r="IP2">
        <v>58</v>
      </c>
      <c r="IQ2">
        <v>1244</v>
      </c>
      <c r="IR2">
        <v>791</v>
      </c>
      <c r="IS2">
        <v>2035</v>
      </c>
      <c r="IT2">
        <v>68</v>
      </c>
      <c r="IU2">
        <v>65</v>
      </c>
      <c r="IV2">
        <v>44</v>
      </c>
      <c r="IW2">
        <v>41</v>
      </c>
      <c r="IX2">
        <v>3</v>
      </c>
      <c r="IY2">
        <v>2</v>
      </c>
      <c r="IZ2">
        <v>16</v>
      </c>
      <c r="JA2">
        <v>11</v>
      </c>
      <c r="JB2">
        <v>297</v>
      </c>
      <c r="JC2">
        <v>232</v>
      </c>
      <c r="JD2">
        <v>382</v>
      </c>
      <c r="JE2">
        <v>300</v>
      </c>
      <c r="JF2">
        <v>779</v>
      </c>
      <c r="JG2">
        <v>69</v>
      </c>
      <c r="JH2">
        <v>82</v>
      </c>
      <c r="JI2">
        <v>35</v>
      </c>
      <c r="JJ2">
        <v>26</v>
      </c>
      <c r="JK2">
        <v>8</v>
      </c>
      <c r="JL2">
        <v>8</v>
      </c>
      <c r="JM2">
        <v>22</v>
      </c>
      <c r="JN2">
        <v>21</v>
      </c>
      <c r="JO2">
        <v>1540</v>
      </c>
      <c r="JP2">
        <v>1561</v>
      </c>
      <c r="JQ2">
        <v>1556</v>
      </c>
      <c r="JR2">
        <v>1651</v>
      </c>
      <c r="JS2">
        <v>3372</v>
      </c>
      <c r="JT2">
        <v>29</v>
      </c>
      <c r="JU2">
        <v>49</v>
      </c>
      <c r="JV2">
        <v>20</v>
      </c>
      <c r="JW2">
        <v>13</v>
      </c>
      <c r="JX2">
        <v>2</v>
      </c>
      <c r="JY2">
        <v>2</v>
      </c>
      <c r="JZ2">
        <v>10</v>
      </c>
      <c r="KA2">
        <v>11</v>
      </c>
      <c r="KB2">
        <v>64</v>
      </c>
      <c r="KC2">
        <v>91</v>
      </c>
      <c r="KD2">
        <v>115</v>
      </c>
      <c r="KE2">
        <v>153</v>
      </c>
      <c r="KF2">
        <v>580</v>
      </c>
      <c r="KG2">
        <v>152</v>
      </c>
      <c r="KH2">
        <v>169</v>
      </c>
      <c r="KI2">
        <v>78</v>
      </c>
      <c r="KJ2">
        <v>72</v>
      </c>
      <c r="KK2">
        <v>7</v>
      </c>
      <c r="KL2">
        <v>13</v>
      </c>
      <c r="KM2">
        <v>10</v>
      </c>
      <c r="KN2">
        <v>15</v>
      </c>
      <c r="KO2">
        <v>314</v>
      </c>
      <c r="KP2">
        <v>411</v>
      </c>
      <c r="KQ2">
        <v>534</v>
      </c>
      <c r="KR2">
        <v>622</v>
      </c>
      <c r="KS2">
        <v>1241</v>
      </c>
      <c r="KT2">
        <v>0</v>
      </c>
      <c r="KU2">
        <v>0</v>
      </c>
      <c r="KV2">
        <v>0</v>
      </c>
      <c r="KW2">
        <v>0</v>
      </c>
      <c r="KX2">
        <v>0</v>
      </c>
      <c r="KY2">
        <v>0</v>
      </c>
      <c r="KZ2">
        <v>0</v>
      </c>
      <c r="LA2">
        <v>0</v>
      </c>
      <c r="LB2">
        <v>0</v>
      </c>
      <c r="LC2">
        <v>0</v>
      </c>
      <c r="LD2">
        <v>0</v>
      </c>
      <c r="LE2">
        <v>0</v>
      </c>
      <c r="LF2">
        <v>0</v>
      </c>
      <c r="LG2">
        <v>49</v>
      </c>
      <c r="LH2">
        <v>21</v>
      </c>
      <c r="LI2">
        <v>16</v>
      </c>
      <c r="LJ2">
        <v>347</v>
      </c>
      <c r="LK2">
        <v>433</v>
      </c>
    </row>
    <row r="3" spans="1:395" x14ac:dyDescent="0.25">
      <c r="A3" t="s">
        <v>191</v>
      </c>
      <c r="B3">
        <v>48</v>
      </c>
      <c r="J3">
        <v>1612693</v>
      </c>
      <c r="O3">
        <v>5</v>
      </c>
      <c r="P3">
        <v>6</v>
      </c>
      <c r="Q3">
        <v>2</v>
      </c>
      <c r="R3">
        <v>11</v>
      </c>
      <c r="S3">
        <v>12</v>
      </c>
      <c r="T3">
        <v>15</v>
      </c>
      <c r="U3">
        <v>8</v>
      </c>
      <c r="V3">
        <v>14</v>
      </c>
      <c r="W3">
        <v>3</v>
      </c>
      <c r="X3">
        <v>4</v>
      </c>
      <c r="Y3">
        <v>5</v>
      </c>
      <c r="Z3">
        <v>25</v>
      </c>
      <c r="AA3">
        <v>23</v>
      </c>
      <c r="AB3">
        <v>55</v>
      </c>
      <c r="AC3">
        <v>110</v>
      </c>
      <c r="AD3">
        <v>457</v>
      </c>
      <c r="AE3">
        <v>459</v>
      </c>
      <c r="AF3">
        <v>8</v>
      </c>
      <c r="AG3">
        <v>6</v>
      </c>
      <c r="AH3">
        <v>100</v>
      </c>
      <c r="AI3">
        <v>91</v>
      </c>
      <c r="AJ3">
        <v>504</v>
      </c>
      <c r="AK3">
        <v>488</v>
      </c>
      <c r="AL3">
        <v>1121</v>
      </c>
      <c r="AM3">
        <v>406</v>
      </c>
      <c r="AN3">
        <v>592</v>
      </c>
      <c r="AO3">
        <v>998</v>
      </c>
      <c r="AP3">
        <v>28318.5</v>
      </c>
      <c r="AQ3">
        <v>166</v>
      </c>
      <c r="AR3">
        <v>156</v>
      </c>
      <c r="AS3">
        <v>0</v>
      </c>
      <c r="AT3">
        <v>0</v>
      </c>
      <c r="AU3">
        <v>0</v>
      </c>
      <c r="AV3">
        <v>0</v>
      </c>
      <c r="AW3">
        <v>0</v>
      </c>
      <c r="AX3">
        <v>3</v>
      </c>
      <c r="AY3">
        <v>0</v>
      </c>
      <c r="AZ3">
        <v>0</v>
      </c>
      <c r="BA3">
        <v>0</v>
      </c>
      <c r="BB3">
        <v>0</v>
      </c>
      <c r="BC3">
        <v>0</v>
      </c>
      <c r="BD3">
        <v>2</v>
      </c>
      <c r="BE3">
        <v>0</v>
      </c>
      <c r="BF3">
        <v>1</v>
      </c>
      <c r="BG3">
        <v>0</v>
      </c>
      <c r="BH3">
        <v>0</v>
      </c>
      <c r="BI3">
        <v>0</v>
      </c>
      <c r="BJ3">
        <v>0</v>
      </c>
      <c r="BK3">
        <v>0</v>
      </c>
      <c r="BL3">
        <v>0</v>
      </c>
      <c r="BM3">
        <v>1</v>
      </c>
      <c r="BN3">
        <v>1</v>
      </c>
      <c r="BO3">
        <v>4</v>
      </c>
      <c r="BP3">
        <v>4</v>
      </c>
      <c r="BQ3">
        <v>148</v>
      </c>
      <c r="BR3">
        <v>138</v>
      </c>
      <c r="BS3">
        <v>338</v>
      </c>
      <c r="BT3">
        <v>168</v>
      </c>
      <c r="BU3">
        <v>205</v>
      </c>
      <c r="BV3">
        <v>0</v>
      </c>
      <c r="BW3">
        <v>0</v>
      </c>
      <c r="BX3">
        <v>0</v>
      </c>
      <c r="BY3">
        <v>1</v>
      </c>
      <c r="BZ3">
        <v>0</v>
      </c>
      <c r="CA3">
        <v>0</v>
      </c>
      <c r="CB3">
        <v>0</v>
      </c>
      <c r="CC3">
        <v>0</v>
      </c>
      <c r="CD3">
        <v>0</v>
      </c>
      <c r="CE3">
        <v>0</v>
      </c>
      <c r="CF3">
        <v>1</v>
      </c>
      <c r="CG3">
        <v>0</v>
      </c>
      <c r="CH3">
        <v>0</v>
      </c>
      <c r="CI3">
        <v>1</v>
      </c>
      <c r="CJ3">
        <v>0</v>
      </c>
      <c r="CK3">
        <v>2</v>
      </c>
      <c r="CL3">
        <v>1</v>
      </c>
      <c r="CM3">
        <v>1</v>
      </c>
      <c r="CN3">
        <v>0</v>
      </c>
      <c r="CO3">
        <v>4</v>
      </c>
      <c r="CP3">
        <v>5</v>
      </c>
      <c r="CQ3">
        <v>4</v>
      </c>
      <c r="CR3">
        <v>24</v>
      </c>
      <c r="CS3">
        <v>15</v>
      </c>
      <c r="CT3">
        <v>186</v>
      </c>
      <c r="CU3">
        <v>220</v>
      </c>
      <c r="CV3">
        <v>432</v>
      </c>
      <c r="CW3">
        <v>16</v>
      </c>
      <c r="CX3">
        <v>28</v>
      </c>
      <c r="CY3">
        <v>0</v>
      </c>
      <c r="CZ3">
        <v>0</v>
      </c>
      <c r="DA3">
        <v>0</v>
      </c>
      <c r="DB3">
        <v>0</v>
      </c>
      <c r="DC3">
        <v>0</v>
      </c>
      <c r="DD3">
        <v>0</v>
      </c>
      <c r="DE3">
        <v>0</v>
      </c>
      <c r="DF3">
        <v>0</v>
      </c>
      <c r="DG3">
        <v>0</v>
      </c>
      <c r="DH3">
        <v>0</v>
      </c>
      <c r="DI3">
        <v>0</v>
      </c>
      <c r="DJ3">
        <v>0</v>
      </c>
      <c r="DK3">
        <v>0</v>
      </c>
      <c r="DL3">
        <v>0</v>
      </c>
      <c r="DM3">
        <v>0</v>
      </c>
      <c r="DN3">
        <v>0</v>
      </c>
      <c r="DO3">
        <v>0</v>
      </c>
      <c r="DP3">
        <v>0</v>
      </c>
      <c r="DQ3">
        <v>0</v>
      </c>
      <c r="DR3">
        <v>0</v>
      </c>
      <c r="DS3">
        <v>0</v>
      </c>
      <c r="DT3">
        <v>0</v>
      </c>
      <c r="DU3">
        <v>1</v>
      </c>
      <c r="DV3">
        <v>3</v>
      </c>
      <c r="DW3">
        <v>16</v>
      </c>
      <c r="DX3">
        <v>26</v>
      </c>
      <c r="DY3">
        <v>48</v>
      </c>
      <c r="DZ3">
        <v>71</v>
      </c>
      <c r="EA3">
        <v>69</v>
      </c>
      <c r="EB3">
        <v>0</v>
      </c>
      <c r="EC3">
        <v>0</v>
      </c>
      <c r="ED3">
        <v>0</v>
      </c>
      <c r="EE3">
        <v>0</v>
      </c>
      <c r="EF3">
        <v>0</v>
      </c>
      <c r="EG3">
        <v>0</v>
      </c>
      <c r="EH3">
        <v>0</v>
      </c>
      <c r="EI3">
        <v>0</v>
      </c>
      <c r="EJ3">
        <v>0</v>
      </c>
      <c r="EK3">
        <v>0</v>
      </c>
      <c r="EL3">
        <v>0</v>
      </c>
      <c r="EM3">
        <v>0</v>
      </c>
      <c r="EN3">
        <v>0</v>
      </c>
      <c r="EO3">
        <v>2</v>
      </c>
      <c r="EP3">
        <v>0</v>
      </c>
      <c r="EQ3">
        <v>0</v>
      </c>
      <c r="ER3">
        <v>0</v>
      </c>
      <c r="ES3">
        <v>0</v>
      </c>
      <c r="ET3">
        <v>0</v>
      </c>
      <c r="EU3">
        <v>2</v>
      </c>
      <c r="EV3">
        <v>3</v>
      </c>
      <c r="EW3">
        <v>1</v>
      </c>
      <c r="EX3">
        <v>1</v>
      </c>
      <c r="EY3">
        <v>0</v>
      </c>
      <c r="EZ3">
        <v>75</v>
      </c>
      <c r="FA3">
        <v>71</v>
      </c>
      <c r="FB3">
        <v>149</v>
      </c>
      <c r="FC3">
        <v>18</v>
      </c>
      <c r="FD3">
        <v>18</v>
      </c>
      <c r="FE3">
        <v>21</v>
      </c>
      <c r="FF3">
        <v>38</v>
      </c>
      <c r="FG3">
        <v>3</v>
      </c>
      <c r="FH3">
        <v>0</v>
      </c>
      <c r="FI3">
        <v>3</v>
      </c>
      <c r="FJ3">
        <v>7</v>
      </c>
      <c r="FK3">
        <v>142</v>
      </c>
      <c r="FL3">
        <v>159</v>
      </c>
      <c r="FM3">
        <v>45</v>
      </c>
      <c r="FN3">
        <v>63</v>
      </c>
      <c r="FO3">
        <v>108</v>
      </c>
      <c r="FP3" s="249">
        <v>1</v>
      </c>
      <c r="FQ3" s="249">
        <v>3</v>
      </c>
      <c r="FR3" s="249">
        <v>9</v>
      </c>
      <c r="FS3" s="249">
        <v>22</v>
      </c>
      <c r="FT3" s="249">
        <v>32</v>
      </c>
      <c r="FU3" s="249">
        <v>38</v>
      </c>
      <c r="FV3" s="249">
        <v>32</v>
      </c>
      <c r="FW3" s="249">
        <v>56</v>
      </c>
      <c r="FX3" s="249">
        <v>41</v>
      </c>
      <c r="FY3" s="249">
        <v>30</v>
      </c>
      <c r="FZ3" s="249">
        <v>31</v>
      </c>
      <c r="GA3" s="249">
        <v>7</v>
      </c>
      <c r="GB3" s="249">
        <v>156</v>
      </c>
      <c r="GC3" s="249">
        <v>146</v>
      </c>
      <c r="GD3" s="251">
        <v>302</v>
      </c>
      <c r="GE3" s="249">
        <v>26</v>
      </c>
      <c r="GF3" s="249">
        <v>41</v>
      </c>
      <c r="GG3" s="249">
        <v>84</v>
      </c>
      <c r="GH3" s="249">
        <v>95</v>
      </c>
      <c r="GI3" s="249">
        <v>61</v>
      </c>
      <c r="GJ3" s="249">
        <v>91</v>
      </c>
      <c r="GK3" s="249">
        <v>54</v>
      </c>
      <c r="GL3" s="249">
        <v>61</v>
      </c>
      <c r="GM3" s="249">
        <v>30</v>
      </c>
      <c r="GN3" s="249">
        <v>25</v>
      </c>
      <c r="GO3" s="249">
        <v>12</v>
      </c>
      <c r="GP3" s="249">
        <v>2</v>
      </c>
      <c r="GQ3" s="249">
        <v>315</v>
      </c>
      <c r="GR3" s="249">
        <v>267</v>
      </c>
      <c r="GS3" s="251">
        <v>582</v>
      </c>
      <c r="GT3" s="249">
        <v>1</v>
      </c>
      <c r="GU3" s="249">
        <v>0</v>
      </c>
      <c r="GV3" s="249">
        <v>1</v>
      </c>
      <c r="GW3" s="249">
        <v>5</v>
      </c>
      <c r="GX3" s="249">
        <v>6</v>
      </c>
      <c r="GY3" s="249">
        <v>7</v>
      </c>
      <c r="GZ3" s="249">
        <v>7</v>
      </c>
      <c r="HA3" s="249">
        <v>10</v>
      </c>
      <c r="HB3" s="249">
        <v>2</v>
      </c>
      <c r="HC3" s="249">
        <v>5</v>
      </c>
      <c r="HD3" s="249">
        <v>0</v>
      </c>
      <c r="HE3" s="249">
        <v>1</v>
      </c>
      <c r="HF3" s="249">
        <v>28</v>
      </c>
      <c r="HG3" s="249">
        <v>17</v>
      </c>
      <c r="HH3" s="251">
        <v>45</v>
      </c>
      <c r="HI3" s="249">
        <v>10</v>
      </c>
      <c r="HJ3" s="249">
        <v>11</v>
      </c>
      <c r="HK3" s="249">
        <v>31</v>
      </c>
      <c r="HL3" s="249">
        <v>30</v>
      </c>
      <c r="HM3" s="249">
        <v>16</v>
      </c>
      <c r="HN3" s="249">
        <v>20</v>
      </c>
      <c r="HO3" s="249">
        <v>18</v>
      </c>
      <c r="HP3" s="249">
        <v>12</v>
      </c>
      <c r="HQ3" s="249">
        <v>1</v>
      </c>
      <c r="HR3" s="249">
        <v>2</v>
      </c>
      <c r="HS3" s="249">
        <v>6</v>
      </c>
      <c r="HT3" s="249">
        <v>1</v>
      </c>
      <c r="HU3" s="249">
        <v>76</v>
      </c>
      <c r="HV3" s="249">
        <v>82</v>
      </c>
      <c r="HW3" s="251">
        <v>158</v>
      </c>
      <c r="HX3" s="249">
        <v>1087</v>
      </c>
      <c r="HY3" s="252">
        <v>60</v>
      </c>
      <c r="HZ3" s="252">
        <v>136</v>
      </c>
      <c r="IA3" s="252">
        <v>250</v>
      </c>
      <c r="IB3" s="252">
        <v>271</v>
      </c>
      <c r="IC3" s="252">
        <v>277</v>
      </c>
      <c r="ID3" s="252">
        <v>93</v>
      </c>
      <c r="IE3">
        <v>37</v>
      </c>
      <c r="IF3">
        <v>64</v>
      </c>
      <c r="IG3">
        <v>50</v>
      </c>
      <c r="IH3">
        <v>62</v>
      </c>
      <c r="II3">
        <v>27</v>
      </c>
      <c r="IJ3">
        <v>70</v>
      </c>
      <c r="IK3">
        <v>36</v>
      </c>
      <c r="IL3">
        <v>71</v>
      </c>
      <c r="IM3">
        <v>30</v>
      </c>
      <c r="IN3">
        <v>31</v>
      </c>
      <c r="IO3">
        <v>12</v>
      </c>
      <c r="IP3">
        <v>18</v>
      </c>
      <c r="IQ3">
        <v>316</v>
      </c>
      <c r="IR3">
        <v>192</v>
      </c>
      <c r="IS3">
        <v>508</v>
      </c>
      <c r="IT3">
        <v>22</v>
      </c>
      <c r="IU3">
        <v>27</v>
      </c>
      <c r="IV3">
        <v>22</v>
      </c>
      <c r="IW3">
        <v>16</v>
      </c>
      <c r="IX3">
        <v>0</v>
      </c>
      <c r="IY3">
        <v>0</v>
      </c>
      <c r="IZ3">
        <v>4</v>
      </c>
      <c r="JA3">
        <v>6</v>
      </c>
      <c r="JB3">
        <v>118</v>
      </c>
      <c r="JC3">
        <v>100</v>
      </c>
      <c r="JD3">
        <v>146</v>
      </c>
      <c r="JE3">
        <v>128</v>
      </c>
      <c r="JF3">
        <v>315</v>
      </c>
      <c r="JG3">
        <v>39</v>
      </c>
      <c r="JH3">
        <v>36</v>
      </c>
      <c r="JI3">
        <v>6</v>
      </c>
      <c r="JJ3">
        <v>2</v>
      </c>
      <c r="JK3">
        <v>0</v>
      </c>
      <c r="JL3">
        <v>0</v>
      </c>
      <c r="JM3">
        <v>7</v>
      </c>
      <c r="JN3">
        <v>5</v>
      </c>
      <c r="JO3">
        <v>214</v>
      </c>
      <c r="JP3">
        <v>280</v>
      </c>
      <c r="JQ3">
        <v>236</v>
      </c>
      <c r="JR3">
        <v>310</v>
      </c>
      <c r="JS3">
        <v>589</v>
      </c>
      <c r="JT3">
        <v>3</v>
      </c>
      <c r="JU3">
        <v>7</v>
      </c>
      <c r="JV3">
        <v>3</v>
      </c>
      <c r="JW3">
        <v>1</v>
      </c>
      <c r="JX3">
        <v>0</v>
      </c>
      <c r="JY3">
        <v>0</v>
      </c>
      <c r="JZ3">
        <v>2</v>
      </c>
      <c r="KA3">
        <v>4</v>
      </c>
      <c r="KB3">
        <v>8</v>
      </c>
      <c r="KC3">
        <v>18</v>
      </c>
      <c r="KD3">
        <v>15</v>
      </c>
      <c r="KE3">
        <v>25</v>
      </c>
      <c r="KF3">
        <v>147</v>
      </c>
      <c r="KG3">
        <v>6</v>
      </c>
      <c r="KH3">
        <v>5</v>
      </c>
      <c r="KI3">
        <v>29</v>
      </c>
      <c r="KJ3">
        <v>6</v>
      </c>
      <c r="KK3">
        <v>0</v>
      </c>
      <c r="KL3">
        <v>0</v>
      </c>
      <c r="KM3">
        <v>0</v>
      </c>
      <c r="KN3">
        <v>7</v>
      </c>
      <c r="KO3">
        <v>97</v>
      </c>
      <c r="KP3">
        <v>88</v>
      </c>
      <c r="KQ3">
        <v>128</v>
      </c>
      <c r="KR3">
        <v>104</v>
      </c>
      <c r="KS3">
        <v>238</v>
      </c>
      <c r="KT3">
        <v>0</v>
      </c>
      <c r="KU3">
        <v>0</v>
      </c>
      <c r="KV3">
        <v>0</v>
      </c>
      <c r="KW3">
        <v>0</v>
      </c>
      <c r="KX3">
        <v>0</v>
      </c>
      <c r="KY3">
        <v>0</v>
      </c>
      <c r="KZ3">
        <v>0</v>
      </c>
      <c r="LA3">
        <v>0</v>
      </c>
      <c r="LB3">
        <v>0</v>
      </c>
      <c r="LC3">
        <v>0</v>
      </c>
      <c r="LD3">
        <v>0</v>
      </c>
      <c r="LE3">
        <v>0</v>
      </c>
      <c r="LF3">
        <v>0</v>
      </c>
      <c r="LG3">
        <v>12</v>
      </c>
      <c r="LH3">
        <v>2</v>
      </c>
      <c r="LI3">
        <v>4</v>
      </c>
      <c r="LJ3">
        <v>63</v>
      </c>
      <c r="LK3">
        <v>81</v>
      </c>
    </row>
    <row r="4" spans="1:395" x14ac:dyDescent="0.25">
      <c r="A4" t="s">
        <v>192</v>
      </c>
      <c r="B4">
        <v>49</v>
      </c>
      <c r="J4">
        <v>3831429</v>
      </c>
      <c r="O4">
        <v>18</v>
      </c>
      <c r="P4">
        <v>11</v>
      </c>
      <c r="Q4">
        <v>3</v>
      </c>
      <c r="R4">
        <v>13</v>
      </c>
      <c r="S4">
        <v>34</v>
      </c>
      <c r="T4">
        <v>51</v>
      </c>
      <c r="U4">
        <v>4</v>
      </c>
      <c r="V4">
        <v>10</v>
      </c>
      <c r="W4">
        <v>24</v>
      </c>
      <c r="X4">
        <v>49</v>
      </c>
      <c r="Y4">
        <v>37</v>
      </c>
      <c r="Z4">
        <v>93</v>
      </c>
      <c r="AA4">
        <v>111</v>
      </c>
      <c r="AB4">
        <v>220</v>
      </c>
      <c r="AC4">
        <v>347</v>
      </c>
      <c r="AD4">
        <v>1564</v>
      </c>
      <c r="AE4">
        <v>1500</v>
      </c>
      <c r="AF4">
        <v>35</v>
      </c>
      <c r="AG4">
        <v>62</v>
      </c>
      <c r="AH4">
        <v>127</v>
      </c>
      <c r="AI4">
        <v>157</v>
      </c>
      <c r="AJ4">
        <v>1720</v>
      </c>
      <c r="AK4">
        <v>1702</v>
      </c>
      <c r="AL4">
        <v>3445</v>
      </c>
      <c r="AM4">
        <v>1329</v>
      </c>
      <c r="AN4">
        <v>1953</v>
      </c>
      <c r="AO4">
        <v>3282</v>
      </c>
      <c r="AP4">
        <v>56925.5</v>
      </c>
      <c r="AQ4">
        <v>199</v>
      </c>
      <c r="AR4">
        <v>174</v>
      </c>
      <c r="AS4">
        <v>0</v>
      </c>
      <c r="AT4">
        <v>0</v>
      </c>
      <c r="AU4">
        <v>0</v>
      </c>
      <c r="AV4">
        <v>1</v>
      </c>
      <c r="AW4">
        <v>4</v>
      </c>
      <c r="AX4">
        <v>1</v>
      </c>
      <c r="AY4">
        <v>0</v>
      </c>
      <c r="AZ4">
        <v>0</v>
      </c>
      <c r="BA4">
        <v>0</v>
      </c>
      <c r="BB4">
        <v>0</v>
      </c>
      <c r="BC4">
        <v>0</v>
      </c>
      <c r="BD4">
        <v>0</v>
      </c>
      <c r="BE4">
        <v>0</v>
      </c>
      <c r="BF4">
        <v>0</v>
      </c>
      <c r="BG4">
        <v>0</v>
      </c>
      <c r="BH4">
        <v>0</v>
      </c>
      <c r="BI4">
        <v>0</v>
      </c>
      <c r="BJ4">
        <v>0</v>
      </c>
      <c r="BK4">
        <v>0</v>
      </c>
      <c r="BL4">
        <v>0</v>
      </c>
      <c r="BM4">
        <v>0</v>
      </c>
      <c r="BN4">
        <v>0</v>
      </c>
      <c r="BO4">
        <v>8</v>
      </c>
      <c r="BP4">
        <v>8</v>
      </c>
      <c r="BQ4">
        <v>179</v>
      </c>
      <c r="BR4">
        <v>150</v>
      </c>
      <c r="BS4">
        <v>395</v>
      </c>
      <c r="BT4">
        <v>494</v>
      </c>
      <c r="BU4">
        <v>541</v>
      </c>
      <c r="BV4">
        <v>0</v>
      </c>
      <c r="BW4">
        <v>0</v>
      </c>
      <c r="BX4">
        <v>3</v>
      </c>
      <c r="BY4">
        <v>5</v>
      </c>
      <c r="BZ4">
        <v>2</v>
      </c>
      <c r="CA4">
        <v>8</v>
      </c>
      <c r="CB4">
        <v>0</v>
      </c>
      <c r="CC4">
        <v>1</v>
      </c>
      <c r="CD4">
        <v>0</v>
      </c>
      <c r="CE4">
        <v>1</v>
      </c>
      <c r="CF4">
        <v>1</v>
      </c>
      <c r="CG4">
        <v>2</v>
      </c>
      <c r="CH4">
        <v>0</v>
      </c>
      <c r="CI4">
        <v>1</v>
      </c>
      <c r="CJ4">
        <v>4</v>
      </c>
      <c r="CK4">
        <v>2</v>
      </c>
      <c r="CL4">
        <v>1</v>
      </c>
      <c r="CM4">
        <v>0</v>
      </c>
      <c r="CN4">
        <v>4</v>
      </c>
      <c r="CO4">
        <v>14</v>
      </c>
      <c r="CP4">
        <v>0</v>
      </c>
      <c r="CQ4">
        <v>3</v>
      </c>
      <c r="CR4">
        <v>792</v>
      </c>
      <c r="CS4">
        <v>626</v>
      </c>
      <c r="CT4">
        <v>998</v>
      </c>
      <c r="CU4">
        <v>782</v>
      </c>
      <c r="CV4">
        <v>2505</v>
      </c>
      <c r="CW4">
        <v>57</v>
      </c>
      <c r="CX4">
        <v>104</v>
      </c>
      <c r="CY4">
        <v>0</v>
      </c>
      <c r="CZ4">
        <v>0</v>
      </c>
      <c r="DA4">
        <v>0</v>
      </c>
      <c r="DB4">
        <v>0</v>
      </c>
      <c r="DC4">
        <v>0</v>
      </c>
      <c r="DD4">
        <v>1</v>
      </c>
      <c r="DE4">
        <v>0</v>
      </c>
      <c r="DF4">
        <v>0</v>
      </c>
      <c r="DG4">
        <v>0</v>
      </c>
      <c r="DH4">
        <v>1</v>
      </c>
      <c r="DI4">
        <v>0</v>
      </c>
      <c r="DJ4">
        <v>0</v>
      </c>
      <c r="DK4">
        <v>0</v>
      </c>
      <c r="DL4">
        <v>0</v>
      </c>
      <c r="DM4">
        <v>0</v>
      </c>
      <c r="DN4">
        <v>0</v>
      </c>
      <c r="DO4">
        <v>0</v>
      </c>
      <c r="DP4">
        <v>0</v>
      </c>
      <c r="DQ4">
        <v>0</v>
      </c>
      <c r="DR4">
        <v>0</v>
      </c>
      <c r="DS4">
        <v>0</v>
      </c>
      <c r="DT4">
        <v>0</v>
      </c>
      <c r="DU4">
        <v>3</v>
      </c>
      <c r="DV4">
        <v>2</v>
      </c>
      <c r="DW4">
        <v>53</v>
      </c>
      <c r="DX4">
        <v>93</v>
      </c>
      <c r="DY4">
        <v>168</v>
      </c>
      <c r="DZ4">
        <v>97</v>
      </c>
      <c r="EA4">
        <v>147</v>
      </c>
      <c r="EB4">
        <v>0</v>
      </c>
      <c r="EC4">
        <v>0</v>
      </c>
      <c r="ED4">
        <v>0</v>
      </c>
      <c r="EE4">
        <v>0</v>
      </c>
      <c r="EF4">
        <v>1</v>
      </c>
      <c r="EG4">
        <v>0</v>
      </c>
      <c r="EH4">
        <v>0</v>
      </c>
      <c r="EI4">
        <v>1</v>
      </c>
      <c r="EJ4">
        <v>0</v>
      </c>
      <c r="EK4">
        <v>0</v>
      </c>
      <c r="EL4">
        <v>0</v>
      </c>
      <c r="EM4">
        <v>1</v>
      </c>
      <c r="EN4">
        <v>0</v>
      </c>
      <c r="EO4">
        <v>0</v>
      </c>
      <c r="EP4">
        <v>0</v>
      </c>
      <c r="EQ4">
        <v>0</v>
      </c>
      <c r="ER4">
        <v>0</v>
      </c>
      <c r="ES4">
        <v>0</v>
      </c>
      <c r="ET4">
        <v>0</v>
      </c>
      <c r="EU4">
        <v>1</v>
      </c>
      <c r="EV4">
        <v>1</v>
      </c>
      <c r="EW4">
        <v>1</v>
      </c>
      <c r="EX4">
        <v>0</v>
      </c>
      <c r="EY4">
        <v>8</v>
      </c>
      <c r="EZ4">
        <v>93</v>
      </c>
      <c r="FA4">
        <v>145</v>
      </c>
      <c r="FB4">
        <v>258</v>
      </c>
      <c r="FC4">
        <v>5</v>
      </c>
      <c r="FD4">
        <v>8</v>
      </c>
      <c r="FE4">
        <v>5</v>
      </c>
      <c r="FF4">
        <v>3</v>
      </c>
      <c r="FG4">
        <v>4</v>
      </c>
      <c r="FH4">
        <v>3</v>
      </c>
      <c r="FI4">
        <v>6</v>
      </c>
      <c r="FJ4">
        <v>7</v>
      </c>
      <c r="FK4">
        <v>659</v>
      </c>
      <c r="FL4">
        <v>508</v>
      </c>
      <c r="FM4">
        <v>20</v>
      </c>
      <c r="FN4">
        <v>21</v>
      </c>
      <c r="FO4">
        <v>41</v>
      </c>
      <c r="FP4" s="249">
        <v>0</v>
      </c>
      <c r="FQ4" s="249">
        <v>0</v>
      </c>
      <c r="FR4" s="249">
        <v>9</v>
      </c>
      <c r="FS4" s="249">
        <v>15</v>
      </c>
      <c r="FT4" s="249">
        <v>34</v>
      </c>
      <c r="FU4" s="249">
        <v>57</v>
      </c>
      <c r="FV4" s="249">
        <v>68</v>
      </c>
      <c r="FW4" s="249">
        <v>50</v>
      </c>
      <c r="FX4" s="249">
        <v>63</v>
      </c>
      <c r="FY4" s="249">
        <v>45</v>
      </c>
      <c r="FZ4" s="249">
        <v>31</v>
      </c>
      <c r="GA4" s="249">
        <v>9</v>
      </c>
      <c r="GB4" s="249">
        <v>176</v>
      </c>
      <c r="GC4" s="249">
        <v>205</v>
      </c>
      <c r="GD4" s="251">
        <v>381</v>
      </c>
      <c r="GE4" s="249">
        <v>329</v>
      </c>
      <c r="GF4" s="249">
        <v>231</v>
      </c>
      <c r="GG4" s="249">
        <v>506</v>
      </c>
      <c r="GH4" s="249">
        <v>508</v>
      </c>
      <c r="GI4" s="249">
        <v>352</v>
      </c>
      <c r="GJ4" s="249">
        <v>286</v>
      </c>
      <c r="GK4" s="249">
        <v>117</v>
      </c>
      <c r="GL4" s="249">
        <v>155</v>
      </c>
      <c r="GM4" s="249">
        <v>73</v>
      </c>
      <c r="GN4" s="249">
        <v>30</v>
      </c>
      <c r="GO4" s="249">
        <v>5</v>
      </c>
      <c r="GP4" s="249">
        <v>9</v>
      </c>
      <c r="GQ4" s="249">
        <v>1219</v>
      </c>
      <c r="GR4" s="249">
        <v>1382</v>
      </c>
      <c r="GS4" s="251">
        <v>2601</v>
      </c>
      <c r="GT4" s="249">
        <v>2</v>
      </c>
      <c r="GU4" s="249">
        <v>7</v>
      </c>
      <c r="GV4" s="249">
        <v>17</v>
      </c>
      <c r="GW4" s="249">
        <v>35</v>
      </c>
      <c r="GX4" s="249">
        <v>21</v>
      </c>
      <c r="GY4" s="249">
        <v>37</v>
      </c>
      <c r="GZ4" s="249">
        <v>19</v>
      </c>
      <c r="HA4" s="249">
        <v>25</v>
      </c>
      <c r="HB4" s="249">
        <v>11</v>
      </c>
      <c r="HC4" s="249">
        <v>10</v>
      </c>
      <c r="HD4" s="249">
        <v>1</v>
      </c>
      <c r="HE4" s="249">
        <v>0</v>
      </c>
      <c r="HF4" s="249">
        <v>114</v>
      </c>
      <c r="HG4" s="249">
        <v>71</v>
      </c>
      <c r="HH4" s="251">
        <v>185</v>
      </c>
      <c r="HI4" s="249">
        <v>13</v>
      </c>
      <c r="HJ4" s="249">
        <v>22</v>
      </c>
      <c r="HK4" s="249">
        <v>52</v>
      </c>
      <c r="HL4" s="249">
        <v>80</v>
      </c>
      <c r="HM4" s="249">
        <v>51</v>
      </c>
      <c r="HN4" s="249">
        <v>69</v>
      </c>
      <c r="HO4" s="249">
        <v>32</v>
      </c>
      <c r="HP4" s="249">
        <v>45</v>
      </c>
      <c r="HQ4" s="249">
        <v>11</v>
      </c>
      <c r="HR4" s="249">
        <v>12</v>
      </c>
      <c r="HS4" s="249">
        <v>1</v>
      </c>
      <c r="HT4" s="249">
        <v>1</v>
      </c>
      <c r="HU4" s="249">
        <v>229</v>
      </c>
      <c r="HV4" s="249">
        <v>160</v>
      </c>
      <c r="HW4" s="251">
        <v>389</v>
      </c>
      <c r="HX4" s="249">
        <v>3556</v>
      </c>
      <c r="HY4" s="252">
        <v>57</v>
      </c>
      <c r="HZ4" s="252">
        <v>255</v>
      </c>
      <c r="IA4" s="252">
        <v>511</v>
      </c>
      <c r="IB4" s="252">
        <v>907</v>
      </c>
      <c r="IC4" s="252">
        <v>1222</v>
      </c>
      <c r="ID4" s="252">
        <v>604</v>
      </c>
      <c r="IE4">
        <v>114</v>
      </c>
      <c r="IF4">
        <v>179</v>
      </c>
      <c r="IG4">
        <v>72</v>
      </c>
      <c r="IH4">
        <v>162</v>
      </c>
      <c r="II4">
        <v>88</v>
      </c>
      <c r="IJ4">
        <v>149</v>
      </c>
      <c r="IK4">
        <v>73</v>
      </c>
      <c r="IL4">
        <v>119</v>
      </c>
      <c r="IM4">
        <v>47</v>
      </c>
      <c r="IN4">
        <v>33</v>
      </c>
      <c r="IO4">
        <v>20</v>
      </c>
      <c r="IP4">
        <v>22</v>
      </c>
      <c r="IQ4">
        <v>664</v>
      </c>
      <c r="IR4">
        <v>414</v>
      </c>
      <c r="IS4">
        <v>1078</v>
      </c>
      <c r="IT4">
        <v>27</v>
      </c>
      <c r="IU4">
        <v>26</v>
      </c>
      <c r="IV4">
        <v>18</v>
      </c>
      <c r="IW4">
        <v>22</v>
      </c>
      <c r="IX4">
        <v>2</v>
      </c>
      <c r="IY4">
        <v>2</v>
      </c>
      <c r="IZ4">
        <v>10</v>
      </c>
      <c r="JA4">
        <v>5</v>
      </c>
      <c r="JB4">
        <v>148</v>
      </c>
      <c r="JC4">
        <v>119</v>
      </c>
      <c r="JD4">
        <v>179</v>
      </c>
      <c r="JE4">
        <v>144</v>
      </c>
      <c r="JF4">
        <v>379</v>
      </c>
      <c r="JG4">
        <v>15</v>
      </c>
      <c r="JH4">
        <v>39</v>
      </c>
      <c r="JI4">
        <v>15</v>
      </c>
      <c r="JJ4">
        <v>15</v>
      </c>
      <c r="JK4">
        <v>8</v>
      </c>
      <c r="JL4">
        <v>8</v>
      </c>
      <c r="JM4">
        <v>15</v>
      </c>
      <c r="JN4">
        <v>16</v>
      </c>
      <c r="JO4">
        <v>1212</v>
      </c>
      <c r="JP4">
        <v>1143</v>
      </c>
      <c r="JQ4">
        <v>1180</v>
      </c>
      <c r="JR4">
        <v>1188</v>
      </c>
      <c r="JS4">
        <v>2486</v>
      </c>
      <c r="JT4">
        <v>5</v>
      </c>
      <c r="JU4">
        <v>19</v>
      </c>
      <c r="JV4">
        <v>5</v>
      </c>
      <c r="JW4">
        <v>7</v>
      </c>
      <c r="JX4">
        <v>0</v>
      </c>
      <c r="JY4">
        <v>2</v>
      </c>
      <c r="JZ4">
        <v>5</v>
      </c>
      <c r="KA4">
        <v>7</v>
      </c>
      <c r="KB4">
        <v>51</v>
      </c>
      <c r="KC4">
        <v>73</v>
      </c>
      <c r="KD4">
        <v>58</v>
      </c>
      <c r="KE4">
        <v>102</v>
      </c>
      <c r="KF4">
        <v>337</v>
      </c>
      <c r="KG4">
        <v>15</v>
      </c>
      <c r="KH4">
        <v>25</v>
      </c>
      <c r="KI4">
        <v>10</v>
      </c>
      <c r="KJ4">
        <v>14</v>
      </c>
      <c r="KK4">
        <v>1</v>
      </c>
      <c r="KL4">
        <v>2</v>
      </c>
      <c r="KM4">
        <v>6</v>
      </c>
      <c r="KN4">
        <v>4</v>
      </c>
      <c r="KO4">
        <v>110</v>
      </c>
      <c r="KP4">
        <v>200</v>
      </c>
      <c r="KQ4">
        <v>119</v>
      </c>
      <c r="KR4">
        <v>181</v>
      </c>
      <c r="KS4">
        <v>387</v>
      </c>
      <c r="KT4">
        <v>0</v>
      </c>
      <c r="KU4">
        <v>0</v>
      </c>
      <c r="KV4">
        <v>0</v>
      </c>
      <c r="KW4">
        <v>0</v>
      </c>
      <c r="KX4">
        <v>0</v>
      </c>
      <c r="KY4">
        <v>0</v>
      </c>
      <c r="KZ4">
        <v>0</v>
      </c>
      <c r="LA4">
        <v>0</v>
      </c>
      <c r="LB4">
        <v>0</v>
      </c>
      <c r="LC4">
        <v>0</v>
      </c>
      <c r="LD4">
        <v>0</v>
      </c>
      <c r="LE4">
        <v>0</v>
      </c>
      <c r="LF4">
        <v>0</v>
      </c>
      <c r="LG4">
        <v>23</v>
      </c>
      <c r="LH4">
        <v>16</v>
      </c>
      <c r="LI4">
        <v>11</v>
      </c>
      <c r="LJ4">
        <v>193</v>
      </c>
      <c r="LK4">
        <v>243</v>
      </c>
    </row>
    <row r="5" spans="1:395" x14ac:dyDescent="0.25">
      <c r="A5" t="s">
        <v>193</v>
      </c>
      <c r="B5">
        <v>10</v>
      </c>
      <c r="J5">
        <v>3327462</v>
      </c>
      <c r="O5">
        <v>50</v>
      </c>
      <c r="P5">
        <v>26</v>
      </c>
      <c r="Q5">
        <v>5</v>
      </c>
      <c r="R5">
        <v>4</v>
      </c>
      <c r="S5">
        <v>40</v>
      </c>
      <c r="T5">
        <v>26</v>
      </c>
      <c r="U5">
        <v>0</v>
      </c>
      <c r="V5">
        <v>0</v>
      </c>
      <c r="W5">
        <v>52</v>
      </c>
      <c r="X5">
        <v>61</v>
      </c>
      <c r="Y5">
        <v>111</v>
      </c>
      <c r="Z5">
        <v>152</v>
      </c>
      <c r="AA5">
        <v>258</v>
      </c>
      <c r="AB5">
        <v>269</v>
      </c>
      <c r="AC5">
        <v>527</v>
      </c>
      <c r="AD5">
        <v>368</v>
      </c>
      <c r="AE5">
        <v>318</v>
      </c>
      <c r="AF5">
        <v>6</v>
      </c>
      <c r="AG5">
        <v>2</v>
      </c>
      <c r="AH5">
        <v>56</v>
      </c>
      <c r="AI5">
        <v>52</v>
      </c>
      <c r="AJ5">
        <v>430</v>
      </c>
      <c r="AK5">
        <v>372</v>
      </c>
      <c r="AL5">
        <v>802</v>
      </c>
      <c r="AM5">
        <v>194</v>
      </c>
      <c r="AN5">
        <v>335</v>
      </c>
      <c r="AO5">
        <v>529</v>
      </c>
      <c r="AP5">
        <v>13515</v>
      </c>
      <c r="AQ5">
        <v>58</v>
      </c>
      <c r="AR5">
        <v>30</v>
      </c>
      <c r="AS5">
        <v>0</v>
      </c>
      <c r="AT5">
        <v>0</v>
      </c>
      <c r="AU5">
        <v>0</v>
      </c>
      <c r="AV5">
        <v>0</v>
      </c>
      <c r="AW5">
        <v>0</v>
      </c>
      <c r="AX5">
        <v>0</v>
      </c>
      <c r="AY5">
        <v>0</v>
      </c>
      <c r="AZ5">
        <v>0</v>
      </c>
      <c r="BA5">
        <v>0</v>
      </c>
      <c r="BB5">
        <v>0</v>
      </c>
      <c r="BC5">
        <v>0</v>
      </c>
      <c r="BD5">
        <v>0</v>
      </c>
      <c r="BE5">
        <v>0</v>
      </c>
      <c r="BF5">
        <v>0</v>
      </c>
      <c r="BG5">
        <v>0</v>
      </c>
      <c r="BH5">
        <v>0</v>
      </c>
      <c r="BI5">
        <v>0</v>
      </c>
      <c r="BJ5">
        <v>0</v>
      </c>
      <c r="BK5">
        <v>1</v>
      </c>
      <c r="BL5">
        <v>1</v>
      </c>
      <c r="BM5">
        <v>0</v>
      </c>
      <c r="BN5">
        <v>0</v>
      </c>
      <c r="BO5">
        <v>0</v>
      </c>
      <c r="BP5">
        <v>0</v>
      </c>
      <c r="BQ5">
        <v>57</v>
      </c>
      <c r="BR5">
        <v>28</v>
      </c>
      <c r="BS5">
        <v>90</v>
      </c>
      <c r="BT5">
        <v>58</v>
      </c>
      <c r="BU5">
        <v>29</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85</v>
      </c>
      <c r="CS5">
        <v>125</v>
      </c>
      <c r="CT5">
        <v>140</v>
      </c>
      <c r="CU5">
        <v>153</v>
      </c>
      <c r="CV5">
        <v>297</v>
      </c>
      <c r="CW5">
        <v>43</v>
      </c>
      <c r="CX5">
        <v>28</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42</v>
      </c>
      <c r="DX5">
        <v>26</v>
      </c>
      <c r="DY5">
        <v>71</v>
      </c>
      <c r="DZ5">
        <v>191</v>
      </c>
      <c r="EA5">
        <v>238</v>
      </c>
      <c r="EB5">
        <v>0</v>
      </c>
      <c r="EC5">
        <v>0</v>
      </c>
      <c r="ED5">
        <v>0</v>
      </c>
      <c r="EE5">
        <v>1</v>
      </c>
      <c r="EF5">
        <v>0</v>
      </c>
      <c r="EG5">
        <v>1</v>
      </c>
      <c r="EH5">
        <v>0</v>
      </c>
      <c r="EI5">
        <v>0</v>
      </c>
      <c r="EJ5">
        <v>0</v>
      </c>
      <c r="EK5">
        <v>0</v>
      </c>
      <c r="EL5">
        <v>0</v>
      </c>
      <c r="EM5">
        <v>0</v>
      </c>
      <c r="EN5">
        <v>0</v>
      </c>
      <c r="EO5">
        <v>0</v>
      </c>
      <c r="EP5">
        <v>0</v>
      </c>
      <c r="EQ5">
        <v>1</v>
      </c>
      <c r="ER5">
        <v>0</v>
      </c>
      <c r="ES5">
        <v>0</v>
      </c>
      <c r="ET5">
        <v>1</v>
      </c>
      <c r="EU5">
        <v>0</v>
      </c>
      <c r="EV5">
        <v>1</v>
      </c>
      <c r="EW5">
        <v>0</v>
      </c>
      <c r="EX5">
        <v>0</v>
      </c>
      <c r="EY5">
        <v>1</v>
      </c>
      <c r="EZ5">
        <v>193</v>
      </c>
      <c r="FA5">
        <v>240</v>
      </c>
      <c r="FB5">
        <v>435</v>
      </c>
      <c r="FC5">
        <v>0</v>
      </c>
      <c r="FD5">
        <v>0</v>
      </c>
      <c r="FE5">
        <v>0</v>
      </c>
      <c r="FF5">
        <v>0</v>
      </c>
      <c r="FG5">
        <v>1</v>
      </c>
      <c r="FH5">
        <v>0</v>
      </c>
      <c r="FI5">
        <v>8</v>
      </c>
      <c r="FJ5">
        <v>2</v>
      </c>
      <c r="FK5">
        <v>160</v>
      </c>
      <c r="FL5">
        <v>223</v>
      </c>
      <c r="FM5">
        <v>9</v>
      </c>
      <c r="FN5">
        <v>2</v>
      </c>
      <c r="FO5">
        <v>11</v>
      </c>
      <c r="FP5" s="249">
        <v>0</v>
      </c>
      <c r="FQ5" s="249">
        <v>0</v>
      </c>
      <c r="FR5" s="249">
        <v>4</v>
      </c>
      <c r="FS5" s="249">
        <v>2</v>
      </c>
      <c r="FT5" s="249">
        <v>7</v>
      </c>
      <c r="FU5" s="249">
        <v>7</v>
      </c>
      <c r="FV5" s="249">
        <v>18</v>
      </c>
      <c r="FW5" s="249">
        <v>14</v>
      </c>
      <c r="FX5" s="249">
        <v>16</v>
      </c>
      <c r="FY5" s="249">
        <v>6</v>
      </c>
      <c r="FZ5" s="249">
        <v>9</v>
      </c>
      <c r="GA5" s="249">
        <v>1</v>
      </c>
      <c r="GB5" s="249">
        <v>30</v>
      </c>
      <c r="GC5" s="249">
        <v>54</v>
      </c>
      <c r="GD5" s="251">
        <v>84</v>
      </c>
      <c r="GE5" s="249">
        <v>5</v>
      </c>
      <c r="GF5" s="249">
        <v>15</v>
      </c>
      <c r="GG5" s="249">
        <v>39</v>
      </c>
      <c r="GH5" s="249">
        <v>47</v>
      </c>
      <c r="GI5" s="249">
        <v>35</v>
      </c>
      <c r="GJ5" s="249">
        <v>43</v>
      </c>
      <c r="GK5" s="249">
        <v>34</v>
      </c>
      <c r="GL5" s="249">
        <v>23</v>
      </c>
      <c r="GM5" s="249">
        <v>24</v>
      </c>
      <c r="GN5" s="249">
        <v>16</v>
      </c>
      <c r="GO5" s="249">
        <v>6</v>
      </c>
      <c r="GP5" s="249">
        <v>5</v>
      </c>
      <c r="GQ5" s="249">
        <v>149</v>
      </c>
      <c r="GR5" s="249">
        <v>143</v>
      </c>
      <c r="GS5" s="251">
        <v>292</v>
      </c>
      <c r="GT5" s="249">
        <v>0</v>
      </c>
      <c r="GU5" s="249">
        <v>0</v>
      </c>
      <c r="GV5" s="249">
        <v>1</v>
      </c>
      <c r="GW5" s="249">
        <v>4</v>
      </c>
      <c r="GX5" s="249">
        <v>19</v>
      </c>
      <c r="GY5" s="249">
        <v>13</v>
      </c>
      <c r="GZ5" s="249">
        <v>17</v>
      </c>
      <c r="HA5" s="249">
        <v>9</v>
      </c>
      <c r="HB5" s="249">
        <v>5</v>
      </c>
      <c r="HC5" s="249">
        <v>2</v>
      </c>
      <c r="HD5" s="249">
        <v>0</v>
      </c>
      <c r="HE5" s="249">
        <v>0</v>
      </c>
      <c r="HF5" s="249">
        <v>28</v>
      </c>
      <c r="HG5" s="249">
        <v>42</v>
      </c>
      <c r="HH5" s="251">
        <v>70</v>
      </c>
      <c r="HI5" s="249">
        <v>36</v>
      </c>
      <c r="HJ5" s="249">
        <v>38</v>
      </c>
      <c r="HK5" s="249">
        <v>87</v>
      </c>
      <c r="HL5" s="249">
        <v>103</v>
      </c>
      <c r="HM5" s="249">
        <v>68</v>
      </c>
      <c r="HN5" s="249">
        <v>75</v>
      </c>
      <c r="HO5" s="249">
        <v>38</v>
      </c>
      <c r="HP5" s="249">
        <v>50</v>
      </c>
      <c r="HQ5" s="249">
        <v>23</v>
      </c>
      <c r="HR5" s="249">
        <v>25</v>
      </c>
      <c r="HS5" s="249">
        <v>10</v>
      </c>
      <c r="HT5" s="249">
        <v>17</v>
      </c>
      <c r="HU5" s="249">
        <v>308</v>
      </c>
      <c r="HV5" s="249">
        <v>262</v>
      </c>
      <c r="HW5" s="251">
        <v>570</v>
      </c>
      <c r="HX5" s="249">
        <v>1016</v>
      </c>
      <c r="HY5" s="252">
        <v>48</v>
      </c>
      <c r="HZ5" s="252">
        <v>117</v>
      </c>
      <c r="IA5" s="252">
        <v>203</v>
      </c>
      <c r="IB5" s="252">
        <v>267</v>
      </c>
      <c r="IC5" s="252">
        <v>287</v>
      </c>
      <c r="ID5" s="252">
        <v>94</v>
      </c>
      <c r="IE5">
        <v>58</v>
      </c>
      <c r="IF5">
        <v>87</v>
      </c>
      <c r="IG5">
        <v>47</v>
      </c>
      <c r="IH5">
        <v>63</v>
      </c>
      <c r="II5">
        <v>24</v>
      </c>
      <c r="IJ5">
        <v>33</v>
      </c>
      <c r="IK5">
        <v>29</v>
      </c>
      <c r="IL5">
        <v>37</v>
      </c>
      <c r="IM5">
        <v>20</v>
      </c>
      <c r="IN5">
        <v>26</v>
      </c>
      <c r="IO5">
        <v>7</v>
      </c>
      <c r="IP5">
        <v>18</v>
      </c>
      <c r="IQ5">
        <v>264</v>
      </c>
      <c r="IR5">
        <v>185</v>
      </c>
      <c r="IS5">
        <v>449</v>
      </c>
      <c r="IT5">
        <v>19</v>
      </c>
      <c r="IU5">
        <v>12</v>
      </c>
      <c r="IV5">
        <v>4</v>
      </c>
      <c r="IW5">
        <v>3</v>
      </c>
      <c r="IX5">
        <v>1</v>
      </c>
      <c r="IY5">
        <v>0</v>
      </c>
      <c r="IZ5">
        <v>2</v>
      </c>
      <c r="JA5">
        <v>0</v>
      </c>
      <c r="JB5">
        <v>31</v>
      </c>
      <c r="JC5">
        <v>13</v>
      </c>
      <c r="JD5">
        <v>57</v>
      </c>
      <c r="JE5">
        <v>28</v>
      </c>
      <c r="JF5">
        <v>85</v>
      </c>
      <c r="JG5">
        <v>15</v>
      </c>
      <c r="JH5">
        <v>7</v>
      </c>
      <c r="JI5">
        <v>14</v>
      </c>
      <c r="JJ5">
        <v>9</v>
      </c>
      <c r="JK5">
        <v>0</v>
      </c>
      <c r="JL5">
        <v>0</v>
      </c>
      <c r="JM5">
        <v>0</v>
      </c>
      <c r="JN5">
        <v>0</v>
      </c>
      <c r="JO5">
        <v>114</v>
      </c>
      <c r="JP5">
        <v>138</v>
      </c>
      <c r="JQ5">
        <v>140</v>
      </c>
      <c r="JR5">
        <v>153</v>
      </c>
      <c r="JS5">
        <v>297</v>
      </c>
      <c r="JT5">
        <v>21</v>
      </c>
      <c r="JU5">
        <v>23</v>
      </c>
      <c r="JV5">
        <v>12</v>
      </c>
      <c r="JW5">
        <v>5</v>
      </c>
      <c r="JX5">
        <v>2</v>
      </c>
      <c r="JY5">
        <v>0</v>
      </c>
      <c r="JZ5">
        <v>3</v>
      </c>
      <c r="KA5">
        <v>0</v>
      </c>
      <c r="KB5">
        <v>5</v>
      </c>
      <c r="KC5">
        <v>0</v>
      </c>
      <c r="KD5">
        <v>42</v>
      </c>
      <c r="KE5">
        <v>26</v>
      </c>
      <c r="KF5">
        <v>96</v>
      </c>
      <c r="KG5">
        <v>131</v>
      </c>
      <c r="KH5">
        <v>139</v>
      </c>
      <c r="KI5">
        <v>39</v>
      </c>
      <c r="KJ5">
        <v>52</v>
      </c>
      <c r="KK5">
        <v>6</v>
      </c>
      <c r="KL5">
        <v>11</v>
      </c>
      <c r="KM5">
        <v>4</v>
      </c>
      <c r="KN5">
        <v>4</v>
      </c>
      <c r="KO5">
        <v>107</v>
      </c>
      <c r="KP5">
        <v>123</v>
      </c>
      <c r="KQ5">
        <v>287</v>
      </c>
      <c r="KR5">
        <v>337</v>
      </c>
      <c r="KS5">
        <v>616</v>
      </c>
      <c r="KT5">
        <v>0</v>
      </c>
      <c r="KU5">
        <v>0</v>
      </c>
      <c r="KV5">
        <v>0</v>
      </c>
      <c r="KW5">
        <v>0</v>
      </c>
      <c r="KX5">
        <v>0</v>
      </c>
      <c r="KY5">
        <v>0</v>
      </c>
      <c r="KZ5">
        <v>0</v>
      </c>
      <c r="LA5">
        <v>0</v>
      </c>
      <c r="LB5">
        <v>0</v>
      </c>
      <c r="LC5">
        <v>0</v>
      </c>
      <c r="LD5">
        <v>0</v>
      </c>
      <c r="LE5">
        <v>0</v>
      </c>
      <c r="LF5">
        <v>0</v>
      </c>
      <c r="LG5">
        <v>14</v>
      </c>
      <c r="LH5">
        <v>3</v>
      </c>
      <c r="LI5">
        <v>1</v>
      </c>
      <c r="LJ5">
        <v>91</v>
      </c>
      <c r="LK5">
        <v>109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0" tint="-0.499984740745262"/>
  </sheetPr>
  <dimension ref="A1:LM5"/>
  <sheetViews>
    <sheetView workbookViewId="0">
      <selection activeCell="A6" sqref="A6:XFD16"/>
    </sheetView>
  </sheetViews>
  <sheetFormatPr defaultRowHeight="15" x14ac:dyDescent="0.25"/>
  <cols>
    <col min="1" max="1" width="66.42578125" style="521" customWidth="1"/>
    <col min="2" max="2" width="19.5703125" style="521" customWidth="1"/>
    <col min="3" max="14" width="16.42578125" style="521" customWidth="1"/>
    <col min="15" max="15" width="12.28515625" style="521" customWidth="1"/>
    <col min="16" max="170" width="9.28515625" style="521" bestFit="1" customWidth="1"/>
    <col min="171" max="171" width="10.85546875" style="521" customWidth="1"/>
    <col min="172" max="174" width="9.140625" style="521" customWidth="1"/>
    <col min="175" max="177" width="9.28515625" style="521" bestFit="1" customWidth="1"/>
    <col min="178" max="178" width="9.140625" style="521" customWidth="1"/>
    <col min="179" max="200" width="9.28515625" style="521" bestFit="1" customWidth="1"/>
    <col min="201" max="201" width="9.140625" style="521" customWidth="1"/>
    <col min="202" max="231" width="9.28515625" style="521" bestFit="1" customWidth="1"/>
    <col min="232" max="238" width="9.140625" style="521"/>
    <col min="239" max="276" width="9.28515625" style="521" bestFit="1" customWidth="1"/>
    <col min="277" max="277" width="9.42578125" style="521" bestFit="1" customWidth="1"/>
    <col min="278" max="278" width="9.28515625" style="521" bestFit="1" customWidth="1"/>
    <col min="279" max="279" width="9.42578125" style="521" bestFit="1" customWidth="1"/>
    <col min="280" max="305" width="9.28515625" style="521" bestFit="1" customWidth="1"/>
    <col min="306" max="318" width="9.140625" style="521"/>
    <col min="319" max="323" width="9.28515625" style="521" bestFit="1" customWidth="1"/>
    <col min="324" max="16384" width="9.140625" style="521"/>
  </cols>
  <sheetData>
    <row r="1" spans="1:325" s="514" customFormat="1" x14ac:dyDescent="0.25">
      <c r="A1" s="242" t="s">
        <v>0</v>
      </c>
      <c r="B1" s="242" t="s">
        <v>1</v>
      </c>
      <c r="C1" s="242" t="s">
        <v>2</v>
      </c>
      <c r="D1" s="242" t="s">
        <v>3</v>
      </c>
      <c r="E1" s="242" t="s">
        <v>4</v>
      </c>
      <c r="F1" s="242" t="s">
        <v>5</v>
      </c>
      <c r="G1" s="242" t="s">
        <v>6</v>
      </c>
      <c r="H1" s="242" t="s">
        <v>7</v>
      </c>
      <c r="I1" s="514" t="s">
        <v>8</v>
      </c>
      <c r="J1" s="242" t="s">
        <v>9</v>
      </c>
      <c r="K1" s="242" t="s">
        <v>10</v>
      </c>
      <c r="L1" s="242" t="s">
        <v>11</v>
      </c>
      <c r="M1" s="242" t="s">
        <v>12</v>
      </c>
      <c r="N1" s="242" t="s">
        <v>13</v>
      </c>
      <c r="O1" s="514" t="s">
        <v>322</v>
      </c>
      <c r="P1" s="514" t="s">
        <v>323</v>
      </c>
      <c r="Q1" s="514" t="s">
        <v>324</v>
      </c>
      <c r="R1" s="514" t="s">
        <v>325</v>
      </c>
      <c r="S1" s="514" t="s">
        <v>326</v>
      </c>
      <c r="T1" s="514" t="s">
        <v>327</v>
      </c>
      <c r="U1" s="514" t="s">
        <v>328</v>
      </c>
      <c r="V1" s="514" t="s">
        <v>329</v>
      </c>
      <c r="W1" s="514" t="s">
        <v>330</v>
      </c>
      <c r="X1" s="514" t="s">
        <v>331</v>
      </c>
      <c r="Y1" s="514" t="s">
        <v>332</v>
      </c>
      <c r="Z1" s="514" t="s">
        <v>333</v>
      </c>
      <c r="AA1" s="514" t="s">
        <v>334</v>
      </c>
      <c r="AB1" s="514" t="s">
        <v>776</v>
      </c>
      <c r="AC1" s="515" t="s">
        <v>335</v>
      </c>
      <c r="AD1" s="514" t="s">
        <v>336</v>
      </c>
      <c r="AE1" s="514" t="s">
        <v>337</v>
      </c>
      <c r="AF1" s="514" t="s">
        <v>338</v>
      </c>
      <c r="AG1" s="514" t="s">
        <v>339</v>
      </c>
      <c r="AH1" s="514" t="s">
        <v>340</v>
      </c>
      <c r="AI1" s="514" t="s">
        <v>341</v>
      </c>
      <c r="AJ1" s="514" t="s">
        <v>342</v>
      </c>
      <c r="AK1" s="514" t="s">
        <v>343</v>
      </c>
      <c r="AL1" s="515" t="s">
        <v>344</v>
      </c>
      <c r="AM1" s="514" t="s">
        <v>345</v>
      </c>
      <c r="AN1" s="514" t="s">
        <v>346</v>
      </c>
      <c r="AO1" s="515" t="s">
        <v>347</v>
      </c>
      <c r="AP1" s="516" t="s">
        <v>348</v>
      </c>
      <c r="AQ1" s="514" t="s">
        <v>349</v>
      </c>
      <c r="AR1" s="514" t="s">
        <v>350</v>
      </c>
      <c r="AS1" s="514" t="s">
        <v>351</v>
      </c>
      <c r="AT1" s="514" t="s">
        <v>352</v>
      </c>
      <c r="AU1" s="514" t="s">
        <v>353</v>
      </c>
      <c r="AV1" s="514" t="s">
        <v>354</v>
      </c>
      <c r="AW1" s="514" t="s">
        <v>355</v>
      </c>
      <c r="AX1" s="514" t="s">
        <v>356</v>
      </c>
      <c r="AY1" s="514" t="s">
        <v>357</v>
      </c>
      <c r="AZ1" s="514" t="s">
        <v>358</v>
      </c>
      <c r="BA1" s="514" t="s">
        <v>359</v>
      </c>
      <c r="BB1" s="514" t="s">
        <v>360</v>
      </c>
      <c r="BC1" s="514" t="s">
        <v>361</v>
      </c>
      <c r="BD1" s="514" t="s">
        <v>362</v>
      </c>
      <c r="BE1" s="514" t="s">
        <v>363</v>
      </c>
      <c r="BF1" s="514" t="s">
        <v>364</v>
      </c>
      <c r="BG1" s="514" t="s">
        <v>365</v>
      </c>
      <c r="BH1" s="514" t="s">
        <v>366</v>
      </c>
      <c r="BI1" s="514" t="s">
        <v>367</v>
      </c>
      <c r="BJ1" s="514" t="s">
        <v>368</v>
      </c>
      <c r="BK1" s="514" t="s">
        <v>369</v>
      </c>
      <c r="BL1" s="514" t="s">
        <v>370</v>
      </c>
      <c r="BM1" s="514" t="s">
        <v>371</v>
      </c>
      <c r="BN1" s="514" t="s">
        <v>372</v>
      </c>
      <c r="BO1" s="514" t="s">
        <v>373</v>
      </c>
      <c r="BP1" s="514" t="s">
        <v>374</v>
      </c>
      <c r="BQ1" s="516" t="s">
        <v>375</v>
      </c>
      <c r="BR1" s="516" t="s">
        <v>777</v>
      </c>
      <c r="BS1" s="515" t="s">
        <v>376</v>
      </c>
      <c r="BT1" s="514" t="s">
        <v>377</v>
      </c>
      <c r="BU1" s="514" t="s">
        <v>378</v>
      </c>
      <c r="BV1" s="514" t="s">
        <v>379</v>
      </c>
      <c r="BW1" s="514" t="s">
        <v>380</v>
      </c>
      <c r="BX1" s="514" t="s">
        <v>381</v>
      </c>
      <c r="BY1" s="514" t="s">
        <v>382</v>
      </c>
      <c r="BZ1" s="514" t="s">
        <v>383</v>
      </c>
      <c r="CA1" s="514" t="s">
        <v>384</v>
      </c>
      <c r="CB1" s="514" t="s">
        <v>385</v>
      </c>
      <c r="CC1" s="514" t="s">
        <v>386</v>
      </c>
      <c r="CD1" s="514" t="s">
        <v>387</v>
      </c>
      <c r="CE1" s="514" t="s">
        <v>388</v>
      </c>
      <c r="CF1" s="514" t="s">
        <v>389</v>
      </c>
      <c r="CG1" s="514" t="s">
        <v>390</v>
      </c>
      <c r="CH1" s="514" t="s">
        <v>391</v>
      </c>
      <c r="CI1" s="514" t="s">
        <v>392</v>
      </c>
      <c r="CJ1" s="514" t="s">
        <v>393</v>
      </c>
      <c r="CK1" s="514" t="s">
        <v>394</v>
      </c>
      <c r="CL1" s="514" t="s">
        <v>395</v>
      </c>
      <c r="CM1" s="514" t="s">
        <v>396</v>
      </c>
      <c r="CN1" s="514" t="s">
        <v>397</v>
      </c>
      <c r="CO1" s="514" t="s">
        <v>398</v>
      </c>
      <c r="CP1" s="514" t="s">
        <v>399</v>
      </c>
      <c r="CQ1" s="514" t="s">
        <v>400</v>
      </c>
      <c r="CR1" s="514" t="s">
        <v>401</v>
      </c>
      <c r="CS1" s="514" t="s">
        <v>402</v>
      </c>
      <c r="CT1" s="516" t="s">
        <v>778</v>
      </c>
      <c r="CU1" s="516" t="s">
        <v>779</v>
      </c>
      <c r="CV1" s="515" t="s">
        <v>1083</v>
      </c>
      <c r="CW1" s="514" t="s">
        <v>406</v>
      </c>
      <c r="CX1" s="514" t="s">
        <v>407</v>
      </c>
      <c r="CY1" s="514" t="s">
        <v>408</v>
      </c>
      <c r="CZ1" s="514" t="s">
        <v>409</v>
      </c>
      <c r="DA1" s="514" t="s">
        <v>410</v>
      </c>
      <c r="DB1" s="514" t="s">
        <v>411</v>
      </c>
      <c r="DC1" s="514" t="s">
        <v>412</v>
      </c>
      <c r="DD1" s="514" t="s">
        <v>413</v>
      </c>
      <c r="DE1" s="514" t="s">
        <v>414</v>
      </c>
      <c r="DF1" s="514" t="s">
        <v>415</v>
      </c>
      <c r="DG1" s="514" t="s">
        <v>416</v>
      </c>
      <c r="DH1" s="514" t="s">
        <v>417</v>
      </c>
      <c r="DI1" s="514" t="s">
        <v>418</v>
      </c>
      <c r="DJ1" s="514" t="s">
        <v>419</v>
      </c>
      <c r="DK1" s="514" t="s">
        <v>420</v>
      </c>
      <c r="DL1" s="514" t="s">
        <v>421</v>
      </c>
      <c r="DM1" s="514" t="s">
        <v>422</v>
      </c>
      <c r="DN1" s="514" t="s">
        <v>423</v>
      </c>
      <c r="DO1" s="514" t="s">
        <v>424</v>
      </c>
      <c r="DP1" s="514" t="s">
        <v>425</v>
      </c>
      <c r="DQ1" s="514" t="s">
        <v>426</v>
      </c>
      <c r="DR1" s="514" t="s">
        <v>427</v>
      </c>
      <c r="DS1" s="514" t="s">
        <v>428</v>
      </c>
      <c r="DT1" s="514" t="s">
        <v>429</v>
      </c>
      <c r="DU1" s="514" t="s">
        <v>430</v>
      </c>
      <c r="DV1" s="514" t="s">
        <v>431</v>
      </c>
      <c r="DW1" s="516" t="s">
        <v>432</v>
      </c>
      <c r="DX1" s="516" t="s">
        <v>433</v>
      </c>
      <c r="DY1" s="515" t="s">
        <v>434</v>
      </c>
      <c r="DZ1" s="514" t="s">
        <v>435</v>
      </c>
      <c r="EA1" s="514" t="s">
        <v>436</v>
      </c>
      <c r="EB1" s="514" t="s">
        <v>437</v>
      </c>
      <c r="EC1" s="514" t="s">
        <v>438</v>
      </c>
      <c r="ED1" s="514" t="s">
        <v>439</v>
      </c>
      <c r="EE1" s="514" t="s">
        <v>440</v>
      </c>
      <c r="EF1" s="514" t="s">
        <v>441</v>
      </c>
      <c r="EG1" s="514" t="s">
        <v>442</v>
      </c>
      <c r="EH1" s="514" t="s">
        <v>443</v>
      </c>
      <c r="EI1" s="514" t="s">
        <v>444</v>
      </c>
      <c r="EJ1" s="514" t="s">
        <v>445</v>
      </c>
      <c r="EK1" s="514" t="s">
        <v>446</v>
      </c>
      <c r="EL1" s="514" t="s">
        <v>447</v>
      </c>
      <c r="EM1" s="514" t="s">
        <v>448</v>
      </c>
      <c r="EN1" s="514" t="s">
        <v>449</v>
      </c>
      <c r="EO1" s="514" t="s">
        <v>450</v>
      </c>
      <c r="EP1" s="514" t="s">
        <v>451</v>
      </c>
      <c r="EQ1" s="514" t="s">
        <v>452</v>
      </c>
      <c r="ER1" s="514" t="s">
        <v>453</v>
      </c>
      <c r="ES1" s="514" t="s">
        <v>454</v>
      </c>
      <c r="ET1" s="514" t="s">
        <v>455</v>
      </c>
      <c r="EU1" s="514" t="s">
        <v>456</v>
      </c>
      <c r="EV1" s="514" t="s">
        <v>457</v>
      </c>
      <c r="EW1" s="514" t="s">
        <v>458</v>
      </c>
      <c r="EX1" s="514" t="s">
        <v>459</v>
      </c>
      <c r="EY1" s="514" t="s">
        <v>460</v>
      </c>
      <c r="EZ1" s="516" t="s">
        <v>461</v>
      </c>
      <c r="FA1" s="516" t="s">
        <v>463</v>
      </c>
      <c r="FB1" s="515" t="s">
        <v>462</v>
      </c>
      <c r="FC1" s="514" t="s">
        <v>464</v>
      </c>
      <c r="FD1" s="514" t="s">
        <v>465</v>
      </c>
      <c r="FE1" s="514" t="s">
        <v>466</v>
      </c>
      <c r="FF1" s="514" t="s">
        <v>467</v>
      </c>
      <c r="FG1" s="514" t="s">
        <v>468</v>
      </c>
      <c r="FH1" s="514" t="s">
        <v>469</v>
      </c>
      <c r="FI1" s="514" t="s">
        <v>470</v>
      </c>
      <c r="FJ1" s="514" t="s">
        <v>471</v>
      </c>
      <c r="FK1" s="514" t="s">
        <v>780</v>
      </c>
      <c r="FL1" s="514" t="s">
        <v>781</v>
      </c>
      <c r="FM1" s="516" t="s">
        <v>474</v>
      </c>
      <c r="FN1" s="516" t="s">
        <v>476</v>
      </c>
      <c r="FO1" s="515" t="s">
        <v>475</v>
      </c>
      <c r="FP1" s="517" t="s">
        <v>477</v>
      </c>
      <c r="FQ1" s="514" t="s">
        <v>478</v>
      </c>
      <c r="FR1" s="514" t="s">
        <v>479</v>
      </c>
      <c r="FS1" s="514" t="s">
        <v>480</v>
      </c>
      <c r="FT1" s="514" t="s">
        <v>481</v>
      </c>
      <c r="FU1" s="514" t="s">
        <v>482</v>
      </c>
      <c r="FV1" s="514" t="s">
        <v>483</v>
      </c>
      <c r="FW1" s="514" t="s">
        <v>484</v>
      </c>
      <c r="FX1" s="514" t="s">
        <v>485</v>
      </c>
      <c r="FY1" s="514" t="s">
        <v>486</v>
      </c>
      <c r="FZ1" s="514" t="s">
        <v>487</v>
      </c>
      <c r="GA1" s="514" t="s">
        <v>488</v>
      </c>
      <c r="GB1" s="516" t="s">
        <v>489</v>
      </c>
      <c r="GC1" s="516" t="s">
        <v>490</v>
      </c>
      <c r="GD1" s="518" t="s">
        <v>1084</v>
      </c>
      <c r="GE1" s="514" t="s">
        <v>492</v>
      </c>
      <c r="GF1" s="514" t="s">
        <v>493</v>
      </c>
      <c r="GG1" s="514" t="s">
        <v>494</v>
      </c>
      <c r="GH1" s="514" t="s">
        <v>495</v>
      </c>
      <c r="GI1" s="514" t="s">
        <v>496</v>
      </c>
      <c r="GJ1" s="514" t="s">
        <v>497</v>
      </c>
      <c r="GK1" s="514" t="s">
        <v>498</v>
      </c>
      <c r="GL1" s="514" t="s">
        <v>499</v>
      </c>
      <c r="GM1" s="514" t="s">
        <v>500</v>
      </c>
      <c r="GN1" s="514" t="s">
        <v>501</v>
      </c>
      <c r="GO1" s="514" t="s">
        <v>502</v>
      </c>
      <c r="GP1" s="514" t="s">
        <v>503</v>
      </c>
      <c r="GQ1" s="516" t="s">
        <v>504</v>
      </c>
      <c r="GR1" s="516" t="s">
        <v>505</v>
      </c>
      <c r="GS1" s="515" t="s">
        <v>506</v>
      </c>
      <c r="GT1" s="514" t="s">
        <v>507</v>
      </c>
      <c r="GU1" s="514" t="s">
        <v>508</v>
      </c>
      <c r="GV1" s="514" t="s">
        <v>509</v>
      </c>
      <c r="GW1" s="514" t="s">
        <v>510</v>
      </c>
      <c r="GX1" s="514" t="s">
        <v>511</v>
      </c>
      <c r="GY1" s="514" t="s">
        <v>512</v>
      </c>
      <c r="GZ1" s="514" t="s">
        <v>513</v>
      </c>
      <c r="HA1" s="514" t="s">
        <v>514</v>
      </c>
      <c r="HB1" s="514" t="s">
        <v>515</v>
      </c>
      <c r="HC1" s="514" t="s">
        <v>516</v>
      </c>
      <c r="HD1" s="514" t="s">
        <v>517</v>
      </c>
      <c r="HE1" s="514" t="s">
        <v>518</v>
      </c>
      <c r="HF1" s="516" t="s">
        <v>519</v>
      </c>
      <c r="HG1" s="516" t="s">
        <v>520</v>
      </c>
      <c r="HH1" s="515" t="s">
        <v>521</v>
      </c>
      <c r="HI1" s="514" t="s">
        <v>522</v>
      </c>
      <c r="HJ1" s="514" t="s">
        <v>523</v>
      </c>
      <c r="HK1" s="514" t="s">
        <v>524</v>
      </c>
      <c r="HL1" s="514" t="s">
        <v>525</v>
      </c>
      <c r="HM1" s="514" t="s">
        <v>526</v>
      </c>
      <c r="HN1" s="514" t="s">
        <v>527</v>
      </c>
      <c r="HO1" s="514" t="s">
        <v>528</v>
      </c>
      <c r="HP1" s="514" t="s">
        <v>529</v>
      </c>
      <c r="HQ1" s="514" t="s">
        <v>530</v>
      </c>
      <c r="HR1" s="514" t="s">
        <v>531</v>
      </c>
      <c r="HS1" s="514" t="s">
        <v>532</v>
      </c>
      <c r="HT1" s="514" t="s">
        <v>533</v>
      </c>
      <c r="HU1" s="516" t="s">
        <v>534</v>
      </c>
      <c r="HV1" s="516" t="s">
        <v>535</v>
      </c>
      <c r="HW1" s="515" t="s">
        <v>536</v>
      </c>
      <c r="HX1" s="519" t="s">
        <v>815</v>
      </c>
      <c r="HY1" s="519" t="s">
        <v>671</v>
      </c>
      <c r="HZ1" s="519" t="s">
        <v>677</v>
      </c>
      <c r="IA1" s="519" t="s">
        <v>676</v>
      </c>
      <c r="IB1" s="519" t="s">
        <v>675</v>
      </c>
      <c r="IC1" s="519" t="s">
        <v>674</v>
      </c>
      <c r="ID1" s="519" t="s">
        <v>673</v>
      </c>
      <c r="IE1" s="514" t="s">
        <v>537</v>
      </c>
      <c r="IF1" s="514" t="s">
        <v>538</v>
      </c>
      <c r="IG1" s="514" t="s">
        <v>539</v>
      </c>
      <c r="IH1" s="514" t="s">
        <v>540</v>
      </c>
      <c r="II1" s="514" t="s">
        <v>541</v>
      </c>
      <c r="IJ1" s="514" t="s">
        <v>542</v>
      </c>
      <c r="IK1" s="514" t="s">
        <v>543</v>
      </c>
      <c r="IL1" s="514" t="s">
        <v>544</v>
      </c>
      <c r="IM1" s="514" t="s">
        <v>545</v>
      </c>
      <c r="IN1" s="514" t="s">
        <v>546</v>
      </c>
      <c r="IO1" s="514" t="s">
        <v>547</v>
      </c>
      <c r="IP1" s="514" t="s">
        <v>548</v>
      </c>
      <c r="IQ1" s="516" t="s">
        <v>549</v>
      </c>
      <c r="IR1" s="516" t="s">
        <v>550</v>
      </c>
      <c r="IS1" s="515" t="s">
        <v>551</v>
      </c>
      <c r="IT1" s="514" t="s">
        <v>552</v>
      </c>
      <c r="IU1" s="514" t="s">
        <v>553</v>
      </c>
      <c r="IV1" s="514" t="s">
        <v>554</v>
      </c>
      <c r="IW1" s="514" t="s">
        <v>555</v>
      </c>
      <c r="IX1" s="514" t="s">
        <v>556</v>
      </c>
      <c r="IY1" s="514" t="s">
        <v>557</v>
      </c>
      <c r="IZ1" s="514" t="s">
        <v>558</v>
      </c>
      <c r="JA1" s="514" t="s">
        <v>559</v>
      </c>
      <c r="JB1" s="514" t="s">
        <v>782</v>
      </c>
      <c r="JC1" s="514" t="s">
        <v>783</v>
      </c>
      <c r="JD1" s="516" t="s">
        <v>562</v>
      </c>
      <c r="JE1" s="516" t="s">
        <v>563</v>
      </c>
      <c r="JF1" s="516" t="s">
        <v>1085</v>
      </c>
      <c r="JG1" s="514" t="s">
        <v>565</v>
      </c>
      <c r="JH1" s="514" t="s">
        <v>566</v>
      </c>
      <c r="JI1" s="514" t="s">
        <v>567</v>
      </c>
      <c r="JJ1" s="514" t="s">
        <v>568</v>
      </c>
      <c r="JK1" s="514" t="s">
        <v>569</v>
      </c>
      <c r="JL1" s="514" t="s">
        <v>570</v>
      </c>
      <c r="JM1" s="514" t="s">
        <v>571</v>
      </c>
      <c r="JN1" s="514" t="s">
        <v>572</v>
      </c>
      <c r="JO1" s="514" t="s">
        <v>784</v>
      </c>
      <c r="JP1" s="514" t="s">
        <v>785</v>
      </c>
      <c r="JQ1" s="516" t="s">
        <v>575</v>
      </c>
      <c r="JR1" s="516" t="s">
        <v>786</v>
      </c>
      <c r="JS1" s="515" t="s">
        <v>576</v>
      </c>
      <c r="JT1" s="514" t="s">
        <v>577</v>
      </c>
      <c r="JU1" s="514" t="s">
        <v>578</v>
      </c>
      <c r="JV1" s="514" t="s">
        <v>579</v>
      </c>
      <c r="JW1" s="514" t="s">
        <v>580</v>
      </c>
      <c r="JX1" s="514" t="s">
        <v>581</v>
      </c>
      <c r="JY1" s="514" t="s">
        <v>582</v>
      </c>
      <c r="JZ1" s="514" t="s">
        <v>583</v>
      </c>
      <c r="KA1" s="514" t="s">
        <v>584</v>
      </c>
      <c r="KB1" s="514" t="s">
        <v>787</v>
      </c>
      <c r="KC1" s="514" t="s">
        <v>788</v>
      </c>
      <c r="KD1" s="516" t="s">
        <v>587</v>
      </c>
      <c r="KE1" s="516" t="s">
        <v>588</v>
      </c>
      <c r="KF1" s="515" t="s">
        <v>589</v>
      </c>
      <c r="KG1" s="514" t="s">
        <v>590</v>
      </c>
      <c r="KH1" s="514" t="s">
        <v>591</v>
      </c>
      <c r="KI1" s="514" t="s">
        <v>592</v>
      </c>
      <c r="KJ1" s="514" t="s">
        <v>593</v>
      </c>
      <c r="KK1" s="514" t="s">
        <v>594</v>
      </c>
      <c r="KL1" s="514" t="s">
        <v>595</v>
      </c>
      <c r="KM1" s="514" t="s">
        <v>596</v>
      </c>
      <c r="KN1" s="514" t="s">
        <v>597</v>
      </c>
      <c r="KO1" s="514" t="s">
        <v>789</v>
      </c>
      <c r="KP1" s="514" t="s">
        <v>790</v>
      </c>
      <c r="KQ1" s="516" t="s">
        <v>600</v>
      </c>
      <c r="KR1" s="516" t="s">
        <v>601</v>
      </c>
      <c r="KS1" s="515" t="s">
        <v>602</v>
      </c>
      <c r="KT1" s="327" t="s">
        <v>603</v>
      </c>
      <c r="KU1" s="327" t="s">
        <v>604</v>
      </c>
      <c r="KV1" s="520" t="s">
        <v>791</v>
      </c>
      <c r="KW1" s="520" t="s">
        <v>792</v>
      </c>
      <c r="KX1" s="520" t="s">
        <v>793</v>
      </c>
      <c r="KY1" s="520" t="s">
        <v>794</v>
      </c>
      <c r="KZ1" s="520" t="s">
        <v>795</v>
      </c>
      <c r="LA1" s="520" t="s">
        <v>796</v>
      </c>
      <c r="LB1" s="520" t="s">
        <v>797</v>
      </c>
      <c r="LC1" s="520" t="s">
        <v>798</v>
      </c>
      <c r="LD1" s="520" t="s">
        <v>799</v>
      </c>
      <c r="LE1" s="520" t="s">
        <v>800</v>
      </c>
      <c r="LF1" s="520" t="s">
        <v>801</v>
      </c>
      <c r="LG1" s="521" t="s">
        <v>616</v>
      </c>
      <c r="LH1" s="521" t="s">
        <v>617</v>
      </c>
      <c r="LI1" s="521" t="s">
        <v>618</v>
      </c>
      <c r="LJ1" s="521" t="s">
        <v>619</v>
      </c>
      <c r="LK1" s="518" t="s">
        <v>1086</v>
      </c>
      <c r="LL1" s="514" t="s">
        <v>1102</v>
      </c>
      <c r="LM1" s="514" t="s">
        <v>1103</v>
      </c>
    </row>
    <row r="2" spans="1:325" s="523" customFormat="1" x14ac:dyDescent="0.25">
      <c r="A2" s="522" t="s">
        <v>190</v>
      </c>
      <c r="B2" s="522">
        <v>107</v>
      </c>
      <c r="D2" s="522"/>
      <c r="E2" s="522"/>
      <c r="F2" s="522"/>
      <c r="G2" s="522"/>
      <c r="H2" s="522"/>
      <c r="I2" s="522"/>
      <c r="J2" s="522"/>
      <c r="K2" s="522"/>
      <c r="L2" s="522"/>
      <c r="M2" s="522"/>
      <c r="N2" s="522"/>
      <c r="O2" s="522">
        <v>71</v>
      </c>
      <c r="P2" s="522">
        <v>51</v>
      </c>
      <c r="Q2" s="522">
        <v>19</v>
      </c>
      <c r="R2" s="522">
        <v>33</v>
      </c>
      <c r="S2" s="522">
        <v>75</v>
      </c>
      <c r="T2" s="522">
        <v>85</v>
      </c>
      <c r="U2" s="522">
        <v>13</v>
      </c>
      <c r="V2" s="522">
        <v>36</v>
      </c>
      <c r="W2" s="522">
        <v>76</v>
      </c>
      <c r="X2" s="522">
        <v>135</v>
      </c>
      <c r="Y2" s="522">
        <v>119</v>
      </c>
      <c r="Z2" s="522">
        <v>259</v>
      </c>
      <c r="AA2" s="522">
        <v>351</v>
      </c>
      <c r="AB2" s="522">
        <v>574</v>
      </c>
      <c r="AC2" s="522">
        <v>972</v>
      </c>
      <c r="AD2" s="522">
        <v>2786</v>
      </c>
      <c r="AE2" s="522">
        <v>3134</v>
      </c>
      <c r="AF2" s="522">
        <v>29</v>
      </c>
      <c r="AG2" s="522">
        <v>94</v>
      </c>
      <c r="AH2" s="522">
        <v>429</v>
      </c>
      <c r="AI2" s="522">
        <v>395</v>
      </c>
      <c r="AJ2" s="522">
        <v>3244</v>
      </c>
      <c r="AK2" s="522">
        <v>3623</v>
      </c>
      <c r="AL2" s="522">
        <v>6867</v>
      </c>
      <c r="AM2" s="522">
        <v>1710</v>
      </c>
      <c r="AN2" s="522">
        <v>2523</v>
      </c>
      <c r="AO2" s="522">
        <v>4233</v>
      </c>
      <c r="AP2" s="522">
        <v>100909.5</v>
      </c>
      <c r="AQ2" s="522">
        <v>393</v>
      </c>
      <c r="AR2" s="522">
        <v>340</v>
      </c>
      <c r="AS2" s="522">
        <v>0</v>
      </c>
      <c r="AT2" s="522">
        <v>1</v>
      </c>
      <c r="AU2" s="522">
        <v>0</v>
      </c>
      <c r="AV2" s="522">
        <v>2</v>
      </c>
      <c r="AW2" s="522">
        <v>4</v>
      </c>
      <c r="AX2" s="522">
        <v>3</v>
      </c>
      <c r="AY2" s="522">
        <v>0</v>
      </c>
      <c r="AZ2" s="522">
        <v>0</v>
      </c>
      <c r="BA2" s="522">
        <v>0</v>
      </c>
      <c r="BB2" s="522">
        <v>0</v>
      </c>
      <c r="BC2" s="522">
        <v>1</v>
      </c>
      <c r="BD2" s="522">
        <v>0</v>
      </c>
      <c r="BE2" s="522">
        <v>0</v>
      </c>
      <c r="BF2" s="522">
        <v>2</v>
      </c>
      <c r="BG2" s="522">
        <v>1</v>
      </c>
      <c r="BH2" s="522">
        <v>1</v>
      </c>
      <c r="BI2" s="522">
        <v>0</v>
      </c>
      <c r="BJ2" s="522">
        <v>0</v>
      </c>
      <c r="BK2" s="522">
        <v>0</v>
      </c>
      <c r="BL2" s="522">
        <v>0</v>
      </c>
      <c r="BM2" s="522">
        <v>2</v>
      </c>
      <c r="BN2" s="522">
        <v>0</v>
      </c>
      <c r="BO2" s="522">
        <v>25</v>
      </c>
      <c r="BP2" s="522">
        <v>20</v>
      </c>
      <c r="BQ2" s="522">
        <v>342</v>
      </c>
      <c r="BR2" s="522">
        <v>300</v>
      </c>
      <c r="BS2" s="522">
        <v>642</v>
      </c>
      <c r="BT2" s="522">
        <v>1001</v>
      </c>
      <c r="BU2" s="522">
        <v>961</v>
      </c>
      <c r="BV2" s="522">
        <v>1</v>
      </c>
      <c r="BW2" s="522">
        <v>0</v>
      </c>
      <c r="BX2" s="522">
        <v>10</v>
      </c>
      <c r="BY2" s="522">
        <v>8</v>
      </c>
      <c r="BZ2" s="522">
        <v>15</v>
      </c>
      <c r="CA2" s="522">
        <v>7</v>
      </c>
      <c r="CB2" s="522">
        <v>0</v>
      </c>
      <c r="CC2" s="522">
        <v>1</v>
      </c>
      <c r="CD2" s="522">
        <v>0</v>
      </c>
      <c r="CE2" s="522">
        <v>1</v>
      </c>
      <c r="CF2" s="522">
        <v>1</v>
      </c>
      <c r="CG2" s="522">
        <v>2</v>
      </c>
      <c r="CH2" s="522">
        <v>2</v>
      </c>
      <c r="CI2" s="522">
        <v>1</v>
      </c>
      <c r="CJ2" s="522">
        <v>3</v>
      </c>
      <c r="CK2" s="522">
        <v>2</v>
      </c>
      <c r="CL2" s="522">
        <v>2</v>
      </c>
      <c r="CM2" s="522">
        <v>0</v>
      </c>
      <c r="CN2" s="522">
        <v>17</v>
      </c>
      <c r="CO2" s="522">
        <v>30</v>
      </c>
      <c r="CP2" s="522">
        <v>15</v>
      </c>
      <c r="CQ2" s="522">
        <v>17</v>
      </c>
      <c r="CR2" s="522">
        <v>178</v>
      </c>
      <c r="CS2" s="522">
        <v>263</v>
      </c>
      <c r="CT2" s="522">
        <v>1646</v>
      </c>
      <c r="CU2" s="522">
        <v>1519</v>
      </c>
      <c r="CV2" s="522">
        <v>3165</v>
      </c>
      <c r="CW2" s="522">
        <v>84</v>
      </c>
      <c r="CX2" s="522">
        <v>123</v>
      </c>
      <c r="CY2" s="522">
        <v>0</v>
      </c>
      <c r="CZ2" s="522">
        <v>0</v>
      </c>
      <c r="DA2" s="522">
        <v>0</v>
      </c>
      <c r="DB2" s="522">
        <v>0</v>
      </c>
      <c r="DC2" s="522">
        <v>1</v>
      </c>
      <c r="DD2" s="522">
        <v>1</v>
      </c>
      <c r="DE2" s="522">
        <v>0</v>
      </c>
      <c r="DF2" s="522">
        <v>0</v>
      </c>
      <c r="DG2" s="522">
        <v>0</v>
      </c>
      <c r="DH2" s="522">
        <v>1</v>
      </c>
      <c r="DI2" s="522">
        <v>0</v>
      </c>
      <c r="DJ2" s="522">
        <v>0</v>
      </c>
      <c r="DK2" s="522">
        <v>0</v>
      </c>
      <c r="DL2" s="522">
        <v>0</v>
      </c>
      <c r="DM2" s="522">
        <v>0</v>
      </c>
      <c r="DN2" s="522">
        <v>0</v>
      </c>
      <c r="DO2" s="522">
        <v>0</v>
      </c>
      <c r="DP2" s="522">
        <v>0</v>
      </c>
      <c r="DQ2" s="522">
        <v>0</v>
      </c>
      <c r="DR2" s="522">
        <v>0</v>
      </c>
      <c r="DS2" s="522">
        <v>1</v>
      </c>
      <c r="DT2" s="522">
        <v>0</v>
      </c>
      <c r="DU2" s="522">
        <v>4</v>
      </c>
      <c r="DV2" s="522">
        <v>9</v>
      </c>
      <c r="DW2" s="522">
        <v>81</v>
      </c>
      <c r="DX2" s="522">
        <v>109</v>
      </c>
      <c r="DY2" s="522">
        <v>190</v>
      </c>
      <c r="DZ2" s="522">
        <v>332</v>
      </c>
      <c r="EA2" s="522">
        <v>472</v>
      </c>
      <c r="EB2" s="522">
        <v>0</v>
      </c>
      <c r="EC2" s="522">
        <v>0</v>
      </c>
      <c r="ED2" s="522">
        <v>0</v>
      </c>
      <c r="EE2" s="522">
        <v>0</v>
      </c>
      <c r="EF2" s="522">
        <v>0</v>
      </c>
      <c r="EG2" s="522">
        <v>3</v>
      </c>
      <c r="EH2" s="522">
        <v>0</v>
      </c>
      <c r="EI2" s="522">
        <v>1</v>
      </c>
      <c r="EJ2" s="522">
        <v>0</v>
      </c>
      <c r="EK2" s="522">
        <v>0</v>
      </c>
      <c r="EL2" s="522">
        <v>0</v>
      </c>
      <c r="EM2" s="522">
        <v>1</v>
      </c>
      <c r="EN2" s="522">
        <v>0</v>
      </c>
      <c r="EO2" s="522">
        <v>0</v>
      </c>
      <c r="EP2" s="522">
        <v>0</v>
      </c>
      <c r="EQ2" s="522">
        <v>2</v>
      </c>
      <c r="ER2" s="522">
        <v>0</v>
      </c>
      <c r="ES2" s="522">
        <v>1</v>
      </c>
      <c r="ET2" s="522">
        <v>0</v>
      </c>
      <c r="EU2" s="522">
        <v>2</v>
      </c>
      <c r="EV2" s="522">
        <v>7</v>
      </c>
      <c r="EW2" s="522">
        <v>2</v>
      </c>
      <c r="EX2" s="522">
        <v>22</v>
      </c>
      <c r="EY2" s="522">
        <v>20</v>
      </c>
      <c r="EZ2" s="522">
        <v>363</v>
      </c>
      <c r="FA2" s="522">
        <v>511</v>
      </c>
      <c r="FB2" s="522">
        <v>874</v>
      </c>
      <c r="FC2" s="522">
        <v>30</v>
      </c>
      <c r="FD2" s="522">
        <v>30</v>
      </c>
      <c r="FE2" s="522">
        <v>24</v>
      </c>
      <c r="FF2" s="522">
        <v>24</v>
      </c>
      <c r="FG2" s="522">
        <v>6</v>
      </c>
      <c r="FH2" s="522">
        <v>7</v>
      </c>
      <c r="FI2" s="522">
        <v>18</v>
      </c>
      <c r="FJ2" s="522">
        <v>16</v>
      </c>
      <c r="FK2" s="522">
        <v>971</v>
      </c>
      <c r="FL2" s="522">
        <v>752</v>
      </c>
      <c r="FM2" s="522">
        <v>1024</v>
      </c>
      <c r="FN2" s="522">
        <v>787</v>
      </c>
      <c r="FO2" s="522">
        <v>1811</v>
      </c>
      <c r="FP2" s="522">
        <v>5</v>
      </c>
      <c r="FQ2" s="522">
        <v>3</v>
      </c>
      <c r="FR2" s="522">
        <v>29</v>
      </c>
      <c r="FS2" s="522">
        <v>51</v>
      </c>
      <c r="FT2" s="522">
        <v>68</v>
      </c>
      <c r="FU2" s="522">
        <v>99</v>
      </c>
      <c r="FV2" s="522">
        <v>101</v>
      </c>
      <c r="FW2" s="522">
        <v>109</v>
      </c>
      <c r="FX2" s="522">
        <v>128</v>
      </c>
      <c r="FY2" s="522">
        <v>85</v>
      </c>
      <c r="FZ2" s="522">
        <v>79</v>
      </c>
      <c r="GA2" s="522">
        <v>18</v>
      </c>
      <c r="GB2" s="522">
        <v>410</v>
      </c>
      <c r="GC2" s="522">
        <v>365</v>
      </c>
      <c r="GD2" s="522">
        <v>775</v>
      </c>
      <c r="GE2" s="522">
        <v>315</v>
      </c>
      <c r="GF2" s="522">
        <v>306</v>
      </c>
      <c r="GG2" s="522">
        <v>578</v>
      </c>
      <c r="GH2" s="522">
        <v>551</v>
      </c>
      <c r="GI2" s="522">
        <v>461</v>
      </c>
      <c r="GJ2" s="522">
        <v>456</v>
      </c>
      <c r="GK2" s="522">
        <v>331</v>
      </c>
      <c r="GL2" s="522">
        <v>234</v>
      </c>
      <c r="GM2" s="522">
        <v>136</v>
      </c>
      <c r="GN2" s="522">
        <v>62</v>
      </c>
      <c r="GO2" s="522">
        <v>40</v>
      </c>
      <c r="GP2" s="522">
        <v>15</v>
      </c>
      <c r="GQ2" s="522">
        <v>1861</v>
      </c>
      <c r="GR2" s="522">
        <v>1624</v>
      </c>
      <c r="GS2" s="522">
        <v>3485</v>
      </c>
      <c r="GT2" s="522">
        <v>2</v>
      </c>
      <c r="GU2" s="522">
        <v>21</v>
      </c>
      <c r="GV2" s="522">
        <v>7</v>
      </c>
      <c r="GW2" s="522">
        <v>43</v>
      </c>
      <c r="GX2" s="522">
        <v>32</v>
      </c>
      <c r="GY2" s="522">
        <v>61</v>
      </c>
      <c r="GZ2" s="522">
        <v>35</v>
      </c>
      <c r="HA2" s="522">
        <v>35</v>
      </c>
      <c r="HB2" s="522">
        <v>15</v>
      </c>
      <c r="HC2" s="522">
        <v>13</v>
      </c>
      <c r="HD2" s="522">
        <v>2</v>
      </c>
      <c r="HE2" s="522">
        <v>0</v>
      </c>
      <c r="HF2" s="522">
        <v>173</v>
      </c>
      <c r="HG2" s="522">
        <v>93</v>
      </c>
      <c r="HH2" s="522">
        <v>266</v>
      </c>
      <c r="HI2" s="522">
        <v>34</v>
      </c>
      <c r="HJ2" s="522">
        <v>62</v>
      </c>
      <c r="HK2" s="522">
        <v>102</v>
      </c>
      <c r="HL2" s="522">
        <v>162</v>
      </c>
      <c r="HM2" s="522">
        <v>78</v>
      </c>
      <c r="HN2" s="522">
        <v>103</v>
      </c>
      <c r="HO2" s="522">
        <v>54</v>
      </c>
      <c r="HP2" s="522">
        <v>87</v>
      </c>
      <c r="HQ2" s="522">
        <v>29</v>
      </c>
      <c r="HR2" s="522">
        <v>30</v>
      </c>
      <c r="HS2" s="522">
        <v>10</v>
      </c>
      <c r="HT2" s="522">
        <v>10</v>
      </c>
      <c r="HU2" s="522">
        <v>454</v>
      </c>
      <c r="HV2" s="522">
        <v>307</v>
      </c>
      <c r="HW2" s="522">
        <v>761</v>
      </c>
      <c r="HX2" s="522">
        <v>5287</v>
      </c>
      <c r="HY2" s="522">
        <v>174</v>
      </c>
      <c r="HZ2" s="522">
        <v>498</v>
      </c>
      <c r="IA2" s="522">
        <v>986</v>
      </c>
      <c r="IB2" s="522">
        <v>1358</v>
      </c>
      <c r="IC2" s="522">
        <v>1523</v>
      </c>
      <c r="ID2" s="522">
        <v>748</v>
      </c>
      <c r="IE2" s="522">
        <v>192</v>
      </c>
      <c r="IF2" s="522">
        <v>293</v>
      </c>
      <c r="IG2" s="522">
        <v>118</v>
      </c>
      <c r="IH2" s="522">
        <v>199</v>
      </c>
      <c r="II2" s="522">
        <v>156</v>
      </c>
      <c r="IJ2" s="522">
        <v>269</v>
      </c>
      <c r="IK2" s="522">
        <v>120</v>
      </c>
      <c r="IL2" s="522">
        <v>198</v>
      </c>
      <c r="IM2" s="522">
        <v>73</v>
      </c>
      <c r="IN2" s="522">
        <v>122</v>
      </c>
      <c r="IO2" s="522">
        <v>50</v>
      </c>
      <c r="IP2" s="522">
        <v>106</v>
      </c>
      <c r="IQ2" s="522">
        <v>1187</v>
      </c>
      <c r="IR2" s="522">
        <v>709</v>
      </c>
      <c r="IS2" s="522">
        <v>1896</v>
      </c>
      <c r="IT2" s="522">
        <v>86</v>
      </c>
      <c r="IU2" s="522">
        <v>76</v>
      </c>
      <c r="IV2" s="522">
        <v>63</v>
      </c>
      <c r="IW2" s="522">
        <v>42</v>
      </c>
      <c r="IX2" s="522">
        <v>5</v>
      </c>
      <c r="IY2" s="522">
        <v>3</v>
      </c>
      <c r="IZ2" s="522">
        <v>10</v>
      </c>
      <c r="JA2" s="522">
        <v>11</v>
      </c>
      <c r="JB2" s="522">
        <v>250</v>
      </c>
      <c r="JC2" s="522">
        <v>218</v>
      </c>
      <c r="JD2" s="522">
        <v>347</v>
      </c>
      <c r="JE2" s="522">
        <v>291</v>
      </c>
      <c r="JF2" s="522">
        <v>638</v>
      </c>
      <c r="JG2" s="522">
        <v>140</v>
      </c>
      <c r="JH2" s="522">
        <v>145</v>
      </c>
      <c r="JI2" s="522">
        <v>58</v>
      </c>
      <c r="JJ2" s="522">
        <v>74</v>
      </c>
      <c r="JK2" s="522">
        <v>25</v>
      </c>
      <c r="JL2" s="522">
        <v>17</v>
      </c>
      <c r="JM2" s="522">
        <v>27</v>
      </c>
      <c r="JN2" s="522">
        <v>22</v>
      </c>
      <c r="JO2" s="522">
        <v>1512</v>
      </c>
      <c r="JP2" s="522">
        <v>1214</v>
      </c>
      <c r="JQ2" s="522">
        <v>1761</v>
      </c>
      <c r="JR2" s="522">
        <v>1472</v>
      </c>
      <c r="JS2" s="522">
        <v>3233</v>
      </c>
      <c r="JT2" s="522">
        <v>25</v>
      </c>
      <c r="JU2" s="522">
        <v>41</v>
      </c>
      <c r="JV2" s="522">
        <v>17</v>
      </c>
      <c r="JW2" s="522">
        <v>13</v>
      </c>
      <c r="JX2" s="522">
        <v>3</v>
      </c>
      <c r="JY2" s="522">
        <v>1</v>
      </c>
      <c r="JZ2" s="522">
        <v>3</v>
      </c>
      <c r="KA2" s="522">
        <v>10</v>
      </c>
      <c r="KB2" s="522">
        <v>47</v>
      </c>
      <c r="KC2" s="522">
        <v>113</v>
      </c>
      <c r="KD2" s="522">
        <v>88</v>
      </c>
      <c r="KE2" s="522">
        <v>169</v>
      </c>
      <c r="KF2" s="522">
        <v>257</v>
      </c>
      <c r="KG2" s="522">
        <v>162</v>
      </c>
      <c r="KH2" s="522">
        <v>204</v>
      </c>
      <c r="KI2" s="522">
        <v>75</v>
      </c>
      <c r="KJ2" s="522">
        <v>90</v>
      </c>
      <c r="KK2" s="522">
        <v>4</v>
      </c>
      <c r="KL2" s="522">
        <v>5</v>
      </c>
      <c r="KM2" s="522">
        <v>10</v>
      </c>
      <c r="KN2" s="522">
        <v>20</v>
      </c>
      <c r="KO2" s="522">
        <v>81</v>
      </c>
      <c r="KP2" s="522">
        <v>174</v>
      </c>
      <c r="KQ2" s="522">
        <v>297</v>
      </c>
      <c r="KR2" s="522">
        <v>440</v>
      </c>
      <c r="KS2" s="522">
        <v>737</v>
      </c>
      <c r="KT2" s="522">
        <v>0</v>
      </c>
      <c r="KU2" s="522">
        <v>0</v>
      </c>
      <c r="KV2" s="522">
        <v>0</v>
      </c>
      <c r="KW2" s="522">
        <v>0</v>
      </c>
      <c r="KX2" s="522">
        <v>0</v>
      </c>
      <c r="KY2" s="522">
        <v>0</v>
      </c>
      <c r="KZ2" s="522">
        <v>0</v>
      </c>
      <c r="LA2" s="522">
        <v>0</v>
      </c>
      <c r="LB2" s="522">
        <v>0</v>
      </c>
      <c r="LC2" s="522">
        <v>0</v>
      </c>
      <c r="LD2" s="522">
        <v>0</v>
      </c>
      <c r="LE2" s="522">
        <v>0</v>
      </c>
      <c r="LF2" s="522">
        <v>0</v>
      </c>
      <c r="LG2" s="522">
        <v>46</v>
      </c>
      <c r="LH2" s="522">
        <v>18</v>
      </c>
      <c r="LI2" s="522">
        <v>8</v>
      </c>
      <c r="LJ2" s="522">
        <v>343</v>
      </c>
      <c r="LK2" s="522">
        <v>415</v>
      </c>
    </row>
    <row r="3" spans="1:325" s="523" customFormat="1" x14ac:dyDescent="0.25">
      <c r="A3" s="522" t="s">
        <v>193</v>
      </c>
      <c r="B3" s="522">
        <v>11</v>
      </c>
      <c r="D3" s="522"/>
      <c r="E3" s="522"/>
      <c r="F3" s="522"/>
      <c r="G3" s="522"/>
      <c r="H3" s="522"/>
      <c r="I3" s="522"/>
      <c r="J3" s="522"/>
      <c r="K3" s="522"/>
      <c r="L3" s="522"/>
      <c r="M3" s="522"/>
      <c r="N3" s="522"/>
      <c r="O3" s="522">
        <v>46</v>
      </c>
      <c r="P3" s="522">
        <v>28</v>
      </c>
      <c r="Q3" s="522">
        <v>6</v>
      </c>
      <c r="R3" s="522">
        <v>4</v>
      </c>
      <c r="S3" s="522">
        <v>33</v>
      </c>
      <c r="T3" s="522">
        <v>27</v>
      </c>
      <c r="U3" s="522">
        <v>0</v>
      </c>
      <c r="V3" s="522">
        <v>1</v>
      </c>
      <c r="W3" s="522">
        <v>48</v>
      </c>
      <c r="X3" s="522">
        <v>61</v>
      </c>
      <c r="Y3" s="522">
        <v>95</v>
      </c>
      <c r="Z3" s="522">
        <v>140</v>
      </c>
      <c r="AA3" s="522">
        <v>228</v>
      </c>
      <c r="AB3" s="522">
        <v>262</v>
      </c>
      <c r="AC3" s="522">
        <v>489</v>
      </c>
      <c r="AD3" s="522">
        <v>366</v>
      </c>
      <c r="AE3" s="522">
        <v>336</v>
      </c>
      <c r="AF3" s="522">
        <v>5</v>
      </c>
      <c r="AG3" s="522">
        <v>5</v>
      </c>
      <c r="AH3" s="522">
        <v>46</v>
      </c>
      <c r="AI3" s="522">
        <v>65</v>
      </c>
      <c r="AJ3" s="522">
        <v>417</v>
      </c>
      <c r="AK3" s="522">
        <v>406</v>
      </c>
      <c r="AL3" s="522">
        <v>823</v>
      </c>
      <c r="AM3" s="522">
        <v>182</v>
      </c>
      <c r="AN3" s="522">
        <v>324</v>
      </c>
      <c r="AO3" s="522">
        <v>506</v>
      </c>
      <c r="AP3" s="522">
        <v>11646</v>
      </c>
      <c r="AQ3" s="522">
        <v>49</v>
      </c>
      <c r="AR3" s="522">
        <v>27</v>
      </c>
      <c r="AS3" s="522">
        <v>0</v>
      </c>
      <c r="AT3" s="522">
        <v>0</v>
      </c>
      <c r="AU3" s="522">
        <v>0</v>
      </c>
      <c r="AV3" s="522">
        <v>0</v>
      </c>
      <c r="AW3" s="522">
        <v>0</v>
      </c>
      <c r="AX3" s="522">
        <v>1</v>
      </c>
      <c r="AY3" s="522">
        <v>0</v>
      </c>
      <c r="AZ3" s="522">
        <v>0</v>
      </c>
      <c r="BA3" s="522">
        <v>0</v>
      </c>
      <c r="BB3" s="522">
        <v>0</v>
      </c>
      <c r="BC3" s="522">
        <v>0</v>
      </c>
      <c r="BD3" s="522">
        <v>0</v>
      </c>
      <c r="BE3" s="522">
        <v>0</v>
      </c>
      <c r="BF3" s="522">
        <v>0</v>
      </c>
      <c r="BG3" s="522">
        <v>0</v>
      </c>
      <c r="BH3" s="522">
        <v>0</v>
      </c>
      <c r="BI3" s="522">
        <v>0</v>
      </c>
      <c r="BJ3" s="522">
        <v>0</v>
      </c>
      <c r="BK3" s="522">
        <v>0</v>
      </c>
      <c r="BL3" s="522">
        <v>0</v>
      </c>
      <c r="BM3" s="522">
        <v>1</v>
      </c>
      <c r="BN3" s="522">
        <v>0</v>
      </c>
      <c r="BO3" s="522">
        <v>0</v>
      </c>
      <c r="BP3" s="522">
        <v>0</v>
      </c>
      <c r="BQ3" s="522">
        <v>48</v>
      </c>
      <c r="BR3" s="522">
        <v>25</v>
      </c>
      <c r="BS3" s="522">
        <v>73</v>
      </c>
      <c r="BT3" s="522">
        <v>52</v>
      </c>
      <c r="BU3" s="522">
        <v>33</v>
      </c>
      <c r="BV3" s="522">
        <v>0</v>
      </c>
      <c r="BW3" s="522">
        <v>0</v>
      </c>
      <c r="BX3" s="522">
        <v>0</v>
      </c>
      <c r="BY3" s="522">
        <v>0</v>
      </c>
      <c r="BZ3" s="522">
        <v>0</v>
      </c>
      <c r="CA3" s="522">
        <v>0</v>
      </c>
      <c r="CB3" s="522">
        <v>0</v>
      </c>
      <c r="CC3" s="522">
        <v>0</v>
      </c>
      <c r="CD3" s="522">
        <v>0</v>
      </c>
      <c r="CE3" s="522">
        <v>0</v>
      </c>
      <c r="CF3" s="522">
        <v>0</v>
      </c>
      <c r="CG3" s="522">
        <v>0</v>
      </c>
      <c r="CH3" s="522">
        <v>0</v>
      </c>
      <c r="CI3" s="522">
        <v>0</v>
      </c>
      <c r="CJ3" s="522">
        <v>0</v>
      </c>
      <c r="CK3" s="522">
        <v>0</v>
      </c>
      <c r="CL3" s="522">
        <v>0</v>
      </c>
      <c r="CM3" s="522">
        <v>0</v>
      </c>
      <c r="CN3" s="522">
        <v>0</v>
      </c>
      <c r="CO3" s="522">
        <v>0</v>
      </c>
      <c r="CP3" s="522">
        <v>0</v>
      </c>
      <c r="CQ3" s="522">
        <v>0</v>
      </c>
      <c r="CR3" s="522">
        <v>98</v>
      </c>
      <c r="CS3" s="522">
        <v>163</v>
      </c>
      <c r="CT3" s="522">
        <v>149</v>
      </c>
      <c r="CU3" s="522">
        <v>196</v>
      </c>
      <c r="CV3" s="522">
        <v>345</v>
      </c>
      <c r="CW3" s="522">
        <v>36</v>
      </c>
      <c r="CX3" s="522">
        <v>29</v>
      </c>
      <c r="CY3" s="522">
        <v>0</v>
      </c>
      <c r="CZ3" s="522">
        <v>0</v>
      </c>
      <c r="DA3" s="522">
        <v>0</v>
      </c>
      <c r="DB3" s="522">
        <v>0</v>
      </c>
      <c r="DC3" s="522">
        <v>0</v>
      </c>
      <c r="DD3" s="522">
        <v>0</v>
      </c>
      <c r="DE3" s="522">
        <v>0</v>
      </c>
      <c r="DF3" s="522">
        <v>0</v>
      </c>
      <c r="DG3" s="522">
        <v>0</v>
      </c>
      <c r="DH3" s="522">
        <v>0</v>
      </c>
      <c r="DI3" s="522">
        <v>0</v>
      </c>
      <c r="DJ3" s="522">
        <v>0</v>
      </c>
      <c r="DK3" s="522">
        <v>0</v>
      </c>
      <c r="DL3" s="522">
        <v>0</v>
      </c>
      <c r="DM3" s="522">
        <v>0</v>
      </c>
      <c r="DN3" s="522">
        <v>0</v>
      </c>
      <c r="DO3" s="522">
        <v>0</v>
      </c>
      <c r="DP3" s="522">
        <v>0</v>
      </c>
      <c r="DQ3" s="522">
        <v>0</v>
      </c>
      <c r="DR3" s="522">
        <v>0</v>
      </c>
      <c r="DS3" s="522">
        <v>0</v>
      </c>
      <c r="DT3" s="522">
        <v>0</v>
      </c>
      <c r="DU3" s="522">
        <v>0</v>
      </c>
      <c r="DV3" s="522">
        <v>0</v>
      </c>
      <c r="DW3" s="522">
        <v>35</v>
      </c>
      <c r="DX3" s="522">
        <v>25</v>
      </c>
      <c r="DY3" s="522">
        <v>60</v>
      </c>
      <c r="DZ3" s="522">
        <v>172</v>
      </c>
      <c r="EA3" s="522">
        <v>228</v>
      </c>
      <c r="EB3" s="522">
        <v>0</v>
      </c>
      <c r="EC3" s="522">
        <v>0</v>
      </c>
      <c r="ED3" s="522">
        <v>0</v>
      </c>
      <c r="EE3" s="522">
        <v>0</v>
      </c>
      <c r="EF3" s="522">
        <v>0</v>
      </c>
      <c r="EG3" s="522">
        <v>1</v>
      </c>
      <c r="EH3" s="522">
        <v>0</v>
      </c>
      <c r="EI3" s="522">
        <v>0</v>
      </c>
      <c r="EJ3" s="522">
        <v>0</v>
      </c>
      <c r="EK3" s="522">
        <v>0</v>
      </c>
      <c r="EL3" s="522">
        <v>0</v>
      </c>
      <c r="EM3" s="522">
        <v>0</v>
      </c>
      <c r="EN3" s="522">
        <v>0</v>
      </c>
      <c r="EO3" s="522">
        <v>0</v>
      </c>
      <c r="EP3" s="522">
        <v>0</v>
      </c>
      <c r="EQ3" s="522">
        <v>2</v>
      </c>
      <c r="ER3" s="522">
        <v>0</v>
      </c>
      <c r="ES3" s="522">
        <v>0</v>
      </c>
      <c r="ET3" s="522">
        <v>0</v>
      </c>
      <c r="EU3" s="522">
        <v>0</v>
      </c>
      <c r="EV3" s="522">
        <v>0</v>
      </c>
      <c r="EW3" s="522">
        <v>0</v>
      </c>
      <c r="EX3" s="522">
        <v>3</v>
      </c>
      <c r="EY3" s="522">
        <v>0</v>
      </c>
      <c r="EZ3" s="522">
        <v>175</v>
      </c>
      <c r="FA3" s="522">
        <v>231</v>
      </c>
      <c r="FB3" s="522">
        <v>406</v>
      </c>
      <c r="FC3" s="522">
        <v>0</v>
      </c>
      <c r="FD3" s="522">
        <v>0</v>
      </c>
      <c r="FE3" s="522">
        <v>0</v>
      </c>
      <c r="FF3" s="522">
        <v>0</v>
      </c>
      <c r="FG3" s="522">
        <v>1</v>
      </c>
      <c r="FH3" s="522">
        <v>0</v>
      </c>
      <c r="FI3" s="522">
        <v>5</v>
      </c>
      <c r="FJ3" s="522">
        <v>5</v>
      </c>
      <c r="FK3" s="522">
        <v>5</v>
      </c>
      <c r="FL3" s="522">
        <v>1</v>
      </c>
      <c r="FM3" s="522">
        <v>11</v>
      </c>
      <c r="FN3" s="522">
        <v>6</v>
      </c>
      <c r="FO3" s="522">
        <v>17</v>
      </c>
      <c r="FP3" s="522">
        <v>0</v>
      </c>
      <c r="FQ3" s="522">
        <v>0</v>
      </c>
      <c r="FR3" s="522">
        <v>5</v>
      </c>
      <c r="FS3" s="522">
        <v>4</v>
      </c>
      <c r="FT3" s="522">
        <v>8</v>
      </c>
      <c r="FU3" s="522">
        <v>5</v>
      </c>
      <c r="FV3" s="522">
        <v>13</v>
      </c>
      <c r="FW3" s="522">
        <v>12</v>
      </c>
      <c r="FX3" s="522">
        <v>16</v>
      </c>
      <c r="FY3" s="522">
        <v>6</v>
      </c>
      <c r="FZ3" s="522">
        <v>8</v>
      </c>
      <c r="GA3" s="522">
        <v>1</v>
      </c>
      <c r="GB3" s="522">
        <v>50</v>
      </c>
      <c r="GC3" s="522">
        <v>28</v>
      </c>
      <c r="GD3" s="522">
        <v>78</v>
      </c>
      <c r="GE3" s="522">
        <v>0</v>
      </c>
      <c r="GF3" s="522">
        <v>1</v>
      </c>
      <c r="GG3" s="522">
        <v>9</v>
      </c>
      <c r="GH3" s="522">
        <v>12</v>
      </c>
      <c r="GI3" s="522">
        <v>14</v>
      </c>
      <c r="GJ3" s="522">
        <v>6</v>
      </c>
      <c r="GK3" s="522">
        <v>16</v>
      </c>
      <c r="GL3" s="522">
        <v>7</v>
      </c>
      <c r="GM3" s="522">
        <v>13</v>
      </c>
      <c r="GN3" s="522">
        <v>5</v>
      </c>
      <c r="GO3" s="522">
        <v>0</v>
      </c>
      <c r="GP3" s="522">
        <v>0</v>
      </c>
      <c r="GQ3" s="522">
        <v>52</v>
      </c>
      <c r="GR3" s="522">
        <v>31</v>
      </c>
      <c r="GS3" s="522">
        <v>83</v>
      </c>
      <c r="GT3" s="522">
        <v>0</v>
      </c>
      <c r="GU3" s="522">
        <v>0</v>
      </c>
      <c r="GV3" s="522">
        <v>1</v>
      </c>
      <c r="GW3" s="522">
        <v>6</v>
      </c>
      <c r="GX3" s="522">
        <v>12</v>
      </c>
      <c r="GY3" s="522">
        <v>12</v>
      </c>
      <c r="GZ3" s="522">
        <v>13</v>
      </c>
      <c r="HA3" s="522">
        <v>10</v>
      </c>
      <c r="HB3" s="522">
        <v>6</v>
      </c>
      <c r="HC3" s="522">
        <v>1</v>
      </c>
      <c r="HD3" s="522">
        <v>0</v>
      </c>
      <c r="HE3" s="522">
        <v>0</v>
      </c>
      <c r="HF3" s="522">
        <v>29</v>
      </c>
      <c r="HG3" s="522">
        <v>32</v>
      </c>
      <c r="HH3" s="522">
        <v>61</v>
      </c>
      <c r="HI3" s="522">
        <v>21</v>
      </c>
      <c r="HJ3" s="522">
        <v>34</v>
      </c>
      <c r="HK3" s="522">
        <v>50</v>
      </c>
      <c r="HL3" s="522">
        <v>71</v>
      </c>
      <c r="HM3" s="522">
        <v>35</v>
      </c>
      <c r="HN3" s="522">
        <v>41</v>
      </c>
      <c r="HO3" s="522">
        <v>24</v>
      </c>
      <c r="HP3" s="522">
        <v>30</v>
      </c>
      <c r="HQ3" s="522">
        <v>14</v>
      </c>
      <c r="HR3" s="522">
        <v>16</v>
      </c>
      <c r="HS3" s="522">
        <v>3</v>
      </c>
      <c r="HT3" s="522">
        <v>6</v>
      </c>
      <c r="HU3" s="522">
        <v>198</v>
      </c>
      <c r="HV3" s="522">
        <v>147</v>
      </c>
      <c r="HW3" s="522">
        <v>345</v>
      </c>
      <c r="HX3" s="522">
        <v>567</v>
      </c>
      <c r="HY3" s="522">
        <v>18</v>
      </c>
      <c r="HZ3" s="522">
        <v>77</v>
      </c>
      <c r="IA3" s="522">
        <v>125</v>
      </c>
      <c r="IB3" s="522">
        <v>133</v>
      </c>
      <c r="IC3" s="522">
        <v>158</v>
      </c>
      <c r="ID3" s="522">
        <v>56</v>
      </c>
      <c r="IE3" s="522">
        <v>2</v>
      </c>
      <c r="IF3" s="522">
        <v>8</v>
      </c>
      <c r="IG3" s="522">
        <v>1</v>
      </c>
      <c r="IH3" s="522">
        <v>12</v>
      </c>
      <c r="II3" s="522">
        <v>5</v>
      </c>
      <c r="IJ3" s="522">
        <v>12</v>
      </c>
      <c r="IK3" s="522">
        <v>5</v>
      </c>
      <c r="IL3" s="522">
        <v>17</v>
      </c>
      <c r="IM3" s="522">
        <v>8</v>
      </c>
      <c r="IN3" s="522">
        <v>26</v>
      </c>
      <c r="IO3" s="522">
        <v>15</v>
      </c>
      <c r="IP3" s="522">
        <v>27</v>
      </c>
      <c r="IQ3" s="522">
        <v>102</v>
      </c>
      <c r="IR3" s="522">
        <v>36</v>
      </c>
      <c r="IS3" s="522">
        <v>138</v>
      </c>
      <c r="IT3" s="522">
        <v>24</v>
      </c>
      <c r="IU3" s="522">
        <v>14</v>
      </c>
      <c r="IV3" s="522">
        <v>16</v>
      </c>
      <c r="IW3" s="522">
        <v>6</v>
      </c>
      <c r="IX3" s="522">
        <v>1</v>
      </c>
      <c r="IY3" s="522">
        <v>1</v>
      </c>
      <c r="IZ3" s="522">
        <v>2</v>
      </c>
      <c r="JA3" s="522">
        <v>0</v>
      </c>
      <c r="JB3" s="522">
        <v>7</v>
      </c>
      <c r="JC3" s="522">
        <v>2</v>
      </c>
      <c r="JD3" s="522">
        <v>51</v>
      </c>
      <c r="JE3" s="522">
        <v>23</v>
      </c>
      <c r="JF3" s="522">
        <v>74</v>
      </c>
      <c r="JG3" s="522">
        <v>15</v>
      </c>
      <c r="JH3" s="522">
        <v>9</v>
      </c>
      <c r="JI3" s="522">
        <v>11</v>
      </c>
      <c r="JJ3" s="522">
        <v>11</v>
      </c>
      <c r="JK3" s="522">
        <v>0</v>
      </c>
      <c r="JL3" s="522">
        <v>0</v>
      </c>
      <c r="JM3" s="522">
        <v>0</v>
      </c>
      <c r="JN3" s="522">
        <v>0</v>
      </c>
      <c r="JO3" s="522">
        <v>25</v>
      </c>
      <c r="JP3" s="522">
        <v>9</v>
      </c>
      <c r="JQ3" s="522">
        <v>51</v>
      </c>
      <c r="JR3" s="522">
        <v>29</v>
      </c>
      <c r="JS3" s="522">
        <v>80</v>
      </c>
      <c r="JT3" s="522">
        <v>16</v>
      </c>
      <c r="JU3" s="522">
        <v>20</v>
      </c>
      <c r="JV3" s="522">
        <v>10</v>
      </c>
      <c r="JW3" s="522">
        <v>6</v>
      </c>
      <c r="JX3" s="522">
        <v>2</v>
      </c>
      <c r="JY3" s="522">
        <v>0</v>
      </c>
      <c r="JZ3" s="522">
        <v>0</v>
      </c>
      <c r="KA3" s="522">
        <v>1</v>
      </c>
      <c r="KB3" s="522">
        <v>1</v>
      </c>
      <c r="KC3" s="522">
        <v>0</v>
      </c>
      <c r="KD3" s="522">
        <v>32</v>
      </c>
      <c r="KE3" s="522">
        <v>26</v>
      </c>
      <c r="KF3" s="522">
        <v>58</v>
      </c>
      <c r="KG3" s="522">
        <v>126</v>
      </c>
      <c r="KH3" s="522">
        <v>142</v>
      </c>
      <c r="KI3" s="522">
        <v>34</v>
      </c>
      <c r="KJ3" s="522">
        <v>62</v>
      </c>
      <c r="KK3" s="522">
        <v>3</v>
      </c>
      <c r="KL3" s="522">
        <v>3</v>
      </c>
      <c r="KM3" s="522">
        <v>5</v>
      </c>
      <c r="KN3" s="522">
        <v>6</v>
      </c>
      <c r="KO3" s="522">
        <v>2</v>
      </c>
      <c r="KP3" s="522">
        <v>7</v>
      </c>
      <c r="KQ3" s="522">
        <v>171</v>
      </c>
      <c r="KR3" s="522">
        <v>219</v>
      </c>
      <c r="KS3" s="522">
        <v>390</v>
      </c>
      <c r="KT3" s="522">
        <v>0</v>
      </c>
      <c r="KU3" s="522">
        <v>0</v>
      </c>
      <c r="KV3" s="522">
        <v>0</v>
      </c>
      <c r="KW3" s="522">
        <v>0</v>
      </c>
      <c r="KX3" s="522">
        <v>0</v>
      </c>
      <c r="KY3" s="522">
        <v>0</v>
      </c>
      <c r="KZ3" s="522">
        <v>0</v>
      </c>
      <c r="LA3" s="522">
        <v>0</v>
      </c>
      <c r="LB3" s="522">
        <v>0</v>
      </c>
      <c r="LC3" s="522">
        <v>0</v>
      </c>
      <c r="LD3" s="522">
        <v>0</v>
      </c>
      <c r="LE3" s="522">
        <v>0</v>
      </c>
      <c r="LF3" s="522">
        <v>0</v>
      </c>
      <c r="LG3" s="522">
        <v>12</v>
      </c>
      <c r="LH3" s="522">
        <v>4</v>
      </c>
      <c r="LI3" s="522">
        <v>1</v>
      </c>
      <c r="LJ3" s="522">
        <v>104</v>
      </c>
      <c r="LK3" s="522">
        <v>121</v>
      </c>
    </row>
    <row r="4" spans="1:325" s="523" customFormat="1" x14ac:dyDescent="0.25">
      <c r="A4" s="522" t="s">
        <v>192</v>
      </c>
      <c r="B4" s="522">
        <v>46</v>
      </c>
      <c r="D4" s="522"/>
      <c r="E4" s="522"/>
      <c r="F4" s="522"/>
      <c r="G4" s="522"/>
      <c r="H4" s="522"/>
      <c r="I4" s="522"/>
      <c r="J4" s="522"/>
      <c r="K4" s="522"/>
      <c r="L4" s="522"/>
      <c r="M4" s="522"/>
      <c r="N4" s="522"/>
      <c r="O4" s="522">
        <v>18</v>
      </c>
      <c r="P4" s="522">
        <v>17</v>
      </c>
      <c r="Q4" s="522">
        <v>5</v>
      </c>
      <c r="R4" s="522">
        <v>15</v>
      </c>
      <c r="S4" s="522">
        <v>31</v>
      </c>
      <c r="T4" s="522">
        <v>41</v>
      </c>
      <c r="U4" s="522">
        <v>5</v>
      </c>
      <c r="V4" s="522">
        <v>19</v>
      </c>
      <c r="W4" s="522">
        <v>23</v>
      </c>
      <c r="X4" s="522">
        <v>61</v>
      </c>
      <c r="Y4" s="522">
        <v>20</v>
      </c>
      <c r="Z4" s="522">
        <v>78</v>
      </c>
      <c r="AA4" s="522">
        <v>93</v>
      </c>
      <c r="AB4" s="522">
        <v>220</v>
      </c>
      <c r="AC4" s="522">
        <v>333</v>
      </c>
      <c r="AD4" s="522">
        <v>1414</v>
      </c>
      <c r="AE4" s="522">
        <v>1373</v>
      </c>
      <c r="AF4" s="522">
        <v>17</v>
      </c>
      <c r="AG4" s="522">
        <v>73</v>
      </c>
      <c r="AH4" s="522">
        <v>274</v>
      </c>
      <c r="AI4" s="522">
        <v>256</v>
      </c>
      <c r="AJ4" s="522">
        <v>1705</v>
      </c>
      <c r="AK4" s="522">
        <v>1702</v>
      </c>
      <c r="AL4" s="522">
        <v>3407</v>
      </c>
      <c r="AM4" s="522">
        <v>773</v>
      </c>
      <c r="AN4" s="522">
        <v>1407</v>
      </c>
      <c r="AO4" s="522">
        <v>2180</v>
      </c>
      <c r="AP4" s="522">
        <v>60552</v>
      </c>
      <c r="AQ4" s="522">
        <v>164</v>
      </c>
      <c r="AR4" s="522">
        <v>140</v>
      </c>
      <c r="AS4" s="522">
        <v>0</v>
      </c>
      <c r="AT4" s="522">
        <v>1</v>
      </c>
      <c r="AU4" s="522">
        <v>0</v>
      </c>
      <c r="AV4" s="522">
        <v>1</v>
      </c>
      <c r="AW4" s="522">
        <v>4</v>
      </c>
      <c r="AX4" s="522">
        <v>1</v>
      </c>
      <c r="AY4" s="522">
        <v>0</v>
      </c>
      <c r="AZ4" s="522">
        <v>0</v>
      </c>
      <c r="BA4" s="522">
        <v>0</v>
      </c>
      <c r="BB4" s="522">
        <v>0</v>
      </c>
      <c r="BC4" s="522">
        <v>0</v>
      </c>
      <c r="BD4" s="522">
        <v>0</v>
      </c>
      <c r="BE4" s="522">
        <v>0</v>
      </c>
      <c r="BF4" s="522">
        <v>0</v>
      </c>
      <c r="BG4" s="522">
        <v>0</v>
      </c>
      <c r="BH4" s="522">
        <v>0</v>
      </c>
      <c r="BI4" s="522">
        <v>0</v>
      </c>
      <c r="BJ4" s="522">
        <v>0</v>
      </c>
      <c r="BK4" s="522">
        <v>0</v>
      </c>
      <c r="BL4" s="522">
        <v>0</v>
      </c>
      <c r="BM4" s="522">
        <v>1</v>
      </c>
      <c r="BN4" s="522">
        <v>0</v>
      </c>
      <c r="BO4" s="522">
        <v>18</v>
      </c>
      <c r="BP4" s="522">
        <v>15</v>
      </c>
      <c r="BQ4" s="522">
        <v>159</v>
      </c>
      <c r="BR4" s="522">
        <v>139</v>
      </c>
      <c r="BS4" s="522">
        <v>298</v>
      </c>
      <c r="BT4" s="522">
        <v>421</v>
      </c>
      <c r="BU4" s="522">
        <v>539</v>
      </c>
      <c r="BV4" s="522">
        <v>1</v>
      </c>
      <c r="BW4" s="522">
        <v>0</v>
      </c>
      <c r="BX4" s="522">
        <v>10</v>
      </c>
      <c r="BY4" s="522">
        <v>8</v>
      </c>
      <c r="BZ4" s="522">
        <v>15</v>
      </c>
      <c r="CA4" s="522">
        <v>7</v>
      </c>
      <c r="CB4" s="522">
        <v>0</v>
      </c>
      <c r="CC4" s="522">
        <v>1</v>
      </c>
      <c r="CD4" s="522">
        <v>0</v>
      </c>
      <c r="CE4" s="522">
        <v>1</v>
      </c>
      <c r="CF4" s="522">
        <v>1</v>
      </c>
      <c r="CG4" s="522">
        <v>2</v>
      </c>
      <c r="CH4" s="522">
        <v>2</v>
      </c>
      <c r="CI4" s="522">
        <v>1</v>
      </c>
      <c r="CJ4" s="522">
        <v>3</v>
      </c>
      <c r="CK4" s="522">
        <v>2</v>
      </c>
      <c r="CL4" s="522">
        <v>2</v>
      </c>
      <c r="CM4" s="522">
        <v>0</v>
      </c>
      <c r="CN4" s="522">
        <v>17</v>
      </c>
      <c r="CO4" s="522">
        <v>27</v>
      </c>
      <c r="CP4" s="522">
        <v>15</v>
      </c>
      <c r="CQ4" s="522">
        <v>17</v>
      </c>
      <c r="CR4" s="522">
        <v>53</v>
      </c>
      <c r="CS4" s="522">
        <v>67</v>
      </c>
      <c r="CT4" s="522">
        <v>987</v>
      </c>
      <c r="CU4" s="522">
        <v>932</v>
      </c>
      <c r="CV4" s="522">
        <v>1919</v>
      </c>
      <c r="CW4" s="522">
        <v>34</v>
      </c>
      <c r="CX4" s="522">
        <v>62</v>
      </c>
      <c r="CY4" s="522">
        <v>0</v>
      </c>
      <c r="CZ4" s="522">
        <v>0</v>
      </c>
      <c r="DA4" s="522">
        <v>0</v>
      </c>
      <c r="DB4" s="522">
        <v>0</v>
      </c>
      <c r="DC4" s="522">
        <v>1</v>
      </c>
      <c r="DD4" s="522">
        <v>1</v>
      </c>
      <c r="DE4" s="522">
        <v>0</v>
      </c>
      <c r="DF4" s="522">
        <v>0</v>
      </c>
      <c r="DG4" s="522">
        <v>0</v>
      </c>
      <c r="DH4" s="522">
        <v>1</v>
      </c>
      <c r="DI4" s="522">
        <v>0</v>
      </c>
      <c r="DJ4" s="522">
        <v>0</v>
      </c>
      <c r="DK4" s="522">
        <v>0</v>
      </c>
      <c r="DL4" s="522">
        <v>0</v>
      </c>
      <c r="DM4" s="522">
        <v>0</v>
      </c>
      <c r="DN4" s="522">
        <v>0</v>
      </c>
      <c r="DO4" s="522">
        <v>0</v>
      </c>
      <c r="DP4" s="522">
        <v>0</v>
      </c>
      <c r="DQ4" s="522">
        <v>0</v>
      </c>
      <c r="DR4" s="522">
        <v>0</v>
      </c>
      <c r="DS4" s="522">
        <v>1</v>
      </c>
      <c r="DT4" s="522">
        <v>0</v>
      </c>
      <c r="DU4" s="522">
        <v>3</v>
      </c>
      <c r="DV4" s="522">
        <v>5</v>
      </c>
      <c r="DW4" s="522">
        <v>33</v>
      </c>
      <c r="DX4" s="522">
        <v>53</v>
      </c>
      <c r="DY4" s="522">
        <v>86</v>
      </c>
      <c r="DZ4" s="522">
        <v>82</v>
      </c>
      <c r="EA4" s="522">
        <v>171</v>
      </c>
      <c r="EB4" s="522">
        <v>0</v>
      </c>
      <c r="EC4" s="522">
        <v>0</v>
      </c>
      <c r="ED4" s="522">
        <v>0</v>
      </c>
      <c r="EE4" s="522">
        <v>0</v>
      </c>
      <c r="EF4" s="522">
        <v>0</v>
      </c>
      <c r="EG4" s="522">
        <v>2</v>
      </c>
      <c r="EH4" s="522">
        <v>0</v>
      </c>
      <c r="EI4" s="522">
        <v>1</v>
      </c>
      <c r="EJ4" s="522">
        <v>0</v>
      </c>
      <c r="EK4" s="522">
        <v>0</v>
      </c>
      <c r="EL4" s="522">
        <v>0</v>
      </c>
      <c r="EM4" s="522">
        <v>1</v>
      </c>
      <c r="EN4" s="522">
        <v>0</v>
      </c>
      <c r="EO4" s="522">
        <v>0</v>
      </c>
      <c r="EP4" s="522">
        <v>0</v>
      </c>
      <c r="EQ4" s="522">
        <v>0</v>
      </c>
      <c r="ER4" s="522">
        <v>0</v>
      </c>
      <c r="ES4" s="522">
        <v>1</v>
      </c>
      <c r="ET4" s="522">
        <v>0</v>
      </c>
      <c r="EU4" s="522">
        <v>2</v>
      </c>
      <c r="EV4" s="522">
        <v>0</v>
      </c>
      <c r="EW4" s="522">
        <v>1</v>
      </c>
      <c r="EX4" s="522">
        <v>17</v>
      </c>
      <c r="EY4" s="522">
        <v>19</v>
      </c>
      <c r="EZ4" s="522">
        <v>101</v>
      </c>
      <c r="FA4" s="522">
        <v>198</v>
      </c>
      <c r="FB4" s="522">
        <v>299</v>
      </c>
      <c r="FC4" s="522">
        <v>14</v>
      </c>
      <c r="FD4" s="522">
        <v>18</v>
      </c>
      <c r="FE4" s="522">
        <v>5</v>
      </c>
      <c r="FF4" s="522">
        <v>9</v>
      </c>
      <c r="FG4" s="522">
        <v>4</v>
      </c>
      <c r="FH4" s="522">
        <v>6</v>
      </c>
      <c r="FI4" s="522">
        <v>8</v>
      </c>
      <c r="FJ4" s="522">
        <v>6</v>
      </c>
      <c r="FK4" s="522">
        <v>630</v>
      </c>
      <c r="FL4" s="522">
        <v>545</v>
      </c>
      <c r="FM4" s="522">
        <v>646</v>
      </c>
      <c r="FN4" s="522">
        <v>546</v>
      </c>
      <c r="FO4" s="522">
        <v>1192</v>
      </c>
      <c r="FP4" s="522">
        <v>0</v>
      </c>
      <c r="FQ4" s="522">
        <v>0</v>
      </c>
      <c r="FR4" s="522">
        <v>9</v>
      </c>
      <c r="FS4" s="522">
        <v>20</v>
      </c>
      <c r="FT4" s="522">
        <v>29</v>
      </c>
      <c r="FU4" s="522">
        <v>49</v>
      </c>
      <c r="FV4" s="522">
        <v>59</v>
      </c>
      <c r="FW4" s="522">
        <v>43</v>
      </c>
      <c r="FX4" s="522">
        <v>59</v>
      </c>
      <c r="FY4" s="522">
        <v>44</v>
      </c>
      <c r="FZ4" s="522">
        <v>29</v>
      </c>
      <c r="GA4" s="522">
        <v>10</v>
      </c>
      <c r="GB4" s="522">
        <v>185</v>
      </c>
      <c r="GC4" s="522">
        <v>166</v>
      </c>
      <c r="GD4" s="522">
        <v>351</v>
      </c>
      <c r="GE4" s="522">
        <v>223</v>
      </c>
      <c r="GF4" s="522">
        <v>205</v>
      </c>
      <c r="GG4" s="522">
        <v>382</v>
      </c>
      <c r="GH4" s="522">
        <v>357</v>
      </c>
      <c r="GI4" s="522">
        <v>264</v>
      </c>
      <c r="GJ4" s="522">
        <v>281</v>
      </c>
      <c r="GK4" s="522">
        <v>195</v>
      </c>
      <c r="GL4" s="522">
        <v>162</v>
      </c>
      <c r="GM4" s="522">
        <v>53</v>
      </c>
      <c r="GN4" s="522">
        <v>19</v>
      </c>
      <c r="GO4" s="522">
        <v>5</v>
      </c>
      <c r="GP4" s="522">
        <v>6</v>
      </c>
      <c r="GQ4" s="522">
        <v>1122</v>
      </c>
      <c r="GR4" s="522">
        <v>1030</v>
      </c>
      <c r="GS4" s="522">
        <v>2152</v>
      </c>
      <c r="GT4" s="522">
        <v>2</v>
      </c>
      <c r="GU4" s="522">
        <v>20</v>
      </c>
      <c r="GV4" s="522">
        <v>5</v>
      </c>
      <c r="GW4" s="522">
        <v>32</v>
      </c>
      <c r="GX4" s="522">
        <v>14</v>
      </c>
      <c r="GY4" s="522">
        <v>40</v>
      </c>
      <c r="GZ4" s="522">
        <v>18</v>
      </c>
      <c r="HA4" s="522">
        <v>17</v>
      </c>
      <c r="HB4" s="522">
        <v>6</v>
      </c>
      <c r="HC4" s="522">
        <v>7</v>
      </c>
      <c r="HD4" s="522">
        <v>1</v>
      </c>
      <c r="HE4" s="522">
        <v>0</v>
      </c>
      <c r="HF4" s="522">
        <v>116</v>
      </c>
      <c r="HG4" s="522">
        <v>46</v>
      </c>
      <c r="HH4" s="522">
        <v>162</v>
      </c>
      <c r="HI4" s="522">
        <v>11</v>
      </c>
      <c r="HJ4" s="522">
        <v>19</v>
      </c>
      <c r="HK4" s="522">
        <v>22</v>
      </c>
      <c r="HL4" s="522">
        <v>61</v>
      </c>
      <c r="HM4" s="522">
        <v>25</v>
      </c>
      <c r="HN4" s="522">
        <v>42</v>
      </c>
      <c r="HO4" s="522">
        <v>21</v>
      </c>
      <c r="HP4" s="522">
        <v>47</v>
      </c>
      <c r="HQ4" s="522">
        <v>11</v>
      </c>
      <c r="HR4" s="522">
        <v>9</v>
      </c>
      <c r="HS4" s="522">
        <v>2</v>
      </c>
      <c r="HT4" s="522">
        <v>1</v>
      </c>
      <c r="HU4" s="522">
        <v>179</v>
      </c>
      <c r="HV4" s="522">
        <v>92</v>
      </c>
      <c r="HW4" s="522">
        <v>271</v>
      </c>
      <c r="HX4" s="522">
        <v>2936</v>
      </c>
      <c r="HY4" s="522">
        <v>54</v>
      </c>
      <c r="HZ4" s="522">
        <v>208</v>
      </c>
      <c r="IA4" s="522">
        <v>562</v>
      </c>
      <c r="IB4" s="522">
        <v>744</v>
      </c>
      <c r="IC4" s="522">
        <v>888</v>
      </c>
      <c r="ID4" s="522">
        <v>480</v>
      </c>
      <c r="IE4" s="522">
        <v>143</v>
      </c>
      <c r="IF4" s="522">
        <v>232</v>
      </c>
      <c r="IG4" s="522">
        <v>76</v>
      </c>
      <c r="IH4" s="522">
        <v>128</v>
      </c>
      <c r="II4" s="522">
        <v>100</v>
      </c>
      <c r="IJ4" s="522">
        <v>168</v>
      </c>
      <c r="IK4" s="522">
        <v>63</v>
      </c>
      <c r="IL4" s="522">
        <v>105</v>
      </c>
      <c r="IM4" s="522">
        <v>36</v>
      </c>
      <c r="IN4" s="522">
        <v>54</v>
      </c>
      <c r="IO4" s="522">
        <v>22</v>
      </c>
      <c r="IP4" s="522">
        <v>54</v>
      </c>
      <c r="IQ4" s="522">
        <v>741</v>
      </c>
      <c r="IR4" s="522">
        <v>440</v>
      </c>
      <c r="IS4" s="522">
        <v>1181</v>
      </c>
      <c r="IT4" s="522">
        <v>26</v>
      </c>
      <c r="IU4" s="522">
        <v>25</v>
      </c>
      <c r="IV4" s="522">
        <v>23</v>
      </c>
      <c r="IW4" s="522">
        <v>17</v>
      </c>
      <c r="IX4" s="522">
        <v>3</v>
      </c>
      <c r="IY4" s="522">
        <v>1</v>
      </c>
      <c r="IZ4" s="522">
        <v>3</v>
      </c>
      <c r="JA4" s="522">
        <v>2</v>
      </c>
      <c r="JB4" s="522">
        <v>123</v>
      </c>
      <c r="JC4" s="522">
        <v>102</v>
      </c>
      <c r="JD4" s="522">
        <v>154</v>
      </c>
      <c r="JE4" s="522">
        <v>127</v>
      </c>
      <c r="JF4" s="522">
        <v>281</v>
      </c>
      <c r="JG4" s="522">
        <v>45</v>
      </c>
      <c r="JH4" s="522">
        <v>54</v>
      </c>
      <c r="JI4" s="522">
        <v>31</v>
      </c>
      <c r="JJ4" s="522">
        <v>45</v>
      </c>
      <c r="JK4" s="522">
        <v>25</v>
      </c>
      <c r="JL4" s="522">
        <v>16</v>
      </c>
      <c r="JM4" s="522">
        <v>19</v>
      </c>
      <c r="JN4" s="522">
        <v>17</v>
      </c>
      <c r="JO4" s="522">
        <v>899</v>
      </c>
      <c r="JP4" s="522">
        <v>833</v>
      </c>
      <c r="JQ4" s="522">
        <v>1018</v>
      </c>
      <c r="JR4" s="522">
        <v>965</v>
      </c>
      <c r="JS4" s="522">
        <v>1983</v>
      </c>
      <c r="JT4" s="522">
        <v>4</v>
      </c>
      <c r="JU4" s="522">
        <v>12</v>
      </c>
      <c r="JV4" s="522">
        <v>5</v>
      </c>
      <c r="JW4" s="522">
        <v>6</v>
      </c>
      <c r="JX4" s="522">
        <v>1</v>
      </c>
      <c r="JY4" s="522">
        <v>1</v>
      </c>
      <c r="JZ4" s="522">
        <v>2</v>
      </c>
      <c r="KA4" s="522">
        <v>3</v>
      </c>
      <c r="KB4" s="522">
        <v>35</v>
      </c>
      <c r="KC4" s="522">
        <v>89</v>
      </c>
      <c r="KD4" s="522">
        <v>36</v>
      </c>
      <c r="KE4" s="522">
        <v>106</v>
      </c>
      <c r="KF4" s="522">
        <v>142</v>
      </c>
      <c r="KG4" s="522">
        <v>11</v>
      </c>
      <c r="KH4" s="522">
        <v>31</v>
      </c>
      <c r="KI4" s="522">
        <v>16</v>
      </c>
      <c r="KJ4" s="522">
        <v>20</v>
      </c>
      <c r="KK4" s="522">
        <v>0</v>
      </c>
      <c r="KL4" s="522">
        <v>1</v>
      </c>
      <c r="KM4" s="522">
        <v>2</v>
      </c>
      <c r="KN4" s="522">
        <v>6</v>
      </c>
      <c r="KO4" s="522">
        <v>52</v>
      </c>
      <c r="KP4" s="522">
        <v>127</v>
      </c>
      <c r="KQ4" s="522">
        <v>70</v>
      </c>
      <c r="KR4" s="522">
        <v>146</v>
      </c>
      <c r="KS4" s="522">
        <v>216</v>
      </c>
      <c r="KT4" s="522">
        <v>0</v>
      </c>
      <c r="KU4" s="522">
        <v>0</v>
      </c>
      <c r="KV4" s="522">
        <v>0</v>
      </c>
      <c r="KW4" s="522">
        <v>0</v>
      </c>
      <c r="KX4" s="522">
        <v>0</v>
      </c>
      <c r="KY4" s="522">
        <v>0</v>
      </c>
      <c r="KZ4" s="522">
        <v>0</v>
      </c>
      <c r="LA4" s="522">
        <v>0</v>
      </c>
      <c r="LB4" s="522">
        <v>0</v>
      </c>
      <c r="LC4" s="522">
        <v>0</v>
      </c>
      <c r="LD4" s="522">
        <v>0</v>
      </c>
      <c r="LE4" s="522">
        <v>0</v>
      </c>
      <c r="LF4" s="522">
        <v>0</v>
      </c>
      <c r="LG4" s="522">
        <v>28</v>
      </c>
      <c r="LH4" s="522">
        <v>13</v>
      </c>
      <c r="LI4" s="522">
        <v>4</v>
      </c>
      <c r="LJ4" s="522">
        <v>168</v>
      </c>
      <c r="LK4" s="522">
        <v>213</v>
      </c>
    </row>
    <row r="5" spans="1:325" s="523" customFormat="1" x14ac:dyDescent="0.25">
      <c r="A5" s="522" t="s">
        <v>191</v>
      </c>
      <c r="B5" s="522">
        <v>50</v>
      </c>
      <c r="D5" s="522"/>
      <c r="E5" s="522"/>
      <c r="F5" s="522"/>
      <c r="G5" s="522"/>
      <c r="H5" s="522"/>
      <c r="I5" s="522"/>
      <c r="J5" s="522"/>
      <c r="K5" s="522"/>
      <c r="L5" s="522"/>
      <c r="M5" s="522"/>
      <c r="N5" s="522"/>
      <c r="O5" s="522">
        <v>7</v>
      </c>
      <c r="P5" s="522">
        <v>6</v>
      </c>
      <c r="Q5" s="522">
        <v>8</v>
      </c>
      <c r="R5" s="522">
        <v>14</v>
      </c>
      <c r="S5" s="522">
        <v>11</v>
      </c>
      <c r="T5" s="522">
        <v>17</v>
      </c>
      <c r="U5" s="522">
        <v>8</v>
      </c>
      <c r="V5" s="522">
        <v>16</v>
      </c>
      <c r="W5" s="522">
        <v>5</v>
      </c>
      <c r="X5" s="522">
        <v>13</v>
      </c>
      <c r="Y5" s="522">
        <v>4</v>
      </c>
      <c r="Z5" s="522">
        <v>41</v>
      </c>
      <c r="AA5" s="522">
        <v>30</v>
      </c>
      <c r="AB5" s="522">
        <v>92</v>
      </c>
      <c r="AC5" s="522">
        <v>150</v>
      </c>
      <c r="AD5" s="522">
        <v>1006</v>
      </c>
      <c r="AE5" s="522">
        <v>1425</v>
      </c>
      <c r="AF5" s="522">
        <v>7</v>
      </c>
      <c r="AG5" s="522">
        <v>16</v>
      </c>
      <c r="AH5" s="522">
        <v>109</v>
      </c>
      <c r="AI5" s="522">
        <v>74</v>
      </c>
      <c r="AJ5" s="522">
        <v>1122</v>
      </c>
      <c r="AK5" s="522">
        <v>1515</v>
      </c>
      <c r="AL5" s="522">
        <v>2637</v>
      </c>
      <c r="AM5" s="522">
        <v>755</v>
      </c>
      <c r="AN5" s="522">
        <v>792</v>
      </c>
      <c r="AO5" s="522">
        <v>1547</v>
      </c>
      <c r="AP5" s="522">
        <v>28711.5</v>
      </c>
      <c r="AQ5" s="522">
        <v>180</v>
      </c>
      <c r="AR5" s="522">
        <v>173</v>
      </c>
      <c r="AS5" s="522">
        <v>0</v>
      </c>
      <c r="AT5" s="522">
        <v>0</v>
      </c>
      <c r="AU5" s="522">
        <v>0</v>
      </c>
      <c r="AV5" s="522">
        <v>1</v>
      </c>
      <c r="AW5" s="522">
        <v>0</v>
      </c>
      <c r="AX5" s="522">
        <v>1</v>
      </c>
      <c r="AY5" s="522">
        <v>0</v>
      </c>
      <c r="AZ5" s="522">
        <v>0</v>
      </c>
      <c r="BA5" s="522">
        <v>0</v>
      </c>
      <c r="BB5" s="522">
        <v>0</v>
      </c>
      <c r="BC5" s="522">
        <v>1</v>
      </c>
      <c r="BD5" s="522">
        <v>0</v>
      </c>
      <c r="BE5" s="522">
        <v>0</v>
      </c>
      <c r="BF5" s="522">
        <v>2</v>
      </c>
      <c r="BG5" s="522">
        <v>1</v>
      </c>
      <c r="BH5" s="522">
        <v>1</v>
      </c>
      <c r="BI5" s="522">
        <v>0</v>
      </c>
      <c r="BJ5" s="522">
        <v>0</v>
      </c>
      <c r="BK5" s="522">
        <v>0</v>
      </c>
      <c r="BL5" s="522">
        <v>0</v>
      </c>
      <c r="BM5" s="522">
        <v>0</v>
      </c>
      <c r="BN5" s="522">
        <v>0</v>
      </c>
      <c r="BO5" s="522">
        <v>7</v>
      </c>
      <c r="BP5" s="522">
        <v>5</v>
      </c>
      <c r="BQ5" s="522">
        <v>135</v>
      </c>
      <c r="BR5" s="522">
        <v>136</v>
      </c>
      <c r="BS5" s="522">
        <v>271</v>
      </c>
      <c r="BT5" s="522">
        <v>528</v>
      </c>
      <c r="BU5" s="522">
        <v>389</v>
      </c>
      <c r="BV5" s="522">
        <v>0</v>
      </c>
      <c r="BW5" s="522">
        <v>0</v>
      </c>
      <c r="BX5" s="522">
        <v>0</v>
      </c>
      <c r="BY5" s="522">
        <v>0</v>
      </c>
      <c r="BZ5" s="522">
        <v>0</v>
      </c>
      <c r="CA5" s="522">
        <v>0</v>
      </c>
      <c r="CB5" s="522">
        <v>0</v>
      </c>
      <c r="CC5" s="522">
        <v>0</v>
      </c>
      <c r="CD5" s="522">
        <v>0</v>
      </c>
      <c r="CE5" s="522">
        <v>0</v>
      </c>
      <c r="CF5" s="522">
        <v>0</v>
      </c>
      <c r="CG5" s="522">
        <v>0</v>
      </c>
      <c r="CH5" s="522">
        <v>0</v>
      </c>
      <c r="CI5" s="522">
        <v>0</v>
      </c>
      <c r="CJ5" s="522">
        <v>0</v>
      </c>
      <c r="CK5" s="522">
        <v>0</v>
      </c>
      <c r="CL5" s="522">
        <v>0</v>
      </c>
      <c r="CM5" s="522">
        <v>0</v>
      </c>
      <c r="CN5" s="522">
        <v>0</v>
      </c>
      <c r="CO5" s="522">
        <v>3</v>
      </c>
      <c r="CP5" s="522">
        <v>0</v>
      </c>
      <c r="CQ5" s="522">
        <v>0</v>
      </c>
      <c r="CR5" s="522">
        <v>27</v>
      </c>
      <c r="CS5" s="522">
        <v>33</v>
      </c>
      <c r="CT5" s="522">
        <v>510</v>
      </c>
      <c r="CU5" s="522">
        <v>391</v>
      </c>
      <c r="CV5" s="522">
        <v>901</v>
      </c>
      <c r="CW5" s="522">
        <v>14</v>
      </c>
      <c r="CX5" s="522">
        <v>32</v>
      </c>
      <c r="CY5" s="522">
        <v>0</v>
      </c>
      <c r="CZ5" s="522">
        <v>0</v>
      </c>
      <c r="DA5" s="522">
        <v>0</v>
      </c>
      <c r="DB5" s="522">
        <v>0</v>
      </c>
      <c r="DC5" s="522">
        <v>0</v>
      </c>
      <c r="DD5" s="522">
        <v>0</v>
      </c>
      <c r="DE5" s="522">
        <v>0</v>
      </c>
      <c r="DF5" s="522">
        <v>0</v>
      </c>
      <c r="DG5" s="522">
        <v>0</v>
      </c>
      <c r="DH5" s="522">
        <v>0</v>
      </c>
      <c r="DI5" s="522">
        <v>0</v>
      </c>
      <c r="DJ5" s="522">
        <v>0</v>
      </c>
      <c r="DK5" s="522">
        <v>0</v>
      </c>
      <c r="DL5" s="522">
        <v>0</v>
      </c>
      <c r="DM5" s="522">
        <v>0</v>
      </c>
      <c r="DN5" s="522">
        <v>0</v>
      </c>
      <c r="DO5" s="522">
        <v>0</v>
      </c>
      <c r="DP5" s="522">
        <v>0</v>
      </c>
      <c r="DQ5" s="522">
        <v>0</v>
      </c>
      <c r="DR5" s="522">
        <v>0</v>
      </c>
      <c r="DS5" s="522">
        <v>0</v>
      </c>
      <c r="DT5" s="522">
        <v>0</v>
      </c>
      <c r="DU5" s="522">
        <v>1</v>
      </c>
      <c r="DV5" s="522">
        <v>4</v>
      </c>
      <c r="DW5" s="522">
        <v>13</v>
      </c>
      <c r="DX5" s="522">
        <v>31</v>
      </c>
      <c r="DY5" s="522">
        <v>44</v>
      </c>
      <c r="DZ5" s="522">
        <v>78</v>
      </c>
      <c r="EA5" s="522">
        <v>73</v>
      </c>
      <c r="EB5" s="522">
        <v>0</v>
      </c>
      <c r="EC5" s="522">
        <v>0</v>
      </c>
      <c r="ED5" s="522">
        <v>0</v>
      </c>
      <c r="EE5" s="522">
        <v>0</v>
      </c>
      <c r="EF5" s="522">
        <v>0</v>
      </c>
      <c r="EG5" s="522">
        <v>0</v>
      </c>
      <c r="EH5" s="522">
        <v>0</v>
      </c>
      <c r="EI5" s="522">
        <v>0</v>
      </c>
      <c r="EJ5" s="522">
        <v>0</v>
      </c>
      <c r="EK5" s="522">
        <v>0</v>
      </c>
      <c r="EL5" s="522">
        <v>0</v>
      </c>
      <c r="EM5" s="522">
        <v>0</v>
      </c>
      <c r="EN5" s="522">
        <v>0</v>
      </c>
      <c r="EO5" s="522">
        <v>0</v>
      </c>
      <c r="EP5" s="522">
        <v>0</v>
      </c>
      <c r="EQ5" s="522">
        <v>0</v>
      </c>
      <c r="ER5" s="522">
        <v>0</v>
      </c>
      <c r="ES5" s="522">
        <v>0</v>
      </c>
      <c r="ET5" s="522">
        <v>0</v>
      </c>
      <c r="EU5" s="522">
        <v>0</v>
      </c>
      <c r="EV5" s="522">
        <v>7</v>
      </c>
      <c r="EW5" s="522">
        <v>1</v>
      </c>
      <c r="EX5" s="522">
        <v>2</v>
      </c>
      <c r="EY5" s="522">
        <v>1</v>
      </c>
      <c r="EZ5" s="522">
        <v>87</v>
      </c>
      <c r="FA5" s="522">
        <v>82</v>
      </c>
      <c r="FB5" s="522">
        <v>169</v>
      </c>
      <c r="FC5" s="522">
        <v>16</v>
      </c>
      <c r="FD5" s="522">
        <v>12</v>
      </c>
      <c r="FE5" s="522">
        <v>19</v>
      </c>
      <c r="FF5" s="522">
        <v>15</v>
      </c>
      <c r="FG5" s="522">
        <v>1</v>
      </c>
      <c r="FH5" s="522">
        <v>1</v>
      </c>
      <c r="FI5" s="522">
        <v>5</v>
      </c>
      <c r="FJ5" s="522">
        <v>5</v>
      </c>
      <c r="FK5" s="522">
        <v>336</v>
      </c>
      <c r="FL5" s="522">
        <v>206</v>
      </c>
      <c r="FM5" s="522">
        <v>367</v>
      </c>
      <c r="FN5" s="522">
        <v>235</v>
      </c>
      <c r="FO5" s="522">
        <v>602</v>
      </c>
      <c r="FP5" s="522">
        <v>5</v>
      </c>
      <c r="FQ5" s="522">
        <v>3</v>
      </c>
      <c r="FR5" s="522">
        <v>15</v>
      </c>
      <c r="FS5" s="522">
        <v>27</v>
      </c>
      <c r="FT5" s="522">
        <v>31</v>
      </c>
      <c r="FU5" s="522">
        <v>45</v>
      </c>
      <c r="FV5" s="522">
        <v>29</v>
      </c>
      <c r="FW5" s="522">
        <v>54</v>
      </c>
      <c r="FX5" s="522">
        <v>53</v>
      </c>
      <c r="FY5" s="522">
        <v>35</v>
      </c>
      <c r="FZ5" s="522">
        <v>42</v>
      </c>
      <c r="GA5" s="522">
        <v>7</v>
      </c>
      <c r="GB5" s="522">
        <v>175</v>
      </c>
      <c r="GC5" s="522">
        <v>171</v>
      </c>
      <c r="GD5" s="522">
        <v>346</v>
      </c>
      <c r="GE5" s="522">
        <v>92</v>
      </c>
      <c r="GF5" s="522">
        <v>100</v>
      </c>
      <c r="GG5" s="522">
        <v>187</v>
      </c>
      <c r="GH5" s="522">
        <v>182</v>
      </c>
      <c r="GI5" s="522">
        <v>183</v>
      </c>
      <c r="GJ5" s="522">
        <v>169</v>
      </c>
      <c r="GK5" s="522">
        <v>120</v>
      </c>
      <c r="GL5" s="522">
        <v>65</v>
      </c>
      <c r="GM5" s="522">
        <v>70</v>
      </c>
      <c r="GN5" s="522">
        <v>38</v>
      </c>
      <c r="GO5" s="522">
        <v>35</v>
      </c>
      <c r="GP5" s="522">
        <v>9</v>
      </c>
      <c r="GQ5" s="522">
        <v>687</v>
      </c>
      <c r="GR5" s="522">
        <v>563</v>
      </c>
      <c r="GS5" s="522">
        <v>1250</v>
      </c>
      <c r="GT5" s="522">
        <v>0</v>
      </c>
      <c r="GU5" s="522">
        <v>1</v>
      </c>
      <c r="GV5" s="522">
        <v>1</v>
      </c>
      <c r="GW5" s="522">
        <v>5</v>
      </c>
      <c r="GX5" s="522">
        <v>6</v>
      </c>
      <c r="GY5" s="522">
        <v>9</v>
      </c>
      <c r="GZ5" s="522">
        <v>4</v>
      </c>
      <c r="HA5" s="522">
        <v>8</v>
      </c>
      <c r="HB5" s="522">
        <v>3</v>
      </c>
      <c r="HC5" s="522">
        <v>5</v>
      </c>
      <c r="HD5" s="522">
        <v>1</v>
      </c>
      <c r="HE5" s="522">
        <v>0</v>
      </c>
      <c r="HF5" s="522">
        <v>28</v>
      </c>
      <c r="HG5" s="522">
        <v>15</v>
      </c>
      <c r="HH5" s="522">
        <v>43</v>
      </c>
      <c r="HI5" s="522">
        <v>2</v>
      </c>
      <c r="HJ5" s="522">
        <v>9</v>
      </c>
      <c r="HK5" s="522">
        <v>30</v>
      </c>
      <c r="HL5" s="522">
        <v>30</v>
      </c>
      <c r="HM5" s="522">
        <v>18</v>
      </c>
      <c r="HN5" s="522">
        <v>20</v>
      </c>
      <c r="HO5" s="522">
        <v>9</v>
      </c>
      <c r="HP5" s="522">
        <v>10</v>
      </c>
      <c r="HQ5" s="522">
        <v>4</v>
      </c>
      <c r="HR5" s="522">
        <v>5</v>
      </c>
      <c r="HS5" s="522">
        <v>5</v>
      </c>
      <c r="HT5" s="522">
        <v>3</v>
      </c>
      <c r="HU5" s="522">
        <v>77</v>
      </c>
      <c r="HV5" s="522">
        <v>68</v>
      </c>
      <c r="HW5" s="522">
        <v>145</v>
      </c>
      <c r="HX5" s="522">
        <v>1784</v>
      </c>
      <c r="HY5" s="522">
        <v>102</v>
      </c>
      <c r="HZ5" s="522">
        <v>213</v>
      </c>
      <c r="IA5" s="522">
        <v>299</v>
      </c>
      <c r="IB5" s="522">
        <v>481</v>
      </c>
      <c r="IC5" s="522">
        <v>477</v>
      </c>
      <c r="ID5" s="522">
        <v>212</v>
      </c>
      <c r="IE5" s="522">
        <v>47</v>
      </c>
      <c r="IF5" s="522">
        <v>53</v>
      </c>
      <c r="IG5" s="522">
        <v>41</v>
      </c>
      <c r="IH5" s="522">
        <v>59</v>
      </c>
      <c r="II5" s="522">
        <v>51</v>
      </c>
      <c r="IJ5" s="522">
        <v>89</v>
      </c>
      <c r="IK5" s="522">
        <v>52</v>
      </c>
      <c r="IL5" s="522">
        <v>76</v>
      </c>
      <c r="IM5" s="522">
        <v>29</v>
      </c>
      <c r="IN5" s="522">
        <v>42</v>
      </c>
      <c r="IO5" s="522">
        <v>13</v>
      </c>
      <c r="IP5" s="522">
        <v>25</v>
      </c>
      <c r="IQ5" s="522">
        <v>344</v>
      </c>
      <c r="IR5" s="522">
        <v>233</v>
      </c>
      <c r="IS5" s="522">
        <v>577</v>
      </c>
      <c r="IT5" s="522">
        <v>36</v>
      </c>
      <c r="IU5" s="522">
        <v>37</v>
      </c>
      <c r="IV5" s="522">
        <v>24</v>
      </c>
      <c r="IW5" s="522">
        <v>19</v>
      </c>
      <c r="IX5" s="522">
        <v>1</v>
      </c>
      <c r="IY5" s="522">
        <v>1</v>
      </c>
      <c r="IZ5" s="522">
        <v>5</v>
      </c>
      <c r="JA5" s="522">
        <v>9</v>
      </c>
      <c r="JB5" s="522">
        <v>120</v>
      </c>
      <c r="JC5" s="522">
        <v>114</v>
      </c>
      <c r="JD5" s="522">
        <v>142</v>
      </c>
      <c r="JE5" s="522">
        <v>141</v>
      </c>
      <c r="JF5" s="522">
        <v>283</v>
      </c>
      <c r="JG5" s="522">
        <v>80</v>
      </c>
      <c r="JH5" s="522">
        <v>82</v>
      </c>
      <c r="JI5" s="522">
        <v>16</v>
      </c>
      <c r="JJ5" s="522">
        <v>18</v>
      </c>
      <c r="JK5" s="522">
        <v>0</v>
      </c>
      <c r="JL5" s="522">
        <v>1</v>
      </c>
      <c r="JM5" s="522">
        <v>8</v>
      </c>
      <c r="JN5" s="522">
        <v>5</v>
      </c>
      <c r="JO5" s="522">
        <v>588</v>
      </c>
      <c r="JP5" s="522">
        <v>372</v>
      </c>
      <c r="JQ5" s="522">
        <v>692</v>
      </c>
      <c r="JR5" s="522">
        <v>478</v>
      </c>
      <c r="JS5" s="522">
        <v>1170</v>
      </c>
      <c r="JT5" s="522">
        <v>5</v>
      </c>
      <c r="JU5" s="522">
        <v>9</v>
      </c>
      <c r="JV5" s="522">
        <v>2</v>
      </c>
      <c r="JW5" s="522">
        <v>1</v>
      </c>
      <c r="JX5" s="522">
        <v>0</v>
      </c>
      <c r="JY5" s="522">
        <v>0</v>
      </c>
      <c r="JZ5" s="522">
        <v>1</v>
      </c>
      <c r="KA5" s="522">
        <v>6</v>
      </c>
      <c r="KB5" s="522">
        <v>11</v>
      </c>
      <c r="KC5" s="522">
        <v>24</v>
      </c>
      <c r="KD5" s="522">
        <v>20</v>
      </c>
      <c r="KE5" s="522">
        <v>37</v>
      </c>
      <c r="KF5" s="522">
        <v>57</v>
      </c>
      <c r="KG5" s="522">
        <v>25</v>
      </c>
      <c r="KH5" s="522">
        <v>31</v>
      </c>
      <c r="KI5" s="522">
        <v>25</v>
      </c>
      <c r="KJ5" s="522">
        <v>8</v>
      </c>
      <c r="KK5" s="522">
        <v>1</v>
      </c>
      <c r="KL5" s="522">
        <v>1</v>
      </c>
      <c r="KM5" s="522">
        <v>3</v>
      </c>
      <c r="KN5" s="522">
        <v>8</v>
      </c>
      <c r="KO5" s="522">
        <v>27</v>
      </c>
      <c r="KP5" s="522">
        <v>40</v>
      </c>
      <c r="KQ5" s="522">
        <v>56</v>
      </c>
      <c r="KR5" s="522">
        <v>75</v>
      </c>
      <c r="KS5" s="522">
        <v>131</v>
      </c>
      <c r="KT5" s="522">
        <v>0</v>
      </c>
      <c r="KU5" s="522">
        <v>0</v>
      </c>
      <c r="KV5" s="522">
        <v>0</v>
      </c>
      <c r="KW5" s="522">
        <v>0</v>
      </c>
      <c r="KX5" s="522">
        <v>0</v>
      </c>
      <c r="KY5" s="522">
        <v>0</v>
      </c>
      <c r="KZ5" s="522">
        <v>0</v>
      </c>
      <c r="LA5" s="522">
        <v>0</v>
      </c>
      <c r="LB5" s="522">
        <v>0</v>
      </c>
      <c r="LC5" s="522">
        <v>0</v>
      </c>
      <c r="LD5" s="522">
        <v>0</v>
      </c>
      <c r="LE5" s="522">
        <v>0</v>
      </c>
      <c r="LF5" s="522">
        <v>0</v>
      </c>
      <c r="LG5" s="522">
        <v>6</v>
      </c>
      <c r="LH5" s="522">
        <v>1</v>
      </c>
      <c r="LI5" s="522">
        <v>3</v>
      </c>
      <c r="LJ5" s="522">
        <v>71</v>
      </c>
      <c r="LK5" s="522">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0" tint="-0.499984740745262"/>
  </sheetPr>
  <dimension ref="A1:GH7"/>
  <sheetViews>
    <sheetView zoomScale="80" zoomScaleNormal="80" workbookViewId="0">
      <pane ySplit="1" topLeftCell="A2" activePane="bottomLeft" state="frozen"/>
      <selection activeCell="J9" sqref="J9"/>
      <selection pane="bottomLeft" activeCell="A25" sqref="A6:XFD25"/>
    </sheetView>
  </sheetViews>
  <sheetFormatPr defaultRowHeight="15" x14ac:dyDescent="0.25"/>
  <cols>
    <col min="1" max="1" width="58.85546875" style="4" customWidth="1"/>
    <col min="2" max="2" width="14.7109375" style="4" customWidth="1"/>
    <col min="3" max="3" width="11.5703125" style="4" customWidth="1"/>
    <col min="4" max="4" width="15.5703125" style="4" customWidth="1"/>
    <col min="5" max="5" width="20.28515625" style="4" customWidth="1"/>
    <col min="6" max="6" width="21.42578125" style="4" customWidth="1"/>
    <col min="7" max="7" width="28.28515625" style="4" customWidth="1"/>
    <col min="8" max="8" width="22.85546875" style="4" customWidth="1"/>
    <col min="9" max="9" width="17.7109375" style="4" customWidth="1"/>
    <col min="10" max="10" width="17.140625" style="4" customWidth="1"/>
    <col min="11" max="11" width="15.7109375" style="4" customWidth="1"/>
    <col min="12" max="12" width="13.28515625" style="4" customWidth="1"/>
    <col min="13" max="13" width="13.7109375" style="4" customWidth="1"/>
    <col min="14" max="14" width="23.85546875" style="4" customWidth="1"/>
    <col min="15" max="25" width="13" style="5" customWidth="1"/>
    <col min="26" max="39" width="9.140625" customWidth="1"/>
    <col min="40" max="69" width="9.140625" style="4" customWidth="1"/>
    <col min="70" max="71" width="14.42578125" style="4" customWidth="1"/>
    <col min="72" max="77" width="14.5703125" style="4" customWidth="1"/>
    <col min="78" max="78" width="9.140625" customWidth="1"/>
    <col min="79" max="182" width="9.140625" style="4" customWidth="1"/>
    <col min="183" max="183" width="35" style="4" customWidth="1"/>
    <col min="184" max="184" width="9.140625" style="4" customWidth="1"/>
    <col min="185" max="188" width="14.140625" style="4" customWidth="1"/>
    <col min="189" max="189" width="11.140625" style="4" customWidth="1"/>
    <col min="190" max="16384" width="9.140625" style="4"/>
  </cols>
  <sheetData>
    <row r="1" spans="1:190" s="3" customFormat="1" ht="94.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2" t="s">
        <v>14</v>
      </c>
      <c r="P1" s="2" t="s">
        <v>15</v>
      </c>
      <c r="Q1" s="2" t="s">
        <v>16</v>
      </c>
      <c r="R1" s="2" t="s">
        <v>729</v>
      </c>
      <c r="S1" s="2" t="s">
        <v>730</v>
      </c>
      <c r="T1" s="2" t="s">
        <v>17</v>
      </c>
      <c r="U1" s="2" t="s">
        <v>18</v>
      </c>
      <c r="V1" s="2" t="s">
        <v>19</v>
      </c>
      <c r="W1" s="2" t="s">
        <v>20</v>
      </c>
      <c r="X1" s="3" t="s">
        <v>21</v>
      </c>
      <c r="Y1" s="3" t="s">
        <v>22</v>
      </c>
      <c r="Z1" s="3" t="s">
        <v>23</v>
      </c>
      <c r="AA1" s="3" t="s">
        <v>24</v>
      </c>
      <c r="AB1" s="3" t="s">
        <v>25</v>
      </c>
      <c r="AC1" s="3" t="s">
        <v>26</v>
      </c>
      <c r="AD1" s="3" t="s">
        <v>27</v>
      </c>
      <c r="AE1" s="3" t="s">
        <v>28</v>
      </c>
      <c r="AF1" s="3" t="s">
        <v>29</v>
      </c>
      <c r="AG1" s="3" t="s">
        <v>30</v>
      </c>
      <c r="AH1" s="3" t="s">
        <v>31</v>
      </c>
      <c r="AI1" s="3" t="s">
        <v>32</v>
      </c>
      <c r="AJ1" s="3" t="s">
        <v>33</v>
      </c>
      <c r="AK1" s="3" t="s">
        <v>34</v>
      </c>
      <c r="AL1" s="3" t="s">
        <v>35</v>
      </c>
      <c r="AM1" s="3" t="s">
        <v>36</v>
      </c>
      <c r="AN1" s="3" t="s">
        <v>37</v>
      </c>
      <c r="AO1" s="3" t="s">
        <v>38</v>
      </c>
      <c r="AP1" s="3" t="s">
        <v>39</v>
      </c>
      <c r="AQ1" s="3" t="s">
        <v>40</v>
      </c>
      <c r="AR1" s="3" t="s">
        <v>41</v>
      </c>
      <c r="AS1" s="3" t="s">
        <v>42</v>
      </c>
      <c r="AT1" s="3" t="s">
        <v>43</v>
      </c>
      <c r="AU1" s="3" t="s">
        <v>44</v>
      </c>
      <c r="AV1" s="3" t="s">
        <v>45</v>
      </c>
      <c r="AW1" s="3" t="s">
        <v>46</v>
      </c>
      <c r="AX1" s="3" t="s">
        <v>47</v>
      </c>
      <c r="AY1" s="3" t="s">
        <v>48</v>
      </c>
      <c r="AZ1" s="3" t="s">
        <v>49</v>
      </c>
      <c r="BA1" s="3" t="s">
        <v>50</v>
      </c>
      <c r="BB1" s="3" t="s">
        <v>51</v>
      </c>
      <c r="BC1" s="3" t="s">
        <v>52</v>
      </c>
      <c r="BD1" s="3" t="s">
        <v>53</v>
      </c>
      <c r="BE1" s="3" t="s">
        <v>54</v>
      </c>
      <c r="BF1" s="3" t="s">
        <v>55</v>
      </c>
      <c r="BG1" s="3" t="s">
        <v>56</v>
      </c>
      <c r="BH1" s="3" t="s">
        <v>57</v>
      </c>
      <c r="BI1" s="3" t="s">
        <v>58</v>
      </c>
      <c r="BJ1" s="3" t="s">
        <v>59</v>
      </c>
      <c r="BK1" s="3" t="s">
        <v>60</v>
      </c>
      <c r="BL1" s="3" t="s">
        <v>61</v>
      </c>
      <c r="BM1" s="3" t="s">
        <v>62</v>
      </c>
      <c r="BN1" s="3" t="s">
        <v>63</v>
      </c>
      <c r="BO1" s="3" t="s">
        <v>64</v>
      </c>
      <c r="BP1" s="3" t="s">
        <v>65</v>
      </c>
      <c r="BQ1" s="3" t="s">
        <v>66</v>
      </c>
      <c r="BR1" s="3" t="s">
        <v>67</v>
      </c>
      <c r="BS1" s="3" t="s">
        <v>68</v>
      </c>
      <c r="BT1" s="3" t="s">
        <v>69</v>
      </c>
      <c r="BU1" s="3" t="s">
        <v>70</v>
      </c>
      <c r="BV1" s="3" t="s">
        <v>71</v>
      </c>
      <c r="BW1" s="3" t="s">
        <v>72</v>
      </c>
      <c r="BX1" s="3" t="s">
        <v>73</v>
      </c>
      <c r="BY1" s="3" t="s">
        <v>74</v>
      </c>
      <c r="BZ1" s="3" t="s">
        <v>75</v>
      </c>
      <c r="CA1" s="3" t="s">
        <v>76</v>
      </c>
      <c r="CB1" s="3" t="s">
        <v>77</v>
      </c>
      <c r="CC1" s="3" t="s">
        <v>78</v>
      </c>
      <c r="CD1" s="3" t="s">
        <v>79</v>
      </c>
      <c r="CE1" s="3" t="s">
        <v>80</v>
      </c>
      <c r="CF1" s="3" t="s">
        <v>81</v>
      </c>
      <c r="CG1" s="3" t="s">
        <v>82</v>
      </c>
      <c r="CH1" s="3" t="s">
        <v>83</v>
      </c>
      <c r="CI1" s="3" t="s">
        <v>84</v>
      </c>
      <c r="CJ1" s="3" t="s">
        <v>85</v>
      </c>
      <c r="CK1" s="3" t="s">
        <v>86</v>
      </c>
      <c r="CL1" s="3" t="s">
        <v>87</v>
      </c>
      <c r="CM1" s="3" t="s">
        <v>88</v>
      </c>
      <c r="CN1" s="3" t="s">
        <v>89</v>
      </c>
      <c r="CO1" s="3" t="s">
        <v>90</v>
      </c>
      <c r="CP1" s="3" t="s">
        <v>91</v>
      </c>
      <c r="CQ1" s="3" t="s">
        <v>92</v>
      </c>
      <c r="CR1" s="3" t="s">
        <v>93</v>
      </c>
      <c r="CS1" s="3" t="s">
        <v>94</v>
      </c>
      <c r="CT1" s="3" t="s">
        <v>95</v>
      </c>
      <c r="CU1" s="3" t="s">
        <v>96</v>
      </c>
      <c r="CV1" s="3" t="s">
        <v>97</v>
      </c>
      <c r="CW1" s="3" t="s">
        <v>98</v>
      </c>
      <c r="CX1" s="3" t="s">
        <v>99</v>
      </c>
      <c r="CY1" s="3" t="s">
        <v>100</v>
      </c>
      <c r="CZ1" s="3" t="s">
        <v>101</v>
      </c>
      <c r="DA1" s="3" t="s">
        <v>102</v>
      </c>
      <c r="DB1" s="3" t="s">
        <v>103</v>
      </c>
      <c r="DC1" s="3" t="s">
        <v>103</v>
      </c>
      <c r="DD1" s="3" t="s">
        <v>104</v>
      </c>
      <c r="DE1" s="3" t="s">
        <v>105</v>
      </c>
      <c r="DF1" s="3" t="s">
        <v>106</v>
      </c>
      <c r="DG1" s="3" t="s">
        <v>107</v>
      </c>
      <c r="DH1" s="3" t="s">
        <v>108</v>
      </c>
      <c r="DI1" s="3" t="s">
        <v>109</v>
      </c>
      <c r="DJ1" s="3" t="s">
        <v>110</v>
      </c>
      <c r="DK1" s="3" t="s">
        <v>111</v>
      </c>
      <c r="DL1" s="3" t="s">
        <v>112</v>
      </c>
      <c r="DM1" s="3" t="s">
        <v>113</v>
      </c>
      <c r="DN1" s="3" t="s">
        <v>114</v>
      </c>
      <c r="DO1" s="3" t="s">
        <v>115</v>
      </c>
      <c r="DP1" s="3" t="s">
        <v>116</v>
      </c>
      <c r="DQ1" s="3" t="s">
        <v>117</v>
      </c>
      <c r="DR1" s="3" t="s">
        <v>118</v>
      </c>
      <c r="DS1" s="3" t="s">
        <v>119</v>
      </c>
      <c r="DT1" s="3" t="s">
        <v>120</v>
      </c>
      <c r="DU1" s="3" t="s">
        <v>121</v>
      </c>
      <c r="DV1" s="3" t="s">
        <v>122</v>
      </c>
      <c r="DW1" s="3" t="s">
        <v>123</v>
      </c>
      <c r="DX1" s="3" t="s">
        <v>124</v>
      </c>
      <c r="DY1" s="3" t="s">
        <v>125</v>
      </c>
      <c r="DZ1" s="3" t="s">
        <v>126</v>
      </c>
      <c r="EA1" s="3" t="s">
        <v>127</v>
      </c>
      <c r="EB1" s="3" t="s">
        <v>128</v>
      </c>
      <c r="EC1" s="3" t="s">
        <v>129</v>
      </c>
      <c r="ED1" s="3" t="s">
        <v>130</v>
      </c>
      <c r="EE1" s="3" t="s">
        <v>131</v>
      </c>
      <c r="EF1" s="3" t="s">
        <v>132</v>
      </c>
      <c r="EG1" s="3" t="s">
        <v>133</v>
      </c>
      <c r="EH1" s="3" t="s">
        <v>134</v>
      </c>
      <c r="EI1" s="3" t="s">
        <v>135</v>
      </c>
      <c r="EJ1" s="3" t="s">
        <v>136</v>
      </c>
      <c r="EK1" s="3" t="s">
        <v>137</v>
      </c>
      <c r="EL1" s="3" t="s">
        <v>138</v>
      </c>
      <c r="EM1" s="3" t="s">
        <v>139</v>
      </c>
      <c r="EN1" s="3" t="s">
        <v>140</v>
      </c>
      <c r="EO1" s="3" t="s">
        <v>141</v>
      </c>
      <c r="EP1" s="3" t="s">
        <v>142</v>
      </c>
      <c r="EQ1" s="3" t="s">
        <v>143</v>
      </c>
      <c r="ER1" s="3" t="s">
        <v>144</v>
      </c>
      <c r="ES1" s="3" t="s">
        <v>145</v>
      </c>
      <c r="ET1" s="3" t="s">
        <v>146</v>
      </c>
      <c r="EU1" s="3" t="s">
        <v>147</v>
      </c>
      <c r="EV1" s="3" t="s">
        <v>148</v>
      </c>
      <c r="EW1" s="3" t="s">
        <v>149</v>
      </c>
      <c r="EX1" s="3" t="s">
        <v>150</v>
      </c>
      <c r="EY1" s="3" t="s">
        <v>151</v>
      </c>
      <c r="EZ1" s="3" t="s">
        <v>152</v>
      </c>
      <c r="FA1" s="3" t="s">
        <v>153</v>
      </c>
      <c r="FB1" s="3" t="s">
        <v>154</v>
      </c>
      <c r="FC1" s="3" t="s">
        <v>155</v>
      </c>
      <c r="FD1" s="3" t="s">
        <v>156</v>
      </c>
      <c r="FE1" s="3" t="s">
        <v>157</v>
      </c>
      <c r="FF1" s="3" t="s">
        <v>158</v>
      </c>
      <c r="FG1" s="3" t="s">
        <v>159</v>
      </c>
      <c r="FH1" s="3" t="s">
        <v>160</v>
      </c>
      <c r="FI1" s="3" t="s">
        <v>161</v>
      </c>
      <c r="FJ1" s="3" t="s">
        <v>162</v>
      </c>
      <c r="FK1" s="3" t="s">
        <v>163</v>
      </c>
      <c r="FL1" s="3" t="s">
        <v>164</v>
      </c>
      <c r="FM1" s="3" t="s">
        <v>165</v>
      </c>
      <c r="FN1" s="3" t="s">
        <v>166</v>
      </c>
      <c r="FO1" s="3" t="s">
        <v>167</v>
      </c>
      <c r="FP1" s="3" t="s">
        <v>168</v>
      </c>
      <c r="FQ1" s="3" t="s">
        <v>169</v>
      </c>
      <c r="FR1" s="3" t="s">
        <v>170</v>
      </c>
      <c r="FS1" s="3" t="s">
        <v>171</v>
      </c>
      <c r="FT1" s="3" t="s">
        <v>172</v>
      </c>
      <c r="FU1" s="3" t="s">
        <v>173</v>
      </c>
      <c r="FV1" s="3" t="s">
        <v>174</v>
      </c>
      <c r="FW1" s="3" t="s">
        <v>175</v>
      </c>
      <c r="FX1" s="3" t="s">
        <v>176</v>
      </c>
      <c r="FY1" s="3" t="s">
        <v>177</v>
      </c>
      <c r="FZ1" s="3" t="s">
        <v>178</v>
      </c>
      <c r="GA1" s="3" t="s">
        <v>179</v>
      </c>
      <c r="GB1" s="3" t="s">
        <v>727</v>
      </c>
      <c r="GC1" s="3" t="s">
        <v>731</v>
      </c>
      <c r="GD1" s="3" t="s">
        <v>732</v>
      </c>
      <c r="GE1" s="3" t="s">
        <v>733</v>
      </c>
      <c r="GF1" s="3" t="s">
        <v>734</v>
      </c>
      <c r="GG1" s="3" t="s">
        <v>735</v>
      </c>
      <c r="GH1" s="3" t="s">
        <v>738</v>
      </c>
    </row>
    <row r="2" spans="1:190" s="8" customFormat="1" ht="12.75" x14ac:dyDescent="0.2">
      <c r="A2" s="7" t="s">
        <v>190</v>
      </c>
      <c r="B2" s="8">
        <v>109</v>
      </c>
      <c r="C2" s="8">
        <v>0</v>
      </c>
      <c r="D2" s="8">
        <v>0</v>
      </c>
      <c r="E2" s="8">
        <v>0</v>
      </c>
      <c r="F2" s="8">
        <v>0</v>
      </c>
      <c r="G2" s="8">
        <v>0</v>
      </c>
      <c r="H2" s="8">
        <v>0</v>
      </c>
      <c r="I2" s="8">
        <v>0</v>
      </c>
      <c r="J2" s="8">
        <v>14149573</v>
      </c>
      <c r="K2" s="8">
        <v>0</v>
      </c>
      <c r="L2" s="8">
        <v>13146012.25</v>
      </c>
      <c r="M2" s="8">
        <v>37320680.560000002</v>
      </c>
      <c r="N2" s="8">
        <v>0</v>
      </c>
      <c r="O2" s="8">
        <v>8082</v>
      </c>
      <c r="P2" s="8">
        <v>37699</v>
      </c>
      <c r="Q2" s="8">
        <v>577</v>
      </c>
      <c r="T2" s="8">
        <v>1039101</v>
      </c>
      <c r="U2" s="8">
        <v>2180231</v>
      </c>
      <c r="V2" s="8">
        <v>287766</v>
      </c>
      <c r="W2" s="8">
        <v>178626</v>
      </c>
      <c r="X2" s="8">
        <v>307755</v>
      </c>
      <c r="Y2" s="8">
        <v>932902</v>
      </c>
      <c r="Z2" s="8">
        <v>0</v>
      </c>
      <c r="AA2" s="8">
        <v>0</v>
      </c>
      <c r="AB2" s="8">
        <v>0</v>
      </c>
      <c r="AC2" s="8">
        <v>0</v>
      </c>
      <c r="AD2" s="8">
        <v>0</v>
      </c>
      <c r="AE2" s="8">
        <v>0</v>
      </c>
      <c r="AF2" s="8">
        <v>0</v>
      </c>
      <c r="AG2" s="8">
        <v>0</v>
      </c>
      <c r="AH2" s="8">
        <v>0</v>
      </c>
      <c r="AI2" s="8">
        <v>0</v>
      </c>
      <c r="AJ2" s="8">
        <v>0</v>
      </c>
      <c r="AK2" s="8">
        <v>0</v>
      </c>
      <c r="AL2" s="8">
        <v>0</v>
      </c>
      <c r="AM2" s="8">
        <v>0</v>
      </c>
      <c r="AN2" s="8">
        <v>0</v>
      </c>
      <c r="AO2" s="8">
        <v>0</v>
      </c>
      <c r="AP2" s="8">
        <v>0</v>
      </c>
      <c r="AQ2" s="8">
        <v>0</v>
      </c>
      <c r="AR2" s="8">
        <v>0</v>
      </c>
      <c r="AS2" s="8">
        <v>0</v>
      </c>
      <c r="AT2" s="8">
        <v>0</v>
      </c>
      <c r="AU2" s="8">
        <v>0</v>
      </c>
      <c r="AV2" s="8">
        <v>0</v>
      </c>
      <c r="AW2" s="8">
        <v>0</v>
      </c>
      <c r="AX2" s="8">
        <v>0</v>
      </c>
      <c r="AY2" s="8">
        <v>0</v>
      </c>
      <c r="AZ2" s="8">
        <v>0</v>
      </c>
      <c r="BA2" s="8">
        <v>0</v>
      </c>
      <c r="BB2" s="8">
        <v>0</v>
      </c>
      <c r="BC2" s="8">
        <v>0</v>
      </c>
      <c r="BD2" s="8">
        <v>0</v>
      </c>
      <c r="BE2" s="8">
        <v>0</v>
      </c>
      <c r="BF2" s="8">
        <v>0</v>
      </c>
      <c r="BG2" s="8">
        <v>0</v>
      </c>
      <c r="BH2" s="8">
        <v>0</v>
      </c>
      <c r="BI2" s="8">
        <v>0</v>
      </c>
      <c r="BJ2" s="8">
        <v>0</v>
      </c>
      <c r="BK2" s="8">
        <v>0</v>
      </c>
      <c r="BL2" s="8">
        <v>0</v>
      </c>
      <c r="BM2" s="8">
        <v>0</v>
      </c>
      <c r="BN2" s="8">
        <v>0</v>
      </c>
      <c r="BO2" s="8">
        <v>0</v>
      </c>
      <c r="BP2" s="8">
        <v>0</v>
      </c>
      <c r="BQ2" s="8">
        <v>0</v>
      </c>
      <c r="BR2" s="8">
        <v>1297017</v>
      </c>
      <c r="BS2" s="8">
        <v>815339</v>
      </c>
      <c r="BT2" s="8">
        <v>111986</v>
      </c>
      <c r="BU2" s="8">
        <v>148634</v>
      </c>
      <c r="BV2" s="8">
        <v>13641158.130000001</v>
      </c>
      <c r="BW2" s="8">
        <v>1831.9643332588782</v>
      </c>
      <c r="BX2" s="8">
        <v>0</v>
      </c>
      <c r="BY2" s="8">
        <v>0</v>
      </c>
      <c r="BZ2" s="8">
        <v>0</v>
      </c>
      <c r="CA2" s="8">
        <v>0</v>
      </c>
      <c r="CB2" s="8">
        <v>0</v>
      </c>
      <c r="CC2" s="8">
        <v>0</v>
      </c>
      <c r="CD2" s="8">
        <v>0</v>
      </c>
      <c r="CE2" s="8">
        <v>0</v>
      </c>
      <c r="CF2" s="8">
        <v>0</v>
      </c>
      <c r="CG2" s="8">
        <v>0</v>
      </c>
      <c r="CH2" s="8">
        <v>0</v>
      </c>
      <c r="CI2" s="8">
        <v>0</v>
      </c>
      <c r="CJ2" s="8">
        <v>0</v>
      </c>
      <c r="CK2" s="8">
        <v>0</v>
      </c>
      <c r="CL2" s="8">
        <v>0</v>
      </c>
      <c r="CM2" s="8">
        <v>0</v>
      </c>
      <c r="CN2" s="8">
        <v>0</v>
      </c>
      <c r="CO2" s="8">
        <v>0</v>
      </c>
      <c r="CP2" s="8">
        <v>0</v>
      </c>
      <c r="CQ2" s="8">
        <v>0</v>
      </c>
      <c r="CR2" s="8">
        <v>0</v>
      </c>
      <c r="CS2" s="8">
        <v>0</v>
      </c>
      <c r="CT2" s="8">
        <v>0</v>
      </c>
      <c r="CU2" s="8">
        <v>0</v>
      </c>
      <c r="CV2" s="8">
        <v>0</v>
      </c>
      <c r="CW2" s="8">
        <v>0</v>
      </c>
      <c r="CX2" s="8">
        <v>0</v>
      </c>
      <c r="CY2" s="8">
        <v>0</v>
      </c>
      <c r="CZ2" s="8">
        <v>0</v>
      </c>
      <c r="DA2" s="8">
        <v>0</v>
      </c>
      <c r="DB2" s="8">
        <v>0</v>
      </c>
      <c r="DC2" s="8">
        <v>0</v>
      </c>
      <c r="DD2" s="8">
        <v>0</v>
      </c>
      <c r="DE2" s="8">
        <v>0</v>
      </c>
      <c r="DF2" s="8">
        <v>0</v>
      </c>
      <c r="DG2" s="8">
        <v>0</v>
      </c>
      <c r="DH2" s="8">
        <v>0</v>
      </c>
      <c r="DI2" s="8">
        <v>0</v>
      </c>
      <c r="DJ2" s="8">
        <v>0</v>
      </c>
      <c r="DK2" s="8">
        <v>0</v>
      </c>
      <c r="DL2" s="8">
        <v>0</v>
      </c>
      <c r="DM2" s="8">
        <v>0</v>
      </c>
      <c r="DN2" s="8">
        <v>0</v>
      </c>
      <c r="DO2" s="8">
        <v>0</v>
      </c>
      <c r="DP2" s="8">
        <v>0</v>
      </c>
      <c r="DQ2" s="8">
        <v>0</v>
      </c>
      <c r="DR2" s="8">
        <v>0</v>
      </c>
      <c r="DS2" s="8">
        <v>0</v>
      </c>
      <c r="DT2" s="8">
        <v>0</v>
      </c>
      <c r="DU2" s="8">
        <v>0</v>
      </c>
      <c r="DV2" s="8">
        <v>0</v>
      </c>
      <c r="DW2" s="8">
        <v>0</v>
      </c>
      <c r="DX2" s="8">
        <v>0</v>
      </c>
      <c r="DY2" s="8">
        <v>0</v>
      </c>
      <c r="DZ2" s="8">
        <v>0</v>
      </c>
      <c r="EA2" s="8">
        <v>0</v>
      </c>
      <c r="EB2" s="8">
        <v>0</v>
      </c>
      <c r="EC2" s="8">
        <v>0</v>
      </c>
      <c r="ED2" s="8">
        <v>0</v>
      </c>
      <c r="EE2" s="8">
        <v>0</v>
      </c>
      <c r="EF2" s="8">
        <v>0</v>
      </c>
      <c r="EG2" s="8">
        <v>0</v>
      </c>
      <c r="EH2" s="8">
        <v>0</v>
      </c>
      <c r="EI2" s="8">
        <v>0</v>
      </c>
      <c r="EJ2" s="8">
        <v>0</v>
      </c>
      <c r="EK2" s="8">
        <v>0</v>
      </c>
      <c r="EL2" s="8">
        <v>0</v>
      </c>
      <c r="EM2" s="8">
        <v>0</v>
      </c>
      <c r="EN2" s="8">
        <v>0</v>
      </c>
      <c r="EO2" s="8">
        <v>0</v>
      </c>
      <c r="EP2" s="8">
        <v>0</v>
      </c>
      <c r="EQ2" s="8">
        <v>0</v>
      </c>
      <c r="ER2" s="8">
        <v>0</v>
      </c>
      <c r="ES2" s="8">
        <v>0</v>
      </c>
      <c r="ET2" s="8">
        <v>0</v>
      </c>
      <c r="EU2" s="8">
        <v>0</v>
      </c>
      <c r="EV2" s="8">
        <v>0</v>
      </c>
      <c r="EW2" s="8">
        <v>0</v>
      </c>
      <c r="EX2" s="8">
        <v>0</v>
      </c>
      <c r="EY2" s="8">
        <v>0</v>
      </c>
      <c r="EZ2" s="8">
        <v>0</v>
      </c>
      <c r="FA2" s="8">
        <v>0</v>
      </c>
      <c r="FB2" s="8">
        <v>0</v>
      </c>
      <c r="FC2" s="8">
        <v>0</v>
      </c>
      <c r="FD2" s="8">
        <v>0</v>
      </c>
      <c r="FE2" s="8">
        <v>0</v>
      </c>
      <c r="FF2" s="8">
        <v>0</v>
      </c>
      <c r="FG2" s="8">
        <v>0</v>
      </c>
      <c r="FH2" s="8">
        <v>0</v>
      </c>
      <c r="FI2" s="8">
        <v>0</v>
      </c>
      <c r="FJ2" s="8">
        <v>0</v>
      </c>
      <c r="FK2" s="8">
        <v>0</v>
      </c>
      <c r="FL2" s="8">
        <v>0</v>
      </c>
      <c r="FM2" s="8">
        <v>0</v>
      </c>
      <c r="FN2" s="8">
        <v>0</v>
      </c>
      <c r="FO2" s="8">
        <v>0</v>
      </c>
      <c r="FP2" s="8">
        <v>0</v>
      </c>
      <c r="FQ2" s="8">
        <v>0</v>
      </c>
      <c r="FR2" s="8">
        <v>0</v>
      </c>
      <c r="FS2" s="8">
        <v>0</v>
      </c>
      <c r="FT2" s="8">
        <v>0</v>
      </c>
      <c r="FU2" s="8">
        <v>0</v>
      </c>
      <c r="FV2" s="8">
        <v>0</v>
      </c>
      <c r="FW2" s="8">
        <v>0</v>
      </c>
      <c r="FX2" s="8">
        <v>0</v>
      </c>
      <c r="FY2" s="8">
        <v>0</v>
      </c>
      <c r="FZ2" s="8">
        <v>0</v>
      </c>
      <c r="GC2" s="4">
        <v>1240657</v>
      </c>
      <c r="GD2" s="4">
        <v>3219332</v>
      </c>
      <c r="GE2" s="4">
        <v>466392</v>
      </c>
      <c r="GF2" s="4"/>
      <c r="GG2" s="4">
        <v>4926381</v>
      </c>
      <c r="GH2" s="4">
        <v>46358</v>
      </c>
    </row>
    <row r="3" spans="1:190" s="8" customFormat="1" ht="12.75" x14ac:dyDescent="0.2">
      <c r="A3" s="7" t="s">
        <v>191</v>
      </c>
      <c r="B3" s="8">
        <v>38</v>
      </c>
      <c r="C3" s="8">
        <v>0</v>
      </c>
      <c r="D3" s="8">
        <v>0</v>
      </c>
      <c r="E3" s="8">
        <v>0</v>
      </c>
      <c r="F3" s="8">
        <v>0</v>
      </c>
      <c r="G3" s="8">
        <v>0</v>
      </c>
      <c r="H3" s="8">
        <v>0</v>
      </c>
      <c r="I3" s="8">
        <v>0</v>
      </c>
      <c r="J3" s="8">
        <v>2956777</v>
      </c>
      <c r="K3" s="8">
        <v>0</v>
      </c>
      <c r="L3" s="8">
        <v>0</v>
      </c>
      <c r="M3" s="8">
        <v>0</v>
      </c>
      <c r="N3" s="8">
        <v>0</v>
      </c>
      <c r="O3" s="8">
        <v>2035</v>
      </c>
      <c r="P3" s="8">
        <v>14156</v>
      </c>
      <c r="Q3" s="8">
        <v>202</v>
      </c>
      <c r="T3" s="8">
        <v>127642</v>
      </c>
      <c r="U3" s="8">
        <v>1014163</v>
      </c>
      <c r="V3" s="8">
        <v>65578</v>
      </c>
      <c r="W3" s="8">
        <v>38856</v>
      </c>
      <c r="X3" s="8">
        <v>85849</v>
      </c>
      <c r="Y3" s="8">
        <v>170847</v>
      </c>
      <c r="Z3" s="6">
        <v>0</v>
      </c>
      <c r="AA3" s="6">
        <v>0</v>
      </c>
      <c r="AB3" s="6">
        <v>0</v>
      </c>
      <c r="AC3" s="6">
        <v>0</v>
      </c>
      <c r="AD3" s="6">
        <v>0</v>
      </c>
      <c r="AE3" s="6">
        <v>0</v>
      </c>
      <c r="AF3" s="6">
        <v>0</v>
      </c>
      <c r="AG3" s="6">
        <v>0</v>
      </c>
      <c r="AH3" s="6">
        <v>0</v>
      </c>
      <c r="AI3" s="6">
        <v>0</v>
      </c>
      <c r="AJ3" s="6">
        <v>0</v>
      </c>
      <c r="AK3" s="6">
        <v>0</v>
      </c>
      <c r="AL3" s="6">
        <v>0</v>
      </c>
      <c r="AM3" s="6">
        <v>0</v>
      </c>
      <c r="AN3" s="6">
        <v>0</v>
      </c>
      <c r="AO3" s="6">
        <v>0</v>
      </c>
      <c r="AP3" s="6">
        <v>0</v>
      </c>
      <c r="AQ3" s="6">
        <v>0</v>
      </c>
      <c r="AR3" s="6">
        <v>0</v>
      </c>
      <c r="AS3" s="6">
        <v>0</v>
      </c>
      <c r="AT3" s="6">
        <v>0</v>
      </c>
      <c r="AU3" s="6">
        <v>0</v>
      </c>
      <c r="AV3" s="6">
        <v>0</v>
      </c>
      <c r="AW3" s="6">
        <v>0</v>
      </c>
      <c r="AX3" s="6">
        <v>0</v>
      </c>
      <c r="AY3" s="6">
        <v>0</v>
      </c>
      <c r="AZ3" s="6">
        <v>0</v>
      </c>
      <c r="BA3" s="6">
        <v>0</v>
      </c>
      <c r="BB3" s="6">
        <v>0</v>
      </c>
      <c r="BC3" s="6">
        <v>0</v>
      </c>
      <c r="BD3" s="6">
        <v>0</v>
      </c>
      <c r="BE3" s="6">
        <v>0</v>
      </c>
      <c r="BF3" s="6">
        <v>0</v>
      </c>
      <c r="BG3" s="6">
        <v>0</v>
      </c>
      <c r="BH3" s="6">
        <v>0</v>
      </c>
      <c r="BI3" s="6">
        <v>0</v>
      </c>
      <c r="BJ3" s="6">
        <v>0</v>
      </c>
      <c r="BK3" s="6">
        <v>0</v>
      </c>
      <c r="BL3" s="6">
        <v>0</v>
      </c>
      <c r="BM3" s="6">
        <v>0</v>
      </c>
      <c r="BN3" s="6">
        <v>0</v>
      </c>
      <c r="BO3" s="6">
        <v>0</v>
      </c>
      <c r="BP3" s="6">
        <v>0</v>
      </c>
      <c r="BQ3" s="6">
        <v>0</v>
      </c>
      <c r="BR3" s="8">
        <v>167452</v>
      </c>
      <c r="BS3" s="8">
        <v>98153</v>
      </c>
      <c r="BT3" s="8">
        <v>29617</v>
      </c>
      <c r="BU3" s="8">
        <v>11170</v>
      </c>
      <c r="BV3" s="8">
        <v>692331.29</v>
      </c>
      <c r="BW3" s="8">
        <v>141.22</v>
      </c>
      <c r="BX3" s="8">
        <v>0</v>
      </c>
      <c r="BY3" s="8">
        <v>0</v>
      </c>
      <c r="BZ3" s="8">
        <v>0</v>
      </c>
      <c r="CA3" s="8">
        <v>0</v>
      </c>
      <c r="CB3" s="8">
        <v>0</v>
      </c>
      <c r="CC3" s="8">
        <v>0</v>
      </c>
      <c r="CD3" s="8">
        <v>0</v>
      </c>
      <c r="CE3" s="8">
        <v>0</v>
      </c>
      <c r="CF3" s="8">
        <v>0</v>
      </c>
      <c r="CG3" s="8">
        <v>0</v>
      </c>
      <c r="CH3" s="8">
        <v>0</v>
      </c>
      <c r="CI3" s="8">
        <v>0</v>
      </c>
      <c r="CJ3" s="8">
        <v>0</v>
      </c>
      <c r="CK3" s="8">
        <v>0</v>
      </c>
      <c r="CL3" s="8">
        <v>0</v>
      </c>
      <c r="CM3" s="8">
        <v>0</v>
      </c>
      <c r="CN3" s="8">
        <v>0</v>
      </c>
      <c r="CO3" s="8">
        <v>0</v>
      </c>
      <c r="CP3" s="8">
        <v>0</v>
      </c>
      <c r="CQ3" s="8">
        <v>0</v>
      </c>
      <c r="CR3" s="8">
        <v>0</v>
      </c>
      <c r="CS3" s="8">
        <v>0</v>
      </c>
      <c r="CT3" s="8">
        <v>0</v>
      </c>
      <c r="CU3" s="8">
        <v>0</v>
      </c>
      <c r="CV3" s="8">
        <v>0</v>
      </c>
      <c r="CW3" s="8">
        <v>0</v>
      </c>
      <c r="CX3" s="8">
        <v>0</v>
      </c>
      <c r="CY3" s="8">
        <v>0</v>
      </c>
      <c r="CZ3" s="8">
        <v>0</v>
      </c>
      <c r="DA3" s="8">
        <v>0</v>
      </c>
      <c r="DB3" s="8">
        <v>0</v>
      </c>
      <c r="DC3" s="8">
        <v>0</v>
      </c>
      <c r="DD3" s="8">
        <v>0</v>
      </c>
      <c r="DE3" s="8">
        <v>0</v>
      </c>
      <c r="DF3" s="8">
        <v>0</v>
      </c>
      <c r="DG3" s="8">
        <v>0</v>
      </c>
      <c r="DH3" s="8">
        <v>0</v>
      </c>
      <c r="DI3" s="8">
        <v>0</v>
      </c>
      <c r="DJ3" s="8">
        <v>0</v>
      </c>
      <c r="DK3" s="8">
        <v>0</v>
      </c>
      <c r="DL3" s="8">
        <v>0</v>
      </c>
      <c r="DM3" s="8">
        <v>0</v>
      </c>
      <c r="DN3" s="8">
        <v>0</v>
      </c>
      <c r="DO3" s="8">
        <v>0</v>
      </c>
      <c r="DP3" s="8">
        <v>0</v>
      </c>
      <c r="DQ3" s="8">
        <v>0</v>
      </c>
      <c r="DR3" s="8">
        <v>0</v>
      </c>
      <c r="DS3" s="8">
        <v>0</v>
      </c>
      <c r="DT3" s="8">
        <v>0</v>
      </c>
      <c r="DU3" s="8">
        <v>0</v>
      </c>
      <c r="DV3" s="8">
        <v>0</v>
      </c>
      <c r="DW3" s="8">
        <v>0</v>
      </c>
      <c r="DX3" s="8">
        <v>0</v>
      </c>
      <c r="DY3" s="8">
        <v>0</v>
      </c>
      <c r="DZ3" s="8">
        <v>0</v>
      </c>
      <c r="EA3" s="8">
        <v>0</v>
      </c>
      <c r="EB3" s="8">
        <v>0</v>
      </c>
      <c r="EC3" s="8">
        <v>0</v>
      </c>
      <c r="ED3" s="8">
        <v>0</v>
      </c>
      <c r="EE3" s="8">
        <v>0</v>
      </c>
      <c r="EF3" s="8">
        <v>0</v>
      </c>
      <c r="EG3" s="8">
        <v>0</v>
      </c>
      <c r="EH3" s="8">
        <v>0</v>
      </c>
      <c r="EI3" s="8">
        <v>0</v>
      </c>
      <c r="EJ3" s="8">
        <v>0</v>
      </c>
      <c r="EK3" s="8">
        <v>0</v>
      </c>
      <c r="EL3" s="8">
        <v>0</v>
      </c>
      <c r="EM3" s="8">
        <v>0</v>
      </c>
      <c r="EN3" s="8">
        <v>0</v>
      </c>
      <c r="EO3" s="8">
        <v>0</v>
      </c>
      <c r="EP3" s="8">
        <v>0</v>
      </c>
      <c r="EQ3" s="8">
        <v>0</v>
      </c>
      <c r="ER3" s="8">
        <v>0</v>
      </c>
      <c r="ES3" s="8">
        <v>0</v>
      </c>
      <c r="ET3" s="8">
        <v>0</v>
      </c>
      <c r="EU3" s="8">
        <v>0</v>
      </c>
      <c r="EV3" s="8">
        <v>0</v>
      </c>
      <c r="EW3" s="8">
        <v>0</v>
      </c>
      <c r="EX3" s="8">
        <v>0</v>
      </c>
      <c r="EY3" s="8">
        <v>0</v>
      </c>
      <c r="EZ3" s="8">
        <v>0</v>
      </c>
      <c r="FA3" s="8">
        <v>0</v>
      </c>
      <c r="FB3" s="8">
        <v>0</v>
      </c>
      <c r="FC3" s="8">
        <v>0</v>
      </c>
      <c r="FD3" s="8">
        <v>0</v>
      </c>
      <c r="FE3" s="8">
        <v>0</v>
      </c>
      <c r="FF3" s="8">
        <v>0</v>
      </c>
      <c r="FG3" s="8">
        <v>0</v>
      </c>
      <c r="FH3" s="8">
        <v>0</v>
      </c>
      <c r="FI3" s="8">
        <v>0</v>
      </c>
      <c r="FJ3" s="8">
        <v>0</v>
      </c>
      <c r="FK3" s="8">
        <v>0</v>
      </c>
      <c r="FL3" s="8">
        <v>0</v>
      </c>
      <c r="FM3" s="8">
        <v>0</v>
      </c>
      <c r="FN3" s="8">
        <v>0</v>
      </c>
      <c r="FO3" s="8">
        <v>0</v>
      </c>
      <c r="FP3" s="8">
        <v>0</v>
      </c>
      <c r="FQ3" s="8">
        <v>0</v>
      </c>
      <c r="FR3" s="8">
        <v>0</v>
      </c>
      <c r="FS3" s="8">
        <v>0</v>
      </c>
      <c r="FT3" s="8">
        <v>0</v>
      </c>
      <c r="FU3" s="8">
        <v>0</v>
      </c>
      <c r="FV3" s="8">
        <v>0</v>
      </c>
      <c r="FW3" s="8">
        <v>0</v>
      </c>
      <c r="FX3" s="8">
        <v>0</v>
      </c>
      <c r="FY3" s="8">
        <v>0</v>
      </c>
      <c r="FZ3" s="8">
        <v>0</v>
      </c>
      <c r="GC3" s="4">
        <v>256696</v>
      </c>
      <c r="GD3" s="4">
        <v>1141805</v>
      </c>
      <c r="GE3" s="4">
        <v>104434</v>
      </c>
      <c r="GF3" s="4"/>
      <c r="GG3" s="4">
        <v>1502935</v>
      </c>
      <c r="GH3" s="4">
        <v>16393</v>
      </c>
    </row>
    <row r="4" spans="1:190" s="8" customFormat="1" ht="12.75" x14ac:dyDescent="0.2">
      <c r="A4" s="7" t="s">
        <v>192</v>
      </c>
      <c r="B4" s="8">
        <v>65</v>
      </c>
      <c r="C4" s="8">
        <v>0</v>
      </c>
      <c r="D4" s="8">
        <v>0</v>
      </c>
      <c r="E4" s="8">
        <v>0</v>
      </c>
      <c r="F4" s="8">
        <v>0</v>
      </c>
      <c r="G4" s="8">
        <v>0</v>
      </c>
      <c r="H4" s="8">
        <v>0</v>
      </c>
      <c r="I4" s="8">
        <v>0</v>
      </c>
      <c r="J4" s="8">
        <v>6134734</v>
      </c>
      <c r="K4" s="8">
        <v>0</v>
      </c>
      <c r="L4" s="8">
        <v>0</v>
      </c>
      <c r="M4" s="8">
        <v>0</v>
      </c>
      <c r="N4" s="8">
        <v>0</v>
      </c>
      <c r="O4" s="8">
        <v>3997</v>
      </c>
      <c r="P4" s="8">
        <v>20473</v>
      </c>
      <c r="Q4" s="8">
        <v>334</v>
      </c>
      <c r="T4" s="8">
        <v>246969</v>
      </c>
      <c r="U4" s="8">
        <v>899039</v>
      </c>
      <c r="V4" s="8">
        <v>125961</v>
      </c>
      <c r="W4" s="8">
        <v>116606</v>
      </c>
      <c r="X4" s="8">
        <v>219906</v>
      </c>
      <c r="Y4" s="8">
        <v>745055</v>
      </c>
      <c r="Z4" s="6">
        <v>0</v>
      </c>
      <c r="AA4" s="6">
        <v>0</v>
      </c>
      <c r="AB4" s="6">
        <v>0</v>
      </c>
      <c r="AC4" s="6">
        <v>0</v>
      </c>
      <c r="AD4" s="6">
        <v>0</v>
      </c>
      <c r="AE4" s="6">
        <v>0</v>
      </c>
      <c r="AF4" s="6">
        <v>0</v>
      </c>
      <c r="AG4" s="6">
        <v>0</v>
      </c>
      <c r="AH4" s="6">
        <v>0</v>
      </c>
      <c r="AI4" s="6">
        <v>0</v>
      </c>
      <c r="AJ4" s="6">
        <v>0</v>
      </c>
      <c r="AK4" s="6">
        <v>0</v>
      </c>
      <c r="AL4" s="6">
        <v>0</v>
      </c>
      <c r="AM4" s="6">
        <v>0</v>
      </c>
      <c r="AN4" s="6">
        <v>0</v>
      </c>
      <c r="AO4" s="6">
        <v>0</v>
      </c>
      <c r="AP4" s="6">
        <v>0</v>
      </c>
      <c r="AQ4" s="6">
        <v>0</v>
      </c>
      <c r="AR4" s="6">
        <v>0</v>
      </c>
      <c r="AS4" s="6">
        <v>0</v>
      </c>
      <c r="AT4" s="6">
        <v>0</v>
      </c>
      <c r="AU4" s="6">
        <v>0</v>
      </c>
      <c r="AV4" s="6">
        <v>0</v>
      </c>
      <c r="AW4" s="6">
        <v>0</v>
      </c>
      <c r="AX4" s="6">
        <v>0</v>
      </c>
      <c r="AY4" s="6">
        <v>0</v>
      </c>
      <c r="AZ4" s="6">
        <v>0</v>
      </c>
      <c r="BA4" s="6">
        <v>0</v>
      </c>
      <c r="BB4" s="6">
        <v>0</v>
      </c>
      <c r="BC4" s="6">
        <v>0</v>
      </c>
      <c r="BD4" s="6">
        <v>0</v>
      </c>
      <c r="BE4" s="6">
        <v>0</v>
      </c>
      <c r="BF4" s="6">
        <v>0</v>
      </c>
      <c r="BG4" s="6">
        <v>0</v>
      </c>
      <c r="BH4" s="6">
        <v>0</v>
      </c>
      <c r="BI4" s="6">
        <v>0</v>
      </c>
      <c r="BJ4" s="6">
        <v>0</v>
      </c>
      <c r="BK4" s="6">
        <v>0</v>
      </c>
      <c r="BL4" s="6">
        <v>0</v>
      </c>
      <c r="BM4" s="6">
        <v>0</v>
      </c>
      <c r="BN4" s="6">
        <v>0</v>
      </c>
      <c r="BO4" s="6">
        <v>0</v>
      </c>
      <c r="BP4" s="6">
        <v>0</v>
      </c>
      <c r="BQ4" s="6">
        <v>0</v>
      </c>
      <c r="BR4" s="8">
        <v>308556</v>
      </c>
      <c r="BS4" s="8">
        <v>180394</v>
      </c>
      <c r="BT4" s="8">
        <v>41573</v>
      </c>
      <c r="BU4" s="8">
        <v>29657</v>
      </c>
      <c r="BV4" s="8">
        <v>2433678.6799999997</v>
      </c>
      <c r="BW4" s="8">
        <v>189.52999999999997</v>
      </c>
      <c r="BX4" s="8">
        <v>0</v>
      </c>
      <c r="BY4" s="8">
        <v>0</v>
      </c>
      <c r="BZ4" s="8">
        <v>0</v>
      </c>
      <c r="CA4" s="8">
        <v>0</v>
      </c>
      <c r="CB4" s="8">
        <v>0</v>
      </c>
      <c r="CC4" s="8">
        <v>0</v>
      </c>
      <c r="CD4" s="8">
        <v>0</v>
      </c>
      <c r="CE4" s="8">
        <v>0</v>
      </c>
      <c r="CF4" s="8">
        <v>0</v>
      </c>
      <c r="CG4" s="8">
        <v>0</v>
      </c>
      <c r="CH4" s="8">
        <v>0</v>
      </c>
      <c r="CI4" s="8">
        <v>0</v>
      </c>
      <c r="CJ4" s="8">
        <v>0</v>
      </c>
      <c r="CK4" s="8">
        <v>0</v>
      </c>
      <c r="CL4" s="8">
        <v>0</v>
      </c>
      <c r="CM4" s="8">
        <v>0</v>
      </c>
      <c r="CN4" s="8">
        <v>0</v>
      </c>
      <c r="CO4" s="8">
        <v>0</v>
      </c>
      <c r="CP4" s="8">
        <v>0</v>
      </c>
      <c r="CQ4" s="8">
        <v>0</v>
      </c>
      <c r="CR4" s="8">
        <v>0</v>
      </c>
      <c r="CS4" s="8">
        <v>0</v>
      </c>
      <c r="CT4" s="8">
        <v>0</v>
      </c>
      <c r="CU4" s="8">
        <v>0</v>
      </c>
      <c r="CV4" s="8">
        <v>0</v>
      </c>
      <c r="CW4" s="8">
        <v>0</v>
      </c>
      <c r="CX4" s="8">
        <v>0</v>
      </c>
      <c r="CY4" s="8">
        <v>0</v>
      </c>
      <c r="CZ4" s="8">
        <v>0</v>
      </c>
      <c r="DA4" s="8">
        <v>0</v>
      </c>
      <c r="DB4" s="8">
        <v>0</v>
      </c>
      <c r="DC4" s="8">
        <v>0</v>
      </c>
      <c r="DD4" s="8">
        <v>0</v>
      </c>
      <c r="DE4" s="8">
        <v>0</v>
      </c>
      <c r="DF4" s="8">
        <v>0</v>
      </c>
      <c r="DG4" s="8">
        <v>0</v>
      </c>
      <c r="DH4" s="8">
        <v>0</v>
      </c>
      <c r="DI4" s="8">
        <v>0</v>
      </c>
      <c r="DJ4" s="8">
        <v>0</v>
      </c>
      <c r="DK4" s="8">
        <v>0</v>
      </c>
      <c r="DL4" s="8">
        <v>0</v>
      </c>
      <c r="DM4" s="8">
        <v>0</v>
      </c>
      <c r="DN4" s="8">
        <v>0</v>
      </c>
      <c r="DO4" s="8">
        <v>0</v>
      </c>
      <c r="DP4" s="8">
        <v>0</v>
      </c>
      <c r="DQ4" s="8">
        <v>0</v>
      </c>
      <c r="DR4" s="8">
        <v>0</v>
      </c>
      <c r="DS4" s="8">
        <v>0</v>
      </c>
      <c r="DT4" s="8">
        <v>0</v>
      </c>
      <c r="DU4" s="8">
        <v>0</v>
      </c>
      <c r="DV4" s="8">
        <v>0</v>
      </c>
      <c r="DW4" s="8">
        <v>0</v>
      </c>
      <c r="DX4" s="8">
        <v>0</v>
      </c>
      <c r="DY4" s="8">
        <v>0</v>
      </c>
      <c r="DZ4" s="8">
        <v>0</v>
      </c>
      <c r="EA4" s="8">
        <v>0</v>
      </c>
      <c r="EB4" s="8">
        <v>0</v>
      </c>
      <c r="EC4" s="8">
        <v>0</v>
      </c>
      <c r="ED4" s="8">
        <v>0</v>
      </c>
      <c r="EE4" s="8">
        <v>0</v>
      </c>
      <c r="EF4" s="8">
        <v>0</v>
      </c>
      <c r="EG4" s="8">
        <v>0</v>
      </c>
      <c r="EH4" s="8">
        <v>0</v>
      </c>
      <c r="EI4" s="8">
        <v>0</v>
      </c>
      <c r="EJ4" s="8">
        <v>0</v>
      </c>
      <c r="EK4" s="8">
        <v>0</v>
      </c>
      <c r="EL4" s="8">
        <v>0</v>
      </c>
      <c r="EM4" s="8">
        <v>0</v>
      </c>
      <c r="EN4" s="8">
        <v>0</v>
      </c>
      <c r="EO4" s="8">
        <v>0</v>
      </c>
      <c r="EP4" s="8">
        <v>0</v>
      </c>
      <c r="EQ4" s="8">
        <v>0</v>
      </c>
      <c r="ER4" s="8">
        <v>0</v>
      </c>
      <c r="ES4" s="8">
        <v>0</v>
      </c>
      <c r="ET4" s="8">
        <v>0</v>
      </c>
      <c r="EU4" s="8">
        <v>0</v>
      </c>
      <c r="EV4" s="8">
        <v>0</v>
      </c>
      <c r="EW4" s="8">
        <v>0</v>
      </c>
      <c r="EX4" s="8">
        <v>0</v>
      </c>
      <c r="EY4" s="8">
        <v>0</v>
      </c>
      <c r="EZ4" s="8">
        <v>0</v>
      </c>
      <c r="FA4" s="8">
        <v>0</v>
      </c>
      <c r="FB4" s="8">
        <v>0</v>
      </c>
      <c r="FC4" s="8">
        <v>0</v>
      </c>
      <c r="FD4" s="8">
        <v>0</v>
      </c>
      <c r="FE4" s="8">
        <v>0</v>
      </c>
      <c r="FF4" s="8">
        <v>0</v>
      </c>
      <c r="FG4" s="8">
        <v>0</v>
      </c>
      <c r="FH4" s="8">
        <v>0</v>
      </c>
      <c r="FI4" s="8">
        <v>0</v>
      </c>
      <c r="FJ4" s="8">
        <v>0</v>
      </c>
      <c r="FK4" s="8">
        <v>0</v>
      </c>
      <c r="FL4" s="8">
        <v>0</v>
      </c>
      <c r="FM4" s="8">
        <v>0</v>
      </c>
      <c r="FN4" s="8">
        <v>0</v>
      </c>
      <c r="FO4" s="8">
        <v>0</v>
      </c>
      <c r="FP4" s="8">
        <v>0</v>
      </c>
      <c r="FQ4" s="8">
        <v>0</v>
      </c>
      <c r="FR4" s="8">
        <v>0</v>
      </c>
      <c r="FS4" s="8">
        <v>0</v>
      </c>
      <c r="FT4" s="8">
        <v>0</v>
      </c>
      <c r="FU4" s="8">
        <v>0</v>
      </c>
      <c r="FV4" s="8">
        <v>0</v>
      </c>
      <c r="FW4" s="8">
        <v>0</v>
      </c>
      <c r="FX4" s="8">
        <v>0</v>
      </c>
      <c r="FY4" s="8">
        <v>0</v>
      </c>
      <c r="FZ4" s="8">
        <v>0</v>
      </c>
      <c r="GC4" s="4">
        <v>964961</v>
      </c>
      <c r="GD4" s="4">
        <v>1146008</v>
      </c>
      <c r="GE4" s="4">
        <v>242567</v>
      </c>
      <c r="GF4" s="4"/>
      <c r="GG4" s="4">
        <v>2353536</v>
      </c>
      <c r="GH4" s="4">
        <v>24804</v>
      </c>
    </row>
    <row r="5" spans="1:190" s="8" customFormat="1" ht="12.75" x14ac:dyDescent="0.2">
      <c r="A5" s="7" t="s">
        <v>193</v>
      </c>
      <c r="B5" s="8">
        <v>5</v>
      </c>
      <c r="C5" s="8">
        <v>0</v>
      </c>
      <c r="D5" s="8">
        <v>0</v>
      </c>
      <c r="E5" s="8">
        <v>0</v>
      </c>
      <c r="F5" s="8">
        <v>0</v>
      </c>
      <c r="G5" s="8">
        <v>0</v>
      </c>
      <c r="H5" s="8">
        <v>0</v>
      </c>
      <c r="I5" s="8">
        <v>0</v>
      </c>
      <c r="J5" s="8">
        <v>5058062</v>
      </c>
      <c r="K5" s="8">
        <v>0</v>
      </c>
      <c r="L5" s="8">
        <v>0</v>
      </c>
      <c r="M5" s="8">
        <v>0</v>
      </c>
      <c r="N5" s="8">
        <v>0</v>
      </c>
      <c r="O5" s="8">
        <v>2050</v>
      </c>
      <c r="P5" s="8">
        <v>3070</v>
      </c>
      <c r="Q5" s="8">
        <v>41</v>
      </c>
      <c r="T5" s="8">
        <v>664490</v>
      </c>
      <c r="U5" s="8">
        <v>267029</v>
      </c>
      <c r="V5" s="8">
        <v>96227</v>
      </c>
      <c r="W5" s="8">
        <v>23164</v>
      </c>
      <c r="X5" s="8">
        <v>2000</v>
      </c>
      <c r="Y5" s="8">
        <v>17000</v>
      </c>
      <c r="Z5" s="6">
        <v>0</v>
      </c>
      <c r="AA5" s="6">
        <v>0</v>
      </c>
      <c r="AB5" s="6">
        <v>0</v>
      </c>
      <c r="AC5" s="6">
        <v>0</v>
      </c>
      <c r="AD5" s="6">
        <v>0</v>
      </c>
      <c r="AE5" s="6">
        <v>0</v>
      </c>
      <c r="AF5" s="6">
        <v>0</v>
      </c>
      <c r="AG5" s="6">
        <v>0</v>
      </c>
      <c r="AH5" s="6">
        <v>0</v>
      </c>
      <c r="AI5" s="6">
        <v>0</v>
      </c>
      <c r="AJ5" s="6">
        <v>0</v>
      </c>
      <c r="AK5" s="6">
        <v>0</v>
      </c>
      <c r="AL5" s="6">
        <v>0</v>
      </c>
      <c r="AM5" s="6">
        <v>0</v>
      </c>
      <c r="AN5" s="6">
        <v>0</v>
      </c>
      <c r="AO5" s="6">
        <v>0</v>
      </c>
      <c r="AP5" s="6">
        <v>0</v>
      </c>
      <c r="AQ5" s="6">
        <v>0</v>
      </c>
      <c r="AR5" s="6">
        <v>0</v>
      </c>
      <c r="AS5" s="6">
        <v>0</v>
      </c>
      <c r="AT5" s="6">
        <v>0</v>
      </c>
      <c r="AU5" s="6">
        <v>0</v>
      </c>
      <c r="AV5" s="6">
        <v>0</v>
      </c>
      <c r="AW5" s="6">
        <v>0</v>
      </c>
      <c r="AX5" s="6">
        <v>0</v>
      </c>
      <c r="AY5" s="6">
        <v>0</v>
      </c>
      <c r="AZ5" s="6">
        <v>0</v>
      </c>
      <c r="BA5" s="6">
        <v>0</v>
      </c>
      <c r="BB5" s="6">
        <v>0</v>
      </c>
      <c r="BC5" s="6">
        <v>0</v>
      </c>
      <c r="BD5" s="6">
        <v>0</v>
      </c>
      <c r="BE5" s="6">
        <v>0</v>
      </c>
      <c r="BF5" s="6">
        <v>0</v>
      </c>
      <c r="BG5" s="6">
        <v>0</v>
      </c>
      <c r="BH5" s="6">
        <v>0</v>
      </c>
      <c r="BI5" s="6">
        <v>0</v>
      </c>
      <c r="BJ5" s="6">
        <v>0</v>
      </c>
      <c r="BK5" s="6">
        <v>0</v>
      </c>
      <c r="BL5" s="6">
        <v>0</v>
      </c>
      <c r="BM5" s="6">
        <v>0</v>
      </c>
      <c r="BN5" s="6">
        <v>0</v>
      </c>
      <c r="BO5" s="6">
        <v>0</v>
      </c>
      <c r="BP5" s="6">
        <v>0</v>
      </c>
      <c r="BQ5" s="6">
        <v>0</v>
      </c>
      <c r="BR5" s="8">
        <v>821009</v>
      </c>
      <c r="BS5" s="8">
        <v>536792</v>
      </c>
      <c r="BT5" s="8">
        <v>40796</v>
      </c>
      <c r="BU5" s="8">
        <v>107807</v>
      </c>
      <c r="BV5" s="8">
        <v>10515148.16</v>
      </c>
      <c r="BW5" s="8">
        <v>1501.2143332588787</v>
      </c>
      <c r="BX5" s="8">
        <v>0</v>
      </c>
      <c r="BY5" s="8">
        <v>0</v>
      </c>
      <c r="BZ5" s="8">
        <v>0</v>
      </c>
      <c r="CA5" s="8">
        <v>0</v>
      </c>
      <c r="CB5" s="8">
        <v>0</v>
      </c>
      <c r="CC5" s="8">
        <v>0</v>
      </c>
      <c r="CD5" s="8">
        <v>0</v>
      </c>
      <c r="CE5" s="8">
        <v>0</v>
      </c>
      <c r="CF5" s="8">
        <v>0</v>
      </c>
      <c r="CG5" s="8">
        <v>0</v>
      </c>
      <c r="CH5" s="8">
        <v>0</v>
      </c>
      <c r="CI5" s="8">
        <v>0</v>
      </c>
      <c r="CJ5" s="8">
        <v>0</v>
      </c>
      <c r="CK5" s="8">
        <v>0</v>
      </c>
      <c r="CL5" s="8">
        <v>0</v>
      </c>
      <c r="CM5" s="8">
        <v>0</v>
      </c>
      <c r="CN5" s="8">
        <v>0</v>
      </c>
      <c r="CO5" s="8">
        <v>0</v>
      </c>
      <c r="CP5" s="8">
        <v>0</v>
      </c>
      <c r="CQ5" s="8">
        <v>0</v>
      </c>
      <c r="CR5" s="8">
        <v>0</v>
      </c>
      <c r="CS5" s="8">
        <v>0</v>
      </c>
      <c r="CT5" s="8">
        <v>0</v>
      </c>
      <c r="CU5" s="8">
        <v>0</v>
      </c>
      <c r="CV5" s="8">
        <v>0</v>
      </c>
      <c r="CW5" s="8">
        <v>0</v>
      </c>
      <c r="CX5" s="8">
        <v>0</v>
      </c>
      <c r="CY5" s="8">
        <v>0</v>
      </c>
      <c r="CZ5" s="8">
        <v>0</v>
      </c>
      <c r="DA5" s="8">
        <v>0</v>
      </c>
      <c r="DB5" s="8">
        <v>0</v>
      </c>
      <c r="DC5" s="8">
        <v>0</v>
      </c>
      <c r="DD5" s="8">
        <v>0</v>
      </c>
      <c r="DE5" s="8">
        <v>0</v>
      </c>
      <c r="DF5" s="8">
        <v>0</v>
      </c>
      <c r="DG5" s="8">
        <v>0</v>
      </c>
      <c r="DH5" s="8">
        <v>0</v>
      </c>
      <c r="DI5" s="8">
        <v>0</v>
      </c>
      <c r="DJ5" s="8">
        <v>0</v>
      </c>
      <c r="DK5" s="8">
        <v>0</v>
      </c>
      <c r="DL5" s="8">
        <v>0</v>
      </c>
      <c r="DM5" s="8">
        <v>0</v>
      </c>
      <c r="DN5" s="8">
        <v>0</v>
      </c>
      <c r="DO5" s="8">
        <v>0</v>
      </c>
      <c r="DP5" s="8">
        <v>0</v>
      </c>
      <c r="DQ5" s="8">
        <v>0</v>
      </c>
      <c r="DR5" s="8">
        <v>0</v>
      </c>
      <c r="DS5" s="8">
        <v>0</v>
      </c>
      <c r="DT5" s="8">
        <v>0</v>
      </c>
      <c r="DU5" s="8">
        <v>0</v>
      </c>
      <c r="DV5" s="8">
        <v>0</v>
      </c>
      <c r="DW5" s="8">
        <v>0</v>
      </c>
      <c r="DX5" s="8">
        <v>0</v>
      </c>
      <c r="DY5" s="8">
        <v>0</v>
      </c>
      <c r="DZ5" s="8">
        <v>0</v>
      </c>
      <c r="EA5" s="8">
        <v>0</v>
      </c>
      <c r="EB5" s="8">
        <v>0</v>
      </c>
      <c r="EC5" s="8">
        <v>0</v>
      </c>
      <c r="ED5" s="8">
        <v>0</v>
      </c>
      <c r="EE5" s="8">
        <v>0</v>
      </c>
      <c r="EF5" s="8">
        <v>0</v>
      </c>
      <c r="EG5" s="8">
        <v>0</v>
      </c>
      <c r="EH5" s="8">
        <v>0</v>
      </c>
      <c r="EI5" s="8">
        <v>0</v>
      </c>
      <c r="EJ5" s="8">
        <v>0</v>
      </c>
      <c r="EK5" s="8">
        <v>0</v>
      </c>
      <c r="EL5" s="8">
        <v>0</v>
      </c>
      <c r="EM5" s="8">
        <v>0</v>
      </c>
      <c r="EN5" s="8">
        <v>0</v>
      </c>
      <c r="EO5" s="8">
        <v>0</v>
      </c>
      <c r="EP5" s="8">
        <v>0</v>
      </c>
      <c r="EQ5" s="8">
        <v>0</v>
      </c>
      <c r="ER5" s="8">
        <v>0</v>
      </c>
      <c r="ES5" s="8">
        <v>0</v>
      </c>
      <c r="ET5" s="8">
        <v>0</v>
      </c>
      <c r="EU5" s="8">
        <v>0</v>
      </c>
      <c r="EV5" s="8">
        <v>0</v>
      </c>
      <c r="EW5" s="8">
        <v>0</v>
      </c>
      <c r="EX5" s="8">
        <v>0</v>
      </c>
      <c r="EY5" s="8">
        <v>0</v>
      </c>
      <c r="EZ5" s="8">
        <v>0</v>
      </c>
      <c r="FA5" s="8">
        <v>0</v>
      </c>
      <c r="FB5" s="8">
        <v>0</v>
      </c>
      <c r="FC5" s="8">
        <v>0</v>
      </c>
      <c r="FD5" s="8">
        <v>0</v>
      </c>
      <c r="FE5" s="8">
        <v>0</v>
      </c>
      <c r="FF5" s="8">
        <v>0</v>
      </c>
      <c r="FG5" s="8">
        <v>0</v>
      </c>
      <c r="FH5" s="8">
        <v>0</v>
      </c>
      <c r="FI5" s="8">
        <v>0</v>
      </c>
      <c r="FJ5" s="8">
        <v>0</v>
      </c>
      <c r="FK5" s="8">
        <v>0</v>
      </c>
      <c r="FL5" s="8">
        <v>0</v>
      </c>
      <c r="FM5" s="8">
        <v>0</v>
      </c>
      <c r="FN5" s="8">
        <v>0</v>
      </c>
      <c r="FO5" s="8">
        <v>0</v>
      </c>
      <c r="FP5" s="8">
        <v>0</v>
      </c>
      <c r="FQ5" s="8">
        <v>0</v>
      </c>
      <c r="FR5" s="8">
        <v>0</v>
      </c>
      <c r="FS5" s="8">
        <v>0</v>
      </c>
      <c r="FT5" s="8">
        <v>0</v>
      </c>
      <c r="FU5" s="8">
        <v>0</v>
      </c>
      <c r="FV5" s="8">
        <v>0</v>
      </c>
      <c r="FW5" s="8">
        <v>0</v>
      </c>
      <c r="FX5" s="8">
        <v>0</v>
      </c>
      <c r="FY5" s="8">
        <v>0</v>
      </c>
      <c r="FZ5" s="8">
        <v>0</v>
      </c>
      <c r="GC5" s="4">
        <v>19000</v>
      </c>
      <c r="GD5" s="4">
        <v>931519</v>
      </c>
      <c r="GE5" s="4">
        <v>119391</v>
      </c>
      <c r="GF5" s="4"/>
      <c r="GG5" s="4">
        <v>1069910</v>
      </c>
      <c r="GH5" s="4">
        <v>5161</v>
      </c>
    </row>
    <row r="7" spans="1:190" x14ac:dyDescent="0.25">
      <c r="B7" s="155"/>
      <c r="J7" s="155"/>
      <c r="O7" s="146"/>
    </row>
  </sheetData>
  <autoFilter ref="A1:GB6"/>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0" tint="-0.499984740745262"/>
  </sheetPr>
  <dimension ref="A1:KT9"/>
  <sheetViews>
    <sheetView zoomScale="70" zoomScaleNormal="70" workbookViewId="0">
      <pane ySplit="1" topLeftCell="A2" activePane="bottomLeft" state="frozen"/>
      <selection activeCell="J9" sqref="J9"/>
      <selection pane="bottomLeft" activeCell="C18" sqref="C18"/>
    </sheetView>
  </sheetViews>
  <sheetFormatPr defaultRowHeight="15" x14ac:dyDescent="0.25"/>
  <cols>
    <col min="1" max="1" width="54.5703125" style="15" customWidth="1"/>
    <col min="2" max="2" width="8.28515625" style="15" customWidth="1"/>
    <col min="3" max="3" width="13.5703125" style="15" customWidth="1"/>
    <col min="4" max="4" width="13.85546875" style="15" customWidth="1"/>
    <col min="5" max="5" width="18" style="15" customWidth="1"/>
    <col min="6" max="6" width="18.7109375" style="15" customWidth="1"/>
    <col min="7" max="7" width="15.85546875" style="15" customWidth="1"/>
    <col min="8" max="8" width="11.28515625" style="15" customWidth="1"/>
    <col min="9" max="9" width="13" style="15" customWidth="1"/>
    <col min="10" max="10" width="15.140625" style="15" customWidth="1"/>
    <col min="11" max="11" width="15.85546875" style="15" customWidth="1"/>
    <col min="12" max="12" width="10.7109375" style="15" customWidth="1"/>
    <col min="13" max="13" width="17.5703125" style="15" customWidth="1"/>
    <col min="14" max="14" width="16.5703125" style="15" customWidth="1"/>
    <col min="15" max="28" width="14" style="15" customWidth="1"/>
    <col min="29" max="29" width="14" style="11" customWidth="1"/>
    <col min="30" max="30" width="12.7109375" style="15" customWidth="1"/>
    <col min="31" max="31" width="18.5703125" style="15" customWidth="1"/>
    <col min="32" max="33" width="19" style="15" customWidth="1"/>
    <col min="34" max="34" width="16.5703125" style="15" customWidth="1"/>
    <col min="35" max="35" width="18" style="15" customWidth="1"/>
    <col min="36" max="41" width="12.7109375" style="15" customWidth="1"/>
    <col min="42" max="42" width="12.7109375" style="11" customWidth="1"/>
    <col min="43" max="69" width="12.7109375" style="15" customWidth="1"/>
    <col min="70" max="74" width="17.42578125" style="15" customWidth="1"/>
    <col min="75" max="82" width="12.7109375" style="15" customWidth="1"/>
    <col min="83" max="115" width="9.140625" style="15" customWidth="1"/>
    <col min="116" max="116" width="9.140625" style="163" customWidth="1"/>
    <col min="117" max="119" width="9.140625" style="15" customWidth="1"/>
    <col min="120" max="120" width="9.140625" style="163" customWidth="1"/>
    <col min="121" max="153" width="9.140625" style="15" customWidth="1"/>
    <col min="154" max="157" width="12.7109375" style="15" customWidth="1"/>
    <col min="158" max="158" width="17.28515625" style="15" customWidth="1"/>
    <col min="159" max="159" width="12.7109375" style="15" customWidth="1"/>
    <col min="160" max="160" width="17.42578125" style="15" customWidth="1"/>
    <col min="161" max="169" width="12.7109375" style="15" customWidth="1"/>
    <col min="170" max="181" width="9.140625" style="15" customWidth="1"/>
    <col min="182" max="182" width="36.85546875" style="15" customWidth="1"/>
    <col min="183" max="183" width="23" style="15" customWidth="1"/>
    <col min="184" max="187" width="9.140625" style="15"/>
    <col min="188" max="188" width="9.140625" style="15" customWidth="1"/>
    <col min="189" max="196" width="9.140625" style="15"/>
    <col min="197" max="197" width="12" style="15" customWidth="1"/>
    <col min="198" max="198" width="27.7109375" style="15" customWidth="1"/>
    <col min="199" max="224" width="9.140625" style="15"/>
    <col min="225" max="225" width="11.5703125" style="15" customWidth="1"/>
    <col min="226" max="305" width="9.140625" style="15"/>
    <col min="306" max="306" width="9.140625" style="11"/>
    <col min="307" max="16384" width="9.140625" style="15"/>
  </cols>
  <sheetData>
    <row r="1" spans="1:306" s="167" customFormat="1" ht="153.75" customHeight="1" x14ac:dyDescent="0.25">
      <c r="A1" s="165" t="s">
        <v>0</v>
      </c>
      <c r="B1" s="166" t="s">
        <v>1</v>
      </c>
      <c r="C1" s="165" t="s">
        <v>2</v>
      </c>
      <c r="D1" s="165" t="s">
        <v>3</v>
      </c>
      <c r="E1" s="165" t="s">
        <v>4</v>
      </c>
      <c r="F1" s="165" t="s">
        <v>5</v>
      </c>
      <c r="G1" s="165" t="s">
        <v>6</v>
      </c>
      <c r="H1" s="165" t="s">
        <v>7</v>
      </c>
      <c r="I1" s="165" t="s">
        <v>8</v>
      </c>
      <c r="J1" s="165" t="s">
        <v>9</v>
      </c>
      <c r="K1" s="165" t="s">
        <v>10</v>
      </c>
      <c r="L1" s="165" t="s">
        <v>11</v>
      </c>
      <c r="M1" s="165" t="s">
        <v>12</v>
      </c>
      <c r="N1" s="165" t="s">
        <v>13</v>
      </c>
      <c r="O1" s="2" t="s">
        <v>203</v>
      </c>
      <c r="P1" s="2" t="s">
        <v>204</v>
      </c>
      <c r="Q1" s="2" t="s">
        <v>205</v>
      </c>
      <c r="R1" s="2" t="s">
        <v>206</v>
      </c>
      <c r="S1" s="2" t="s">
        <v>207</v>
      </c>
      <c r="T1" s="2" t="s">
        <v>208</v>
      </c>
      <c r="U1" s="2" t="s">
        <v>209</v>
      </c>
      <c r="V1" s="2" t="s">
        <v>210</v>
      </c>
      <c r="W1" s="2" t="s">
        <v>211</v>
      </c>
      <c r="X1" s="2" t="s">
        <v>212</v>
      </c>
      <c r="Y1" s="2" t="s">
        <v>213</v>
      </c>
      <c r="Z1" s="2" t="s">
        <v>214</v>
      </c>
      <c r="AA1" s="2" t="s">
        <v>215</v>
      </c>
      <c r="AB1" s="2" t="s">
        <v>216</v>
      </c>
      <c r="AC1" s="2" t="s">
        <v>217</v>
      </c>
      <c r="AD1" s="2" t="s">
        <v>27</v>
      </c>
      <c r="AE1" s="2" t="s">
        <v>28</v>
      </c>
      <c r="AF1" s="2" t="s">
        <v>29</v>
      </c>
      <c r="AG1" s="2" t="s">
        <v>30</v>
      </c>
      <c r="AH1" s="2" t="s">
        <v>31</v>
      </c>
      <c r="AI1" s="2" t="s">
        <v>32</v>
      </c>
      <c r="AJ1" s="2" t="s">
        <v>33</v>
      </c>
      <c r="AK1" s="2" t="s">
        <v>34</v>
      </c>
      <c r="AL1" s="2" t="s">
        <v>35</v>
      </c>
      <c r="AM1" s="2" t="s">
        <v>36</v>
      </c>
      <c r="AN1" s="2" t="s">
        <v>37</v>
      </c>
      <c r="AO1" s="2" t="s">
        <v>38</v>
      </c>
      <c r="AP1" s="2" t="s">
        <v>39</v>
      </c>
      <c r="AQ1" s="2" t="s">
        <v>40</v>
      </c>
      <c r="AR1" s="2" t="s">
        <v>41</v>
      </c>
      <c r="AS1" s="2" t="s">
        <v>42</v>
      </c>
      <c r="AT1" s="2" t="s">
        <v>43</v>
      </c>
      <c r="AU1" s="2" t="s">
        <v>44</v>
      </c>
      <c r="AV1" s="2" t="s">
        <v>45</v>
      </c>
      <c r="AW1" s="2" t="s">
        <v>46</v>
      </c>
      <c r="AX1" s="2" t="s">
        <v>47</v>
      </c>
      <c r="AY1" s="2" t="s">
        <v>48</v>
      </c>
      <c r="AZ1" s="2" t="s">
        <v>49</v>
      </c>
      <c r="BA1" s="2" t="s">
        <v>50</v>
      </c>
      <c r="BB1" s="2" t="s">
        <v>51</v>
      </c>
      <c r="BC1" s="2" t="s">
        <v>52</v>
      </c>
      <c r="BD1" s="2" t="s">
        <v>53</v>
      </c>
      <c r="BE1" s="2" t="s">
        <v>54</v>
      </c>
      <c r="BF1" s="2" t="s">
        <v>55</v>
      </c>
      <c r="BG1" s="2" t="s">
        <v>56</v>
      </c>
      <c r="BH1" s="2" t="s">
        <v>57</v>
      </c>
      <c r="BI1" s="2" t="s">
        <v>58</v>
      </c>
      <c r="BJ1" s="2" t="s">
        <v>59</v>
      </c>
      <c r="BK1" s="2" t="s">
        <v>60</v>
      </c>
      <c r="BL1" s="2" t="s">
        <v>61</v>
      </c>
      <c r="BM1" s="2" t="s">
        <v>62</v>
      </c>
      <c r="BN1" s="2" t="s">
        <v>63</v>
      </c>
      <c r="BO1" s="2" t="s">
        <v>64</v>
      </c>
      <c r="BP1" s="2" t="s">
        <v>65</v>
      </c>
      <c r="BQ1" s="2" t="s">
        <v>66</v>
      </c>
      <c r="BR1" s="277" t="s">
        <v>67</v>
      </c>
      <c r="BS1" s="277" t="s">
        <v>68</v>
      </c>
      <c r="BT1" s="277" t="s">
        <v>69</v>
      </c>
      <c r="BU1" s="277" t="s">
        <v>70</v>
      </c>
      <c r="BV1" s="277" t="s">
        <v>71</v>
      </c>
      <c r="BW1" s="277" t="s">
        <v>72</v>
      </c>
      <c r="BX1" s="2" t="s">
        <v>73</v>
      </c>
      <c r="BY1" s="2" t="s">
        <v>74</v>
      </c>
      <c r="BZ1" s="2" t="s">
        <v>75</v>
      </c>
      <c r="CA1" s="2" t="s">
        <v>76</v>
      </c>
      <c r="CB1" s="2" t="s">
        <v>77</v>
      </c>
      <c r="CC1" s="2" t="s">
        <v>78</v>
      </c>
      <c r="CD1" s="2" t="s">
        <v>79</v>
      </c>
      <c r="CE1" s="2" t="s">
        <v>80</v>
      </c>
      <c r="CF1" s="2" t="s">
        <v>81</v>
      </c>
      <c r="CG1" s="2" t="s">
        <v>82</v>
      </c>
      <c r="CH1" s="2" t="s">
        <v>83</v>
      </c>
      <c r="CI1" s="2" t="s">
        <v>84</v>
      </c>
      <c r="CJ1" s="2" t="s">
        <v>85</v>
      </c>
      <c r="CK1" s="2" t="s">
        <v>86</v>
      </c>
      <c r="CL1" s="2" t="s">
        <v>87</v>
      </c>
      <c r="CM1" s="2" t="s">
        <v>88</v>
      </c>
      <c r="CN1" s="2" t="s">
        <v>89</v>
      </c>
      <c r="CO1" s="2" t="s">
        <v>90</v>
      </c>
      <c r="CP1" s="2" t="s">
        <v>91</v>
      </c>
      <c r="CQ1" s="2" t="s">
        <v>92</v>
      </c>
      <c r="CR1" s="2" t="s">
        <v>93</v>
      </c>
      <c r="CS1" s="2" t="s">
        <v>94</v>
      </c>
      <c r="CT1" s="2" t="s">
        <v>95</v>
      </c>
      <c r="CU1" s="2" t="s">
        <v>96</v>
      </c>
      <c r="CV1" s="2" t="s">
        <v>97</v>
      </c>
      <c r="CW1" s="2" t="s">
        <v>98</v>
      </c>
      <c r="CX1" s="2" t="s">
        <v>99</v>
      </c>
      <c r="CY1" s="2" t="s">
        <v>100</v>
      </c>
      <c r="CZ1" s="2" t="s">
        <v>101</v>
      </c>
      <c r="DA1" s="2" t="s">
        <v>102</v>
      </c>
      <c r="DB1" s="2" t="s">
        <v>103</v>
      </c>
      <c r="DC1" s="82" t="s">
        <v>104</v>
      </c>
      <c r="DD1" s="82" t="s">
        <v>105</v>
      </c>
      <c r="DE1" s="82" t="s">
        <v>106</v>
      </c>
      <c r="DF1" s="82" t="s">
        <v>107</v>
      </c>
      <c r="DG1" s="82" t="s">
        <v>108</v>
      </c>
      <c r="DH1" s="82" t="s">
        <v>109</v>
      </c>
      <c r="DI1" s="82" t="s">
        <v>110</v>
      </c>
      <c r="DJ1" s="82" t="s">
        <v>111</v>
      </c>
      <c r="DK1" s="82" t="s">
        <v>112</v>
      </c>
      <c r="DL1" s="82" t="s">
        <v>113</v>
      </c>
      <c r="DM1" s="82" t="s">
        <v>114</v>
      </c>
      <c r="DN1" s="82" t="s">
        <v>115</v>
      </c>
      <c r="DO1" s="82" t="s">
        <v>116</v>
      </c>
      <c r="DP1" s="82" t="s">
        <v>117</v>
      </c>
      <c r="DQ1" s="82" t="s">
        <v>118</v>
      </c>
      <c r="DR1" s="82" t="s">
        <v>119</v>
      </c>
      <c r="DS1" s="82" t="s">
        <v>120</v>
      </c>
      <c r="DT1" s="82" t="s">
        <v>121</v>
      </c>
      <c r="DU1" s="82" t="s">
        <v>122</v>
      </c>
      <c r="DV1" s="82" t="s">
        <v>123</v>
      </c>
      <c r="DW1" s="82" t="s">
        <v>124</v>
      </c>
      <c r="DX1" s="82" t="s">
        <v>125</v>
      </c>
      <c r="DY1" s="82" t="s">
        <v>126</v>
      </c>
      <c r="DZ1" s="82" t="s">
        <v>127</v>
      </c>
      <c r="EA1" s="82" t="s">
        <v>128</v>
      </c>
      <c r="EB1" s="82" t="s">
        <v>129</v>
      </c>
      <c r="EC1" s="82" t="s">
        <v>130</v>
      </c>
      <c r="ED1" s="82" t="s">
        <v>131</v>
      </c>
      <c r="EE1" s="82" t="s">
        <v>132</v>
      </c>
      <c r="EF1" s="82" t="s">
        <v>133</v>
      </c>
      <c r="EG1" s="82" t="s">
        <v>134</v>
      </c>
      <c r="EH1" s="82" t="s">
        <v>135</v>
      </c>
      <c r="EI1" s="82" t="s">
        <v>136</v>
      </c>
      <c r="EJ1" s="82" t="s">
        <v>137</v>
      </c>
      <c r="EK1" s="82" t="s">
        <v>138</v>
      </c>
      <c r="EL1" s="82" t="s">
        <v>139</v>
      </c>
      <c r="EM1" s="82" t="s">
        <v>140</v>
      </c>
      <c r="EN1" s="82" t="s">
        <v>141</v>
      </c>
      <c r="EO1" s="82" t="s">
        <v>142</v>
      </c>
      <c r="EP1" s="82" t="s">
        <v>143</v>
      </c>
      <c r="EQ1" s="82" t="s">
        <v>144</v>
      </c>
      <c r="ER1" s="82" t="s">
        <v>145</v>
      </c>
      <c r="ES1" s="82" t="s">
        <v>146</v>
      </c>
      <c r="ET1" s="82" t="s">
        <v>147</v>
      </c>
      <c r="EU1" s="82" t="s">
        <v>148</v>
      </c>
      <c r="EV1" s="82" t="s">
        <v>149</v>
      </c>
      <c r="EW1" s="82" t="s">
        <v>150</v>
      </c>
      <c r="EX1" s="82" t="s">
        <v>151</v>
      </c>
      <c r="EY1" s="82" t="s">
        <v>152</v>
      </c>
      <c r="EZ1" s="82" t="s">
        <v>153</v>
      </c>
      <c r="FA1" s="82" t="s">
        <v>154</v>
      </c>
      <c r="FB1" s="82" t="s">
        <v>155</v>
      </c>
      <c r="FC1" s="82" t="s">
        <v>156</v>
      </c>
      <c r="FD1" s="82" t="s">
        <v>157</v>
      </c>
      <c r="FE1" s="82" t="s">
        <v>158</v>
      </c>
      <c r="FF1" s="82" t="s">
        <v>159</v>
      </c>
      <c r="FG1" s="82" t="s">
        <v>160</v>
      </c>
      <c r="FH1" s="82" t="s">
        <v>161</v>
      </c>
      <c r="FI1" s="82" t="s">
        <v>162</v>
      </c>
      <c r="FJ1" s="82" t="s">
        <v>163</v>
      </c>
      <c r="FK1" s="82" t="s">
        <v>164</v>
      </c>
      <c r="FL1" s="82" t="s">
        <v>165</v>
      </c>
      <c r="FM1" s="82" t="s">
        <v>166</v>
      </c>
      <c r="FN1" s="82" t="s">
        <v>167</v>
      </c>
      <c r="FO1" s="82" t="s">
        <v>168</v>
      </c>
      <c r="FP1" s="82" t="s">
        <v>169</v>
      </c>
      <c r="FQ1" s="82" t="s">
        <v>170</v>
      </c>
      <c r="FR1" s="82" t="s">
        <v>171</v>
      </c>
      <c r="FS1" s="82" t="s">
        <v>172</v>
      </c>
      <c r="FT1" s="82" t="s">
        <v>173</v>
      </c>
      <c r="FU1" s="82" t="s">
        <v>174</v>
      </c>
      <c r="FV1" s="82" t="s">
        <v>175</v>
      </c>
      <c r="FW1" s="82" t="s">
        <v>176</v>
      </c>
      <c r="FX1" s="82" t="s">
        <v>177</v>
      </c>
      <c r="FY1" s="167" t="s">
        <v>178</v>
      </c>
      <c r="FZ1" s="167" t="s">
        <v>218</v>
      </c>
      <c r="GB1" s="167" t="s">
        <v>662</v>
      </c>
      <c r="GC1" s="167" t="s">
        <v>663</v>
      </c>
      <c r="GD1" s="167" t="s">
        <v>664</v>
      </c>
      <c r="GE1" s="167" t="s">
        <v>665</v>
      </c>
      <c r="GF1" s="162" t="s">
        <v>228</v>
      </c>
      <c r="GG1" s="162" t="s">
        <v>229</v>
      </c>
      <c r="GH1" s="162" t="s">
        <v>230</v>
      </c>
      <c r="GI1" s="162" t="s">
        <v>231</v>
      </c>
      <c r="GJ1" s="162" t="s">
        <v>232</v>
      </c>
      <c r="GK1" s="162" t="s">
        <v>233</v>
      </c>
      <c r="GL1" s="162" t="s">
        <v>234</v>
      </c>
      <c r="GM1" s="162" t="s">
        <v>235</v>
      </c>
      <c r="GN1" s="167" t="s">
        <v>668</v>
      </c>
      <c r="GO1" s="167" t="s">
        <v>720</v>
      </c>
      <c r="GP1" s="167" t="s">
        <v>728</v>
      </c>
      <c r="GQ1" s="167" t="s">
        <v>731</v>
      </c>
      <c r="GR1" s="167" t="s">
        <v>732</v>
      </c>
      <c r="GS1" s="167" t="s">
        <v>733</v>
      </c>
      <c r="GT1" s="167" t="s">
        <v>734</v>
      </c>
      <c r="GU1" s="167" t="s">
        <v>735</v>
      </c>
      <c r="GV1" s="167" t="s">
        <v>738</v>
      </c>
      <c r="KG1" s="166"/>
      <c r="KH1" s="166"/>
      <c r="KT1" s="168"/>
    </row>
    <row r="2" spans="1:306" s="149" customFormat="1" ht="14.25" x14ac:dyDescent="0.2">
      <c r="A2" s="149" t="s">
        <v>190</v>
      </c>
      <c r="B2" s="149">
        <v>109</v>
      </c>
      <c r="C2" s="149">
        <v>0</v>
      </c>
      <c r="D2" s="149">
        <v>0</v>
      </c>
      <c r="E2" s="149">
        <v>0</v>
      </c>
      <c r="F2" s="149">
        <v>0</v>
      </c>
      <c r="G2" s="149">
        <v>0</v>
      </c>
      <c r="H2" s="149">
        <v>0</v>
      </c>
      <c r="I2" s="149">
        <v>0</v>
      </c>
      <c r="J2" s="149">
        <v>13541192</v>
      </c>
      <c r="K2" s="149">
        <v>0</v>
      </c>
      <c r="L2" s="149">
        <v>0</v>
      </c>
      <c r="M2" s="149">
        <v>0</v>
      </c>
      <c r="N2" s="149">
        <v>0</v>
      </c>
      <c r="O2" s="149">
        <v>7485</v>
      </c>
      <c r="P2" s="149">
        <v>38945</v>
      </c>
      <c r="Q2" s="149">
        <v>720</v>
      </c>
      <c r="R2" s="149">
        <v>452</v>
      </c>
      <c r="S2" s="149">
        <v>1759</v>
      </c>
      <c r="T2" s="149">
        <v>960600</v>
      </c>
      <c r="U2" s="149">
        <v>1766378</v>
      </c>
      <c r="V2" s="149">
        <v>276904</v>
      </c>
      <c r="W2" s="149">
        <v>178540</v>
      </c>
      <c r="X2" s="149">
        <v>257029</v>
      </c>
      <c r="Y2" s="149">
        <v>684008</v>
      </c>
      <c r="Z2" s="149">
        <v>122361</v>
      </c>
      <c r="AA2" s="149">
        <v>1630574</v>
      </c>
      <c r="AB2" s="149">
        <v>2632071</v>
      </c>
      <c r="AC2" s="149">
        <v>3315316</v>
      </c>
      <c r="AD2" s="149">
        <v>560</v>
      </c>
      <c r="AE2" s="149">
        <v>558</v>
      </c>
      <c r="AF2" s="149">
        <v>521</v>
      </c>
      <c r="AG2" s="149">
        <v>547</v>
      </c>
      <c r="AH2" s="149">
        <v>2368</v>
      </c>
      <c r="AI2" s="149">
        <v>906</v>
      </c>
      <c r="AJ2" s="149">
        <v>7470</v>
      </c>
      <c r="AK2" s="149">
        <v>883</v>
      </c>
      <c r="AL2" s="149">
        <v>7610</v>
      </c>
      <c r="AM2" s="149">
        <v>515</v>
      </c>
      <c r="AN2" s="149">
        <v>489</v>
      </c>
      <c r="AO2" s="149">
        <v>714</v>
      </c>
      <c r="AP2" s="149">
        <v>9406</v>
      </c>
      <c r="AQ2" s="149">
        <v>8818</v>
      </c>
      <c r="AR2" s="149">
        <v>44583</v>
      </c>
      <c r="AS2" s="149">
        <v>1504</v>
      </c>
      <c r="AT2" s="149">
        <v>10</v>
      </c>
      <c r="AU2" s="149">
        <v>0</v>
      </c>
      <c r="AV2" s="149">
        <v>0</v>
      </c>
      <c r="AW2" s="149">
        <v>39</v>
      </c>
      <c r="AX2" s="149">
        <v>43</v>
      </c>
      <c r="AY2" s="149">
        <v>29</v>
      </c>
      <c r="AZ2" s="149">
        <v>18960</v>
      </c>
      <c r="BA2" s="149">
        <v>51</v>
      </c>
      <c r="BB2" s="149">
        <v>1</v>
      </c>
      <c r="BC2" s="149">
        <v>5</v>
      </c>
      <c r="BD2" s="149">
        <v>3</v>
      </c>
      <c r="BE2" s="149">
        <v>62</v>
      </c>
      <c r="BF2" s="149">
        <v>2</v>
      </c>
      <c r="BG2" s="149">
        <v>0</v>
      </c>
      <c r="BH2" s="149">
        <v>25</v>
      </c>
      <c r="BI2" s="149">
        <v>13</v>
      </c>
      <c r="BJ2" s="149">
        <v>3</v>
      </c>
      <c r="BK2" s="149">
        <v>17</v>
      </c>
      <c r="BL2" s="149">
        <v>3</v>
      </c>
      <c r="BM2" s="149">
        <v>4</v>
      </c>
      <c r="BN2" s="149">
        <v>157</v>
      </c>
      <c r="BO2" s="149">
        <v>29</v>
      </c>
      <c r="BP2" s="149">
        <v>2018</v>
      </c>
      <c r="BQ2" s="149">
        <v>212</v>
      </c>
      <c r="BR2" s="278">
        <v>1137324</v>
      </c>
      <c r="BS2" s="278">
        <v>728499</v>
      </c>
      <c r="BT2" s="278">
        <v>101533</v>
      </c>
      <c r="BU2" s="278">
        <v>105249</v>
      </c>
      <c r="BV2" s="278">
        <v>12525207.109999999</v>
      </c>
      <c r="BW2" s="278">
        <v>3.4303560073345474</v>
      </c>
      <c r="BX2" s="554">
        <v>0.11434036697247703</v>
      </c>
      <c r="BY2" s="554">
        <v>6.5012844036697229E-2</v>
      </c>
      <c r="BZ2" s="554">
        <v>0.28723486238532103</v>
      </c>
      <c r="CA2" s="554">
        <v>3.4928440366972471E-2</v>
      </c>
      <c r="CB2" s="554">
        <v>0.12263944954128442</v>
      </c>
      <c r="CC2" s="554">
        <v>0.39136605504587163</v>
      </c>
      <c r="CD2" s="554">
        <v>2.973027522935779E-2</v>
      </c>
      <c r="CE2" s="149">
        <v>61</v>
      </c>
      <c r="CF2" s="149">
        <v>50</v>
      </c>
      <c r="CG2" s="149">
        <v>14</v>
      </c>
      <c r="CH2" s="149">
        <v>2</v>
      </c>
      <c r="CI2" s="149">
        <v>35</v>
      </c>
      <c r="CJ2" s="149">
        <v>5</v>
      </c>
      <c r="CK2" s="149">
        <v>9</v>
      </c>
      <c r="CL2" s="149">
        <v>13</v>
      </c>
      <c r="CM2" s="149">
        <v>59</v>
      </c>
      <c r="CN2" s="149">
        <v>6</v>
      </c>
      <c r="CO2" s="149">
        <v>6</v>
      </c>
      <c r="CP2" s="149">
        <v>4</v>
      </c>
      <c r="CQ2" s="149">
        <v>10</v>
      </c>
      <c r="CR2" s="149">
        <v>0</v>
      </c>
      <c r="CS2" s="149">
        <v>3</v>
      </c>
      <c r="CT2" s="149">
        <v>10</v>
      </c>
      <c r="CU2" s="149">
        <v>7</v>
      </c>
      <c r="CV2" s="149">
        <v>35</v>
      </c>
      <c r="CW2" s="149">
        <v>6</v>
      </c>
      <c r="CX2" s="149">
        <v>2</v>
      </c>
      <c r="CY2" s="149">
        <v>2</v>
      </c>
      <c r="CZ2" s="149">
        <v>17</v>
      </c>
      <c r="DA2" s="149">
        <v>6</v>
      </c>
      <c r="DB2" s="149">
        <v>6</v>
      </c>
      <c r="DC2" s="149">
        <v>3</v>
      </c>
      <c r="DD2" s="149">
        <v>1</v>
      </c>
      <c r="DE2" s="149">
        <v>3</v>
      </c>
      <c r="DF2" s="149">
        <v>0</v>
      </c>
      <c r="DG2" s="149">
        <v>2</v>
      </c>
      <c r="DH2" s="149">
        <v>0</v>
      </c>
      <c r="DI2" s="149">
        <v>0</v>
      </c>
      <c r="DJ2" s="149">
        <v>4</v>
      </c>
      <c r="DK2" s="149">
        <v>2</v>
      </c>
      <c r="DL2" s="149">
        <v>1369</v>
      </c>
      <c r="DM2" s="149">
        <v>3800</v>
      </c>
      <c r="DN2" s="149">
        <v>338</v>
      </c>
      <c r="DO2" s="149">
        <v>804</v>
      </c>
      <c r="DP2" s="149">
        <v>11</v>
      </c>
      <c r="DQ2" s="149">
        <v>0</v>
      </c>
      <c r="DR2" s="149">
        <v>5</v>
      </c>
      <c r="DS2" s="149">
        <v>5</v>
      </c>
      <c r="DT2" s="149">
        <v>7</v>
      </c>
      <c r="DU2" s="149">
        <v>2</v>
      </c>
      <c r="DV2" s="149">
        <v>5</v>
      </c>
      <c r="DW2" s="149">
        <v>4</v>
      </c>
      <c r="DX2" s="149">
        <v>5</v>
      </c>
      <c r="DY2" s="149">
        <v>5</v>
      </c>
      <c r="DZ2" s="149">
        <v>8</v>
      </c>
      <c r="EA2" s="149">
        <v>3</v>
      </c>
      <c r="EB2" s="149">
        <v>12</v>
      </c>
      <c r="EC2" s="149">
        <v>0</v>
      </c>
      <c r="ED2" s="149">
        <v>6</v>
      </c>
      <c r="EE2" s="149">
        <v>4</v>
      </c>
      <c r="EF2" s="149">
        <v>6</v>
      </c>
      <c r="EG2" s="149">
        <v>4</v>
      </c>
      <c r="EH2" s="149">
        <v>5</v>
      </c>
      <c r="EI2" s="149">
        <v>5</v>
      </c>
      <c r="EJ2" s="149">
        <v>3</v>
      </c>
      <c r="EK2" s="149">
        <v>5</v>
      </c>
      <c r="EL2" s="149">
        <v>3</v>
      </c>
      <c r="EM2" s="149">
        <v>0</v>
      </c>
      <c r="EN2" s="149">
        <v>2377</v>
      </c>
      <c r="EO2" s="149">
        <v>27</v>
      </c>
      <c r="EP2" s="149">
        <v>33</v>
      </c>
      <c r="EQ2" s="149">
        <v>19</v>
      </c>
      <c r="ER2" s="149">
        <v>32</v>
      </c>
      <c r="ES2" s="149">
        <v>140</v>
      </c>
      <c r="ET2" s="149">
        <v>188</v>
      </c>
      <c r="EU2" s="149">
        <v>169</v>
      </c>
      <c r="EV2" s="149">
        <v>479</v>
      </c>
      <c r="EW2" s="149">
        <v>146</v>
      </c>
      <c r="EX2" s="149">
        <v>35</v>
      </c>
      <c r="EY2" s="149">
        <v>1511</v>
      </c>
      <c r="EZ2" s="149">
        <v>2370</v>
      </c>
      <c r="FA2" s="149">
        <v>225</v>
      </c>
      <c r="FB2" s="149">
        <v>592</v>
      </c>
      <c r="FC2" s="149">
        <v>1438</v>
      </c>
      <c r="FD2" s="149">
        <v>164135</v>
      </c>
      <c r="FE2" s="149">
        <v>2719</v>
      </c>
      <c r="FF2" s="149">
        <v>1898</v>
      </c>
      <c r="FG2" s="149">
        <v>51201</v>
      </c>
      <c r="FH2" s="149">
        <v>566</v>
      </c>
      <c r="FI2" s="149">
        <v>5060</v>
      </c>
      <c r="FJ2" s="149">
        <v>101</v>
      </c>
      <c r="FK2" s="149">
        <v>9289</v>
      </c>
      <c r="FL2" s="149">
        <v>21</v>
      </c>
      <c r="FM2" s="149">
        <v>10256</v>
      </c>
      <c r="FN2" s="149">
        <v>4260</v>
      </c>
      <c r="FO2" s="149">
        <v>198</v>
      </c>
      <c r="FP2" s="149">
        <v>986</v>
      </c>
      <c r="FQ2" s="149">
        <v>27</v>
      </c>
      <c r="FR2" s="149">
        <v>5</v>
      </c>
      <c r="FS2" s="149">
        <v>10</v>
      </c>
      <c r="FT2" s="149">
        <v>2079</v>
      </c>
      <c r="FU2" s="149">
        <v>1</v>
      </c>
      <c r="FV2" s="149">
        <v>1</v>
      </c>
      <c r="FW2" s="149">
        <v>0</v>
      </c>
      <c r="FX2" s="149">
        <v>2</v>
      </c>
      <c r="FY2" s="149">
        <v>7</v>
      </c>
      <c r="GB2" s="149">
        <v>109138</v>
      </c>
      <c r="GC2" s="149">
        <v>13813</v>
      </c>
      <c r="GD2" s="149">
        <v>73639</v>
      </c>
      <c r="GE2" s="149">
        <v>19132</v>
      </c>
      <c r="GF2" s="149">
        <v>8180</v>
      </c>
      <c r="GG2" s="149">
        <v>1073</v>
      </c>
      <c r="GH2" s="149">
        <v>1010</v>
      </c>
      <c r="GI2" s="149">
        <v>1300</v>
      </c>
      <c r="GJ2" s="149">
        <v>11817</v>
      </c>
      <c r="GK2" s="149">
        <v>9753</v>
      </c>
      <c r="GL2" s="149">
        <v>71013</v>
      </c>
      <c r="GM2" s="149">
        <v>2438</v>
      </c>
      <c r="GN2" s="149">
        <v>368</v>
      </c>
      <c r="GO2" s="149">
        <v>5876394</v>
      </c>
      <c r="GQ2" s="13">
        <v>941037</v>
      </c>
      <c r="GR2" s="13">
        <v>2726978</v>
      </c>
      <c r="GS2" s="13">
        <v>455444</v>
      </c>
      <c r="GT2" s="13">
        <v>1752935</v>
      </c>
      <c r="GU2" s="13">
        <v>5876394</v>
      </c>
      <c r="GV2" s="13">
        <v>47602</v>
      </c>
    </row>
    <row r="3" spans="1:306" s="149" customFormat="1" ht="14.25" x14ac:dyDescent="0.2">
      <c r="A3" s="149" t="s">
        <v>191</v>
      </c>
      <c r="B3" s="149">
        <v>54</v>
      </c>
      <c r="C3" s="149">
        <v>0</v>
      </c>
      <c r="D3" s="149">
        <v>0</v>
      </c>
      <c r="E3" s="149">
        <v>0</v>
      </c>
      <c r="F3" s="149">
        <v>0</v>
      </c>
      <c r="G3" s="149">
        <v>0</v>
      </c>
      <c r="H3" s="149">
        <v>0</v>
      </c>
      <c r="I3" s="149">
        <v>0</v>
      </c>
      <c r="J3" s="149">
        <v>2996364</v>
      </c>
      <c r="K3" s="149">
        <v>0</v>
      </c>
      <c r="L3" s="149">
        <v>0</v>
      </c>
      <c r="M3" s="149">
        <v>0</v>
      </c>
      <c r="N3" s="149">
        <v>0</v>
      </c>
      <c r="O3" s="149">
        <v>2176</v>
      </c>
      <c r="P3" s="149">
        <v>11836</v>
      </c>
      <c r="Q3" s="149">
        <v>133</v>
      </c>
      <c r="R3" s="149">
        <v>159</v>
      </c>
      <c r="S3" s="149">
        <v>70</v>
      </c>
      <c r="T3" s="149">
        <v>83731</v>
      </c>
      <c r="U3" s="149">
        <v>938552</v>
      </c>
      <c r="V3" s="149">
        <v>74957</v>
      </c>
      <c r="W3" s="149">
        <v>25588</v>
      </c>
      <c r="X3" s="149">
        <v>75009</v>
      </c>
      <c r="Y3" s="149">
        <v>108588</v>
      </c>
      <c r="Z3" s="149">
        <v>12631</v>
      </c>
      <c r="AA3" s="149">
        <v>232868</v>
      </c>
      <c r="AB3" s="149">
        <v>2905</v>
      </c>
      <c r="AC3" s="149">
        <v>1090466</v>
      </c>
      <c r="AD3" s="149">
        <v>33</v>
      </c>
      <c r="AE3" s="149">
        <v>16</v>
      </c>
      <c r="AF3" s="149">
        <v>10</v>
      </c>
      <c r="AG3" s="149">
        <v>23</v>
      </c>
      <c r="AH3" s="149">
        <v>113</v>
      </c>
      <c r="AI3" s="149">
        <v>33</v>
      </c>
      <c r="AJ3" s="149">
        <v>1304</v>
      </c>
      <c r="AK3" s="149">
        <v>350</v>
      </c>
      <c r="AL3" s="149">
        <v>7476</v>
      </c>
      <c r="AM3" s="149">
        <v>484</v>
      </c>
      <c r="AN3" s="149">
        <v>459</v>
      </c>
      <c r="AO3" s="149">
        <v>676</v>
      </c>
      <c r="AP3" s="149">
        <v>207</v>
      </c>
      <c r="AQ3" s="149">
        <v>657</v>
      </c>
      <c r="AR3" s="149">
        <v>8702</v>
      </c>
      <c r="AS3" s="149">
        <v>297</v>
      </c>
      <c r="AT3" s="149">
        <v>2</v>
      </c>
      <c r="AU3" s="149">
        <v>0</v>
      </c>
      <c r="AV3" s="149">
        <v>0</v>
      </c>
      <c r="AW3" s="149">
        <v>5</v>
      </c>
      <c r="AX3" s="149">
        <v>1</v>
      </c>
      <c r="AY3" s="149">
        <v>12</v>
      </c>
      <c r="AZ3" s="149">
        <v>101</v>
      </c>
      <c r="BA3" s="149">
        <v>17</v>
      </c>
      <c r="BB3" s="149">
        <v>1</v>
      </c>
      <c r="BC3" s="149">
        <v>3</v>
      </c>
      <c r="BD3" s="149">
        <v>3</v>
      </c>
      <c r="BE3" s="149">
        <v>62</v>
      </c>
      <c r="BF3" s="149">
        <v>0</v>
      </c>
      <c r="BG3" s="149">
        <v>0</v>
      </c>
      <c r="BH3" s="149">
        <v>17</v>
      </c>
      <c r="BI3" s="149">
        <v>7</v>
      </c>
      <c r="BJ3" s="149">
        <v>3</v>
      </c>
      <c r="BK3" s="149">
        <v>1</v>
      </c>
      <c r="BL3" s="149">
        <v>1</v>
      </c>
      <c r="BM3" s="149">
        <v>2</v>
      </c>
      <c r="BN3" s="149">
        <v>49</v>
      </c>
      <c r="BO3" s="149">
        <v>6</v>
      </c>
      <c r="BP3" s="149">
        <v>232</v>
      </c>
      <c r="BQ3" s="149">
        <v>161</v>
      </c>
      <c r="BR3" s="278">
        <v>42396</v>
      </c>
      <c r="BS3" s="278">
        <v>28774</v>
      </c>
      <c r="BT3" s="278">
        <v>3955</v>
      </c>
      <c r="BU3" s="278">
        <v>2149</v>
      </c>
      <c r="BV3" s="278">
        <v>130149.72000000002</v>
      </c>
      <c r="BW3" s="278">
        <v>1.7766212837316693</v>
      </c>
      <c r="BX3" s="554">
        <v>0.12987777777777779</v>
      </c>
      <c r="BY3" s="554">
        <v>6.0192592592592603E-2</v>
      </c>
      <c r="BZ3" s="554">
        <v>0.26664074074074068</v>
      </c>
      <c r="CA3" s="554">
        <v>2.494814814814815E-2</v>
      </c>
      <c r="CB3" s="554">
        <v>0.10888703703703705</v>
      </c>
      <c r="CC3" s="554">
        <v>0.39194444444444437</v>
      </c>
      <c r="CD3" s="554">
        <v>2.3344444444444442E-2</v>
      </c>
      <c r="CE3" s="149">
        <v>26</v>
      </c>
      <c r="CF3" s="149">
        <v>20</v>
      </c>
      <c r="CG3" s="149">
        <v>4</v>
      </c>
      <c r="CH3" s="149">
        <v>1</v>
      </c>
      <c r="CI3" s="149">
        <v>17</v>
      </c>
      <c r="CJ3" s="149">
        <v>3</v>
      </c>
      <c r="CK3" s="149">
        <v>6</v>
      </c>
      <c r="CL3" s="149">
        <v>3</v>
      </c>
      <c r="CM3" s="149">
        <v>32</v>
      </c>
      <c r="CN3" s="149">
        <v>2</v>
      </c>
      <c r="CO3" s="149">
        <v>2</v>
      </c>
      <c r="CP3" s="149">
        <v>2</v>
      </c>
      <c r="CQ3" s="149">
        <v>3</v>
      </c>
      <c r="CR3" s="149">
        <v>0</v>
      </c>
      <c r="CS3" s="149">
        <v>1</v>
      </c>
      <c r="CT3" s="149">
        <v>5</v>
      </c>
      <c r="CU3" s="149">
        <v>3</v>
      </c>
      <c r="CV3" s="149">
        <v>17</v>
      </c>
      <c r="CW3" s="149">
        <v>5</v>
      </c>
      <c r="CX3" s="149">
        <v>1</v>
      </c>
      <c r="CY3" s="149">
        <v>0</v>
      </c>
      <c r="CZ3" s="149">
        <v>9</v>
      </c>
      <c r="DA3" s="149">
        <v>3</v>
      </c>
      <c r="DB3" s="149">
        <v>5</v>
      </c>
      <c r="DC3" s="149">
        <v>1</v>
      </c>
      <c r="DD3" s="149">
        <v>0</v>
      </c>
      <c r="DE3" s="149">
        <v>0</v>
      </c>
      <c r="DF3" s="149">
        <v>0</v>
      </c>
      <c r="DG3" s="149">
        <v>1</v>
      </c>
      <c r="DH3" s="149">
        <v>0</v>
      </c>
      <c r="DI3" s="149">
        <v>0</v>
      </c>
      <c r="DJ3" s="149">
        <v>2</v>
      </c>
      <c r="DK3" s="149">
        <v>0</v>
      </c>
      <c r="DL3" s="149">
        <v>66</v>
      </c>
      <c r="DM3" s="149">
        <v>300</v>
      </c>
      <c r="DN3" s="149">
        <v>40</v>
      </c>
      <c r="DO3" s="149">
        <v>4</v>
      </c>
      <c r="DP3" s="149">
        <v>4</v>
      </c>
      <c r="DQ3" s="149">
        <v>0</v>
      </c>
      <c r="DR3" s="149">
        <v>3</v>
      </c>
      <c r="DS3" s="149">
        <v>1</v>
      </c>
      <c r="DT3" s="149">
        <v>3</v>
      </c>
      <c r="DU3" s="149">
        <v>1</v>
      </c>
      <c r="DV3" s="149">
        <v>2</v>
      </c>
      <c r="DW3" s="149">
        <v>1</v>
      </c>
      <c r="DX3" s="149">
        <v>1</v>
      </c>
      <c r="DY3" s="149">
        <v>3</v>
      </c>
      <c r="DZ3" s="149">
        <v>2</v>
      </c>
      <c r="EA3" s="149">
        <v>2</v>
      </c>
      <c r="EB3" s="149">
        <v>4</v>
      </c>
      <c r="EC3" s="149">
        <v>0</v>
      </c>
      <c r="ED3" s="149">
        <v>1</v>
      </c>
      <c r="EE3" s="149">
        <v>3</v>
      </c>
      <c r="EF3" s="149">
        <v>2</v>
      </c>
      <c r="EG3" s="149">
        <v>2</v>
      </c>
      <c r="EH3" s="149">
        <v>2</v>
      </c>
      <c r="EI3" s="149">
        <v>2</v>
      </c>
      <c r="EJ3" s="149">
        <v>2</v>
      </c>
      <c r="EK3" s="149">
        <v>2</v>
      </c>
      <c r="EL3" s="149">
        <v>2</v>
      </c>
      <c r="EM3" s="149">
        <v>0</v>
      </c>
      <c r="EN3" s="149">
        <v>1715</v>
      </c>
      <c r="EO3" s="149">
        <v>12</v>
      </c>
      <c r="EP3" s="149">
        <v>8</v>
      </c>
      <c r="EQ3" s="149">
        <v>5</v>
      </c>
      <c r="ER3" s="149">
        <v>2</v>
      </c>
      <c r="ES3" s="149">
        <v>10</v>
      </c>
      <c r="ET3" s="149">
        <v>10</v>
      </c>
      <c r="EU3" s="149">
        <v>150</v>
      </c>
      <c r="EV3" s="149">
        <v>444</v>
      </c>
      <c r="EW3" s="149">
        <v>2</v>
      </c>
      <c r="EX3" s="149">
        <v>15</v>
      </c>
      <c r="EY3" s="149">
        <v>1510</v>
      </c>
      <c r="EZ3" s="149">
        <v>980</v>
      </c>
      <c r="FA3" s="149">
        <v>27</v>
      </c>
      <c r="FB3" s="149">
        <v>256</v>
      </c>
      <c r="FC3" s="149">
        <v>11</v>
      </c>
      <c r="FD3" s="149">
        <v>1</v>
      </c>
      <c r="FE3" s="149">
        <v>792</v>
      </c>
      <c r="FF3" s="149">
        <v>202</v>
      </c>
      <c r="FG3" s="149">
        <v>17775</v>
      </c>
      <c r="FH3" s="149">
        <v>38</v>
      </c>
      <c r="FI3" s="149">
        <v>30</v>
      </c>
      <c r="FJ3" s="149">
        <v>10</v>
      </c>
      <c r="FK3" s="149">
        <v>9288</v>
      </c>
      <c r="FL3" s="149">
        <v>7</v>
      </c>
      <c r="FM3" s="149">
        <v>3800</v>
      </c>
      <c r="FN3" s="149">
        <v>4000</v>
      </c>
      <c r="FO3" s="149">
        <v>0</v>
      </c>
      <c r="FP3" s="149">
        <v>0</v>
      </c>
      <c r="FQ3" s="149">
        <v>0</v>
      </c>
      <c r="FR3" s="149">
        <v>4</v>
      </c>
      <c r="FS3" s="149">
        <v>0</v>
      </c>
      <c r="FT3" s="149">
        <v>2079</v>
      </c>
      <c r="FU3" s="149">
        <v>0</v>
      </c>
      <c r="FV3" s="149">
        <v>0</v>
      </c>
      <c r="FW3" s="149">
        <v>0</v>
      </c>
      <c r="FX3" s="149">
        <v>1</v>
      </c>
      <c r="FY3" s="149">
        <v>4</v>
      </c>
      <c r="GB3" s="149">
        <v>21526</v>
      </c>
      <c r="GC3" s="149">
        <v>1882</v>
      </c>
      <c r="GD3" s="149">
        <v>18958</v>
      </c>
      <c r="GE3" s="149">
        <v>138</v>
      </c>
      <c r="GF3" s="149">
        <v>7511</v>
      </c>
      <c r="GG3" s="149">
        <v>500</v>
      </c>
      <c r="GH3" s="149">
        <v>469</v>
      </c>
      <c r="GI3" s="149">
        <v>704</v>
      </c>
      <c r="GJ3" s="149">
        <v>321</v>
      </c>
      <c r="GK3" s="149">
        <v>702</v>
      </c>
      <c r="GL3" s="149">
        <v>10107</v>
      </c>
      <c r="GM3" s="149">
        <v>664</v>
      </c>
      <c r="GN3" s="149">
        <v>170</v>
      </c>
      <c r="GO3" s="149">
        <v>1551924</v>
      </c>
      <c r="GQ3" s="13">
        <v>183597</v>
      </c>
      <c r="GR3" s="13">
        <v>1022283</v>
      </c>
      <c r="GS3" s="13">
        <v>100545</v>
      </c>
      <c r="GT3" s="13">
        <v>245499</v>
      </c>
      <c r="GU3" s="13">
        <v>1551924</v>
      </c>
      <c r="GV3" s="13">
        <v>14304</v>
      </c>
    </row>
    <row r="4" spans="1:306" s="149" customFormat="1" ht="14.25" x14ac:dyDescent="0.2">
      <c r="A4" s="149" t="s">
        <v>192</v>
      </c>
      <c r="B4" s="149">
        <v>47</v>
      </c>
      <c r="C4" s="149">
        <v>0</v>
      </c>
      <c r="D4" s="149">
        <v>0</v>
      </c>
      <c r="E4" s="149">
        <v>0</v>
      </c>
      <c r="F4" s="149">
        <v>0</v>
      </c>
      <c r="G4" s="149">
        <v>0</v>
      </c>
      <c r="H4" s="149">
        <v>0</v>
      </c>
      <c r="I4" s="149">
        <v>0</v>
      </c>
      <c r="J4" s="149">
        <v>5919770</v>
      </c>
      <c r="K4" s="149">
        <v>0</v>
      </c>
      <c r="L4" s="149">
        <v>0</v>
      </c>
      <c r="M4" s="149">
        <v>0</v>
      </c>
      <c r="N4" s="149">
        <v>0</v>
      </c>
      <c r="O4" s="149">
        <v>3300</v>
      </c>
      <c r="P4" s="149">
        <v>24778</v>
      </c>
      <c r="Q4" s="149">
        <v>276</v>
      </c>
      <c r="R4" s="149">
        <v>240</v>
      </c>
      <c r="S4" s="149">
        <v>1433</v>
      </c>
      <c r="T4" s="149">
        <v>168667</v>
      </c>
      <c r="U4" s="149">
        <v>524362</v>
      </c>
      <c r="V4" s="149">
        <v>161013</v>
      </c>
      <c r="W4" s="149">
        <v>90402</v>
      </c>
      <c r="X4" s="149">
        <v>120850</v>
      </c>
      <c r="Y4" s="149">
        <v>521420</v>
      </c>
      <c r="Z4" s="149">
        <v>106149</v>
      </c>
      <c r="AA4" s="149">
        <v>1361932</v>
      </c>
      <c r="AB4" s="149">
        <v>2617970</v>
      </c>
      <c r="AC4" s="149">
        <v>2148500</v>
      </c>
      <c r="AD4" s="149">
        <v>512</v>
      </c>
      <c r="AE4" s="149">
        <v>523</v>
      </c>
      <c r="AF4" s="149">
        <v>510</v>
      </c>
      <c r="AG4" s="149">
        <v>503</v>
      </c>
      <c r="AH4" s="149">
        <v>840</v>
      </c>
      <c r="AI4" s="149">
        <v>639</v>
      </c>
      <c r="AJ4" s="149">
        <v>4270</v>
      </c>
      <c r="AK4" s="149">
        <v>526</v>
      </c>
      <c r="AL4" s="149">
        <v>134</v>
      </c>
      <c r="AM4" s="149">
        <v>31</v>
      </c>
      <c r="AN4" s="149">
        <v>30</v>
      </c>
      <c r="AO4" s="149">
        <v>38</v>
      </c>
      <c r="AP4" s="149">
        <v>8257</v>
      </c>
      <c r="AQ4" s="149">
        <v>7955</v>
      </c>
      <c r="AR4" s="149">
        <v>34565</v>
      </c>
      <c r="AS4" s="149">
        <v>1207</v>
      </c>
      <c r="AT4" s="149">
        <v>8</v>
      </c>
      <c r="AU4" s="149">
        <v>0</v>
      </c>
      <c r="AV4" s="149">
        <v>0</v>
      </c>
      <c r="AW4" s="149">
        <v>34</v>
      </c>
      <c r="AX4" s="149">
        <v>39</v>
      </c>
      <c r="AY4" s="149">
        <v>17</v>
      </c>
      <c r="AZ4" s="149">
        <v>18518</v>
      </c>
      <c r="BA4" s="149">
        <v>34</v>
      </c>
      <c r="BB4" s="149">
        <v>0</v>
      </c>
      <c r="BC4" s="149">
        <v>2</v>
      </c>
      <c r="BD4" s="149">
        <v>0</v>
      </c>
      <c r="BE4" s="149">
        <v>0</v>
      </c>
      <c r="BF4" s="149">
        <v>2</v>
      </c>
      <c r="BG4" s="149">
        <v>0</v>
      </c>
      <c r="BH4" s="149">
        <v>8</v>
      </c>
      <c r="BI4" s="149">
        <v>6</v>
      </c>
      <c r="BJ4" s="149">
        <v>0</v>
      </c>
      <c r="BK4" s="149">
        <v>16</v>
      </c>
      <c r="BL4" s="149">
        <v>2</v>
      </c>
      <c r="BM4" s="149">
        <v>2</v>
      </c>
      <c r="BN4" s="149">
        <v>25</v>
      </c>
      <c r="BO4" s="149">
        <v>17</v>
      </c>
      <c r="BP4" s="149">
        <v>943</v>
      </c>
      <c r="BQ4" s="149">
        <v>49</v>
      </c>
      <c r="BR4" s="278">
        <v>283764</v>
      </c>
      <c r="BS4" s="278">
        <v>149136</v>
      </c>
      <c r="BT4" s="278">
        <v>42062</v>
      </c>
      <c r="BU4" s="278">
        <v>21275</v>
      </c>
      <c r="BV4" s="278">
        <v>1214879.76</v>
      </c>
      <c r="BW4" s="278">
        <v>3.7777831943835469</v>
      </c>
      <c r="BX4" s="554">
        <v>0.10871702127659574</v>
      </c>
      <c r="BY4" s="554">
        <v>7.8E-2</v>
      </c>
      <c r="BZ4" s="554">
        <v>0.30127659574468085</v>
      </c>
      <c r="CA4" s="554">
        <v>4.4893617021276602E-2</v>
      </c>
      <c r="CB4" s="554">
        <v>0.15080425531914896</v>
      </c>
      <c r="CC4" s="554">
        <v>0.40242340425531908</v>
      </c>
      <c r="CD4" s="554">
        <v>0.04</v>
      </c>
      <c r="CE4" s="149">
        <v>28</v>
      </c>
      <c r="CF4" s="149">
        <v>24</v>
      </c>
      <c r="CG4" s="149">
        <v>8</v>
      </c>
      <c r="CH4" s="149">
        <v>1</v>
      </c>
      <c r="CI4" s="149">
        <v>15</v>
      </c>
      <c r="CJ4" s="149">
        <v>1</v>
      </c>
      <c r="CK4" s="149">
        <v>3</v>
      </c>
      <c r="CL4" s="149">
        <v>9</v>
      </c>
      <c r="CM4" s="149">
        <v>21</v>
      </c>
      <c r="CN4" s="149">
        <v>3</v>
      </c>
      <c r="CO4" s="149">
        <v>4</v>
      </c>
      <c r="CP4" s="149">
        <v>2</v>
      </c>
      <c r="CQ4" s="149">
        <v>6</v>
      </c>
      <c r="CR4" s="149">
        <v>0</v>
      </c>
      <c r="CS4" s="149">
        <v>2</v>
      </c>
      <c r="CT4" s="149">
        <v>5</v>
      </c>
      <c r="CU4" s="149">
        <v>4</v>
      </c>
      <c r="CV4" s="149">
        <v>15</v>
      </c>
      <c r="CW4" s="149">
        <v>1</v>
      </c>
      <c r="CX4" s="149">
        <v>1</v>
      </c>
      <c r="CY4" s="149">
        <v>2</v>
      </c>
      <c r="CZ4" s="149">
        <v>7</v>
      </c>
      <c r="DA4" s="149">
        <v>3</v>
      </c>
      <c r="DB4" s="149">
        <v>1</v>
      </c>
      <c r="DC4" s="149">
        <v>2</v>
      </c>
      <c r="DD4" s="149">
        <v>1</v>
      </c>
      <c r="DE4" s="149">
        <v>3</v>
      </c>
      <c r="DF4" s="149">
        <v>0</v>
      </c>
      <c r="DG4" s="149">
        <v>1</v>
      </c>
      <c r="DH4" s="149">
        <v>0</v>
      </c>
      <c r="DI4" s="149">
        <v>0</v>
      </c>
      <c r="DJ4" s="149">
        <v>2</v>
      </c>
      <c r="DK4" s="149">
        <v>2</v>
      </c>
      <c r="DL4" s="149">
        <v>1303</v>
      </c>
      <c r="DM4" s="149">
        <v>3500</v>
      </c>
      <c r="DN4" s="149">
        <v>298</v>
      </c>
      <c r="DO4" s="149">
        <v>800</v>
      </c>
      <c r="DP4" s="149">
        <v>7</v>
      </c>
      <c r="DQ4" s="149">
        <v>0</v>
      </c>
      <c r="DR4" s="149">
        <v>2</v>
      </c>
      <c r="DS4" s="149">
        <v>4</v>
      </c>
      <c r="DT4" s="149">
        <v>4</v>
      </c>
      <c r="DU4" s="149">
        <v>1</v>
      </c>
      <c r="DV4" s="149">
        <v>3</v>
      </c>
      <c r="DW4" s="149">
        <v>3</v>
      </c>
      <c r="DX4" s="149">
        <v>4</v>
      </c>
      <c r="DY4" s="149">
        <v>2</v>
      </c>
      <c r="DZ4" s="149">
        <v>6</v>
      </c>
      <c r="EA4" s="149">
        <v>1</v>
      </c>
      <c r="EB4" s="149">
        <v>8</v>
      </c>
      <c r="EC4" s="149">
        <v>0</v>
      </c>
      <c r="ED4" s="149">
        <v>5</v>
      </c>
      <c r="EE4" s="149">
        <v>1</v>
      </c>
      <c r="EF4" s="149">
        <v>4</v>
      </c>
      <c r="EG4" s="149">
        <v>2</v>
      </c>
      <c r="EH4" s="149">
        <v>3</v>
      </c>
      <c r="EI4" s="149">
        <v>3</v>
      </c>
      <c r="EJ4" s="149">
        <v>1</v>
      </c>
      <c r="EK4" s="149">
        <v>3</v>
      </c>
      <c r="EL4" s="149">
        <v>1</v>
      </c>
      <c r="EM4" s="149">
        <v>0</v>
      </c>
      <c r="EN4" s="149">
        <v>662</v>
      </c>
      <c r="EO4" s="149">
        <v>15</v>
      </c>
      <c r="EP4" s="149">
        <v>25</v>
      </c>
      <c r="EQ4" s="149">
        <v>14</v>
      </c>
      <c r="ER4" s="149">
        <v>30</v>
      </c>
      <c r="ES4" s="149">
        <v>130</v>
      </c>
      <c r="ET4" s="149">
        <v>178</v>
      </c>
      <c r="EU4" s="149">
        <v>19</v>
      </c>
      <c r="EV4" s="149">
        <v>35</v>
      </c>
      <c r="EW4" s="149">
        <v>144</v>
      </c>
      <c r="EX4" s="149">
        <v>20</v>
      </c>
      <c r="EY4" s="149">
        <v>1</v>
      </c>
      <c r="EZ4" s="149">
        <v>1390</v>
      </c>
      <c r="FA4" s="149">
        <v>198</v>
      </c>
      <c r="FB4" s="149">
        <v>336</v>
      </c>
      <c r="FC4" s="149">
        <v>1427</v>
      </c>
      <c r="FD4" s="149">
        <v>164134</v>
      </c>
      <c r="FE4" s="149">
        <v>1927</v>
      </c>
      <c r="FF4" s="149">
        <v>1696</v>
      </c>
      <c r="FG4" s="149">
        <v>33426</v>
      </c>
      <c r="FH4" s="149">
        <v>528</v>
      </c>
      <c r="FI4" s="149">
        <v>5030</v>
      </c>
      <c r="FJ4" s="149">
        <v>91</v>
      </c>
      <c r="FK4" s="149">
        <v>1</v>
      </c>
      <c r="FL4" s="149">
        <v>14</v>
      </c>
      <c r="FM4" s="149">
        <v>6456</v>
      </c>
      <c r="FN4" s="149">
        <v>260</v>
      </c>
      <c r="FO4" s="149">
        <v>198</v>
      </c>
      <c r="FP4" s="149">
        <v>986</v>
      </c>
      <c r="FQ4" s="149">
        <v>27</v>
      </c>
      <c r="FR4" s="149">
        <v>1</v>
      </c>
      <c r="FS4" s="149">
        <v>10</v>
      </c>
      <c r="FT4" s="149">
        <v>0</v>
      </c>
      <c r="FU4" s="149">
        <v>1</v>
      </c>
      <c r="FV4" s="149">
        <v>1</v>
      </c>
      <c r="FW4" s="149">
        <v>0</v>
      </c>
      <c r="FX4" s="149">
        <v>1</v>
      </c>
      <c r="FY4" s="149">
        <v>2</v>
      </c>
      <c r="GB4" s="149">
        <v>80262</v>
      </c>
      <c r="GC4" s="149">
        <v>8323</v>
      </c>
      <c r="GD4" s="149">
        <v>52217</v>
      </c>
      <c r="GE4" s="149">
        <v>18650</v>
      </c>
      <c r="GF4" s="149">
        <v>654</v>
      </c>
      <c r="GG4" s="149">
        <v>554</v>
      </c>
      <c r="GH4" s="149">
        <v>540</v>
      </c>
      <c r="GI4" s="149">
        <v>575</v>
      </c>
      <c r="GJ4" s="149">
        <v>9136</v>
      </c>
      <c r="GK4" s="149">
        <v>8611</v>
      </c>
      <c r="GL4" s="149">
        <v>57353</v>
      </c>
      <c r="GM4" s="149">
        <v>1767</v>
      </c>
      <c r="GN4" s="149">
        <v>166</v>
      </c>
      <c r="GO4" s="149">
        <v>3054795</v>
      </c>
      <c r="GQ4" s="13">
        <v>642270</v>
      </c>
      <c r="GR4" s="13">
        <v>693029</v>
      </c>
      <c r="GS4" s="13">
        <v>251415</v>
      </c>
      <c r="GT4" s="13">
        <v>1468081</v>
      </c>
      <c r="GU4" s="13">
        <v>3054795</v>
      </c>
      <c r="GV4" s="13">
        <v>28594</v>
      </c>
    </row>
    <row r="5" spans="1:306" s="149" customFormat="1" ht="14.25" x14ac:dyDescent="0.2">
      <c r="A5" s="149" t="s">
        <v>193</v>
      </c>
      <c r="B5" s="149">
        <v>8</v>
      </c>
      <c r="C5" s="149">
        <v>0</v>
      </c>
      <c r="D5" s="149">
        <v>0</v>
      </c>
      <c r="E5" s="149">
        <v>0</v>
      </c>
      <c r="F5" s="149">
        <v>0</v>
      </c>
      <c r="G5" s="149">
        <v>0</v>
      </c>
      <c r="H5" s="149">
        <v>0</v>
      </c>
      <c r="I5" s="149">
        <v>0</v>
      </c>
      <c r="J5" s="149">
        <v>4625058</v>
      </c>
      <c r="K5" s="149">
        <v>0</v>
      </c>
      <c r="L5" s="149">
        <v>0</v>
      </c>
      <c r="M5" s="149">
        <v>0</v>
      </c>
      <c r="N5" s="149">
        <v>0</v>
      </c>
      <c r="O5" s="149">
        <v>2009</v>
      </c>
      <c r="P5" s="149">
        <v>2331</v>
      </c>
      <c r="Q5" s="149">
        <v>311</v>
      </c>
      <c r="R5" s="149">
        <v>53</v>
      </c>
      <c r="S5" s="149">
        <v>256</v>
      </c>
      <c r="T5" s="149">
        <v>708202</v>
      </c>
      <c r="U5" s="149">
        <v>303464</v>
      </c>
      <c r="V5" s="149">
        <v>40934</v>
      </c>
      <c r="W5" s="149">
        <v>62550</v>
      </c>
      <c r="X5" s="149">
        <v>61170</v>
      </c>
      <c r="Y5" s="149">
        <v>54000</v>
      </c>
      <c r="Z5" s="149">
        <v>3581</v>
      </c>
      <c r="AA5" s="149">
        <v>35774</v>
      </c>
      <c r="AB5" s="149">
        <v>11196</v>
      </c>
      <c r="AC5" s="149">
        <v>76350</v>
      </c>
      <c r="AD5" s="149">
        <v>15</v>
      </c>
      <c r="AE5" s="149">
        <v>19</v>
      </c>
      <c r="AF5" s="149">
        <v>1</v>
      </c>
      <c r="AG5" s="149">
        <v>21</v>
      </c>
      <c r="AH5" s="149">
        <v>1415</v>
      </c>
      <c r="AI5" s="149">
        <v>234</v>
      </c>
      <c r="AJ5" s="149">
        <v>1896</v>
      </c>
      <c r="AK5" s="149">
        <v>7</v>
      </c>
      <c r="AL5" s="149">
        <v>0</v>
      </c>
      <c r="AM5" s="149">
        <v>0</v>
      </c>
      <c r="AN5" s="149">
        <v>0</v>
      </c>
      <c r="AO5" s="149">
        <v>0</v>
      </c>
      <c r="AP5" s="149">
        <v>942</v>
      </c>
      <c r="AQ5" s="149">
        <v>206</v>
      </c>
      <c r="AR5" s="149">
        <v>1316</v>
      </c>
      <c r="AS5" s="149">
        <v>0</v>
      </c>
      <c r="AT5" s="149">
        <v>0</v>
      </c>
      <c r="AU5" s="149">
        <v>0</v>
      </c>
      <c r="AV5" s="149">
        <v>0</v>
      </c>
      <c r="AW5" s="149">
        <v>0</v>
      </c>
      <c r="AX5" s="149">
        <v>3</v>
      </c>
      <c r="AY5" s="149">
        <v>0</v>
      </c>
      <c r="AZ5" s="149">
        <v>341</v>
      </c>
      <c r="BA5" s="149">
        <v>0</v>
      </c>
      <c r="BB5" s="149">
        <v>0</v>
      </c>
      <c r="BC5" s="149">
        <v>0</v>
      </c>
      <c r="BD5" s="149">
        <v>0</v>
      </c>
      <c r="BE5" s="149">
        <v>0</v>
      </c>
      <c r="BF5" s="149">
        <v>0</v>
      </c>
      <c r="BG5" s="149">
        <v>0</v>
      </c>
      <c r="BH5" s="149">
        <v>0</v>
      </c>
      <c r="BI5" s="149">
        <v>0</v>
      </c>
      <c r="BJ5" s="149">
        <v>0</v>
      </c>
      <c r="BK5" s="149">
        <v>0</v>
      </c>
      <c r="BL5" s="149">
        <v>0</v>
      </c>
      <c r="BM5" s="149">
        <v>0</v>
      </c>
      <c r="BN5" s="149">
        <v>83</v>
      </c>
      <c r="BO5" s="149">
        <v>6</v>
      </c>
      <c r="BP5" s="149">
        <v>843</v>
      </c>
      <c r="BQ5" s="149">
        <v>2</v>
      </c>
      <c r="BR5" s="278">
        <v>811164</v>
      </c>
      <c r="BS5" s="278">
        <v>550589</v>
      </c>
      <c r="BT5" s="278">
        <v>55516</v>
      </c>
      <c r="BU5" s="278">
        <v>81825</v>
      </c>
      <c r="BV5" s="278">
        <v>11180177.629999999</v>
      </c>
      <c r="BW5" s="278">
        <v>12.642725593246666</v>
      </c>
      <c r="BX5" s="554">
        <v>4.2499999999999996E-2</v>
      </c>
      <c r="BY5" s="554">
        <v>2.1250000000000002E-2</v>
      </c>
      <c r="BZ5" s="554">
        <v>0.34375</v>
      </c>
      <c r="CA5" s="554">
        <v>4.3749999999999997E-2</v>
      </c>
      <c r="CB5" s="554">
        <v>0.05</v>
      </c>
      <c r="CC5" s="554">
        <v>0.32250000000000001</v>
      </c>
      <c r="CD5" s="554">
        <v>1.2500000000000001E-2</v>
      </c>
      <c r="CE5" s="149">
        <v>7</v>
      </c>
      <c r="CF5" s="149">
        <v>6</v>
      </c>
      <c r="CG5" s="149">
        <v>2</v>
      </c>
      <c r="CH5" s="149">
        <v>0</v>
      </c>
      <c r="CI5" s="149">
        <v>3</v>
      </c>
      <c r="CJ5" s="149">
        <v>1</v>
      </c>
      <c r="CK5" s="149">
        <v>0</v>
      </c>
      <c r="CL5" s="149">
        <v>1</v>
      </c>
      <c r="CM5" s="149">
        <v>6</v>
      </c>
      <c r="CN5" s="149">
        <v>1</v>
      </c>
      <c r="CO5" s="149">
        <v>0</v>
      </c>
      <c r="CP5" s="149">
        <v>0</v>
      </c>
      <c r="CQ5" s="149">
        <v>1</v>
      </c>
      <c r="CR5" s="149">
        <v>0</v>
      </c>
      <c r="CS5" s="149">
        <v>0</v>
      </c>
      <c r="CT5" s="149">
        <v>0</v>
      </c>
      <c r="CU5" s="149">
        <v>0</v>
      </c>
      <c r="CV5" s="149">
        <v>3</v>
      </c>
      <c r="CW5" s="149">
        <v>0</v>
      </c>
      <c r="CX5" s="149">
        <v>0</v>
      </c>
      <c r="CY5" s="149">
        <v>0</v>
      </c>
      <c r="CZ5" s="149">
        <v>1</v>
      </c>
      <c r="DA5" s="149">
        <v>0</v>
      </c>
      <c r="DB5" s="149">
        <v>0</v>
      </c>
      <c r="DC5" s="149">
        <v>0</v>
      </c>
      <c r="DD5" s="149">
        <v>0</v>
      </c>
      <c r="DE5" s="149">
        <v>0</v>
      </c>
      <c r="DF5" s="149">
        <v>0</v>
      </c>
      <c r="DG5" s="149">
        <v>0</v>
      </c>
      <c r="DH5" s="149">
        <v>0</v>
      </c>
      <c r="DI5" s="149">
        <v>0</v>
      </c>
      <c r="DJ5" s="149">
        <v>0</v>
      </c>
      <c r="DK5" s="149">
        <v>0</v>
      </c>
      <c r="DL5" s="149">
        <v>0</v>
      </c>
      <c r="DM5" s="149">
        <v>0</v>
      </c>
      <c r="DN5" s="149">
        <v>0</v>
      </c>
      <c r="DO5" s="149">
        <v>0</v>
      </c>
      <c r="DP5" s="149">
        <v>0</v>
      </c>
      <c r="DQ5" s="149">
        <v>0</v>
      </c>
      <c r="DR5" s="149">
        <v>0</v>
      </c>
      <c r="DS5" s="149">
        <v>0</v>
      </c>
      <c r="DT5" s="149">
        <v>0</v>
      </c>
      <c r="DU5" s="149">
        <v>0</v>
      </c>
      <c r="DV5" s="149">
        <v>0</v>
      </c>
      <c r="DW5" s="149">
        <v>0</v>
      </c>
      <c r="DX5" s="149">
        <v>0</v>
      </c>
      <c r="DY5" s="149">
        <v>0</v>
      </c>
      <c r="DZ5" s="149">
        <v>0</v>
      </c>
      <c r="EA5" s="149">
        <v>0</v>
      </c>
      <c r="EB5" s="149">
        <v>0</v>
      </c>
      <c r="EC5" s="149">
        <v>0</v>
      </c>
      <c r="ED5" s="149">
        <v>0</v>
      </c>
      <c r="EE5" s="149">
        <v>0</v>
      </c>
      <c r="EF5" s="149">
        <v>0</v>
      </c>
      <c r="EG5" s="149">
        <v>0</v>
      </c>
      <c r="EH5" s="149">
        <v>0</v>
      </c>
      <c r="EI5" s="149">
        <v>0</v>
      </c>
      <c r="EJ5" s="149">
        <v>0</v>
      </c>
      <c r="EK5" s="149">
        <v>0</v>
      </c>
      <c r="EL5" s="149">
        <v>0</v>
      </c>
      <c r="EM5" s="149">
        <v>0</v>
      </c>
      <c r="EN5" s="149">
        <v>0</v>
      </c>
      <c r="EO5" s="149">
        <v>0</v>
      </c>
      <c r="EP5" s="149">
        <v>0</v>
      </c>
      <c r="EQ5" s="149">
        <v>0</v>
      </c>
      <c r="ER5" s="149">
        <v>0</v>
      </c>
      <c r="ES5" s="149">
        <v>0</v>
      </c>
      <c r="ET5" s="149">
        <v>0</v>
      </c>
      <c r="EU5" s="149">
        <v>0</v>
      </c>
      <c r="EV5" s="149">
        <v>0</v>
      </c>
      <c r="EW5" s="149">
        <v>0</v>
      </c>
      <c r="EX5" s="149">
        <v>0</v>
      </c>
      <c r="EY5" s="149">
        <v>0</v>
      </c>
      <c r="EZ5" s="149">
        <v>0</v>
      </c>
      <c r="FA5" s="149">
        <v>0</v>
      </c>
      <c r="FB5" s="149">
        <v>0</v>
      </c>
      <c r="FC5" s="149">
        <v>0</v>
      </c>
      <c r="FD5" s="149">
        <v>0</v>
      </c>
      <c r="FE5" s="149">
        <v>0</v>
      </c>
      <c r="FF5" s="149">
        <v>0</v>
      </c>
      <c r="FG5" s="149">
        <v>0</v>
      </c>
      <c r="FH5" s="149">
        <v>0</v>
      </c>
      <c r="FI5" s="149">
        <v>0</v>
      </c>
      <c r="FJ5" s="149">
        <v>0</v>
      </c>
      <c r="FK5" s="149">
        <v>0</v>
      </c>
      <c r="FL5" s="149">
        <v>0</v>
      </c>
      <c r="FM5" s="149">
        <v>0</v>
      </c>
      <c r="FN5" s="149">
        <v>0</v>
      </c>
      <c r="FO5" s="149">
        <v>0</v>
      </c>
      <c r="FP5" s="149">
        <v>0</v>
      </c>
      <c r="FQ5" s="149">
        <v>0</v>
      </c>
      <c r="FR5" s="149">
        <v>0</v>
      </c>
      <c r="FS5" s="149">
        <v>0</v>
      </c>
      <c r="FT5" s="149">
        <v>0</v>
      </c>
      <c r="FU5" s="149">
        <v>0</v>
      </c>
      <c r="FV5" s="149">
        <v>0</v>
      </c>
      <c r="FW5" s="149">
        <v>0</v>
      </c>
      <c r="FX5" s="149">
        <v>0</v>
      </c>
      <c r="FY5" s="149">
        <v>1</v>
      </c>
      <c r="GB5" s="149">
        <v>7350</v>
      </c>
      <c r="GC5" s="149">
        <v>3608</v>
      </c>
      <c r="GD5" s="149">
        <v>2464</v>
      </c>
      <c r="GE5" s="149">
        <v>344</v>
      </c>
      <c r="GF5" s="149">
        <v>15</v>
      </c>
      <c r="GG5" s="149">
        <v>19</v>
      </c>
      <c r="GH5" s="149">
        <v>1</v>
      </c>
      <c r="GI5" s="149">
        <v>21</v>
      </c>
      <c r="GJ5" s="149">
        <v>2360</v>
      </c>
      <c r="GK5" s="149">
        <v>440</v>
      </c>
      <c r="GL5" s="149">
        <v>3553</v>
      </c>
      <c r="GM5" s="149">
        <v>7</v>
      </c>
      <c r="GN5" s="149">
        <v>32</v>
      </c>
      <c r="GO5" s="149">
        <v>1269675</v>
      </c>
      <c r="GQ5" s="13">
        <v>115170</v>
      </c>
      <c r="GR5" s="13">
        <v>1011666</v>
      </c>
      <c r="GS5" s="13">
        <v>103484</v>
      </c>
      <c r="GT5" s="13">
        <v>39355</v>
      </c>
      <c r="GU5" s="13">
        <v>1269675</v>
      </c>
      <c r="GV5" s="13">
        <v>4704</v>
      </c>
    </row>
    <row r="7" spans="1:306" x14ac:dyDescent="0.25">
      <c r="B7" s="164"/>
      <c r="J7" s="164"/>
      <c r="O7" s="164"/>
    </row>
    <row r="9" spans="1:306" x14ac:dyDescent="0.25">
      <c r="AD9" s="271"/>
    </row>
  </sheetData>
  <autoFilter ref="A1:KX5"/>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GO6"/>
  <sheetViews>
    <sheetView zoomScale="80" zoomScaleNormal="80" workbookViewId="0">
      <pane xSplit="1" ySplit="1" topLeftCell="B2" activePane="bottomRight" state="frozen"/>
      <selection activeCell="J9" sqref="J9"/>
      <selection pane="topRight" activeCell="J9" sqref="J9"/>
      <selection pane="bottomLeft" activeCell="J9" sqref="J9"/>
      <selection pane="bottomRight" activeCell="A6" sqref="A6:XFD25"/>
    </sheetView>
  </sheetViews>
  <sheetFormatPr defaultRowHeight="15" x14ac:dyDescent="0.25"/>
  <cols>
    <col min="1" max="1" width="38" customWidth="1"/>
    <col min="2" max="2" width="15.140625" customWidth="1"/>
    <col min="4" max="4" width="13.5703125" customWidth="1"/>
    <col min="5" max="5" width="15.140625" customWidth="1"/>
    <col min="6" max="6" width="20.42578125" customWidth="1"/>
    <col min="7" max="7" width="13.28515625" customWidth="1"/>
    <col min="9" max="9" width="14.28515625" customWidth="1"/>
    <col min="10" max="10" width="12.140625" customWidth="1"/>
    <col min="11" max="13" width="9.140625" customWidth="1"/>
    <col min="14" max="14" width="16" customWidth="1"/>
    <col min="15" max="23" width="13.7109375" customWidth="1"/>
    <col min="24" max="24" width="13.7109375" style="118" customWidth="1"/>
    <col min="25" max="27" width="13.7109375" customWidth="1"/>
    <col min="28" max="28" width="13.7109375" style="118" customWidth="1"/>
    <col min="29" max="51" width="13.7109375" customWidth="1"/>
    <col min="52" max="52" width="13.7109375" style="118" customWidth="1"/>
    <col min="53" max="69" width="13.7109375" customWidth="1"/>
    <col min="70" max="75" width="13.7109375" style="276" customWidth="1"/>
    <col min="76" max="82" width="13.7109375" style="201" customWidth="1"/>
    <col min="83" max="181" width="13.7109375" customWidth="1"/>
    <col min="182" max="182" width="36.42578125" customWidth="1"/>
    <col min="183" max="183" width="21.42578125" customWidth="1"/>
  </cols>
  <sheetData>
    <row r="1" spans="1:197" s="265" customFormat="1" ht="153" customHeight="1" x14ac:dyDescent="0.25">
      <c r="A1" s="103" t="s">
        <v>0</v>
      </c>
      <c r="B1" s="103" t="s">
        <v>1</v>
      </c>
      <c r="C1" s="103" t="s">
        <v>2</v>
      </c>
      <c r="D1" s="103" t="s">
        <v>3</v>
      </c>
      <c r="E1" s="103" t="s">
        <v>4</v>
      </c>
      <c r="F1" s="103" t="s">
        <v>5</v>
      </c>
      <c r="G1" s="103" t="s">
        <v>6</v>
      </c>
      <c r="H1" s="103" t="s">
        <v>7</v>
      </c>
      <c r="I1" s="103" t="s">
        <v>8</v>
      </c>
      <c r="J1" s="103" t="s">
        <v>9</v>
      </c>
      <c r="K1" s="103" t="s">
        <v>10</v>
      </c>
      <c r="L1" s="103" t="s">
        <v>11</v>
      </c>
      <c r="M1" s="103" t="s">
        <v>12</v>
      </c>
      <c r="N1" s="103" t="s">
        <v>13</v>
      </c>
      <c r="O1" s="261" t="s">
        <v>14</v>
      </c>
      <c r="P1" s="261" t="s">
        <v>15</v>
      </c>
      <c r="Q1" s="261" t="s">
        <v>16</v>
      </c>
      <c r="R1" s="261" t="s">
        <v>817</v>
      </c>
      <c r="S1" s="261" t="s">
        <v>818</v>
      </c>
      <c r="T1" s="261" t="s">
        <v>17</v>
      </c>
      <c r="U1" s="261" t="s">
        <v>18</v>
      </c>
      <c r="V1" s="261" t="s">
        <v>19</v>
      </c>
      <c r="W1" s="261" t="s">
        <v>20</v>
      </c>
      <c r="X1" s="262" t="s">
        <v>21</v>
      </c>
      <c r="Y1" s="261" t="s">
        <v>22</v>
      </c>
      <c r="Z1" s="261" t="s">
        <v>23</v>
      </c>
      <c r="AA1" s="261" t="s">
        <v>24</v>
      </c>
      <c r="AB1" s="262" t="s">
        <v>25</v>
      </c>
      <c r="AC1" s="261" t="s">
        <v>26</v>
      </c>
      <c r="AD1" s="261" t="s">
        <v>27</v>
      </c>
      <c r="AE1" s="261" t="s">
        <v>28</v>
      </c>
      <c r="AF1" s="261" t="s">
        <v>29</v>
      </c>
      <c r="AG1" s="261" t="s">
        <v>30</v>
      </c>
      <c r="AH1" s="261" t="s">
        <v>31</v>
      </c>
      <c r="AI1" s="261" t="s">
        <v>32</v>
      </c>
      <c r="AJ1" s="261" t="s">
        <v>33</v>
      </c>
      <c r="AK1" s="261" t="s">
        <v>34</v>
      </c>
      <c r="AL1" s="261" t="s">
        <v>35</v>
      </c>
      <c r="AM1" s="261" t="s">
        <v>36</v>
      </c>
      <c r="AN1" s="261" t="s">
        <v>37</v>
      </c>
      <c r="AO1" s="261" t="s">
        <v>38</v>
      </c>
      <c r="AP1" s="261" t="s">
        <v>39</v>
      </c>
      <c r="AQ1" s="261" t="s">
        <v>40</v>
      </c>
      <c r="AR1" s="261" t="s">
        <v>41</v>
      </c>
      <c r="AS1" s="261" t="s">
        <v>42</v>
      </c>
      <c r="AT1" s="261" t="s">
        <v>43</v>
      </c>
      <c r="AU1" s="261" t="s">
        <v>44</v>
      </c>
      <c r="AV1" s="261" t="s">
        <v>45</v>
      </c>
      <c r="AW1" s="261" t="s">
        <v>46</v>
      </c>
      <c r="AX1" s="261" t="s">
        <v>47</v>
      </c>
      <c r="AY1" s="261" t="s">
        <v>48</v>
      </c>
      <c r="AZ1" s="262" t="s">
        <v>49</v>
      </c>
      <c r="BA1" s="261" t="s">
        <v>50</v>
      </c>
      <c r="BB1" s="261" t="s">
        <v>51</v>
      </c>
      <c r="BC1" s="261" t="s">
        <v>52</v>
      </c>
      <c r="BD1" s="261" t="s">
        <v>53</v>
      </c>
      <c r="BE1" s="261" t="s">
        <v>54</v>
      </c>
      <c r="BF1" s="261" t="s">
        <v>55</v>
      </c>
      <c r="BG1" s="261" t="s">
        <v>56</v>
      </c>
      <c r="BH1" s="261" t="s">
        <v>57</v>
      </c>
      <c r="BI1" s="261" t="s">
        <v>58</v>
      </c>
      <c r="BJ1" s="261" t="s">
        <v>59</v>
      </c>
      <c r="BK1" s="261" t="s">
        <v>60</v>
      </c>
      <c r="BL1" s="261" t="s">
        <v>61</v>
      </c>
      <c r="BM1" s="261" t="s">
        <v>62</v>
      </c>
      <c r="BN1" s="261" t="s">
        <v>63</v>
      </c>
      <c r="BO1" s="261" t="s">
        <v>64</v>
      </c>
      <c r="BP1" s="261" t="s">
        <v>65</v>
      </c>
      <c r="BQ1" s="261" t="s">
        <v>66</v>
      </c>
      <c r="BR1" s="273" t="s">
        <v>865</v>
      </c>
      <c r="BS1" s="273" t="s">
        <v>872</v>
      </c>
      <c r="BT1" s="273" t="s">
        <v>866</v>
      </c>
      <c r="BU1" s="273" t="s">
        <v>867</v>
      </c>
      <c r="BV1" s="273" t="s">
        <v>868</v>
      </c>
      <c r="BW1" s="273" t="s">
        <v>869</v>
      </c>
      <c r="BX1" s="261" t="s">
        <v>73</v>
      </c>
      <c r="BY1" s="261" t="s">
        <v>74</v>
      </c>
      <c r="BZ1" s="261" t="s">
        <v>75</v>
      </c>
      <c r="CA1" s="261" t="s">
        <v>76</v>
      </c>
      <c r="CB1" s="261" t="s">
        <v>77</v>
      </c>
      <c r="CC1" s="261" t="s">
        <v>78</v>
      </c>
      <c r="CD1" s="261" t="s">
        <v>79</v>
      </c>
      <c r="CE1" s="261" t="s">
        <v>80</v>
      </c>
      <c r="CF1" s="261" t="s">
        <v>81</v>
      </c>
      <c r="CG1" s="261" t="s">
        <v>82</v>
      </c>
      <c r="CH1" s="261" t="s">
        <v>83</v>
      </c>
      <c r="CI1" s="261" t="s">
        <v>84</v>
      </c>
      <c r="CJ1" s="261" t="s">
        <v>85</v>
      </c>
      <c r="CK1" s="261" t="s">
        <v>86</v>
      </c>
      <c r="CL1" s="261" t="s">
        <v>87</v>
      </c>
      <c r="CM1" s="261" t="s">
        <v>88</v>
      </c>
      <c r="CN1" s="261" t="s">
        <v>89</v>
      </c>
      <c r="CO1" s="261" t="s">
        <v>90</v>
      </c>
      <c r="CP1" s="261" t="s">
        <v>91</v>
      </c>
      <c r="CQ1" s="261" t="s">
        <v>92</v>
      </c>
      <c r="CR1" s="261" t="s">
        <v>93</v>
      </c>
      <c r="CS1" s="261" t="s">
        <v>94</v>
      </c>
      <c r="CT1" s="261" t="s">
        <v>95</v>
      </c>
      <c r="CU1" s="261" t="s">
        <v>96</v>
      </c>
      <c r="CV1" s="261" t="s">
        <v>97</v>
      </c>
      <c r="CW1" s="261" t="s">
        <v>98</v>
      </c>
      <c r="CX1" s="261" t="s">
        <v>99</v>
      </c>
      <c r="CY1" s="261" t="s">
        <v>100</v>
      </c>
      <c r="CZ1" s="261" t="s">
        <v>101</v>
      </c>
      <c r="DA1" s="261" t="s">
        <v>102</v>
      </c>
      <c r="DB1" s="261" t="s">
        <v>103</v>
      </c>
      <c r="DC1" s="261" t="s">
        <v>104</v>
      </c>
      <c r="DD1" s="261" t="s">
        <v>105</v>
      </c>
      <c r="DE1" s="261" t="s">
        <v>106</v>
      </c>
      <c r="DF1" s="261" t="s">
        <v>107</v>
      </c>
      <c r="DG1" s="261" t="s">
        <v>108</v>
      </c>
      <c r="DH1" s="261" t="s">
        <v>109</v>
      </c>
      <c r="DI1" s="261" t="s">
        <v>110</v>
      </c>
      <c r="DJ1" s="263" t="s">
        <v>111</v>
      </c>
      <c r="DK1" s="261" t="s">
        <v>112</v>
      </c>
      <c r="DL1" s="261" t="s">
        <v>113</v>
      </c>
      <c r="DM1" s="261" t="s">
        <v>114</v>
      </c>
      <c r="DN1" s="261" t="s">
        <v>115</v>
      </c>
      <c r="DO1" s="261" t="s">
        <v>116</v>
      </c>
      <c r="DP1" s="261" t="s">
        <v>819</v>
      </c>
      <c r="DQ1" s="261" t="s">
        <v>820</v>
      </c>
      <c r="DR1" s="261" t="s">
        <v>821</v>
      </c>
      <c r="DS1" s="261" t="s">
        <v>822</v>
      </c>
      <c r="DT1" s="261" t="s">
        <v>823</v>
      </c>
      <c r="DU1" s="261" t="s">
        <v>824</v>
      </c>
      <c r="DV1" s="261" t="s">
        <v>825</v>
      </c>
      <c r="DW1" s="261" t="s">
        <v>826</v>
      </c>
      <c r="DX1" s="263" t="s">
        <v>125</v>
      </c>
      <c r="DY1" s="263" t="s">
        <v>126</v>
      </c>
      <c r="DZ1" s="261" t="s">
        <v>827</v>
      </c>
      <c r="EA1" s="261" t="s">
        <v>828</v>
      </c>
      <c r="EB1" s="261" t="s">
        <v>829</v>
      </c>
      <c r="EC1" s="261" t="s">
        <v>830</v>
      </c>
      <c r="ED1" s="261" t="s">
        <v>831</v>
      </c>
      <c r="EE1" s="261" t="s">
        <v>832</v>
      </c>
      <c r="EF1" s="261" t="s">
        <v>833</v>
      </c>
      <c r="EG1" s="261" t="s">
        <v>834</v>
      </c>
      <c r="EH1" s="261" t="s">
        <v>835</v>
      </c>
      <c r="EI1" s="261" t="s">
        <v>836</v>
      </c>
      <c r="EJ1" s="261" t="s">
        <v>837</v>
      </c>
      <c r="EK1" s="261" t="s">
        <v>838</v>
      </c>
      <c r="EL1" s="261" t="s">
        <v>839</v>
      </c>
      <c r="EM1" s="261" t="s">
        <v>840</v>
      </c>
      <c r="EN1" s="263" t="s">
        <v>141</v>
      </c>
      <c r="EO1" s="263" t="s">
        <v>142</v>
      </c>
      <c r="EP1" s="263" t="s">
        <v>143</v>
      </c>
      <c r="EQ1" s="263" t="s">
        <v>144</v>
      </c>
      <c r="ER1" s="263" t="s">
        <v>145</v>
      </c>
      <c r="ES1" s="263" t="s">
        <v>146</v>
      </c>
      <c r="ET1" s="263" t="s">
        <v>147</v>
      </c>
      <c r="EU1" s="263" t="s">
        <v>148</v>
      </c>
      <c r="EV1" s="263" t="s">
        <v>149</v>
      </c>
      <c r="EW1" s="263" t="s">
        <v>150</v>
      </c>
      <c r="EX1" s="263" t="s">
        <v>151</v>
      </c>
      <c r="EY1" s="263" t="s">
        <v>152</v>
      </c>
      <c r="EZ1" s="261" t="s">
        <v>841</v>
      </c>
      <c r="FA1" s="261" t="s">
        <v>842</v>
      </c>
      <c r="FB1" s="261" t="s">
        <v>843</v>
      </c>
      <c r="FC1" s="261" t="s">
        <v>844</v>
      </c>
      <c r="FD1" s="263" t="s">
        <v>157</v>
      </c>
      <c r="FE1" s="261" t="s">
        <v>845</v>
      </c>
      <c r="FF1" s="261" t="s">
        <v>846</v>
      </c>
      <c r="FG1" s="261" t="s">
        <v>847</v>
      </c>
      <c r="FH1" s="261" t="s">
        <v>848</v>
      </c>
      <c r="FI1" s="261" t="s">
        <v>849</v>
      </c>
      <c r="FJ1" s="261" t="s">
        <v>850</v>
      </c>
      <c r="FK1" s="261" t="s">
        <v>851</v>
      </c>
      <c r="FL1" s="261" t="s">
        <v>165</v>
      </c>
      <c r="FM1" s="261" t="s">
        <v>166</v>
      </c>
      <c r="FN1" s="261" t="s">
        <v>167</v>
      </c>
      <c r="FO1" s="261" t="s">
        <v>168</v>
      </c>
      <c r="FP1" s="261" t="s">
        <v>169</v>
      </c>
      <c r="FQ1" s="261" t="s">
        <v>170</v>
      </c>
      <c r="FR1" s="261" t="s">
        <v>171</v>
      </c>
      <c r="FS1" s="261" t="s">
        <v>172</v>
      </c>
      <c r="FT1" s="261" t="s">
        <v>173</v>
      </c>
      <c r="FU1" s="261" t="s">
        <v>174</v>
      </c>
      <c r="FV1" s="261" t="s">
        <v>175</v>
      </c>
      <c r="FW1" s="261" t="s">
        <v>176</v>
      </c>
      <c r="FX1" s="261" t="s">
        <v>177</v>
      </c>
      <c r="FY1" s="261" t="s">
        <v>178</v>
      </c>
      <c r="FZ1" s="103" t="s">
        <v>218</v>
      </c>
      <c r="GA1" s="264" t="s">
        <v>947</v>
      </c>
      <c r="GB1" s="264"/>
      <c r="GC1" s="264"/>
      <c r="GD1" s="264"/>
      <c r="GE1" s="264"/>
      <c r="GF1" s="264"/>
      <c r="GG1" s="264"/>
      <c r="GH1" s="264"/>
      <c r="GI1" s="264"/>
      <c r="GJ1" s="264"/>
      <c r="GK1" s="264"/>
      <c r="GL1" s="264"/>
      <c r="GM1" s="264"/>
      <c r="GN1" s="264"/>
      <c r="GO1" s="264"/>
    </row>
    <row r="2" spans="1:197" x14ac:dyDescent="0.25">
      <c r="A2" s="10" t="s">
        <v>190</v>
      </c>
      <c r="B2" s="556">
        <v>107</v>
      </c>
      <c r="C2" s="10">
        <v>0</v>
      </c>
      <c r="D2" s="10">
        <v>0</v>
      </c>
      <c r="E2" s="10">
        <v>0</v>
      </c>
      <c r="F2" s="10">
        <v>0</v>
      </c>
      <c r="G2" s="10">
        <v>0</v>
      </c>
      <c r="H2" s="10">
        <v>0</v>
      </c>
      <c r="I2" s="10">
        <v>0</v>
      </c>
      <c r="J2" s="10">
        <v>8813357</v>
      </c>
      <c r="K2" s="10">
        <v>0</v>
      </c>
      <c r="L2" s="10">
        <v>0</v>
      </c>
      <c r="M2" s="10">
        <v>0</v>
      </c>
      <c r="N2" s="10"/>
      <c r="O2" s="10">
        <v>8276</v>
      </c>
      <c r="P2" s="10">
        <v>39038</v>
      </c>
      <c r="Q2" s="10">
        <v>821</v>
      </c>
      <c r="R2" s="10">
        <v>915</v>
      </c>
      <c r="S2" s="10">
        <v>2364</v>
      </c>
      <c r="T2" s="10">
        <v>796146</v>
      </c>
      <c r="U2" s="10">
        <v>1537896</v>
      </c>
      <c r="V2" s="10">
        <v>380173</v>
      </c>
      <c r="W2" s="10">
        <v>483072</v>
      </c>
      <c r="X2" s="10">
        <v>194944</v>
      </c>
      <c r="Y2" s="10">
        <v>433396</v>
      </c>
      <c r="Z2" s="10">
        <v>159477</v>
      </c>
      <c r="AA2" s="10">
        <v>519088</v>
      </c>
      <c r="AB2" s="10">
        <v>4258301</v>
      </c>
      <c r="AC2" s="10">
        <v>11780376</v>
      </c>
      <c r="AD2" s="10">
        <v>314</v>
      </c>
      <c r="AE2" s="10">
        <v>223</v>
      </c>
      <c r="AF2" s="10">
        <v>182</v>
      </c>
      <c r="AG2" s="10">
        <v>459</v>
      </c>
      <c r="AH2" s="10">
        <v>3259</v>
      </c>
      <c r="AI2" s="10">
        <v>697</v>
      </c>
      <c r="AJ2" s="10">
        <v>8273</v>
      </c>
      <c r="AK2" s="10">
        <v>1301</v>
      </c>
      <c r="AL2" s="10">
        <v>5699</v>
      </c>
      <c r="AM2" s="10">
        <v>1061</v>
      </c>
      <c r="AN2" s="10">
        <v>1000</v>
      </c>
      <c r="AO2" s="10">
        <v>444</v>
      </c>
      <c r="AP2" s="10">
        <v>2463</v>
      </c>
      <c r="AQ2" s="10">
        <v>1924</v>
      </c>
      <c r="AR2" s="10">
        <v>31021</v>
      </c>
      <c r="AS2" s="10">
        <v>10975</v>
      </c>
      <c r="AT2" s="10">
        <v>40</v>
      </c>
      <c r="AU2" s="10">
        <v>21</v>
      </c>
      <c r="AV2" s="10">
        <v>21</v>
      </c>
      <c r="AW2" s="10">
        <v>20</v>
      </c>
      <c r="AX2" s="10">
        <v>69</v>
      </c>
      <c r="AY2" s="10">
        <v>80</v>
      </c>
      <c r="AZ2" s="10">
        <v>681</v>
      </c>
      <c r="BA2" s="10">
        <v>75</v>
      </c>
      <c r="BB2" s="10">
        <v>32</v>
      </c>
      <c r="BC2" s="10">
        <v>4</v>
      </c>
      <c r="BD2" s="10">
        <v>0</v>
      </c>
      <c r="BE2" s="10">
        <v>4</v>
      </c>
      <c r="BF2" s="10">
        <v>1</v>
      </c>
      <c r="BG2" s="10">
        <v>0</v>
      </c>
      <c r="BH2" s="10">
        <v>45</v>
      </c>
      <c r="BI2" s="10">
        <v>15</v>
      </c>
      <c r="BJ2" s="10">
        <v>107</v>
      </c>
      <c r="BK2" s="10">
        <v>123</v>
      </c>
      <c r="BL2" s="10">
        <v>109</v>
      </c>
      <c r="BM2" s="10">
        <v>141</v>
      </c>
      <c r="BN2" s="10">
        <v>295</v>
      </c>
      <c r="BO2" s="10">
        <v>142</v>
      </c>
      <c r="BP2" s="10">
        <v>1799</v>
      </c>
      <c r="BQ2" s="10">
        <v>496</v>
      </c>
      <c r="BR2" s="274">
        <v>1330464</v>
      </c>
      <c r="BS2" s="274">
        <v>828419</v>
      </c>
      <c r="BT2" s="274">
        <v>102300</v>
      </c>
      <c r="BU2" s="274">
        <v>134389</v>
      </c>
      <c r="BV2" s="274">
        <v>13601032.24</v>
      </c>
      <c r="BW2" s="280">
        <v>6.3927980958156496</v>
      </c>
      <c r="BX2" s="362">
        <v>0.11152336448598131</v>
      </c>
      <c r="BY2" s="362">
        <v>6.5448598130841112E-2</v>
      </c>
      <c r="BZ2" s="362">
        <v>0.29009345794392521</v>
      </c>
      <c r="CA2" s="362">
        <v>4.1018691588785038E-2</v>
      </c>
      <c r="CB2" s="362">
        <v>0.13083177570093454</v>
      </c>
      <c r="CC2" s="362">
        <v>0.37042990654205604</v>
      </c>
      <c r="CD2" s="362">
        <v>1.7500000000000002E-2</v>
      </c>
      <c r="CE2" s="10">
        <v>55</v>
      </c>
      <c r="CF2" s="10">
        <v>43</v>
      </c>
      <c r="CG2" s="10">
        <v>15</v>
      </c>
      <c r="CH2" s="10">
        <v>2</v>
      </c>
      <c r="CI2" s="10">
        <v>33</v>
      </c>
      <c r="CJ2" s="10">
        <v>9</v>
      </c>
      <c r="CK2" s="10">
        <v>10</v>
      </c>
      <c r="CL2" s="10">
        <v>11</v>
      </c>
      <c r="CM2" s="10">
        <v>57</v>
      </c>
      <c r="CN2" s="10">
        <v>5</v>
      </c>
      <c r="CO2" s="10">
        <v>8</v>
      </c>
      <c r="CP2" s="10">
        <v>3</v>
      </c>
      <c r="CQ2" s="10">
        <v>10</v>
      </c>
      <c r="CR2" s="10">
        <v>1</v>
      </c>
      <c r="CS2" s="10">
        <v>3</v>
      </c>
      <c r="CT2" s="10">
        <v>5</v>
      </c>
      <c r="CU2" s="10">
        <v>12</v>
      </c>
      <c r="CV2" s="10">
        <v>37</v>
      </c>
      <c r="CW2" s="10">
        <v>5</v>
      </c>
      <c r="CX2" s="10">
        <v>2</v>
      </c>
      <c r="CY2" s="10">
        <v>2</v>
      </c>
      <c r="CZ2" s="10">
        <v>20</v>
      </c>
      <c r="DA2" s="10">
        <v>8</v>
      </c>
      <c r="DB2" s="10">
        <v>7</v>
      </c>
      <c r="DC2" s="10">
        <v>16</v>
      </c>
      <c r="DD2" s="10">
        <v>10</v>
      </c>
      <c r="DE2" s="10">
        <v>22</v>
      </c>
      <c r="DF2" s="10">
        <v>16</v>
      </c>
      <c r="DG2" s="10">
        <v>21</v>
      </c>
      <c r="DH2" s="10">
        <v>7</v>
      </c>
      <c r="DI2" s="10">
        <v>5</v>
      </c>
      <c r="DJ2" s="10">
        <v>0</v>
      </c>
      <c r="DK2" s="10">
        <v>6</v>
      </c>
      <c r="DL2" s="10">
        <v>1819</v>
      </c>
      <c r="DM2" s="10">
        <v>4395</v>
      </c>
      <c r="DN2" s="10">
        <v>330</v>
      </c>
      <c r="DO2" s="10">
        <v>706</v>
      </c>
      <c r="DP2" s="10">
        <v>30</v>
      </c>
      <c r="DQ2" s="10">
        <v>8</v>
      </c>
      <c r="DR2" s="10">
        <v>13</v>
      </c>
      <c r="DS2" s="10">
        <v>19</v>
      </c>
      <c r="DT2" s="10">
        <v>20</v>
      </c>
      <c r="DU2" s="10">
        <v>16</v>
      </c>
      <c r="DV2" s="10">
        <v>10</v>
      </c>
      <c r="DW2" s="10">
        <v>18</v>
      </c>
      <c r="DX2" s="10">
        <v>0</v>
      </c>
      <c r="DY2" s="10">
        <v>0</v>
      </c>
      <c r="DZ2" s="10">
        <v>32</v>
      </c>
      <c r="EA2" s="10">
        <v>7</v>
      </c>
      <c r="EB2" s="10">
        <v>23</v>
      </c>
      <c r="EC2" s="10">
        <v>10</v>
      </c>
      <c r="ED2" s="10">
        <v>14</v>
      </c>
      <c r="EE2" s="10">
        <v>14</v>
      </c>
      <c r="EF2" s="10">
        <v>21</v>
      </c>
      <c r="EG2" s="10">
        <v>12</v>
      </c>
      <c r="EH2" s="10">
        <v>14</v>
      </c>
      <c r="EI2" s="10">
        <v>16</v>
      </c>
      <c r="EJ2" s="10">
        <v>20</v>
      </c>
      <c r="EK2" s="10">
        <v>13</v>
      </c>
      <c r="EL2" s="10">
        <v>7</v>
      </c>
      <c r="EM2" s="10">
        <v>14</v>
      </c>
      <c r="EN2" s="10">
        <v>0</v>
      </c>
      <c r="EO2" s="10">
        <v>0</v>
      </c>
      <c r="EP2" s="10">
        <v>0</v>
      </c>
      <c r="EQ2" s="10">
        <v>0</v>
      </c>
      <c r="ER2" s="10">
        <v>0</v>
      </c>
      <c r="ES2" s="10">
        <v>0</v>
      </c>
      <c r="ET2" s="10">
        <v>0</v>
      </c>
      <c r="EU2" s="10">
        <v>0</v>
      </c>
      <c r="EV2" s="10">
        <v>0</v>
      </c>
      <c r="EW2" s="10">
        <v>0</v>
      </c>
      <c r="EX2" s="10">
        <v>0</v>
      </c>
      <c r="EY2" s="10">
        <v>0</v>
      </c>
      <c r="EZ2" s="10">
        <v>8440</v>
      </c>
      <c r="FA2" s="10">
        <v>128</v>
      </c>
      <c r="FB2" s="10">
        <v>12427</v>
      </c>
      <c r="FC2" s="10">
        <v>379</v>
      </c>
      <c r="FD2" s="10">
        <v>0</v>
      </c>
      <c r="FE2" s="10">
        <v>1278</v>
      </c>
      <c r="FF2" s="10">
        <v>4035</v>
      </c>
      <c r="FG2" s="10">
        <v>21404</v>
      </c>
      <c r="FH2" s="10">
        <v>4803</v>
      </c>
      <c r="FI2" s="10">
        <v>53</v>
      </c>
      <c r="FJ2" s="10">
        <v>4490</v>
      </c>
      <c r="FK2" s="10">
        <v>9827</v>
      </c>
      <c r="FL2" s="10">
        <v>13</v>
      </c>
      <c r="FM2" s="10">
        <v>11729</v>
      </c>
      <c r="FN2" s="10">
        <v>11526</v>
      </c>
      <c r="FO2" s="10">
        <v>195</v>
      </c>
      <c r="FP2" s="10">
        <v>974</v>
      </c>
      <c r="FQ2" s="10">
        <v>1265</v>
      </c>
      <c r="FR2" s="10">
        <v>4</v>
      </c>
      <c r="FS2" s="10">
        <v>1735</v>
      </c>
      <c r="FT2" s="10">
        <v>0</v>
      </c>
      <c r="FU2" s="10">
        <v>0</v>
      </c>
      <c r="FV2" s="10">
        <v>0</v>
      </c>
      <c r="FW2" s="10">
        <v>0</v>
      </c>
      <c r="FX2" s="10">
        <v>2</v>
      </c>
      <c r="FY2" s="10">
        <v>4</v>
      </c>
      <c r="GA2" s="133"/>
      <c r="GB2" s="133"/>
      <c r="GC2" s="133"/>
      <c r="GD2" s="133"/>
      <c r="GE2" s="133"/>
      <c r="GF2" s="133"/>
      <c r="GG2" s="133"/>
      <c r="GH2" s="133"/>
      <c r="GI2" s="133"/>
      <c r="GJ2" s="133"/>
      <c r="GK2" s="133"/>
      <c r="GL2" s="133"/>
      <c r="GM2" s="133"/>
    </row>
    <row r="3" spans="1:197" x14ac:dyDescent="0.25">
      <c r="A3" s="266" t="s">
        <v>191</v>
      </c>
      <c r="B3" s="557">
        <v>48</v>
      </c>
      <c r="C3" s="266">
        <v>0</v>
      </c>
      <c r="D3" s="266">
        <v>0</v>
      </c>
      <c r="E3" s="266">
        <v>0</v>
      </c>
      <c r="F3" s="266">
        <v>0</v>
      </c>
      <c r="G3" s="266">
        <v>0</v>
      </c>
      <c r="H3" s="10">
        <v>0</v>
      </c>
      <c r="I3" s="10">
        <v>0</v>
      </c>
      <c r="J3" s="266">
        <v>1612693</v>
      </c>
      <c r="K3" s="266">
        <v>0</v>
      </c>
      <c r="L3" s="266">
        <v>0</v>
      </c>
      <c r="M3" s="266">
        <v>0</v>
      </c>
      <c r="N3" s="266"/>
      <c r="O3" s="266">
        <v>2181</v>
      </c>
      <c r="P3" s="266">
        <v>11246</v>
      </c>
      <c r="Q3" s="266">
        <v>166</v>
      </c>
      <c r="R3" s="266">
        <v>106</v>
      </c>
      <c r="S3" s="266">
        <v>282</v>
      </c>
      <c r="T3" s="266">
        <v>62506</v>
      </c>
      <c r="U3" s="266">
        <v>664143</v>
      </c>
      <c r="V3" s="266">
        <v>147616</v>
      </c>
      <c r="W3" s="266">
        <v>240051</v>
      </c>
      <c r="X3" s="266">
        <v>12642</v>
      </c>
      <c r="Y3" s="266">
        <v>79233</v>
      </c>
      <c r="Z3" s="266">
        <v>5660</v>
      </c>
      <c r="AA3" s="266">
        <v>150710</v>
      </c>
      <c r="AB3" s="266">
        <v>9206</v>
      </c>
      <c r="AC3" s="266">
        <v>9713692</v>
      </c>
      <c r="AD3" s="266">
        <v>18</v>
      </c>
      <c r="AE3" s="266">
        <v>24</v>
      </c>
      <c r="AF3" s="266">
        <v>19</v>
      </c>
      <c r="AG3" s="266">
        <v>8</v>
      </c>
      <c r="AH3" s="266">
        <v>187</v>
      </c>
      <c r="AI3" s="266">
        <v>50</v>
      </c>
      <c r="AJ3" s="266">
        <v>958</v>
      </c>
      <c r="AK3" s="266">
        <v>330</v>
      </c>
      <c r="AL3" s="266">
        <v>3699</v>
      </c>
      <c r="AM3" s="266">
        <v>230</v>
      </c>
      <c r="AN3" s="266">
        <v>228</v>
      </c>
      <c r="AO3" s="266">
        <v>2</v>
      </c>
      <c r="AP3" s="266">
        <v>55</v>
      </c>
      <c r="AQ3" s="266">
        <v>826</v>
      </c>
      <c r="AR3" s="266">
        <v>8272</v>
      </c>
      <c r="AS3" s="266">
        <v>494</v>
      </c>
      <c r="AT3" s="266">
        <v>1</v>
      </c>
      <c r="AU3" s="266">
        <v>8</v>
      </c>
      <c r="AV3" s="266">
        <v>7</v>
      </c>
      <c r="AW3" s="266">
        <v>0</v>
      </c>
      <c r="AX3" s="266">
        <v>11</v>
      </c>
      <c r="AY3" s="266">
        <v>21</v>
      </c>
      <c r="AZ3" s="266">
        <v>150</v>
      </c>
      <c r="BA3" s="266">
        <v>6</v>
      </c>
      <c r="BB3" s="266">
        <v>0</v>
      </c>
      <c r="BC3" s="266">
        <v>0</v>
      </c>
      <c r="BD3" s="266">
        <v>0</v>
      </c>
      <c r="BE3" s="266">
        <v>0</v>
      </c>
      <c r="BF3" s="266">
        <v>0</v>
      </c>
      <c r="BG3" s="266">
        <v>0</v>
      </c>
      <c r="BH3" s="266">
        <v>40</v>
      </c>
      <c r="BI3" s="266">
        <v>15</v>
      </c>
      <c r="BJ3" s="266">
        <v>0</v>
      </c>
      <c r="BK3" s="266">
        <v>4</v>
      </c>
      <c r="BL3" s="266">
        <v>0</v>
      </c>
      <c r="BM3" s="266">
        <v>4</v>
      </c>
      <c r="BN3" s="266">
        <v>4</v>
      </c>
      <c r="BO3" s="266">
        <v>3</v>
      </c>
      <c r="BP3" s="266">
        <v>108</v>
      </c>
      <c r="BQ3" s="266">
        <v>54</v>
      </c>
      <c r="BR3" s="275">
        <v>57019</v>
      </c>
      <c r="BS3" s="275">
        <v>34843</v>
      </c>
      <c r="BT3" s="275">
        <v>5829</v>
      </c>
      <c r="BU3" s="275">
        <v>4467</v>
      </c>
      <c r="BV3" s="275">
        <v>307834.53000000003</v>
      </c>
      <c r="BW3" s="281">
        <v>4.504579856269566</v>
      </c>
      <c r="BX3" s="363">
        <v>0.1180625</v>
      </c>
      <c r="BY3" s="363">
        <v>6.7875000000000005E-2</v>
      </c>
      <c r="BZ3" s="363">
        <v>0.24614583333333331</v>
      </c>
      <c r="CA3" s="363">
        <v>2.029166666666667E-2</v>
      </c>
      <c r="CB3" s="363">
        <v>0.12133333333333333</v>
      </c>
      <c r="CC3" s="363">
        <v>0.3558958333333333</v>
      </c>
      <c r="CD3" s="363">
        <v>1.2083333333333333E-2</v>
      </c>
      <c r="CE3" s="266">
        <v>19</v>
      </c>
      <c r="CF3" s="266">
        <v>17</v>
      </c>
      <c r="CG3" s="266">
        <v>6</v>
      </c>
      <c r="CH3" s="266">
        <v>1</v>
      </c>
      <c r="CI3" s="266">
        <v>12</v>
      </c>
      <c r="CJ3" s="266">
        <v>4</v>
      </c>
      <c r="CK3" s="266">
        <v>3</v>
      </c>
      <c r="CL3" s="266">
        <v>5</v>
      </c>
      <c r="CM3" s="266">
        <v>24</v>
      </c>
      <c r="CN3" s="266">
        <v>3</v>
      </c>
      <c r="CO3" s="266">
        <v>6</v>
      </c>
      <c r="CP3" s="266">
        <v>1</v>
      </c>
      <c r="CQ3" s="266">
        <v>4</v>
      </c>
      <c r="CR3" s="266">
        <v>1</v>
      </c>
      <c r="CS3" s="266">
        <v>1</v>
      </c>
      <c r="CT3" s="266">
        <v>3</v>
      </c>
      <c r="CU3" s="266">
        <v>3</v>
      </c>
      <c r="CV3" s="266">
        <v>14</v>
      </c>
      <c r="CW3" s="266">
        <v>2</v>
      </c>
      <c r="CX3" s="266">
        <v>0</v>
      </c>
      <c r="CY3" s="266">
        <v>1</v>
      </c>
      <c r="CZ3" s="266">
        <v>6</v>
      </c>
      <c r="DA3" s="266">
        <v>6</v>
      </c>
      <c r="DB3" s="266">
        <v>7</v>
      </c>
      <c r="DC3" s="266">
        <v>5</v>
      </c>
      <c r="DD3" s="266">
        <v>0</v>
      </c>
      <c r="DE3" s="266">
        <v>5</v>
      </c>
      <c r="DF3" s="266">
        <v>3</v>
      </c>
      <c r="DG3" s="266">
        <v>5</v>
      </c>
      <c r="DH3" s="266">
        <v>0</v>
      </c>
      <c r="DI3" s="266">
        <v>1</v>
      </c>
      <c r="DJ3" s="266">
        <v>0</v>
      </c>
      <c r="DK3" s="266">
        <v>2</v>
      </c>
      <c r="DL3" s="266">
        <v>674</v>
      </c>
      <c r="DM3" s="266">
        <v>3955</v>
      </c>
      <c r="DN3" s="266">
        <v>126</v>
      </c>
      <c r="DO3" s="266">
        <v>92</v>
      </c>
      <c r="DP3" s="267">
        <v>11</v>
      </c>
      <c r="DQ3" s="266">
        <v>3</v>
      </c>
      <c r="DR3" s="266">
        <v>6</v>
      </c>
      <c r="DS3" s="266">
        <v>5</v>
      </c>
      <c r="DT3" s="266">
        <v>8</v>
      </c>
      <c r="DU3" s="266">
        <v>5</v>
      </c>
      <c r="DV3" s="266">
        <v>2</v>
      </c>
      <c r="DW3" s="266">
        <v>5</v>
      </c>
      <c r="DX3" s="266">
        <v>0</v>
      </c>
      <c r="DY3" s="266">
        <v>0</v>
      </c>
      <c r="DZ3" s="266">
        <v>11</v>
      </c>
      <c r="EA3" s="266">
        <v>4</v>
      </c>
      <c r="EB3" s="266">
        <v>9</v>
      </c>
      <c r="EC3" s="266">
        <v>2</v>
      </c>
      <c r="ED3" s="266">
        <v>4</v>
      </c>
      <c r="EE3" s="266">
        <v>5</v>
      </c>
      <c r="EF3" s="266">
        <v>6</v>
      </c>
      <c r="EG3" s="266">
        <v>4</v>
      </c>
      <c r="EH3" s="266">
        <v>4</v>
      </c>
      <c r="EI3" s="266">
        <v>5</v>
      </c>
      <c r="EJ3" s="266">
        <v>7</v>
      </c>
      <c r="EK3" s="266">
        <v>4</v>
      </c>
      <c r="EL3" s="266">
        <v>4</v>
      </c>
      <c r="EM3" s="266">
        <v>4</v>
      </c>
      <c r="EN3" s="266">
        <v>0</v>
      </c>
      <c r="EO3" s="266">
        <v>0</v>
      </c>
      <c r="EP3" s="266">
        <v>0</v>
      </c>
      <c r="EQ3" s="266">
        <v>0</v>
      </c>
      <c r="ER3" s="266">
        <v>0</v>
      </c>
      <c r="ES3" s="266">
        <v>0</v>
      </c>
      <c r="ET3" s="266">
        <v>0</v>
      </c>
      <c r="EU3" s="266">
        <v>0</v>
      </c>
      <c r="EV3" s="266">
        <v>0</v>
      </c>
      <c r="EW3" s="266">
        <v>0</v>
      </c>
      <c r="EX3" s="266">
        <v>0</v>
      </c>
      <c r="EY3" s="266">
        <v>0</v>
      </c>
      <c r="EZ3" s="266">
        <v>1180</v>
      </c>
      <c r="FA3" s="266">
        <v>51</v>
      </c>
      <c r="FB3" s="266">
        <v>7459</v>
      </c>
      <c r="FC3" s="266">
        <v>3</v>
      </c>
      <c r="FD3" s="266">
        <v>0</v>
      </c>
      <c r="FE3" s="266">
        <v>167</v>
      </c>
      <c r="FF3" s="266">
        <v>1824</v>
      </c>
      <c r="FG3" s="266">
        <v>16042</v>
      </c>
      <c r="FH3" s="266">
        <v>185</v>
      </c>
      <c r="FI3" s="266">
        <v>12</v>
      </c>
      <c r="FJ3" s="266">
        <v>3753</v>
      </c>
      <c r="FK3" s="266">
        <v>8800</v>
      </c>
      <c r="FL3" s="266">
        <v>7</v>
      </c>
      <c r="FM3" s="266">
        <v>6529</v>
      </c>
      <c r="FN3" s="266">
        <v>6026</v>
      </c>
      <c r="FO3" s="266">
        <v>2</v>
      </c>
      <c r="FP3" s="266">
        <v>500</v>
      </c>
      <c r="FQ3" s="266">
        <v>1000</v>
      </c>
      <c r="FR3" s="266">
        <v>4</v>
      </c>
      <c r="FS3" s="266">
        <v>1735</v>
      </c>
      <c r="FT3" s="266">
        <v>0</v>
      </c>
      <c r="FU3" s="266">
        <v>0</v>
      </c>
      <c r="FV3" s="266">
        <v>0</v>
      </c>
      <c r="FW3" s="266">
        <v>0</v>
      </c>
      <c r="FX3" s="266">
        <v>2</v>
      </c>
      <c r="FY3" s="266">
        <v>2</v>
      </c>
    </row>
    <row r="4" spans="1:197" x14ac:dyDescent="0.25">
      <c r="A4" s="266" t="s">
        <v>192</v>
      </c>
      <c r="B4" s="557">
        <v>49</v>
      </c>
      <c r="C4" s="266">
        <v>0</v>
      </c>
      <c r="D4" s="266">
        <v>0</v>
      </c>
      <c r="E4" s="266">
        <v>0</v>
      </c>
      <c r="F4" s="266">
        <v>0</v>
      </c>
      <c r="G4" s="266">
        <v>0</v>
      </c>
      <c r="H4" s="10">
        <v>0</v>
      </c>
      <c r="I4" s="10">
        <v>0</v>
      </c>
      <c r="J4" s="266">
        <v>3831429</v>
      </c>
      <c r="K4" s="266">
        <v>0</v>
      </c>
      <c r="L4" s="266">
        <v>0</v>
      </c>
      <c r="M4" s="266">
        <v>0</v>
      </c>
      <c r="N4" s="266"/>
      <c r="O4" s="266">
        <v>3671</v>
      </c>
      <c r="P4" s="266">
        <v>25131</v>
      </c>
      <c r="Q4" s="266">
        <v>358</v>
      </c>
      <c r="R4" s="266">
        <v>377</v>
      </c>
      <c r="S4" s="266">
        <v>525</v>
      </c>
      <c r="T4" s="266">
        <v>236093</v>
      </c>
      <c r="U4" s="266">
        <v>745688</v>
      </c>
      <c r="V4" s="266">
        <v>196641</v>
      </c>
      <c r="W4" s="266">
        <v>219306</v>
      </c>
      <c r="X4" s="266">
        <v>97722</v>
      </c>
      <c r="Y4" s="266">
        <v>176663</v>
      </c>
      <c r="Z4" s="266">
        <v>120077</v>
      </c>
      <c r="AA4" s="266">
        <v>291963</v>
      </c>
      <c r="AB4" s="266">
        <v>249095</v>
      </c>
      <c r="AC4" s="266">
        <v>1029346</v>
      </c>
      <c r="AD4" s="266">
        <v>133</v>
      </c>
      <c r="AE4" s="266">
        <v>31</v>
      </c>
      <c r="AF4" s="266">
        <v>12</v>
      </c>
      <c r="AG4" s="266">
        <v>286</v>
      </c>
      <c r="AH4" s="266">
        <v>1284</v>
      </c>
      <c r="AI4" s="266">
        <v>164</v>
      </c>
      <c r="AJ4" s="266">
        <v>5040</v>
      </c>
      <c r="AK4" s="266">
        <v>950</v>
      </c>
      <c r="AL4" s="266">
        <v>2000</v>
      </c>
      <c r="AM4" s="266">
        <v>274</v>
      </c>
      <c r="AN4" s="266">
        <v>215</v>
      </c>
      <c r="AO4" s="266">
        <v>442</v>
      </c>
      <c r="AP4" s="266">
        <v>1435</v>
      </c>
      <c r="AQ4" s="266">
        <v>541</v>
      </c>
      <c r="AR4" s="266">
        <v>21049</v>
      </c>
      <c r="AS4" s="266">
        <v>10476</v>
      </c>
      <c r="AT4" s="266">
        <v>39</v>
      </c>
      <c r="AU4" s="266">
        <v>13</v>
      </c>
      <c r="AV4" s="266">
        <v>14</v>
      </c>
      <c r="AW4" s="266">
        <v>18</v>
      </c>
      <c r="AX4" s="266">
        <v>58</v>
      </c>
      <c r="AY4" s="266">
        <v>59</v>
      </c>
      <c r="AZ4" s="266">
        <v>281</v>
      </c>
      <c r="BA4" s="266">
        <v>69</v>
      </c>
      <c r="BB4" s="266">
        <v>32</v>
      </c>
      <c r="BC4" s="266">
        <v>4</v>
      </c>
      <c r="BD4" s="266">
        <v>0</v>
      </c>
      <c r="BE4" s="266">
        <v>4</v>
      </c>
      <c r="BF4" s="266">
        <v>0</v>
      </c>
      <c r="BG4" s="266">
        <v>0</v>
      </c>
      <c r="BH4" s="266">
        <v>4</v>
      </c>
      <c r="BI4" s="266">
        <v>0</v>
      </c>
      <c r="BJ4" s="266">
        <v>2</v>
      </c>
      <c r="BK4" s="266">
        <v>11</v>
      </c>
      <c r="BL4" s="266">
        <v>1</v>
      </c>
      <c r="BM4" s="266">
        <v>32</v>
      </c>
      <c r="BN4" s="266">
        <v>61</v>
      </c>
      <c r="BO4" s="266">
        <v>34</v>
      </c>
      <c r="BP4" s="266">
        <v>1261</v>
      </c>
      <c r="BQ4" s="266">
        <v>415</v>
      </c>
      <c r="BR4" s="275">
        <v>294999</v>
      </c>
      <c r="BS4" s="275">
        <v>171222</v>
      </c>
      <c r="BT4" s="275">
        <v>30080</v>
      </c>
      <c r="BU4" s="275">
        <v>24885</v>
      </c>
      <c r="BV4" s="275">
        <v>1073992.31</v>
      </c>
      <c r="BW4" s="281">
        <v>5.9170273420713428</v>
      </c>
      <c r="BX4" s="363">
        <v>0.11236734693877551</v>
      </c>
      <c r="BY4" s="363">
        <v>6.9081632653061234E-2</v>
      </c>
      <c r="BZ4" s="363">
        <v>0.34132653061224494</v>
      </c>
      <c r="CA4" s="363">
        <v>5.7857142857142857E-2</v>
      </c>
      <c r="CB4" s="363">
        <v>0.15418367346938774</v>
      </c>
      <c r="CC4" s="363">
        <v>0.39148979591836736</v>
      </c>
      <c r="CD4" s="363">
        <v>2.2704081632653063E-2</v>
      </c>
      <c r="CE4" s="266">
        <v>29</v>
      </c>
      <c r="CF4" s="266">
        <v>21</v>
      </c>
      <c r="CG4" s="266">
        <v>9</v>
      </c>
      <c r="CH4" s="266">
        <v>1</v>
      </c>
      <c r="CI4" s="266">
        <v>16</v>
      </c>
      <c r="CJ4" s="266">
        <v>5</v>
      </c>
      <c r="CK4" s="266">
        <v>5</v>
      </c>
      <c r="CL4" s="266">
        <v>4</v>
      </c>
      <c r="CM4" s="266">
        <v>26</v>
      </c>
      <c r="CN4" s="266">
        <v>1</v>
      </c>
      <c r="CO4" s="266">
        <v>2</v>
      </c>
      <c r="CP4" s="266">
        <v>2</v>
      </c>
      <c r="CQ4" s="266">
        <v>6</v>
      </c>
      <c r="CR4" s="266">
        <v>0</v>
      </c>
      <c r="CS4" s="266">
        <v>2</v>
      </c>
      <c r="CT4" s="266">
        <v>1</v>
      </c>
      <c r="CU4" s="266">
        <v>7</v>
      </c>
      <c r="CV4" s="266">
        <v>19</v>
      </c>
      <c r="CW4" s="266">
        <v>2</v>
      </c>
      <c r="CX4" s="266">
        <v>2</v>
      </c>
      <c r="CY4" s="266">
        <v>1</v>
      </c>
      <c r="CZ4" s="266">
        <v>11</v>
      </c>
      <c r="DA4" s="266">
        <v>2</v>
      </c>
      <c r="DB4" s="266">
        <v>0</v>
      </c>
      <c r="DC4" s="266">
        <v>11</v>
      </c>
      <c r="DD4" s="266">
        <v>9</v>
      </c>
      <c r="DE4" s="266">
        <v>14</v>
      </c>
      <c r="DF4" s="266">
        <v>11</v>
      </c>
      <c r="DG4" s="266">
        <v>14</v>
      </c>
      <c r="DH4" s="266">
        <v>6</v>
      </c>
      <c r="DI4" s="266">
        <v>4</v>
      </c>
      <c r="DJ4" s="266">
        <v>0</v>
      </c>
      <c r="DK4" s="266">
        <v>4</v>
      </c>
      <c r="DL4" s="266">
        <v>1145</v>
      </c>
      <c r="DM4" s="266">
        <v>440</v>
      </c>
      <c r="DN4" s="266">
        <v>204</v>
      </c>
      <c r="DO4" s="266">
        <v>614</v>
      </c>
      <c r="DP4" s="266">
        <v>18</v>
      </c>
      <c r="DQ4" s="266">
        <v>3</v>
      </c>
      <c r="DR4" s="266">
        <v>7</v>
      </c>
      <c r="DS4" s="266">
        <v>12</v>
      </c>
      <c r="DT4" s="266">
        <v>11</v>
      </c>
      <c r="DU4" s="266">
        <v>9</v>
      </c>
      <c r="DV4" s="266">
        <v>7</v>
      </c>
      <c r="DW4" s="266">
        <v>11</v>
      </c>
      <c r="DX4" s="266">
        <v>0</v>
      </c>
      <c r="DY4" s="266">
        <v>0</v>
      </c>
      <c r="DZ4" s="266">
        <v>18</v>
      </c>
      <c r="EA4" s="266">
        <v>3</v>
      </c>
      <c r="EB4" s="266">
        <v>12</v>
      </c>
      <c r="EC4" s="266">
        <v>7</v>
      </c>
      <c r="ED4" s="266">
        <v>10</v>
      </c>
      <c r="EE4" s="266">
        <v>7</v>
      </c>
      <c r="EF4" s="266">
        <v>14</v>
      </c>
      <c r="EG4" s="266">
        <v>6</v>
      </c>
      <c r="EH4" s="266">
        <v>9</v>
      </c>
      <c r="EI4" s="266">
        <v>9</v>
      </c>
      <c r="EJ4" s="266">
        <v>11</v>
      </c>
      <c r="EK4" s="266">
        <v>8</v>
      </c>
      <c r="EL4" s="266">
        <v>3</v>
      </c>
      <c r="EM4" s="266">
        <v>9</v>
      </c>
      <c r="EN4" s="266">
        <v>0</v>
      </c>
      <c r="EO4" s="266">
        <v>0</v>
      </c>
      <c r="EP4" s="266">
        <v>0</v>
      </c>
      <c r="EQ4" s="266">
        <v>0</v>
      </c>
      <c r="ER4" s="266">
        <v>0</v>
      </c>
      <c r="ES4" s="266">
        <v>0</v>
      </c>
      <c r="ET4" s="266">
        <v>0</v>
      </c>
      <c r="EU4" s="266">
        <v>0</v>
      </c>
      <c r="EV4" s="266">
        <v>0</v>
      </c>
      <c r="EW4" s="266">
        <v>0</v>
      </c>
      <c r="EX4" s="266">
        <v>0</v>
      </c>
      <c r="EY4" s="266">
        <v>0</v>
      </c>
      <c r="EZ4" s="266">
        <v>7140</v>
      </c>
      <c r="FA4" s="266">
        <v>77</v>
      </c>
      <c r="FB4" s="266">
        <v>4918</v>
      </c>
      <c r="FC4" s="266">
        <v>266</v>
      </c>
      <c r="FD4" s="266">
        <v>0</v>
      </c>
      <c r="FE4" s="266">
        <v>961</v>
      </c>
      <c r="FF4" s="266">
        <v>1911</v>
      </c>
      <c r="FG4" s="266">
        <v>5362</v>
      </c>
      <c r="FH4" s="266">
        <v>2618</v>
      </c>
      <c r="FI4" s="266">
        <v>40</v>
      </c>
      <c r="FJ4" s="266">
        <v>582</v>
      </c>
      <c r="FK4" s="266">
        <v>1027</v>
      </c>
      <c r="FL4" s="266">
        <v>6</v>
      </c>
      <c r="FM4" s="266">
        <v>5200</v>
      </c>
      <c r="FN4" s="266">
        <v>5500</v>
      </c>
      <c r="FO4" s="266">
        <v>193</v>
      </c>
      <c r="FP4" s="266">
        <v>474</v>
      </c>
      <c r="FQ4" s="266">
        <v>265</v>
      </c>
      <c r="FR4" s="266">
        <v>0</v>
      </c>
      <c r="FS4" s="266">
        <v>0</v>
      </c>
      <c r="FT4" s="266">
        <v>0</v>
      </c>
      <c r="FU4" s="266">
        <v>0</v>
      </c>
      <c r="FV4" s="266">
        <v>0</v>
      </c>
      <c r="FW4" s="266">
        <v>0</v>
      </c>
      <c r="FX4" s="266">
        <v>0</v>
      </c>
      <c r="FY4" s="266">
        <v>2</v>
      </c>
    </row>
    <row r="5" spans="1:197" x14ac:dyDescent="0.25">
      <c r="A5" s="266" t="s">
        <v>193</v>
      </c>
      <c r="B5" s="557">
        <v>10</v>
      </c>
      <c r="C5" s="266">
        <v>0</v>
      </c>
      <c r="D5" s="266">
        <v>0</v>
      </c>
      <c r="E5" s="266">
        <v>0</v>
      </c>
      <c r="F5" s="266">
        <v>0</v>
      </c>
      <c r="G5" s="266">
        <v>0</v>
      </c>
      <c r="H5" s="10">
        <v>0</v>
      </c>
      <c r="I5" s="10">
        <v>0</v>
      </c>
      <c r="J5" s="266">
        <v>3369235</v>
      </c>
      <c r="K5" s="266">
        <v>0</v>
      </c>
      <c r="L5" s="266">
        <v>0</v>
      </c>
      <c r="M5" s="266">
        <v>0</v>
      </c>
      <c r="N5" s="266"/>
      <c r="O5" s="266">
        <v>2424</v>
      </c>
      <c r="P5" s="266">
        <v>2661</v>
      </c>
      <c r="Q5" s="266">
        <v>297</v>
      </c>
      <c r="R5" s="266">
        <v>432</v>
      </c>
      <c r="S5" s="266">
        <v>1557</v>
      </c>
      <c r="T5" s="266">
        <v>497547</v>
      </c>
      <c r="U5" s="266">
        <v>128065</v>
      </c>
      <c r="V5" s="266">
        <v>35916</v>
      </c>
      <c r="W5" s="266">
        <v>23715</v>
      </c>
      <c r="X5" s="266">
        <v>84580</v>
      </c>
      <c r="Y5" s="266">
        <v>177500</v>
      </c>
      <c r="Z5" s="266">
        <v>33740</v>
      </c>
      <c r="AA5" s="266">
        <v>76415</v>
      </c>
      <c r="AB5" s="266">
        <v>4000000</v>
      </c>
      <c r="AC5" s="266">
        <v>1037338</v>
      </c>
      <c r="AD5" s="266">
        <v>163</v>
      </c>
      <c r="AE5" s="266">
        <v>168</v>
      </c>
      <c r="AF5" s="266">
        <v>151</v>
      </c>
      <c r="AG5" s="266">
        <v>165</v>
      </c>
      <c r="AH5" s="266">
        <v>1788</v>
      </c>
      <c r="AI5" s="266">
        <v>483</v>
      </c>
      <c r="AJ5" s="266">
        <v>2275</v>
      </c>
      <c r="AK5" s="266">
        <v>21</v>
      </c>
      <c r="AL5" s="266">
        <v>0</v>
      </c>
      <c r="AM5" s="266">
        <v>557</v>
      </c>
      <c r="AN5" s="266">
        <v>557</v>
      </c>
      <c r="AO5" s="266">
        <v>0</v>
      </c>
      <c r="AP5" s="266">
        <v>973</v>
      </c>
      <c r="AQ5" s="266">
        <v>557</v>
      </c>
      <c r="AR5" s="266">
        <v>1700</v>
      </c>
      <c r="AS5" s="266">
        <v>5</v>
      </c>
      <c r="AT5" s="266">
        <v>0</v>
      </c>
      <c r="AU5" s="266">
        <v>0</v>
      </c>
      <c r="AV5" s="266">
        <v>0</v>
      </c>
      <c r="AW5" s="266">
        <v>2</v>
      </c>
      <c r="AX5" s="266">
        <v>0</v>
      </c>
      <c r="AY5" s="266">
        <v>0</v>
      </c>
      <c r="AZ5" s="266">
        <v>250</v>
      </c>
      <c r="BA5" s="266">
        <v>0</v>
      </c>
      <c r="BB5" s="266">
        <v>0</v>
      </c>
      <c r="BC5" s="266">
        <v>0</v>
      </c>
      <c r="BD5" s="266">
        <v>0</v>
      </c>
      <c r="BE5" s="266">
        <v>0</v>
      </c>
      <c r="BF5" s="266">
        <v>1</v>
      </c>
      <c r="BG5" s="266">
        <v>0</v>
      </c>
      <c r="BH5" s="266">
        <v>1</v>
      </c>
      <c r="BI5" s="266">
        <v>0</v>
      </c>
      <c r="BJ5" s="266">
        <v>105</v>
      </c>
      <c r="BK5" s="266">
        <v>108</v>
      </c>
      <c r="BL5" s="266">
        <v>108</v>
      </c>
      <c r="BM5" s="266">
        <v>105</v>
      </c>
      <c r="BN5" s="266">
        <v>230</v>
      </c>
      <c r="BO5" s="266">
        <v>105</v>
      </c>
      <c r="BP5" s="266">
        <v>430</v>
      </c>
      <c r="BQ5" s="266">
        <v>27</v>
      </c>
      <c r="BR5" s="275">
        <v>978446</v>
      </c>
      <c r="BS5" s="275">
        <v>622354</v>
      </c>
      <c r="BT5" s="275">
        <v>66391</v>
      </c>
      <c r="BU5" s="275">
        <v>105037</v>
      </c>
      <c r="BV5" s="275">
        <v>12219205.4</v>
      </c>
      <c r="BW5" s="281">
        <v>11.831459257926664</v>
      </c>
      <c r="BX5" s="363">
        <v>7.5999999999999998E-2</v>
      </c>
      <c r="BY5" s="363">
        <v>3.5999999999999997E-2</v>
      </c>
      <c r="BZ5" s="363">
        <v>0.25</v>
      </c>
      <c r="CA5" s="363">
        <v>5.800000000000001E-2</v>
      </c>
      <c r="CB5" s="363">
        <v>6.2000000000000013E-2</v>
      </c>
      <c r="CC5" s="363">
        <v>0.33700000000000002</v>
      </c>
      <c r="CD5" s="363">
        <v>1.8000000000000002E-2</v>
      </c>
      <c r="CE5" s="266">
        <v>7</v>
      </c>
      <c r="CF5" s="266">
        <v>5</v>
      </c>
      <c r="CG5" s="266">
        <v>0</v>
      </c>
      <c r="CH5" s="266">
        <v>0</v>
      </c>
      <c r="CI5" s="266">
        <v>5</v>
      </c>
      <c r="CJ5" s="266">
        <v>0</v>
      </c>
      <c r="CK5" s="266">
        <v>2</v>
      </c>
      <c r="CL5" s="266">
        <v>2</v>
      </c>
      <c r="CM5" s="266">
        <v>7</v>
      </c>
      <c r="CN5" s="266">
        <v>1</v>
      </c>
      <c r="CO5" s="266">
        <v>0</v>
      </c>
      <c r="CP5" s="266">
        <v>0</v>
      </c>
      <c r="CQ5" s="266">
        <v>0</v>
      </c>
      <c r="CR5" s="266">
        <v>0</v>
      </c>
      <c r="CS5" s="266">
        <v>0</v>
      </c>
      <c r="CT5" s="266">
        <v>1</v>
      </c>
      <c r="CU5" s="266">
        <v>2</v>
      </c>
      <c r="CV5" s="266">
        <v>4</v>
      </c>
      <c r="CW5" s="266">
        <v>1</v>
      </c>
      <c r="CX5" s="266">
        <v>0</v>
      </c>
      <c r="CY5" s="266">
        <v>0</v>
      </c>
      <c r="CZ5" s="266">
        <v>3</v>
      </c>
      <c r="DA5" s="266">
        <v>0</v>
      </c>
      <c r="DB5" s="266">
        <v>0</v>
      </c>
      <c r="DC5" s="266">
        <v>0</v>
      </c>
      <c r="DD5" s="266">
        <v>1</v>
      </c>
      <c r="DE5" s="266">
        <v>3</v>
      </c>
      <c r="DF5" s="266">
        <v>2</v>
      </c>
      <c r="DG5" s="266">
        <v>2</v>
      </c>
      <c r="DH5" s="266">
        <v>1</v>
      </c>
      <c r="DI5" s="266">
        <v>0</v>
      </c>
      <c r="DJ5" s="266">
        <v>0</v>
      </c>
      <c r="DK5" s="266">
        <v>0</v>
      </c>
      <c r="DL5" s="266">
        <v>0</v>
      </c>
      <c r="DM5" s="266">
        <v>0</v>
      </c>
      <c r="DN5" s="266">
        <v>0</v>
      </c>
      <c r="DO5" s="266">
        <v>0</v>
      </c>
      <c r="DP5" s="267">
        <v>1</v>
      </c>
      <c r="DQ5" s="266">
        <v>2</v>
      </c>
      <c r="DR5" s="266">
        <v>0</v>
      </c>
      <c r="DS5" s="266">
        <v>2</v>
      </c>
      <c r="DT5" s="266">
        <v>1</v>
      </c>
      <c r="DU5" s="266">
        <v>2</v>
      </c>
      <c r="DV5" s="266">
        <v>1</v>
      </c>
      <c r="DW5" s="266">
        <v>2</v>
      </c>
      <c r="DX5" s="266">
        <v>0</v>
      </c>
      <c r="DY5" s="266">
        <v>0</v>
      </c>
      <c r="DZ5" s="266">
        <v>3</v>
      </c>
      <c r="EA5" s="266">
        <v>0</v>
      </c>
      <c r="EB5" s="266">
        <v>2</v>
      </c>
      <c r="EC5" s="266">
        <v>1</v>
      </c>
      <c r="ED5" s="266">
        <v>0</v>
      </c>
      <c r="EE5" s="266">
        <v>2</v>
      </c>
      <c r="EF5" s="266">
        <v>1</v>
      </c>
      <c r="EG5" s="266">
        <v>2</v>
      </c>
      <c r="EH5" s="266">
        <v>1</v>
      </c>
      <c r="EI5" s="266">
        <v>2</v>
      </c>
      <c r="EJ5" s="266">
        <v>2</v>
      </c>
      <c r="EK5" s="266">
        <v>1</v>
      </c>
      <c r="EL5" s="266">
        <v>0</v>
      </c>
      <c r="EM5" s="266">
        <v>1</v>
      </c>
      <c r="EN5" s="266">
        <v>0</v>
      </c>
      <c r="EO5" s="266">
        <v>0</v>
      </c>
      <c r="EP5" s="266">
        <v>0</v>
      </c>
      <c r="EQ5" s="266">
        <v>0</v>
      </c>
      <c r="ER5" s="266">
        <v>0</v>
      </c>
      <c r="ES5" s="266">
        <v>0</v>
      </c>
      <c r="ET5" s="266">
        <v>0</v>
      </c>
      <c r="EU5" s="266">
        <v>0</v>
      </c>
      <c r="EV5" s="266">
        <v>0</v>
      </c>
      <c r="EW5" s="266">
        <v>0</v>
      </c>
      <c r="EX5" s="266">
        <v>0</v>
      </c>
      <c r="EY5" s="266">
        <v>0</v>
      </c>
      <c r="EZ5" s="266">
        <v>120</v>
      </c>
      <c r="FA5" s="266">
        <v>0</v>
      </c>
      <c r="FB5" s="266">
        <v>50</v>
      </c>
      <c r="FC5" s="266">
        <v>110</v>
      </c>
      <c r="FD5" s="266">
        <v>0</v>
      </c>
      <c r="FE5" s="266">
        <v>150</v>
      </c>
      <c r="FF5" s="266">
        <v>300</v>
      </c>
      <c r="FG5" s="266">
        <v>0</v>
      </c>
      <c r="FH5" s="266">
        <v>2000</v>
      </c>
      <c r="FI5" s="266">
        <v>1</v>
      </c>
      <c r="FJ5" s="266">
        <v>155</v>
      </c>
      <c r="FK5" s="266">
        <v>0</v>
      </c>
      <c r="FL5" s="266">
        <v>0</v>
      </c>
      <c r="FM5" s="266">
        <v>0</v>
      </c>
      <c r="FN5" s="266">
        <v>0</v>
      </c>
      <c r="FO5" s="266">
        <v>0</v>
      </c>
      <c r="FP5" s="266">
        <v>0</v>
      </c>
      <c r="FQ5" s="266">
        <v>0</v>
      </c>
      <c r="FR5" s="266">
        <v>0</v>
      </c>
      <c r="FS5" s="266">
        <v>0</v>
      </c>
      <c r="FT5" s="266">
        <v>0</v>
      </c>
      <c r="FU5" s="266">
        <v>0</v>
      </c>
      <c r="FV5" s="266">
        <v>0</v>
      </c>
      <c r="FW5" s="266">
        <v>0</v>
      </c>
      <c r="FX5" s="266">
        <v>0</v>
      </c>
      <c r="FY5" s="266">
        <v>0</v>
      </c>
    </row>
    <row r="6" spans="1:197" x14ac:dyDescent="0.25">
      <c r="BV6" s="282"/>
    </row>
  </sheetData>
  <autoFilter ref="A1:FZ5"/>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0" tint="-0.499984740745262"/>
  </sheetPr>
  <dimension ref="A1:GV5"/>
  <sheetViews>
    <sheetView workbookViewId="0">
      <selection activeCell="A18" sqref="A18"/>
    </sheetView>
  </sheetViews>
  <sheetFormatPr defaultRowHeight="15" x14ac:dyDescent="0.25"/>
  <cols>
    <col min="1" max="1" width="35.7109375" style="375" customWidth="1"/>
    <col min="2" max="193" width="9.140625" style="375"/>
    <col min="194" max="194" width="25" style="375" customWidth="1"/>
    <col min="195" max="195" width="19.85546875" style="375" customWidth="1"/>
    <col min="196" max="16384" width="9.140625" style="375"/>
  </cols>
  <sheetData>
    <row r="1" spans="1:204" x14ac:dyDescent="0.25">
      <c r="A1" s="375" t="s">
        <v>0</v>
      </c>
      <c r="B1" s="375" t="s">
        <v>1</v>
      </c>
      <c r="C1" s="375" t="s">
        <v>2</v>
      </c>
      <c r="D1" s="375" t="s">
        <v>3</v>
      </c>
      <c r="E1" s="375" t="s">
        <v>4</v>
      </c>
      <c r="F1" s="375" t="s">
        <v>5</v>
      </c>
      <c r="G1" s="375" t="s">
        <v>6</v>
      </c>
      <c r="H1" s="375" t="s">
        <v>7</v>
      </c>
      <c r="I1" s="375" t="s">
        <v>8</v>
      </c>
      <c r="J1" s="375" t="s">
        <v>9</v>
      </c>
      <c r="K1" s="375" t="s">
        <v>10</v>
      </c>
      <c r="L1" s="375" t="s">
        <v>11</v>
      </c>
      <c r="M1" s="375" t="s">
        <v>12</v>
      </c>
      <c r="N1" s="375" t="s">
        <v>13</v>
      </c>
      <c r="O1" s="375" t="s">
        <v>14</v>
      </c>
      <c r="P1" s="375" t="s">
        <v>15</v>
      </c>
      <c r="Q1" s="375" t="s">
        <v>16</v>
      </c>
      <c r="R1" s="375" t="s">
        <v>817</v>
      </c>
      <c r="S1" s="375" t="s">
        <v>818</v>
      </c>
      <c r="T1" s="375" t="s">
        <v>17</v>
      </c>
      <c r="U1" s="375" t="s">
        <v>18</v>
      </c>
      <c r="V1" s="375" t="s">
        <v>19</v>
      </c>
      <c r="W1" s="375" t="s">
        <v>20</v>
      </c>
      <c r="X1" s="375" t="s">
        <v>21</v>
      </c>
      <c r="Y1" s="375" t="s">
        <v>22</v>
      </c>
      <c r="Z1" s="375" t="s">
        <v>23</v>
      </c>
      <c r="AA1" s="375" t="s">
        <v>24</v>
      </c>
      <c r="AB1" s="375" t="s">
        <v>25</v>
      </c>
      <c r="AC1" s="375" t="s">
        <v>26</v>
      </c>
      <c r="AD1" s="375" t="s">
        <v>27</v>
      </c>
      <c r="AE1" s="375" t="s">
        <v>28</v>
      </c>
      <c r="AF1" s="375" t="s">
        <v>29</v>
      </c>
      <c r="AG1" s="375" t="s">
        <v>30</v>
      </c>
      <c r="AH1" s="375" t="s">
        <v>31</v>
      </c>
      <c r="AI1" s="375" t="s">
        <v>32</v>
      </c>
      <c r="AJ1" s="375" t="s">
        <v>33</v>
      </c>
      <c r="AK1" s="375" t="s">
        <v>34</v>
      </c>
      <c r="AL1" s="375" t="s">
        <v>35</v>
      </c>
      <c r="AM1" s="375" t="s">
        <v>36</v>
      </c>
      <c r="AN1" s="375" t="s">
        <v>37</v>
      </c>
      <c r="AO1" s="375" t="s">
        <v>38</v>
      </c>
      <c r="AP1" s="375" t="s">
        <v>39</v>
      </c>
      <c r="AQ1" s="375" t="s">
        <v>40</v>
      </c>
      <c r="AR1" s="375" t="s">
        <v>41</v>
      </c>
      <c r="AS1" s="375" t="s">
        <v>42</v>
      </c>
      <c r="AT1" s="375" t="s">
        <v>43</v>
      </c>
      <c r="AU1" s="375" t="s">
        <v>44</v>
      </c>
      <c r="AV1" s="375" t="s">
        <v>45</v>
      </c>
      <c r="AW1" s="375" t="s">
        <v>46</v>
      </c>
      <c r="AX1" s="375" t="s">
        <v>47</v>
      </c>
      <c r="AY1" s="375" t="s">
        <v>48</v>
      </c>
      <c r="AZ1" s="375" t="s">
        <v>49</v>
      </c>
      <c r="BA1" s="375" t="s">
        <v>50</v>
      </c>
      <c r="BB1" s="375" t="s">
        <v>51</v>
      </c>
      <c r="BC1" s="375" t="s">
        <v>52</v>
      </c>
      <c r="BD1" s="375" t="s">
        <v>53</v>
      </c>
      <c r="BE1" s="375" t="s">
        <v>54</v>
      </c>
      <c r="BF1" s="375" t="s">
        <v>55</v>
      </c>
      <c r="BG1" s="375" t="s">
        <v>56</v>
      </c>
      <c r="BH1" s="375" t="s">
        <v>57</v>
      </c>
      <c r="BI1" s="375" t="s">
        <v>58</v>
      </c>
      <c r="BJ1" s="375" t="s">
        <v>59</v>
      </c>
      <c r="BK1" s="375" t="s">
        <v>60</v>
      </c>
      <c r="BL1" s="375" t="s">
        <v>61</v>
      </c>
      <c r="BM1" s="375" t="s">
        <v>62</v>
      </c>
      <c r="BN1" s="375" t="s">
        <v>63</v>
      </c>
      <c r="BO1" s="375" t="s">
        <v>64</v>
      </c>
      <c r="BP1" s="375" t="s">
        <v>65</v>
      </c>
      <c r="BQ1" s="375" t="s">
        <v>66</v>
      </c>
      <c r="BR1" s="375" t="s">
        <v>67</v>
      </c>
      <c r="BS1" s="375" t="s">
        <v>1059</v>
      </c>
      <c r="BT1" s="375" t="s">
        <v>69</v>
      </c>
      <c r="BU1" s="375" t="s">
        <v>70</v>
      </c>
      <c r="BV1" s="375" t="s">
        <v>71</v>
      </c>
      <c r="BW1" s="375" t="s">
        <v>72</v>
      </c>
      <c r="BX1" s="375" t="s">
        <v>73</v>
      </c>
      <c r="BY1" s="375" t="s">
        <v>74</v>
      </c>
      <c r="BZ1" s="375" t="s">
        <v>75</v>
      </c>
      <c r="CA1" s="375" t="s">
        <v>76</v>
      </c>
      <c r="CB1" s="375" t="s">
        <v>77</v>
      </c>
      <c r="CC1" s="375" t="s">
        <v>78</v>
      </c>
      <c r="CD1" s="375" t="s">
        <v>79</v>
      </c>
      <c r="CE1" s="375" t="s">
        <v>80</v>
      </c>
      <c r="CF1" s="375" t="s">
        <v>81</v>
      </c>
      <c r="CG1" s="375" t="s">
        <v>82</v>
      </c>
      <c r="CH1" s="375" t="s">
        <v>83</v>
      </c>
      <c r="CI1" s="375" t="s">
        <v>84</v>
      </c>
      <c r="CJ1" s="375" t="s">
        <v>85</v>
      </c>
      <c r="CK1" s="375" t="s">
        <v>86</v>
      </c>
      <c r="CL1" s="375" t="s">
        <v>87</v>
      </c>
      <c r="CM1" s="375" t="s">
        <v>88</v>
      </c>
      <c r="CN1" s="375" t="s">
        <v>89</v>
      </c>
      <c r="CO1" s="375" t="s">
        <v>90</v>
      </c>
      <c r="CP1" s="375" t="s">
        <v>91</v>
      </c>
      <c r="CQ1" s="375" t="s">
        <v>92</v>
      </c>
      <c r="CR1" s="375" t="s">
        <v>93</v>
      </c>
      <c r="CS1" s="375" t="s">
        <v>94</v>
      </c>
      <c r="CT1" s="375" t="s">
        <v>95</v>
      </c>
      <c r="CU1" s="375" t="s">
        <v>96</v>
      </c>
      <c r="CV1" s="375" t="s">
        <v>97</v>
      </c>
      <c r="CW1" s="375" t="s">
        <v>98</v>
      </c>
      <c r="CX1" s="375" t="s">
        <v>99</v>
      </c>
      <c r="CY1" s="375" t="s">
        <v>100</v>
      </c>
      <c r="CZ1" s="375" t="s">
        <v>101</v>
      </c>
      <c r="DA1" s="375" t="s">
        <v>102</v>
      </c>
      <c r="DB1" s="375" t="s">
        <v>103</v>
      </c>
      <c r="DC1" s="375" t="s">
        <v>104</v>
      </c>
      <c r="DD1" s="375" t="s">
        <v>105</v>
      </c>
      <c r="DE1" s="375" t="s">
        <v>106</v>
      </c>
      <c r="DF1" s="375" t="s">
        <v>107</v>
      </c>
      <c r="DG1" s="375" t="s">
        <v>108</v>
      </c>
      <c r="DH1" s="375" t="s">
        <v>109</v>
      </c>
      <c r="DI1" s="375" t="s">
        <v>110</v>
      </c>
      <c r="DJ1" s="375" t="s">
        <v>111</v>
      </c>
      <c r="DK1" s="375" t="s">
        <v>112</v>
      </c>
      <c r="DL1" s="375" t="s">
        <v>113</v>
      </c>
      <c r="DM1" s="375" t="s">
        <v>114</v>
      </c>
      <c r="DN1" s="375" t="s">
        <v>115</v>
      </c>
      <c r="DO1" s="375" t="s">
        <v>116</v>
      </c>
      <c r="DP1" s="502" t="s">
        <v>819</v>
      </c>
      <c r="DQ1" s="502" t="s">
        <v>820</v>
      </c>
      <c r="DR1" s="375" t="s">
        <v>821</v>
      </c>
      <c r="DS1" s="375" t="s">
        <v>822</v>
      </c>
      <c r="DT1" s="375" t="s">
        <v>823</v>
      </c>
      <c r="DU1" s="375" t="s">
        <v>824</v>
      </c>
      <c r="DV1" s="375" t="s">
        <v>825</v>
      </c>
      <c r="DW1" s="375" t="s">
        <v>826</v>
      </c>
      <c r="DX1" s="375" t="s">
        <v>125</v>
      </c>
      <c r="DY1" s="375" t="s">
        <v>126</v>
      </c>
      <c r="DZ1" s="375" t="s">
        <v>827</v>
      </c>
      <c r="EA1" s="375" t="s">
        <v>828</v>
      </c>
      <c r="EB1" s="375" t="s">
        <v>829</v>
      </c>
      <c r="EC1" s="375" t="s">
        <v>830</v>
      </c>
      <c r="ED1" s="375" t="s">
        <v>831</v>
      </c>
      <c r="EE1" s="375" t="s">
        <v>832</v>
      </c>
      <c r="EF1" s="375" t="s">
        <v>833</v>
      </c>
      <c r="EG1" s="375" t="s">
        <v>834</v>
      </c>
      <c r="EH1" s="375" t="s">
        <v>835</v>
      </c>
      <c r="EI1" s="375" t="s">
        <v>836</v>
      </c>
      <c r="EJ1" s="375" t="s">
        <v>837</v>
      </c>
      <c r="EK1" s="375" t="s">
        <v>838</v>
      </c>
      <c r="EL1" s="375" t="s">
        <v>839</v>
      </c>
      <c r="EM1" s="375" t="s">
        <v>840</v>
      </c>
      <c r="EN1" s="375" t="s">
        <v>141</v>
      </c>
      <c r="EO1" s="375" t="s">
        <v>142</v>
      </c>
      <c r="EP1" s="375" t="s">
        <v>143</v>
      </c>
      <c r="EQ1" s="375" t="s">
        <v>144</v>
      </c>
      <c r="ER1" s="375" t="s">
        <v>145</v>
      </c>
      <c r="ES1" s="375" t="s">
        <v>146</v>
      </c>
      <c r="ET1" s="375" t="s">
        <v>147</v>
      </c>
      <c r="EU1" s="375" t="s">
        <v>148</v>
      </c>
      <c r="EV1" s="375" t="s">
        <v>149</v>
      </c>
      <c r="EW1" s="375" t="s">
        <v>150</v>
      </c>
      <c r="EX1" s="375" t="s">
        <v>151</v>
      </c>
      <c r="EY1" s="375" t="s">
        <v>152</v>
      </c>
      <c r="EZ1" s="503" t="s">
        <v>841</v>
      </c>
      <c r="FA1" s="503" t="s">
        <v>842</v>
      </c>
      <c r="FB1" s="375" t="s">
        <v>843</v>
      </c>
      <c r="FC1" s="375" t="s">
        <v>844</v>
      </c>
      <c r="FD1" s="375" t="s">
        <v>157</v>
      </c>
      <c r="FE1" s="375" t="s">
        <v>845</v>
      </c>
      <c r="FF1" s="375" t="s">
        <v>846</v>
      </c>
      <c r="FG1" s="375" t="s">
        <v>847</v>
      </c>
      <c r="FH1" s="375" t="s">
        <v>848</v>
      </c>
      <c r="FI1" s="375" t="s">
        <v>849</v>
      </c>
      <c r="FJ1" s="375" t="s">
        <v>850</v>
      </c>
      <c r="FK1" s="375" t="s">
        <v>851</v>
      </c>
      <c r="FL1" s="375" t="s">
        <v>165</v>
      </c>
      <c r="FM1" s="375" t="s">
        <v>166</v>
      </c>
      <c r="FN1" s="375" t="s">
        <v>167</v>
      </c>
      <c r="FO1" s="375" t="s">
        <v>168</v>
      </c>
      <c r="FP1" s="375" t="s">
        <v>169</v>
      </c>
      <c r="FQ1" s="375" t="s">
        <v>170</v>
      </c>
      <c r="FR1" s="375" t="s">
        <v>171</v>
      </c>
      <c r="FS1" s="375" t="s">
        <v>172</v>
      </c>
      <c r="FT1" s="375" t="s">
        <v>173</v>
      </c>
      <c r="FU1" s="375" t="s">
        <v>174</v>
      </c>
      <c r="FV1" s="375" t="s">
        <v>175</v>
      </c>
      <c r="FW1" s="375" t="s">
        <v>176</v>
      </c>
      <c r="FX1" s="375" t="s">
        <v>177</v>
      </c>
      <c r="FY1" s="375" t="s">
        <v>178</v>
      </c>
      <c r="FZ1" s="387" t="s">
        <v>1060</v>
      </c>
      <c r="GA1" s="387" t="s">
        <v>1061</v>
      </c>
      <c r="GB1" s="387" t="s">
        <v>1062</v>
      </c>
      <c r="GC1" s="387" t="s">
        <v>1063</v>
      </c>
      <c r="GD1" s="387" t="s">
        <v>1064</v>
      </c>
      <c r="GE1" s="387" t="s">
        <v>1065</v>
      </c>
      <c r="GF1" s="387" t="s">
        <v>1066</v>
      </c>
      <c r="GG1" s="387" t="s">
        <v>1067</v>
      </c>
      <c r="GH1" s="387" t="s">
        <v>1068</v>
      </c>
      <c r="GI1" s="387" t="s">
        <v>1069</v>
      </c>
      <c r="GJ1" s="387" t="s">
        <v>1070</v>
      </c>
      <c r="GK1" s="387" t="s">
        <v>1071</v>
      </c>
      <c r="GL1" s="103" t="s">
        <v>218</v>
      </c>
      <c r="GM1" s="264" t="s">
        <v>947</v>
      </c>
      <c r="GN1" s="504"/>
      <c r="GO1" s="504"/>
      <c r="GP1" s="504"/>
      <c r="GQ1" s="504"/>
      <c r="GR1" s="504"/>
      <c r="GS1" s="504"/>
      <c r="GT1" s="504"/>
      <c r="GU1" s="504"/>
      <c r="GV1" s="504"/>
    </row>
    <row r="2" spans="1:204" x14ac:dyDescent="0.25">
      <c r="A2" s="387" t="s">
        <v>765</v>
      </c>
      <c r="I2" s="375">
        <v>107</v>
      </c>
      <c r="O2" s="375">
        <v>7723</v>
      </c>
      <c r="P2" s="375">
        <v>43324</v>
      </c>
      <c r="Q2" s="375">
        <v>652</v>
      </c>
      <c r="R2" s="375">
        <v>1137</v>
      </c>
      <c r="S2" s="375">
        <v>275673</v>
      </c>
      <c r="T2" s="375">
        <v>888705</v>
      </c>
      <c r="U2" s="375">
        <v>1808017</v>
      </c>
      <c r="V2" s="375">
        <v>592477</v>
      </c>
      <c r="W2" s="375">
        <v>315236</v>
      </c>
      <c r="X2" s="375">
        <v>142384</v>
      </c>
      <c r="Y2" s="375">
        <v>469483</v>
      </c>
      <c r="Z2" s="375">
        <v>285228</v>
      </c>
      <c r="AA2" s="375">
        <v>530248</v>
      </c>
      <c r="AB2" s="375">
        <v>854826185</v>
      </c>
      <c r="AC2" s="375">
        <v>45917878</v>
      </c>
      <c r="AD2" s="375">
        <v>181</v>
      </c>
      <c r="AE2" s="375">
        <v>43</v>
      </c>
      <c r="AF2" s="375">
        <v>24</v>
      </c>
      <c r="AG2" s="375">
        <v>319</v>
      </c>
      <c r="AH2" s="375">
        <v>1835</v>
      </c>
      <c r="AI2" s="375">
        <v>821</v>
      </c>
      <c r="AJ2" s="375">
        <v>4561</v>
      </c>
      <c r="AK2" s="375">
        <v>549</v>
      </c>
      <c r="AL2" s="375">
        <v>6671</v>
      </c>
      <c r="AM2" s="375">
        <v>92</v>
      </c>
      <c r="AN2" s="375">
        <v>65</v>
      </c>
      <c r="AO2" s="375">
        <v>563</v>
      </c>
      <c r="AP2" s="375">
        <v>788</v>
      </c>
      <c r="AQ2" s="375">
        <v>1100</v>
      </c>
      <c r="AR2" s="375">
        <v>22088</v>
      </c>
      <c r="AS2" s="375">
        <v>13715</v>
      </c>
      <c r="AT2" s="375">
        <v>37</v>
      </c>
      <c r="AU2" s="375">
        <v>9</v>
      </c>
      <c r="AV2" s="375">
        <v>8</v>
      </c>
      <c r="AW2" s="375">
        <v>10</v>
      </c>
      <c r="AX2" s="375">
        <v>518</v>
      </c>
      <c r="AY2" s="375">
        <v>49</v>
      </c>
      <c r="AZ2" s="375">
        <v>682</v>
      </c>
      <c r="BA2" s="375">
        <v>103</v>
      </c>
      <c r="BB2" s="375">
        <v>29</v>
      </c>
      <c r="BC2" s="375">
        <v>2</v>
      </c>
      <c r="BD2" s="375">
        <v>0</v>
      </c>
      <c r="BE2" s="375">
        <v>2</v>
      </c>
      <c r="BF2" s="375">
        <v>2</v>
      </c>
      <c r="BG2" s="375">
        <v>0</v>
      </c>
      <c r="BH2" s="375">
        <v>173</v>
      </c>
      <c r="BI2" s="375">
        <v>7</v>
      </c>
      <c r="BJ2" s="375">
        <v>8</v>
      </c>
      <c r="BK2" s="375">
        <v>10</v>
      </c>
      <c r="BL2" s="375">
        <v>5</v>
      </c>
      <c r="BM2" s="375">
        <v>3</v>
      </c>
      <c r="BN2" s="375">
        <v>26</v>
      </c>
      <c r="BO2" s="375">
        <v>21</v>
      </c>
      <c r="BP2" s="375">
        <v>486</v>
      </c>
      <c r="BQ2" s="375">
        <v>169</v>
      </c>
      <c r="BR2" s="375">
        <v>1135077</v>
      </c>
      <c r="BS2" s="375">
        <v>592732</v>
      </c>
      <c r="BT2" s="375">
        <v>114549</v>
      </c>
      <c r="BU2" s="375">
        <v>183158</v>
      </c>
      <c r="BV2" s="375">
        <v>13177191.780000001</v>
      </c>
      <c r="BW2" s="375">
        <v>5.0838278576818903</v>
      </c>
      <c r="BX2" s="425">
        <v>0.14374339622641508</v>
      </c>
      <c r="BY2" s="425">
        <v>8.1556603773584854E-2</v>
      </c>
      <c r="BZ2" s="425">
        <v>0.27800000000000002</v>
      </c>
      <c r="CA2" s="425">
        <v>4.7971698113207541E-2</v>
      </c>
      <c r="CB2" s="425">
        <v>0.13776698113207542</v>
      </c>
      <c r="CC2" s="425">
        <v>0.36999999999999983</v>
      </c>
      <c r="CD2" s="425">
        <v>3.141509433962264E-2</v>
      </c>
      <c r="CE2" s="375">
        <v>59</v>
      </c>
      <c r="CF2" s="375">
        <v>50</v>
      </c>
      <c r="CG2" s="375">
        <v>22</v>
      </c>
      <c r="CH2" s="375">
        <v>13</v>
      </c>
      <c r="CI2" s="375">
        <v>37</v>
      </c>
      <c r="CJ2" s="375">
        <v>13</v>
      </c>
      <c r="CK2" s="375">
        <v>25</v>
      </c>
      <c r="CL2" s="375">
        <v>28</v>
      </c>
      <c r="CM2" s="375">
        <v>68</v>
      </c>
      <c r="CN2" s="375">
        <v>12</v>
      </c>
      <c r="CO2" s="375">
        <v>14</v>
      </c>
      <c r="CP2" s="375">
        <v>11</v>
      </c>
      <c r="CQ2" s="375">
        <v>17</v>
      </c>
      <c r="CR2" s="375">
        <v>9</v>
      </c>
      <c r="CS2" s="375">
        <v>9</v>
      </c>
      <c r="CT2" s="375">
        <v>16</v>
      </c>
      <c r="CU2" s="375">
        <v>26</v>
      </c>
      <c r="CV2" s="375">
        <v>38</v>
      </c>
      <c r="CW2" s="375">
        <v>14</v>
      </c>
      <c r="CX2" s="375">
        <v>4</v>
      </c>
      <c r="CY2" s="375">
        <v>3</v>
      </c>
      <c r="CZ2" s="375">
        <v>26</v>
      </c>
      <c r="DA2" s="375">
        <v>15</v>
      </c>
      <c r="DB2" s="375">
        <v>10</v>
      </c>
      <c r="DC2" s="375">
        <v>11</v>
      </c>
      <c r="DD2" s="375">
        <v>9</v>
      </c>
      <c r="DE2" s="375">
        <v>13</v>
      </c>
      <c r="DF2" s="375">
        <v>9</v>
      </c>
      <c r="DG2" s="375">
        <v>15</v>
      </c>
      <c r="DH2" s="375">
        <v>6</v>
      </c>
      <c r="DI2" s="375">
        <v>6</v>
      </c>
      <c r="DJ2" s="375">
        <v>0</v>
      </c>
      <c r="DK2" s="375">
        <v>6</v>
      </c>
      <c r="DL2" s="375">
        <v>2514</v>
      </c>
      <c r="DM2" s="375">
        <v>1568</v>
      </c>
      <c r="DN2" s="375">
        <v>353</v>
      </c>
      <c r="DO2" s="375">
        <v>530</v>
      </c>
      <c r="DP2" s="375">
        <v>19</v>
      </c>
      <c r="DQ2" s="375">
        <v>4</v>
      </c>
      <c r="DR2" s="375">
        <v>9</v>
      </c>
      <c r="DS2" s="375">
        <v>10</v>
      </c>
      <c r="DT2" s="375">
        <v>6</v>
      </c>
      <c r="DU2" s="375">
        <v>10</v>
      </c>
      <c r="DV2" s="375">
        <v>7</v>
      </c>
      <c r="DW2" s="375">
        <v>10</v>
      </c>
      <c r="DX2" s="375">
        <v>0</v>
      </c>
      <c r="DY2" s="375">
        <v>0</v>
      </c>
      <c r="DZ2" s="375">
        <v>19</v>
      </c>
      <c r="EA2" s="375">
        <v>5</v>
      </c>
      <c r="EB2" s="375">
        <v>21</v>
      </c>
      <c r="EC2" s="375">
        <v>2</v>
      </c>
      <c r="ED2" s="375">
        <v>7</v>
      </c>
      <c r="EE2" s="375">
        <v>12</v>
      </c>
      <c r="EF2" s="375">
        <v>16</v>
      </c>
      <c r="EG2" s="375">
        <v>5</v>
      </c>
      <c r="EH2" s="375">
        <v>11</v>
      </c>
      <c r="EI2" s="375">
        <v>9</v>
      </c>
      <c r="EJ2" s="375">
        <v>11</v>
      </c>
      <c r="EK2" s="375">
        <v>8</v>
      </c>
      <c r="EL2" s="375">
        <v>8</v>
      </c>
      <c r="EM2" s="375">
        <v>2</v>
      </c>
      <c r="EN2" s="375">
        <v>0</v>
      </c>
      <c r="EO2" s="375">
        <v>0</v>
      </c>
      <c r="EP2" s="375">
        <v>0</v>
      </c>
      <c r="EQ2" s="375">
        <v>0</v>
      </c>
      <c r="ER2" s="375">
        <v>0</v>
      </c>
      <c r="ES2" s="375">
        <v>0</v>
      </c>
      <c r="ET2" s="375">
        <v>0</v>
      </c>
      <c r="EU2" s="375">
        <v>0</v>
      </c>
      <c r="EV2" s="375">
        <v>0</v>
      </c>
      <c r="EW2" s="375">
        <v>0</v>
      </c>
      <c r="EX2" s="375">
        <v>0</v>
      </c>
      <c r="EY2" s="375">
        <v>0</v>
      </c>
      <c r="EZ2" s="375">
        <v>11668</v>
      </c>
      <c r="FA2" s="375">
        <v>75</v>
      </c>
      <c r="FB2" s="375">
        <v>8065</v>
      </c>
      <c r="FC2" s="375">
        <v>247</v>
      </c>
      <c r="FD2" s="375">
        <v>0</v>
      </c>
      <c r="FE2" s="375">
        <v>2674</v>
      </c>
      <c r="FF2" s="375">
        <v>2420</v>
      </c>
      <c r="FG2" s="375">
        <v>7059</v>
      </c>
      <c r="FH2" s="375">
        <v>3052</v>
      </c>
      <c r="FI2" s="375">
        <v>1110</v>
      </c>
      <c r="FJ2" s="375">
        <v>5013</v>
      </c>
      <c r="FK2" s="375">
        <v>7623</v>
      </c>
      <c r="FL2" s="375">
        <v>15</v>
      </c>
      <c r="FM2" s="375">
        <v>9593</v>
      </c>
      <c r="FN2" s="375">
        <v>15300</v>
      </c>
      <c r="FO2" s="375">
        <v>215</v>
      </c>
      <c r="FP2" s="375">
        <v>66</v>
      </c>
      <c r="FQ2" s="375">
        <v>1</v>
      </c>
      <c r="FR2" s="375">
        <v>8</v>
      </c>
      <c r="FS2" s="375">
        <v>1530</v>
      </c>
      <c r="FT2" s="375">
        <v>0</v>
      </c>
      <c r="FU2" s="375">
        <v>0</v>
      </c>
      <c r="FV2" s="375">
        <v>0</v>
      </c>
      <c r="FW2" s="375">
        <v>0</v>
      </c>
      <c r="FX2" s="375">
        <v>2</v>
      </c>
      <c r="FY2" s="375">
        <v>0</v>
      </c>
      <c r="FZ2" s="375">
        <v>395</v>
      </c>
      <c r="GA2" s="375">
        <v>346</v>
      </c>
      <c r="GB2" s="375">
        <v>581</v>
      </c>
      <c r="GC2" s="375">
        <v>274351</v>
      </c>
      <c r="GD2" s="375">
        <v>9151</v>
      </c>
      <c r="GE2" s="375">
        <v>13195500</v>
      </c>
      <c r="GF2" s="375">
        <v>35708</v>
      </c>
      <c r="GG2" s="375">
        <v>23754837</v>
      </c>
      <c r="GH2" s="375">
        <v>15195</v>
      </c>
      <c r="GI2" s="375">
        <v>3190</v>
      </c>
      <c r="GJ2" s="375">
        <v>4771082</v>
      </c>
      <c r="GK2" s="375">
        <v>12164551</v>
      </c>
    </row>
    <row r="3" spans="1:204" x14ac:dyDescent="0.25">
      <c r="A3" s="387" t="s">
        <v>191</v>
      </c>
      <c r="I3" s="555">
        <v>48</v>
      </c>
      <c r="O3" s="375">
        <v>1897</v>
      </c>
      <c r="P3" s="375">
        <v>13835</v>
      </c>
      <c r="Q3" s="375">
        <v>211</v>
      </c>
      <c r="R3" s="375">
        <v>85</v>
      </c>
      <c r="S3" s="375">
        <v>925</v>
      </c>
      <c r="T3" s="375">
        <v>60363</v>
      </c>
      <c r="U3" s="375">
        <v>333651</v>
      </c>
      <c r="V3" s="375">
        <v>370104</v>
      </c>
      <c r="W3" s="375">
        <v>47056</v>
      </c>
      <c r="X3" s="375">
        <v>16451</v>
      </c>
      <c r="Y3" s="375">
        <v>121681</v>
      </c>
      <c r="Z3" s="375">
        <v>6914</v>
      </c>
      <c r="AA3" s="375">
        <v>56095</v>
      </c>
      <c r="AB3" s="375">
        <v>786415</v>
      </c>
      <c r="AC3" s="375">
        <v>6533229</v>
      </c>
      <c r="AD3" s="375">
        <v>16</v>
      </c>
      <c r="AE3" s="375">
        <v>4</v>
      </c>
      <c r="AF3" s="375">
        <v>1</v>
      </c>
      <c r="AG3" s="375">
        <v>12</v>
      </c>
      <c r="AH3" s="375">
        <v>179</v>
      </c>
      <c r="AI3" s="375">
        <v>7</v>
      </c>
      <c r="AJ3" s="375">
        <v>575</v>
      </c>
      <c r="AK3" s="375">
        <v>93</v>
      </c>
      <c r="AL3" s="375">
        <v>4671</v>
      </c>
      <c r="AM3" s="375">
        <v>15</v>
      </c>
      <c r="AN3" s="375">
        <v>5</v>
      </c>
      <c r="AO3" s="375">
        <v>513</v>
      </c>
      <c r="AP3" s="375">
        <v>66</v>
      </c>
      <c r="AQ3" s="375">
        <v>577</v>
      </c>
      <c r="AR3" s="375">
        <v>8117</v>
      </c>
      <c r="AS3" s="375">
        <v>4013</v>
      </c>
      <c r="AT3" s="375">
        <v>0</v>
      </c>
      <c r="AU3" s="375">
        <v>0</v>
      </c>
      <c r="AV3" s="375">
        <v>0</v>
      </c>
      <c r="AW3" s="375">
        <v>2</v>
      </c>
      <c r="AX3" s="375">
        <v>0</v>
      </c>
      <c r="AY3" s="375">
        <v>2</v>
      </c>
      <c r="AZ3" s="375">
        <v>64</v>
      </c>
      <c r="BA3" s="375">
        <v>12</v>
      </c>
      <c r="BB3" s="375">
        <v>0</v>
      </c>
      <c r="BC3" s="375">
        <v>0</v>
      </c>
      <c r="BD3" s="375">
        <v>0</v>
      </c>
      <c r="BE3" s="375">
        <v>2</v>
      </c>
      <c r="BF3" s="375">
        <v>0</v>
      </c>
      <c r="BG3" s="375">
        <v>0</v>
      </c>
      <c r="BH3" s="375">
        <v>0</v>
      </c>
      <c r="BI3" s="375">
        <v>7</v>
      </c>
      <c r="BJ3" s="375">
        <v>0</v>
      </c>
      <c r="BK3" s="375">
        <v>0</v>
      </c>
      <c r="BL3" s="375">
        <v>0</v>
      </c>
      <c r="BM3" s="375">
        <v>0</v>
      </c>
      <c r="BN3" s="375">
        <v>0</v>
      </c>
      <c r="BO3" s="375">
        <v>2</v>
      </c>
      <c r="BP3" s="375">
        <v>18</v>
      </c>
      <c r="BQ3" s="375">
        <v>1</v>
      </c>
      <c r="BR3" s="375">
        <v>24086</v>
      </c>
      <c r="BS3" s="375">
        <v>12216</v>
      </c>
      <c r="BT3" s="375">
        <v>1995</v>
      </c>
      <c r="BU3" s="375">
        <v>2666</v>
      </c>
      <c r="BV3" s="375">
        <v>99494.080000000002</v>
      </c>
      <c r="BW3" s="375">
        <v>1.9854742896102753</v>
      </c>
      <c r="BX3" s="424">
        <v>0.148475</v>
      </c>
      <c r="BY3" s="424">
        <v>8.4895833333333337E-2</v>
      </c>
      <c r="BZ3" s="424">
        <v>0.26954166666666673</v>
      </c>
      <c r="CA3" s="424">
        <v>3.7812500000000006E-2</v>
      </c>
      <c r="CB3" s="424">
        <v>9.548541666666667E-2</v>
      </c>
      <c r="CC3" s="424">
        <v>0.36145833333333338</v>
      </c>
      <c r="CD3" s="424">
        <v>4.0000000000000008E-2</v>
      </c>
      <c r="CE3" s="375">
        <v>27</v>
      </c>
      <c r="CF3" s="375">
        <v>21</v>
      </c>
      <c r="CG3" s="375">
        <v>9</v>
      </c>
      <c r="CH3" s="375">
        <v>12</v>
      </c>
      <c r="CI3" s="375">
        <v>16</v>
      </c>
      <c r="CJ3" s="375">
        <v>7</v>
      </c>
      <c r="CK3" s="375">
        <v>10</v>
      </c>
      <c r="CL3" s="375">
        <v>11</v>
      </c>
      <c r="CM3" s="375">
        <v>30</v>
      </c>
      <c r="CN3" s="375">
        <v>4</v>
      </c>
      <c r="CO3" s="375">
        <v>7</v>
      </c>
      <c r="CP3" s="375">
        <v>3</v>
      </c>
      <c r="CQ3" s="375">
        <v>10</v>
      </c>
      <c r="CR3" s="375">
        <v>4</v>
      </c>
      <c r="CS3" s="375">
        <v>3</v>
      </c>
      <c r="CT3" s="375">
        <v>8</v>
      </c>
      <c r="CU3" s="375">
        <v>8</v>
      </c>
      <c r="CV3" s="375">
        <v>17</v>
      </c>
      <c r="CW3" s="375">
        <v>7</v>
      </c>
      <c r="CX3" s="375">
        <v>2</v>
      </c>
      <c r="CY3" s="375">
        <v>0</v>
      </c>
      <c r="CZ3" s="375">
        <v>11</v>
      </c>
      <c r="DA3" s="375">
        <v>7</v>
      </c>
      <c r="DB3" s="375">
        <v>7</v>
      </c>
      <c r="DC3" s="375">
        <v>2</v>
      </c>
      <c r="DD3" s="375">
        <v>3</v>
      </c>
      <c r="DE3" s="375">
        <v>4</v>
      </c>
      <c r="DF3" s="375">
        <v>2</v>
      </c>
      <c r="DG3" s="375">
        <v>5</v>
      </c>
      <c r="DH3" s="375">
        <v>0</v>
      </c>
      <c r="DI3" s="375">
        <v>0</v>
      </c>
      <c r="DJ3" s="375">
        <v>0</v>
      </c>
      <c r="DK3" s="375">
        <v>0</v>
      </c>
      <c r="DL3" s="375">
        <v>673</v>
      </c>
      <c r="DM3" s="375">
        <v>941</v>
      </c>
      <c r="DN3" s="375">
        <v>138</v>
      </c>
      <c r="DO3" s="375">
        <v>8</v>
      </c>
      <c r="DP3" s="375">
        <v>8</v>
      </c>
      <c r="DQ3" s="375">
        <v>1</v>
      </c>
      <c r="DR3" s="375">
        <v>4</v>
      </c>
      <c r="DS3" s="375">
        <v>3</v>
      </c>
      <c r="DT3" s="375">
        <v>2</v>
      </c>
      <c r="DU3" s="375">
        <v>5</v>
      </c>
      <c r="DV3" s="375">
        <v>2</v>
      </c>
      <c r="DW3" s="375">
        <v>4</v>
      </c>
      <c r="DX3" s="375">
        <v>0</v>
      </c>
      <c r="DY3" s="375">
        <v>0</v>
      </c>
      <c r="DZ3" s="375">
        <v>8</v>
      </c>
      <c r="EA3" s="375">
        <v>2</v>
      </c>
      <c r="EB3" s="375">
        <v>7</v>
      </c>
      <c r="EC3" s="375">
        <v>1</v>
      </c>
      <c r="ED3" s="375">
        <v>3</v>
      </c>
      <c r="EE3" s="375">
        <v>4</v>
      </c>
      <c r="EF3" s="375">
        <v>4</v>
      </c>
      <c r="EG3" s="375">
        <v>3</v>
      </c>
      <c r="EH3" s="375">
        <v>4</v>
      </c>
      <c r="EI3" s="375">
        <v>4</v>
      </c>
      <c r="EJ3" s="375">
        <v>4</v>
      </c>
      <c r="EK3" s="375">
        <v>4</v>
      </c>
      <c r="EL3" s="375">
        <v>3</v>
      </c>
      <c r="EM3" s="375">
        <v>1</v>
      </c>
      <c r="EN3" s="375">
        <v>0</v>
      </c>
      <c r="EO3" s="375">
        <v>0</v>
      </c>
      <c r="EP3" s="375">
        <v>0</v>
      </c>
      <c r="EQ3" s="375">
        <v>0</v>
      </c>
      <c r="ER3" s="375">
        <v>0</v>
      </c>
      <c r="ES3" s="375">
        <v>0</v>
      </c>
      <c r="ET3" s="375">
        <v>0</v>
      </c>
      <c r="EU3" s="375">
        <v>0</v>
      </c>
      <c r="EV3" s="375">
        <v>0</v>
      </c>
      <c r="EW3" s="375">
        <v>0</v>
      </c>
      <c r="EX3" s="375">
        <v>0</v>
      </c>
      <c r="EY3" s="375">
        <v>0</v>
      </c>
      <c r="EZ3" s="375">
        <v>6165</v>
      </c>
      <c r="FA3" s="375">
        <v>54</v>
      </c>
      <c r="FB3" s="375">
        <v>7332</v>
      </c>
      <c r="FC3" s="375">
        <v>4</v>
      </c>
      <c r="FD3" s="375">
        <v>0</v>
      </c>
      <c r="FE3" s="375">
        <v>917</v>
      </c>
      <c r="FF3" s="375">
        <v>692</v>
      </c>
      <c r="FG3" s="375">
        <v>2000</v>
      </c>
      <c r="FH3" s="375">
        <v>144</v>
      </c>
      <c r="FI3" s="375">
        <v>191</v>
      </c>
      <c r="FJ3" s="375">
        <v>4690</v>
      </c>
      <c r="FK3" s="375">
        <v>7381</v>
      </c>
      <c r="FL3" s="375">
        <v>6</v>
      </c>
      <c r="FM3" s="375">
        <v>5093</v>
      </c>
      <c r="FN3" s="375">
        <v>7800</v>
      </c>
      <c r="FO3" s="375">
        <v>0</v>
      </c>
      <c r="FP3" s="375">
        <v>0</v>
      </c>
      <c r="FQ3" s="375">
        <v>0</v>
      </c>
      <c r="FR3" s="375">
        <v>4</v>
      </c>
      <c r="FS3" s="375">
        <v>1065</v>
      </c>
      <c r="FT3" s="375">
        <v>0</v>
      </c>
      <c r="FU3" s="375">
        <v>0</v>
      </c>
      <c r="FV3" s="375">
        <v>0</v>
      </c>
      <c r="FW3" s="375">
        <v>0</v>
      </c>
      <c r="FX3" s="375">
        <v>2</v>
      </c>
      <c r="FY3" s="375">
        <v>0</v>
      </c>
      <c r="FZ3" s="375">
        <v>16</v>
      </c>
      <c r="GA3" s="375">
        <v>87</v>
      </c>
      <c r="GB3" s="375">
        <v>8</v>
      </c>
      <c r="GC3" s="375">
        <v>814</v>
      </c>
      <c r="GD3" s="375">
        <v>0</v>
      </c>
      <c r="GE3" s="375">
        <v>907200</v>
      </c>
      <c r="GF3" s="375">
        <v>0</v>
      </c>
      <c r="GG3" s="375">
        <v>6783979</v>
      </c>
      <c r="GH3" s="375">
        <v>1046</v>
      </c>
      <c r="GI3" s="375">
        <v>50</v>
      </c>
      <c r="GJ3" s="375">
        <v>785369</v>
      </c>
      <c r="GK3" s="375">
        <v>842000</v>
      </c>
    </row>
    <row r="4" spans="1:204" x14ac:dyDescent="0.25">
      <c r="A4" s="387" t="s">
        <v>192</v>
      </c>
      <c r="I4" s="555">
        <v>49</v>
      </c>
      <c r="O4" s="375">
        <v>4039</v>
      </c>
      <c r="P4" s="375">
        <v>27598</v>
      </c>
      <c r="Q4" s="375">
        <v>336</v>
      </c>
      <c r="R4" s="375">
        <v>546</v>
      </c>
      <c r="S4" s="375">
        <v>236612</v>
      </c>
      <c r="T4" s="375">
        <v>192311</v>
      </c>
      <c r="U4" s="375">
        <v>1408876</v>
      </c>
      <c r="V4" s="375">
        <v>192042</v>
      </c>
      <c r="W4" s="375">
        <v>185280</v>
      </c>
      <c r="X4" s="375">
        <v>62050</v>
      </c>
      <c r="Y4" s="375">
        <v>300052</v>
      </c>
      <c r="Z4" s="375">
        <v>65085</v>
      </c>
      <c r="AA4" s="375">
        <v>452003</v>
      </c>
      <c r="AB4" s="375">
        <v>852761998</v>
      </c>
      <c r="AC4" s="375">
        <v>7008871</v>
      </c>
      <c r="AD4" s="375">
        <v>144</v>
      </c>
      <c r="AE4" s="375">
        <v>24</v>
      </c>
      <c r="AF4" s="375">
        <v>17</v>
      </c>
      <c r="AG4" s="375">
        <v>281</v>
      </c>
      <c r="AH4" s="375">
        <v>479</v>
      </c>
      <c r="AI4" s="375">
        <v>196</v>
      </c>
      <c r="AJ4" s="375">
        <v>2264</v>
      </c>
      <c r="AK4" s="375">
        <v>435</v>
      </c>
      <c r="AL4" s="375">
        <v>2000</v>
      </c>
      <c r="AM4" s="375">
        <v>67</v>
      </c>
      <c r="AN4" s="375">
        <v>50</v>
      </c>
      <c r="AO4" s="375">
        <v>50</v>
      </c>
      <c r="AP4" s="375">
        <v>682</v>
      </c>
      <c r="AQ4" s="375">
        <v>523</v>
      </c>
      <c r="AR4" s="375">
        <v>13878</v>
      </c>
      <c r="AS4" s="375">
        <v>9687</v>
      </c>
      <c r="AT4" s="375">
        <v>37</v>
      </c>
      <c r="AU4" s="375">
        <v>9</v>
      </c>
      <c r="AV4" s="375">
        <v>8</v>
      </c>
      <c r="AW4" s="375">
        <v>8</v>
      </c>
      <c r="AX4" s="375">
        <v>51</v>
      </c>
      <c r="AY4" s="375">
        <v>47</v>
      </c>
      <c r="AZ4" s="375">
        <v>146</v>
      </c>
      <c r="BA4" s="375">
        <v>91</v>
      </c>
      <c r="BB4" s="375">
        <v>29</v>
      </c>
      <c r="BC4" s="375">
        <v>2</v>
      </c>
      <c r="BD4" s="375">
        <v>0</v>
      </c>
      <c r="BE4" s="375">
        <v>0</v>
      </c>
      <c r="BF4" s="375">
        <v>0</v>
      </c>
      <c r="BG4" s="375">
        <v>0</v>
      </c>
      <c r="BH4" s="375">
        <v>171</v>
      </c>
      <c r="BI4" s="375">
        <v>0</v>
      </c>
      <c r="BJ4" s="375">
        <v>6</v>
      </c>
      <c r="BK4" s="375">
        <v>5</v>
      </c>
      <c r="BL4" s="375">
        <v>0</v>
      </c>
      <c r="BM4" s="375">
        <v>0</v>
      </c>
      <c r="BN4" s="375">
        <v>24</v>
      </c>
      <c r="BO4" s="375">
        <v>19</v>
      </c>
      <c r="BP4" s="375">
        <v>259</v>
      </c>
      <c r="BQ4" s="375">
        <v>166</v>
      </c>
      <c r="BR4" s="375">
        <v>202825</v>
      </c>
      <c r="BS4" s="375">
        <v>98402</v>
      </c>
      <c r="BT4" s="375">
        <v>33311</v>
      </c>
      <c r="BU4" s="375">
        <v>32560</v>
      </c>
      <c r="BV4" s="375">
        <v>1005921.7000000001</v>
      </c>
      <c r="BW4" s="375">
        <v>6.2361038961038959</v>
      </c>
      <c r="BX4" s="424">
        <v>0.1427083333333333</v>
      </c>
      <c r="BY4" s="424">
        <v>8.2708333333333342E-2</v>
      </c>
      <c r="BZ4" s="424">
        <v>0.28291666666666665</v>
      </c>
      <c r="CA4" s="424">
        <v>5.4583333333333345E-2</v>
      </c>
      <c r="CB4" s="424">
        <v>0.17541666666666667</v>
      </c>
      <c r="CC4" s="424">
        <v>0.38499999999999995</v>
      </c>
      <c r="CD4" s="424">
        <v>2.416666666666667E-2</v>
      </c>
      <c r="CE4" s="375">
        <v>25</v>
      </c>
      <c r="CF4" s="375">
        <v>23</v>
      </c>
      <c r="CG4" s="375">
        <v>12</v>
      </c>
      <c r="CH4" s="375">
        <v>0</v>
      </c>
      <c r="CI4" s="375">
        <v>18</v>
      </c>
      <c r="CJ4" s="375">
        <v>4</v>
      </c>
      <c r="CK4" s="375">
        <v>11</v>
      </c>
      <c r="CL4" s="375">
        <v>13</v>
      </c>
      <c r="CM4" s="375">
        <v>30</v>
      </c>
      <c r="CN4" s="375">
        <v>5</v>
      </c>
      <c r="CO4" s="375">
        <v>6</v>
      </c>
      <c r="CP4" s="375">
        <v>6</v>
      </c>
      <c r="CQ4" s="375">
        <v>4</v>
      </c>
      <c r="CR4" s="375">
        <v>3</v>
      </c>
      <c r="CS4" s="375">
        <v>5</v>
      </c>
      <c r="CT4" s="375">
        <v>6</v>
      </c>
      <c r="CU4" s="375">
        <v>17</v>
      </c>
      <c r="CV4" s="375">
        <v>19</v>
      </c>
      <c r="CW4" s="375">
        <v>5</v>
      </c>
      <c r="CX4" s="375">
        <v>2</v>
      </c>
      <c r="CY4" s="375">
        <v>3</v>
      </c>
      <c r="CZ4" s="375">
        <v>13</v>
      </c>
      <c r="DA4" s="375">
        <v>7</v>
      </c>
      <c r="DB4" s="375">
        <v>3</v>
      </c>
      <c r="DC4" s="375">
        <v>9</v>
      </c>
      <c r="DD4" s="375">
        <v>6</v>
      </c>
      <c r="DE4" s="375">
        <v>9</v>
      </c>
      <c r="DF4" s="375">
        <v>7</v>
      </c>
      <c r="DG4" s="375">
        <v>10</v>
      </c>
      <c r="DH4" s="375">
        <v>6</v>
      </c>
      <c r="DI4" s="375">
        <v>6</v>
      </c>
      <c r="DJ4" s="375">
        <v>0</v>
      </c>
      <c r="DK4" s="375">
        <v>6</v>
      </c>
      <c r="DL4" s="375">
        <v>1841</v>
      </c>
      <c r="DM4" s="375">
        <v>627</v>
      </c>
      <c r="DN4" s="375">
        <v>215</v>
      </c>
      <c r="DO4" s="375">
        <v>522</v>
      </c>
      <c r="DP4" s="375">
        <v>11</v>
      </c>
      <c r="DQ4" s="375">
        <v>2</v>
      </c>
      <c r="DR4" s="375">
        <v>5</v>
      </c>
      <c r="DS4" s="375">
        <v>6</v>
      </c>
      <c r="DT4" s="375">
        <v>4</v>
      </c>
      <c r="DU4" s="375">
        <v>4</v>
      </c>
      <c r="DV4" s="375">
        <v>5</v>
      </c>
      <c r="DW4" s="375">
        <v>5</v>
      </c>
      <c r="DX4" s="375">
        <v>0</v>
      </c>
      <c r="DY4" s="375">
        <v>0</v>
      </c>
      <c r="DZ4" s="375">
        <v>10</v>
      </c>
      <c r="EA4" s="375">
        <v>3</v>
      </c>
      <c r="EB4" s="375">
        <v>13</v>
      </c>
      <c r="EC4" s="375">
        <v>1</v>
      </c>
      <c r="ED4" s="375">
        <v>4</v>
      </c>
      <c r="EE4" s="375">
        <v>7</v>
      </c>
      <c r="EF4" s="375">
        <v>11</v>
      </c>
      <c r="EG4" s="375">
        <v>2</v>
      </c>
      <c r="EH4" s="375">
        <v>7</v>
      </c>
      <c r="EI4" s="375">
        <v>4</v>
      </c>
      <c r="EJ4" s="375">
        <v>6</v>
      </c>
      <c r="EK4" s="375">
        <v>4</v>
      </c>
      <c r="EL4" s="375">
        <v>5</v>
      </c>
      <c r="EM4" s="375">
        <v>1</v>
      </c>
      <c r="EN4" s="375">
        <v>0</v>
      </c>
      <c r="EO4" s="375">
        <v>0</v>
      </c>
      <c r="EP4" s="375">
        <v>0</v>
      </c>
      <c r="EQ4" s="375">
        <v>0</v>
      </c>
      <c r="ER4" s="375">
        <v>0</v>
      </c>
      <c r="ES4" s="375">
        <v>0</v>
      </c>
      <c r="ET4" s="375">
        <v>0</v>
      </c>
      <c r="EU4" s="375">
        <v>0</v>
      </c>
      <c r="EV4" s="375">
        <v>0</v>
      </c>
      <c r="EW4" s="375">
        <v>0</v>
      </c>
      <c r="EX4" s="375">
        <v>0</v>
      </c>
      <c r="EY4" s="375">
        <v>0</v>
      </c>
      <c r="EZ4" s="375">
        <v>5103</v>
      </c>
      <c r="FA4" s="375">
        <v>21</v>
      </c>
      <c r="FB4" s="375">
        <v>733</v>
      </c>
      <c r="FC4" s="375">
        <v>243</v>
      </c>
      <c r="FD4" s="375">
        <v>0</v>
      </c>
      <c r="FE4" s="375">
        <v>657</v>
      </c>
      <c r="FF4" s="375">
        <v>1278</v>
      </c>
      <c r="FG4" s="375">
        <v>5059</v>
      </c>
      <c r="FH4" s="375">
        <v>1378</v>
      </c>
      <c r="FI4" s="375">
        <v>919</v>
      </c>
      <c r="FJ4" s="375">
        <v>43</v>
      </c>
      <c r="FK4" s="375">
        <v>242</v>
      </c>
      <c r="FL4" s="375">
        <v>9</v>
      </c>
      <c r="FM4" s="375">
        <v>4500</v>
      </c>
      <c r="FN4" s="375">
        <v>7500</v>
      </c>
      <c r="FO4" s="375">
        <v>215</v>
      </c>
      <c r="FP4" s="375">
        <v>66</v>
      </c>
      <c r="FQ4" s="375">
        <v>1</v>
      </c>
      <c r="FR4" s="375">
        <v>4</v>
      </c>
      <c r="FS4" s="375">
        <v>465</v>
      </c>
      <c r="FT4" s="375">
        <v>0</v>
      </c>
      <c r="FU4" s="375">
        <v>0</v>
      </c>
      <c r="FV4" s="375">
        <v>0</v>
      </c>
      <c r="FW4" s="375">
        <v>0</v>
      </c>
      <c r="FX4" s="375">
        <v>0</v>
      </c>
      <c r="FY4" s="375">
        <v>0</v>
      </c>
      <c r="FZ4" s="375">
        <v>361</v>
      </c>
      <c r="GA4" s="375">
        <v>80</v>
      </c>
      <c r="GB4" s="375">
        <v>96</v>
      </c>
      <c r="GC4" s="375">
        <v>236075</v>
      </c>
      <c r="GD4" s="375">
        <v>1015</v>
      </c>
      <c r="GE4" s="375">
        <v>1275000</v>
      </c>
      <c r="GF4" s="375">
        <v>35108</v>
      </c>
      <c r="GG4" s="375">
        <v>2439258</v>
      </c>
      <c r="GH4" s="375">
        <v>1853</v>
      </c>
      <c r="GI4" s="375">
        <v>2870</v>
      </c>
      <c r="GJ4" s="375">
        <v>2728973</v>
      </c>
      <c r="GK4" s="375">
        <v>4491743</v>
      </c>
    </row>
    <row r="5" spans="1:204" x14ac:dyDescent="0.25">
      <c r="A5" s="387" t="s">
        <v>193</v>
      </c>
      <c r="I5" s="555">
        <v>10</v>
      </c>
      <c r="O5" s="375">
        <v>1787</v>
      </c>
      <c r="P5" s="375">
        <v>1891</v>
      </c>
      <c r="Q5" s="375">
        <v>105</v>
      </c>
      <c r="R5" s="375">
        <v>506</v>
      </c>
      <c r="S5" s="375">
        <v>38136</v>
      </c>
      <c r="T5" s="375">
        <v>636031</v>
      </c>
      <c r="U5" s="375">
        <v>65490</v>
      </c>
      <c r="V5" s="375">
        <v>30331</v>
      </c>
      <c r="W5" s="375">
        <v>82900</v>
      </c>
      <c r="X5" s="375">
        <v>63883</v>
      </c>
      <c r="Y5" s="375">
        <v>47750</v>
      </c>
      <c r="Z5" s="375">
        <v>213229</v>
      </c>
      <c r="AA5" s="375">
        <v>22150</v>
      </c>
      <c r="AB5" s="375">
        <v>1277772</v>
      </c>
      <c r="AC5" s="375">
        <v>32375778</v>
      </c>
      <c r="AD5" s="375">
        <v>21</v>
      </c>
      <c r="AE5" s="375">
        <v>15</v>
      </c>
      <c r="AF5" s="375">
        <v>6</v>
      </c>
      <c r="AG5" s="375">
        <v>26</v>
      </c>
      <c r="AH5" s="375">
        <v>1177</v>
      </c>
      <c r="AI5" s="375">
        <v>618</v>
      </c>
      <c r="AJ5" s="375">
        <v>1722</v>
      </c>
      <c r="AK5" s="375">
        <v>21</v>
      </c>
      <c r="AL5" s="375">
        <v>0</v>
      </c>
      <c r="AM5" s="375">
        <v>10</v>
      </c>
      <c r="AN5" s="375">
        <v>10</v>
      </c>
      <c r="AO5" s="375">
        <v>0</v>
      </c>
      <c r="AP5" s="375">
        <v>40</v>
      </c>
      <c r="AQ5" s="375">
        <v>0</v>
      </c>
      <c r="AR5" s="375">
        <v>93</v>
      </c>
      <c r="AS5" s="375">
        <v>15</v>
      </c>
      <c r="AT5" s="375">
        <v>0</v>
      </c>
      <c r="AU5" s="375">
        <v>0</v>
      </c>
      <c r="AV5" s="375">
        <v>0</v>
      </c>
      <c r="AW5" s="375">
        <v>0</v>
      </c>
      <c r="AX5" s="375">
        <v>467</v>
      </c>
      <c r="AY5" s="375">
        <v>0</v>
      </c>
      <c r="AZ5" s="375">
        <v>472</v>
      </c>
      <c r="BA5" s="375">
        <v>0</v>
      </c>
      <c r="BB5" s="375">
        <v>0</v>
      </c>
      <c r="BC5" s="375">
        <v>0</v>
      </c>
      <c r="BD5" s="375">
        <v>0</v>
      </c>
      <c r="BE5" s="375">
        <v>0</v>
      </c>
      <c r="BF5" s="375">
        <v>2</v>
      </c>
      <c r="BG5" s="375">
        <v>0</v>
      </c>
      <c r="BH5" s="375">
        <v>2</v>
      </c>
      <c r="BI5" s="375">
        <v>0</v>
      </c>
      <c r="BJ5" s="375">
        <v>2</v>
      </c>
      <c r="BK5" s="375">
        <v>5</v>
      </c>
      <c r="BL5" s="375">
        <v>5</v>
      </c>
      <c r="BM5" s="375">
        <v>3</v>
      </c>
      <c r="BN5" s="375">
        <v>2</v>
      </c>
      <c r="BO5" s="375">
        <v>0</v>
      </c>
      <c r="BP5" s="375">
        <v>209</v>
      </c>
      <c r="BQ5" s="375">
        <v>2</v>
      </c>
      <c r="BR5" s="375">
        <v>908166</v>
      </c>
      <c r="BS5" s="375">
        <v>482114</v>
      </c>
      <c r="BT5" s="375">
        <v>79243</v>
      </c>
      <c r="BU5" s="375">
        <v>147932</v>
      </c>
      <c r="BV5" s="375">
        <v>12071776</v>
      </c>
      <c r="BW5" s="375">
        <v>14.425000000000001</v>
      </c>
      <c r="BX5" s="424">
        <v>0.12600000000000003</v>
      </c>
      <c r="BY5" s="424">
        <v>0.06</v>
      </c>
      <c r="BZ5" s="424">
        <v>0.29500000000000004</v>
      </c>
      <c r="CA5" s="424">
        <v>6.5000000000000002E-2</v>
      </c>
      <c r="CB5" s="424">
        <v>0.16</v>
      </c>
      <c r="CC5" s="424">
        <v>0.33900000000000002</v>
      </c>
      <c r="CD5" s="424">
        <v>2.4999999999999998E-2</v>
      </c>
      <c r="CE5" s="375">
        <v>7</v>
      </c>
      <c r="CF5" s="375">
        <v>6</v>
      </c>
      <c r="CG5" s="375">
        <v>1</v>
      </c>
      <c r="CH5" s="375">
        <v>1</v>
      </c>
      <c r="CI5" s="375">
        <v>3</v>
      </c>
      <c r="CJ5" s="375">
        <v>2</v>
      </c>
      <c r="CK5" s="375">
        <v>4</v>
      </c>
      <c r="CL5" s="375">
        <v>4</v>
      </c>
      <c r="CM5" s="375">
        <v>8</v>
      </c>
      <c r="CN5" s="375">
        <v>3</v>
      </c>
      <c r="CO5" s="375">
        <v>1</v>
      </c>
      <c r="CP5" s="375">
        <v>2</v>
      </c>
      <c r="CQ5" s="375">
        <v>3</v>
      </c>
      <c r="CR5" s="375">
        <v>2</v>
      </c>
      <c r="CS5" s="375">
        <v>1</v>
      </c>
      <c r="CT5" s="375">
        <v>2</v>
      </c>
      <c r="CU5" s="375">
        <v>1</v>
      </c>
      <c r="CV5" s="375">
        <v>2</v>
      </c>
      <c r="CW5" s="375">
        <v>2</v>
      </c>
      <c r="CX5" s="375">
        <v>0</v>
      </c>
      <c r="CY5" s="375">
        <v>0</v>
      </c>
      <c r="CZ5" s="375">
        <v>2</v>
      </c>
      <c r="DA5" s="375">
        <v>1</v>
      </c>
      <c r="DB5" s="375">
        <v>0</v>
      </c>
      <c r="DC5" s="375">
        <v>0</v>
      </c>
      <c r="DD5" s="375">
        <v>0</v>
      </c>
      <c r="DE5" s="375">
        <v>0</v>
      </c>
      <c r="DF5" s="375">
        <v>0</v>
      </c>
      <c r="DG5" s="375">
        <v>0</v>
      </c>
      <c r="DH5" s="375">
        <v>0</v>
      </c>
      <c r="DI5" s="375">
        <v>0</v>
      </c>
      <c r="DJ5" s="375">
        <v>0</v>
      </c>
      <c r="DK5" s="375">
        <v>0</v>
      </c>
      <c r="DL5" s="375">
        <v>0</v>
      </c>
      <c r="DM5" s="375">
        <v>0</v>
      </c>
      <c r="DN5" s="375">
        <v>0</v>
      </c>
      <c r="DO5" s="375">
        <v>0</v>
      </c>
      <c r="DP5" s="375">
        <v>0</v>
      </c>
      <c r="DQ5" s="375">
        <v>1</v>
      </c>
      <c r="DR5" s="375">
        <v>0</v>
      </c>
      <c r="DS5" s="375">
        <v>1</v>
      </c>
      <c r="DT5" s="375">
        <v>0</v>
      </c>
      <c r="DU5" s="375">
        <v>1</v>
      </c>
      <c r="DV5" s="375">
        <v>0</v>
      </c>
      <c r="DW5" s="375">
        <v>1</v>
      </c>
      <c r="DX5" s="375">
        <v>0</v>
      </c>
      <c r="DY5" s="375">
        <v>0</v>
      </c>
      <c r="DZ5" s="375">
        <v>1</v>
      </c>
      <c r="EA5" s="375">
        <v>0</v>
      </c>
      <c r="EB5" s="375">
        <v>1</v>
      </c>
      <c r="EC5" s="375">
        <v>0</v>
      </c>
      <c r="ED5" s="375">
        <v>0</v>
      </c>
      <c r="EE5" s="375">
        <v>1</v>
      </c>
      <c r="EF5" s="375">
        <v>1</v>
      </c>
      <c r="EG5" s="375">
        <v>0</v>
      </c>
      <c r="EH5" s="375">
        <v>0</v>
      </c>
      <c r="EI5" s="375">
        <v>1</v>
      </c>
      <c r="EJ5" s="375">
        <v>1</v>
      </c>
      <c r="EK5" s="375">
        <v>0</v>
      </c>
      <c r="EL5" s="375">
        <v>0</v>
      </c>
      <c r="EM5" s="375">
        <v>0</v>
      </c>
      <c r="EN5" s="375">
        <v>0</v>
      </c>
      <c r="EO5" s="375">
        <v>0</v>
      </c>
      <c r="EP5" s="375">
        <v>0</v>
      </c>
      <c r="EQ5" s="375">
        <v>0</v>
      </c>
      <c r="ER5" s="375">
        <v>0</v>
      </c>
      <c r="ES5" s="375">
        <v>0</v>
      </c>
      <c r="ET5" s="375">
        <v>0</v>
      </c>
      <c r="EU5" s="375">
        <v>0</v>
      </c>
      <c r="EV5" s="375">
        <v>0</v>
      </c>
      <c r="EW5" s="375">
        <v>0</v>
      </c>
      <c r="EX5" s="375">
        <v>0</v>
      </c>
      <c r="EY5" s="375">
        <v>0</v>
      </c>
      <c r="EZ5" s="375">
        <v>400</v>
      </c>
      <c r="FA5" s="375">
        <v>0</v>
      </c>
      <c r="FB5" s="375">
        <v>0</v>
      </c>
      <c r="FC5" s="375">
        <v>0</v>
      </c>
      <c r="FD5" s="375">
        <v>0</v>
      </c>
      <c r="FE5" s="375">
        <v>1100</v>
      </c>
      <c r="FF5" s="375">
        <v>450</v>
      </c>
      <c r="FG5" s="375">
        <v>0</v>
      </c>
      <c r="FH5" s="375">
        <v>1530</v>
      </c>
      <c r="FI5" s="375">
        <v>0</v>
      </c>
      <c r="FJ5" s="375">
        <v>280</v>
      </c>
      <c r="FK5" s="375">
        <v>0</v>
      </c>
      <c r="FL5" s="375">
        <v>0</v>
      </c>
      <c r="FM5" s="375">
        <v>0</v>
      </c>
      <c r="FN5" s="375">
        <v>0</v>
      </c>
      <c r="FO5" s="375">
        <v>0</v>
      </c>
      <c r="FP5" s="375">
        <v>0</v>
      </c>
      <c r="FQ5" s="375">
        <v>0</v>
      </c>
      <c r="FR5" s="375">
        <v>0</v>
      </c>
      <c r="FS5" s="375">
        <v>0</v>
      </c>
      <c r="FT5" s="375">
        <v>0</v>
      </c>
      <c r="FU5" s="375">
        <v>0</v>
      </c>
      <c r="FV5" s="375">
        <v>0</v>
      </c>
      <c r="FW5" s="375">
        <v>0</v>
      </c>
      <c r="FX5" s="375">
        <v>0</v>
      </c>
      <c r="FY5" s="375">
        <v>0</v>
      </c>
      <c r="FZ5" s="375">
        <v>18</v>
      </c>
      <c r="GA5" s="375">
        <v>179</v>
      </c>
      <c r="GB5" s="375">
        <v>477</v>
      </c>
      <c r="GC5" s="375">
        <v>37462</v>
      </c>
      <c r="GD5" s="375">
        <v>8136</v>
      </c>
      <c r="GE5" s="375">
        <v>11013300</v>
      </c>
      <c r="GF5" s="375">
        <v>600</v>
      </c>
      <c r="GG5" s="375">
        <v>14531600</v>
      </c>
      <c r="GH5" s="375">
        <v>12296</v>
      </c>
      <c r="GI5" s="375">
        <v>270</v>
      </c>
      <c r="GJ5" s="375">
        <v>1256740</v>
      </c>
      <c r="GK5" s="375">
        <v>6830808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0" tint="-0.499984740745262"/>
  </sheetPr>
  <dimension ref="A1:BU7"/>
  <sheetViews>
    <sheetView zoomScale="80" zoomScaleNormal="80" workbookViewId="0">
      <pane ySplit="1" topLeftCell="A2" activePane="bottomLeft" state="frozen"/>
      <selection activeCell="J9" sqref="J9"/>
      <selection pane="bottomLeft" activeCell="A6" sqref="A6:XFD25"/>
    </sheetView>
  </sheetViews>
  <sheetFormatPr defaultRowHeight="15" x14ac:dyDescent="0.25"/>
  <cols>
    <col min="1" max="1" width="58.42578125" style="37" customWidth="1"/>
    <col min="2" max="2" width="14.7109375" style="37" hidden="1" customWidth="1"/>
    <col min="3" max="3" width="0" style="37" hidden="1" customWidth="1"/>
    <col min="4" max="4" width="12.42578125" style="37" hidden="1" customWidth="1"/>
    <col min="5" max="5" width="15.5703125" style="37" hidden="1" customWidth="1"/>
    <col min="6" max="6" width="21" style="37" hidden="1" customWidth="1"/>
    <col min="7" max="7" width="28.42578125" style="37" hidden="1" customWidth="1"/>
    <col min="8" max="8" width="21.140625" style="37" hidden="1" customWidth="1"/>
    <col min="9" max="9" width="21.140625" style="37" customWidth="1"/>
    <col min="10" max="10" width="13.42578125" style="37" customWidth="1"/>
    <col min="11" max="11" width="9.140625" style="37" customWidth="1"/>
    <col min="12" max="12" width="11.7109375" style="37" customWidth="1"/>
    <col min="13" max="13" width="12.140625" style="37" customWidth="1"/>
    <col min="14" max="14" width="16" style="37" customWidth="1"/>
    <col min="15" max="66" width="13.5703125" style="37" customWidth="1"/>
    <col min="67" max="72" width="9.140625" style="37"/>
    <col min="73" max="73" width="14.28515625" style="37" customWidth="1"/>
    <col min="74" max="16384" width="9.140625" style="37"/>
  </cols>
  <sheetData>
    <row r="1" spans="1:73" s="36" customFormat="1" x14ac:dyDescent="0.25">
      <c r="A1" s="33" t="s">
        <v>262</v>
      </c>
      <c r="B1" s="33" t="s">
        <v>263</v>
      </c>
      <c r="C1" s="33" t="s">
        <v>2</v>
      </c>
      <c r="D1" s="33" t="s">
        <v>3</v>
      </c>
      <c r="E1" s="33" t="s">
        <v>4</v>
      </c>
      <c r="F1" s="33" t="s">
        <v>5</v>
      </c>
      <c r="G1" s="33" t="s">
        <v>6</v>
      </c>
      <c r="H1" s="33" t="s">
        <v>7</v>
      </c>
      <c r="I1" s="33" t="s">
        <v>8</v>
      </c>
      <c r="J1" s="33" t="s">
        <v>9</v>
      </c>
      <c r="K1" s="33" t="s">
        <v>10</v>
      </c>
      <c r="L1" s="33" t="s">
        <v>11</v>
      </c>
      <c r="M1" s="33" t="s">
        <v>12</v>
      </c>
      <c r="N1" s="33" t="s">
        <v>13</v>
      </c>
      <c r="O1" s="33" t="s">
        <v>264</v>
      </c>
      <c r="P1" s="33" t="s">
        <v>265</v>
      </c>
      <c r="Q1" s="33" t="s">
        <v>266</v>
      </c>
      <c r="R1" s="33" t="s">
        <v>267</v>
      </c>
      <c r="S1" s="33" t="s">
        <v>268</v>
      </c>
      <c r="T1" s="33" t="s">
        <v>269</v>
      </c>
      <c r="U1" s="33" t="s">
        <v>270</v>
      </c>
      <c r="V1" s="33" t="s">
        <v>271</v>
      </c>
      <c r="W1" s="33" t="s">
        <v>272</v>
      </c>
      <c r="X1" s="33" t="s">
        <v>273</v>
      </c>
      <c r="Y1" s="34" t="s">
        <v>274</v>
      </c>
      <c r="Z1" s="33" t="s">
        <v>275</v>
      </c>
      <c r="AA1" s="33" t="s">
        <v>276</v>
      </c>
      <c r="AB1" s="33" t="s">
        <v>277</v>
      </c>
      <c r="AC1" s="33" t="s">
        <v>278</v>
      </c>
      <c r="AD1" s="33" t="s">
        <v>279</v>
      </c>
      <c r="AE1" s="33" t="s">
        <v>280</v>
      </c>
      <c r="AF1" s="33" t="s">
        <v>281</v>
      </c>
      <c r="AG1" s="33" t="s">
        <v>282</v>
      </c>
      <c r="AH1" s="33" t="s">
        <v>283</v>
      </c>
      <c r="AI1" s="33" t="s">
        <v>284</v>
      </c>
      <c r="AJ1" s="35" t="s">
        <v>285</v>
      </c>
      <c r="AK1" s="33" t="s">
        <v>286</v>
      </c>
      <c r="AL1" s="33" t="s">
        <v>287</v>
      </c>
      <c r="AM1" s="33" t="s">
        <v>288</v>
      </c>
      <c r="AN1" s="33" t="s">
        <v>289</v>
      </c>
      <c r="AO1" s="33" t="s">
        <v>290</v>
      </c>
      <c r="AP1" s="33" t="s">
        <v>291</v>
      </c>
      <c r="AQ1" s="33" t="s">
        <v>292</v>
      </c>
      <c r="AR1" s="33" t="s">
        <v>293</v>
      </c>
      <c r="AS1" s="33" t="s">
        <v>294</v>
      </c>
      <c r="AT1" s="33" t="s">
        <v>295</v>
      </c>
      <c r="AU1" s="33" t="s">
        <v>296</v>
      </c>
      <c r="AV1" s="33" t="s">
        <v>297</v>
      </c>
      <c r="AW1" s="33" t="s">
        <v>298</v>
      </c>
      <c r="AX1" s="33" t="s">
        <v>299</v>
      </c>
      <c r="AY1" s="33" t="s">
        <v>300</v>
      </c>
      <c r="AZ1" s="33" t="s">
        <v>301</v>
      </c>
      <c r="BA1" s="33" t="s">
        <v>302</v>
      </c>
      <c r="BB1" s="33" t="s">
        <v>303</v>
      </c>
      <c r="BC1" s="33" t="s">
        <v>304</v>
      </c>
      <c r="BD1" s="33" t="s">
        <v>305</v>
      </c>
      <c r="BE1" s="33" t="s">
        <v>260</v>
      </c>
      <c r="BF1" s="33" t="s">
        <v>261</v>
      </c>
      <c r="BG1" s="33" t="s">
        <v>306</v>
      </c>
      <c r="BH1" s="33" t="s">
        <v>307</v>
      </c>
      <c r="BI1" s="33" t="s">
        <v>308</v>
      </c>
      <c r="BJ1" s="33" t="s">
        <v>309</v>
      </c>
      <c r="BK1" s="33" t="s">
        <v>310</v>
      </c>
      <c r="BL1" s="33" t="s">
        <v>311</v>
      </c>
      <c r="BM1" s="33" t="s">
        <v>312</v>
      </c>
      <c r="BN1" s="33" t="s">
        <v>313</v>
      </c>
      <c r="BO1" s="36" t="s">
        <v>179</v>
      </c>
      <c r="BP1" s="36" t="s">
        <v>659</v>
      </c>
      <c r="BQ1" s="36" t="s">
        <v>725</v>
      </c>
      <c r="BU1" s="36" t="s">
        <v>667</v>
      </c>
    </row>
    <row r="2" spans="1:73" s="38" customFormat="1" x14ac:dyDescent="0.2">
      <c r="A2" s="7" t="s">
        <v>190</v>
      </c>
      <c r="B2" s="38">
        <v>114</v>
      </c>
      <c r="C2" s="38">
        <v>0</v>
      </c>
      <c r="D2" s="38">
        <v>0</v>
      </c>
      <c r="E2" s="38">
        <v>0</v>
      </c>
      <c r="F2" s="38">
        <v>0</v>
      </c>
      <c r="G2" s="38">
        <v>0</v>
      </c>
      <c r="H2" s="38">
        <v>0</v>
      </c>
      <c r="I2" s="38">
        <v>0</v>
      </c>
      <c r="J2" s="39">
        <v>14149573</v>
      </c>
      <c r="K2" s="39">
        <v>0</v>
      </c>
      <c r="L2" s="39">
        <v>13146012.25</v>
      </c>
      <c r="M2" s="39">
        <v>37320680.560000002</v>
      </c>
      <c r="N2" s="39">
        <v>0</v>
      </c>
      <c r="O2" s="39">
        <v>14401186.679999998</v>
      </c>
      <c r="P2" s="39">
        <v>1203591.4300000002</v>
      </c>
      <c r="Q2" s="39">
        <v>804764.89</v>
      </c>
      <c r="R2" s="39">
        <v>1219568.1599999999</v>
      </c>
      <c r="S2" s="39">
        <v>267420.09999999998</v>
      </c>
      <c r="T2" s="39">
        <v>458855.05000000005</v>
      </c>
      <c r="U2" s="39">
        <v>573628.11999999976</v>
      </c>
      <c r="V2" s="39">
        <v>0</v>
      </c>
      <c r="W2" s="39">
        <v>0</v>
      </c>
      <c r="X2" s="39">
        <v>420277.5</v>
      </c>
      <c r="Y2" s="39">
        <v>4948105.2500000009</v>
      </c>
      <c r="Z2" s="39">
        <v>4009072.84</v>
      </c>
      <c r="AA2" s="39">
        <v>17021687.879999995</v>
      </c>
      <c r="AB2" s="39">
        <v>99656.879999999976</v>
      </c>
      <c r="AC2" s="39">
        <v>1701231.14</v>
      </c>
      <c r="AD2" s="39">
        <v>47653.409999999996</v>
      </c>
      <c r="AE2" s="39">
        <v>512386.39999999991</v>
      </c>
      <c r="AF2" s="39">
        <v>437505.66999999987</v>
      </c>
      <c r="AG2" s="39">
        <v>270569.41999999993</v>
      </c>
      <c r="AH2" s="39">
        <v>1124779.55</v>
      </c>
      <c r="AI2" s="39">
        <v>1882518.17</v>
      </c>
      <c r="AJ2" s="39">
        <v>2806277.4499999997</v>
      </c>
      <c r="AK2" s="39">
        <v>14149573</v>
      </c>
      <c r="AL2" s="39">
        <v>731384.68</v>
      </c>
      <c r="AM2" s="39">
        <v>566960.08000000007</v>
      </c>
      <c r="AN2" s="161">
        <v>15447917.760000002</v>
      </c>
      <c r="AO2" s="39">
        <v>1310872.31</v>
      </c>
      <c r="AP2" s="161">
        <v>4551589.59</v>
      </c>
      <c r="AQ2" s="161">
        <v>3278535.6700000004</v>
      </c>
      <c r="AR2" s="39">
        <v>432424.87999999995</v>
      </c>
      <c r="AS2" s="39">
        <v>2233742.4899999998</v>
      </c>
      <c r="AT2" s="39">
        <v>417590.26000000007</v>
      </c>
      <c r="AU2" s="39">
        <v>0</v>
      </c>
      <c r="AV2" s="161">
        <v>4394629.9400000004</v>
      </c>
      <c r="AW2" s="39">
        <v>10021678.24</v>
      </c>
      <c r="AX2" s="39">
        <v>307417.56</v>
      </c>
      <c r="AY2" s="39">
        <v>156191.63999999998</v>
      </c>
      <c r="AZ2" s="39">
        <v>412727.05999999994</v>
      </c>
      <c r="BA2" s="39">
        <v>101937.34</v>
      </c>
      <c r="BB2" s="39">
        <v>80425.950000000012</v>
      </c>
      <c r="BC2" s="39">
        <v>2390830.59</v>
      </c>
      <c r="BD2" s="39">
        <v>679192.42</v>
      </c>
      <c r="BE2" s="39">
        <v>1563240.5800000003</v>
      </c>
      <c r="BF2" s="39">
        <v>186124.56</v>
      </c>
      <c r="BG2" s="39">
        <v>2527041.8000000003</v>
      </c>
      <c r="BH2" s="161">
        <v>18426807.740000002</v>
      </c>
      <c r="BI2" s="39">
        <v>1425055.58</v>
      </c>
      <c r="BJ2" s="39">
        <v>348121.23000000004</v>
      </c>
      <c r="BK2" s="39">
        <v>1381922.67</v>
      </c>
      <c r="BL2" s="161">
        <v>3155099.48</v>
      </c>
      <c r="BM2" s="39">
        <v>1021235.13</v>
      </c>
      <c r="BN2" s="39">
        <v>680579.09000000008</v>
      </c>
      <c r="BP2" s="38">
        <v>5298828.7799999993</v>
      </c>
      <c r="BU2" s="526">
        <v>49254580.180000007</v>
      </c>
    </row>
    <row r="3" spans="1:73" s="40" customFormat="1" x14ac:dyDescent="0.2">
      <c r="A3" s="7" t="s">
        <v>191</v>
      </c>
      <c r="B3" s="38">
        <v>41</v>
      </c>
      <c r="C3" s="40">
        <v>0</v>
      </c>
      <c r="D3" s="40">
        <v>0</v>
      </c>
      <c r="E3" s="40">
        <v>0</v>
      </c>
      <c r="F3" s="40">
        <v>0</v>
      </c>
      <c r="G3" s="40">
        <v>0</v>
      </c>
      <c r="H3" s="40">
        <v>0</v>
      </c>
      <c r="I3" s="40">
        <v>0</v>
      </c>
      <c r="J3" s="41">
        <v>2795756</v>
      </c>
      <c r="K3" s="40">
        <v>0</v>
      </c>
      <c r="L3" s="40">
        <v>0</v>
      </c>
      <c r="M3" s="40">
        <v>0</v>
      </c>
      <c r="N3" s="40">
        <v>0</v>
      </c>
      <c r="O3" s="41">
        <v>2069362.7700000005</v>
      </c>
      <c r="P3" s="41">
        <v>354917.08</v>
      </c>
      <c r="Q3" s="41">
        <v>71138.589999999982</v>
      </c>
      <c r="R3" s="41">
        <v>66166.62</v>
      </c>
      <c r="S3" s="41">
        <v>50333.810000000005</v>
      </c>
      <c r="T3" s="41">
        <v>119239.14999999998</v>
      </c>
      <c r="U3" s="41">
        <v>100773.68999999999</v>
      </c>
      <c r="V3" s="41">
        <v>0</v>
      </c>
      <c r="W3" s="41">
        <v>0</v>
      </c>
      <c r="X3" s="41">
        <v>70529.090000000011</v>
      </c>
      <c r="Y3" s="41">
        <v>833098.03000000026</v>
      </c>
      <c r="Z3" s="41">
        <v>193330.80999999997</v>
      </c>
      <c r="AA3" s="41">
        <v>1947855.4300000004</v>
      </c>
      <c r="AB3" s="41">
        <v>45003.1</v>
      </c>
      <c r="AC3" s="41">
        <v>150152.67000000001</v>
      </c>
      <c r="AD3" s="41">
        <v>11254.75</v>
      </c>
      <c r="AE3" s="41">
        <v>190146.84</v>
      </c>
      <c r="AF3" s="41">
        <v>40952.979999999996</v>
      </c>
      <c r="AG3" s="41">
        <v>71835.640000000014</v>
      </c>
      <c r="AH3" s="41">
        <v>357243.50000000006</v>
      </c>
      <c r="AI3" s="41">
        <v>278496.00999999995</v>
      </c>
      <c r="AJ3" s="41">
        <v>1662924</v>
      </c>
      <c r="AK3" s="41">
        <v>2956777</v>
      </c>
      <c r="AL3" s="41">
        <v>237805.35</v>
      </c>
      <c r="AM3" s="41">
        <v>62339.27</v>
      </c>
      <c r="AN3" s="41">
        <v>3256921.62</v>
      </c>
      <c r="AO3" s="41">
        <v>57472.4</v>
      </c>
      <c r="AP3" s="41">
        <v>186861.72999999998</v>
      </c>
      <c r="AQ3" s="41">
        <v>553184.88000000012</v>
      </c>
      <c r="AR3" s="41">
        <v>3522.74</v>
      </c>
      <c r="AS3" s="41">
        <v>196343.59</v>
      </c>
      <c r="AT3" s="41">
        <v>31221.3</v>
      </c>
      <c r="AU3" s="41">
        <v>0</v>
      </c>
      <c r="AV3" s="41">
        <v>288560.03000000003</v>
      </c>
      <c r="AW3" s="41">
        <v>278134.14</v>
      </c>
      <c r="AX3" s="41">
        <v>240341.26</v>
      </c>
      <c r="AY3" s="41">
        <v>18726.68</v>
      </c>
      <c r="AZ3" s="41">
        <v>233324.24000000002</v>
      </c>
      <c r="BA3" s="41">
        <v>35879.949999999997</v>
      </c>
      <c r="BB3" s="41">
        <v>72369.95</v>
      </c>
      <c r="BC3" s="41">
        <v>8865</v>
      </c>
      <c r="BD3" s="41">
        <v>83816.760000000009</v>
      </c>
      <c r="BE3" s="41">
        <v>468859.11</v>
      </c>
      <c r="BF3" s="41">
        <v>17539</v>
      </c>
      <c r="BG3" s="41">
        <v>246179.8</v>
      </c>
      <c r="BH3" s="41">
        <v>1704035.8899999997</v>
      </c>
      <c r="BI3" s="41">
        <v>145911.5</v>
      </c>
      <c r="BJ3" s="41">
        <v>112557.86</v>
      </c>
      <c r="BK3" s="41">
        <v>357416.67</v>
      </c>
      <c r="BL3" s="41">
        <v>615886.02999999991</v>
      </c>
      <c r="BM3" s="41">
        <v>112117.13</v>
      </c>
      <c r="BN3" s="41">
        <v>241735.64</v>
      </c>
      <c r="BP3" s="40">
        <v>2379360.81</v>
      </c>
      <c r="BU3" s="526">
        <v>6605450.1799999997</v>
      </c>
    </row>
    <row r="4" spans="1:73" s="40" customFormat="1" x14ac:dyDescent="0.2">
      <c r="A4" s="7" t="s">
        <v>192</v>
      </c>
      <c r="B4" s="38">
        <v>68</v>
      </c>
      <c r="C4" s="40">
        <v>0</v>
      </c>
      <c r="D4" s="40">
        <v>0</v>
      </c>
      <c r="E4" s="40">
        <v>0</v>
      </c>
      <c r="F4" s="40">
        <v>0</v>
      </c>
      <c r="G4" s="40">
        <v>0</v>
      </c>
      <c r="H4" s="40">
        <v>0</v>
      </c>
      <c r="I4" s="40">
        <v>0</v>
      </c>
      <c r="J4" s="41">
        <v>6087097</v>
      </c>
      <c r="K4" s="40">
        <v>0</v>
      </c>
      <c r="L4" s="40">
        <v>0</v>
      </c>
      <c r="M4" s="40">
        <v>0</v>
      </c>
      <c r="N4" s="40">
        <v>0</v>
      </c>
      <c r="O4" s="41">
        <v>6436495.0600000005</v>
      </c>
      <c r="P4" s="41">
        <v>719937.35</v>
      </c>
      <c r="Q4" s="41">
        <v>282699.99</v>
      </c>
      <c r="R4" s="41">
        <v>425271.06000000006</v>
      </c>
      <c r="S4" s="41">
        <v>123772.85000000003</v>
      </c>
      <c r="T4" s="41">
        <v>237854.15999999995</v>
      </c>
      <c r="U4" s="41">
        <v>210670.96000000002</v>
      </c>
      <c r="V4" s="41">
        <v>0</v>
      </c>
      <c r="W4" s="41">
        <v>0</v>
      </c>
      <c r="X4" s="41">
        <v>164459.40999999997</v>
      </c>
      <c r="Y4" s="41">
        <v>2164665.7799999998</v>
      </c>
      <c r="Z4" s="41">
        <v>1450665.26</v>
      </c>
      <c r="AA4" s="41">
        <v>4771334.6800000006</v>
      </c>
      <c r="AB4" s="41">
        <v>45630.779999999992</v>
      </c>
      <c r="AC4" s="41">
        <v>698537.94</v>
      </c>
      <c r="AD4" s="41">
        <v>9538.66</v>
      </c>
      <c r="AE4" s="41">
        <v>176247.56</v>
      </c>
      <c r="AF4" s="41">
        <v>71765.689999999988</v>
      </c>
      <c r="AG4" s="41">
        <v>140593.78</v>
      </c>
      <c r="AH4" s="41">
        <v>624790.90000000014</v>
      </c>
      <c r="AI4" s="41">
        <v>775789.93</v>
      </c>
      <c r="AJ4" s="41">
        <v>877709.32</v>
      </c>
      <c r="AK4" s="41">
        <v>6134734</v>
      </c>
      <c r="AL4" s="41">
        <v>371025.33</v>
      </c>
      <c r="AM4" s="41">
        <v>284715.7</v>
      </c>
      <c r="AN4" s="41">
        <v>6790475.0299999993</v>
      </c>
      <c r="AO4" s="41">
        <v>1253399.9099999999</v>
      </c>
      <c r="AP4" s="41">
        <v>1670700.48</v>
      </c>
      <c r="AQ4" s="41">
        <v>1457268.4900000002</v>
      </c>
      <c r="AR4" s="41">
        <v>257668.14</v>
      </c>
      <c r="AS4" s="41">
        <v>956781.15999999992</v>
      </c>
      <c r="AT4" s="41">
        <v>224463.53</v>
      </c>
      <c r="AU4" s="41">
        <v>0</v>
      </c>
      <c r="AV4" s="41">
        <v>2692312.74</v>
      </c>
      <c r="AW4" s="41">
        <v>1277753.2100000004</v>
      </c>
      <c r="AX4" s="41">
        <v>61076.3</v>
      </c>
      <c r="AY4" s="41">
        <v>93291.959999999992</v>
      </c>
      <c r="AZ4" s="41">
        <v>176542.82</v>
      </c>
      <c r="BA4" s="41">
        <v>44724.39</v>
      </c>
      <c r="BB4" s="41">
        <v>8056</v>
      </c>
      <c r="BC4" s="41">
        <v>542399.77</v>
      </c>
      <c r="BD4" s="41">
        <v>312656.96000000002</v>
      </c>
      <c r="BE4" s="41">
        <v>1058662.6700000002</v>
      </c>
      <c r="BF4" s="41">
        <v>168585.56</v>
      </c>
      <c r="BG4" s="41">
        <v>1267052.76</v>
      </c>
      <c r="BH4" s="41">
        <v>5010802.4000000004</v>
      </c>
      <c r="BI4" s="41">
        <v>739299.14999999991</v>
      </c>
      <c r="BJ4" s="41">
        <v>125115.37</v>
      </c>
      <c r="BK4" s="41">
        <v>780217</v>
      </c>
      <c r="BL4" s="41">
        <v>1644631.52</v>
      </c>
      <c r="BM4" s="41">
        <v>909118</v>
      </c>
      <c r="BN4" s="41">
        <v>107818.45</v>
      </c>
      <c r="BP4" s="40">
        <v>1946276.69</v>
      </c>
      <c r="BU4" s="526">
        <v>19266190.66</v>
      </c>
    </row>
    <row r="5" spans="1:73" s="40" customFormat="1" x14ac:dyDescent="0.2">
      <c r="A5" s="7" t="s">
        <v>193</v>
      </c>
      <c r="B5" s="38">
        <v>5</v>
      </c>
      <c r="C5" s="40">
        <v>0</v>
      </c>
      <c r="D5" s="40">
        <v>0</v>
      </c>
      <c r="E5" s="40">
        <v>0</v>
      </c>
      <c r="F5" s="40">
        <v>0</v>
      </c>
      <c r="G5" s="40">
        <v>0</v>
      </c>
      <c r="H5" s="40">
        <v>0</v>
      </c>
      <c r="I5" s="40">
        <v>0</v>
      </c>
      <c r="J5" s="41">
        <v>4918527</v>
      </c>
      <c r="K5" s="40">
        <v>0</v>
      </c>
      <c r="L5" s="40">
        <v>0</v>
      </c>
      <c r="M5" s="40">
        <v>0</v>
      </c>
      <c r="N5" s="40">
        <v>0</v>
      </c>
      <c r="O5" s="41">
        <v>5895328.8499999996</v>
      </c>
      <c r="P5" s="41">
        <v>128737</v>
      </c>
      <c r="Q5" s="41">
        <v>450926.31</v>
      </c>
      <c r="R5" s="41">
        <v>728130.48</v>
      </c>
      <c r="S5" s="41">
        <v>93313.44</v>
      </c>
      <c r="T5" s="41">
        <v>101761.73999999999</v>
      </c>
      <c r="U5" s="41">
        <v>262183.46999999997</v>
      </c>
      <c r="V5" s="41">
        <v>0</v>
      </c>
      <c r="W5" s="41">
        <v>0</v>
      </c>
      <c r="X5" s="41">
        <v>185289</v>
      </c>
      <c r="Y5" s="41">
        <v>1950341.44</v>
      </c>
      <c r="Z5" s="41">
        <v>2365076.77</v>
      </c>
      <c r="AA5" s="41">
        <v>10302497.77</v>
      </c>
      <c r="AB5" s="41">
        <v>9023</v>
      </c>
      <c r="AC5" s="41">
        <v>852540.53</v>
      </c>
      <c r="AD5" s="41">
        <v>26860</v>
      </c>
      <c r="AE5" s="41">
        <v>145992</v>
      </c>
      <c r="AF5" s="41">
        <v>324787</v>
      </c>
      <c r="AG5" s="41">
        <v>58140</v>
      </c>
      <c r="AH5" s="41">
        <v>142745.15</v>
      </c>
      <c r="AI5" s="41">
        <v>828232.23</v>
      </c>
      <c r="AJ5" s="41">
        <v>265644.13</v>
      </c>
      <c r="AK5" s="41">
        <v>5058062</v>
      </c>
      <c r="AL5" s="41">
        <v>122554</v>
      </c>
      <c r="AM5" s="41">
        <v>219905.11</v>
      </c>
      <c r="AN5" s="41">
        <v>5400521.1099999994</v>
      </c>
      <c r="AO5" s="41">
        <v>0</v>
      </c>
      <c r="AP5" s="41">
        <v>2694027.38</v>
      </c>
      <c r="AQ5" s="41">
        <v>1268082.3</v>
      </c>
      <c r="AR5" s="41">
        <v>171234</v>
      </c>
      <c r="AS5" s="41">
        <v>1080617.74</v>
      </c>
      <c r="AT5" s="41">
        <v>161905.43</v>
      </c>
      <c r="AU5" s="41">
        <v>0</v>
      </c>
      <c r="AV5" s="41">
        <v>1413757.17</v>
      </c>
      <c r="AW5" s="41">
        <v>8465790.8900000006</v>
      </c>
      <c r="AX5" s="41">
        <v>6000</v>
      </c>
      <c r="AY5" s="41">
        <v>44173</v>
      </c>
      <c r="AZ5" s="41">
        <v>2860</v>
      </c>
      <c r="BA5" s="41">
        <v>21333</v>
      </c>
      <c r="BB5" s="41">
        <v>0</v>
      </c>
      <c r="BC5" s="41">
        <v>1839565.82</v>
      </c>
      <c r="BD5" s="41">
        <v>282718.7</v>
      </c>
      <c r="BE5" s="41">
        <v>35718.800000000003</v>
      </c>
      <c r="BF5" s="41">
        <v>0</v>
      </c>
      <c r="BG5" s="41">
        <v>1013809.24</v>
      </c>
      <c r="BH5" s="41">
        <v>11711969.449999999</v>
      </c>
      <c r="BI5" s="41">
        <v>539844.92999999993</v>
      </c>
      <c r="BJ5" s="41">
        <v>110448</v>
      </c>
      <c r="BK5" s="41">
        <v>244289</v>
      </c>
      <c r="BL5" s="41">
        <v>894581.92999999993</v>
      </c>
      <c r="BM5" s="41">
        <v>0</v>
      </c>
      <c r="BN5" s="41">
        <v>331025</v>
      </c>
      <c r="BP5" s="40">
        <v>973191.28</v>
      </c>
      <c r="BU5" s="526">
        <v>23382939.339999996</v>
      </c>
    </row>
    <row r="7" spans="1:73" x14ac:dyDescent="0.25">
      <c r="J7" s="156"/>
      <c r="K7" s="156"/>
      <c r="L7" s="156"/>
      <c r="M7" s="156"/>
      <c r="N7" s="156"/>
      <c r="O7" s="156"/>
      <c r="P7" s="156"/>
      <c r="Q7" s="156"/>
      <c r="R7" s="156"/>
      <c r="S7" s="156"/>
      <c r="T7" s="156"/>
      <c r="U7" s="156"/>
      <c r="V7" s="156"/>
      <c r="W7" s="156"/>
      <c r="X7" s="156"/>
      <c r="Y7" s="156"/>
      <c r="Z7" s="156"/>
      <c r="AA7" s="156"/>
      <c r="AB7" s="156"/>
      <c r="AC7" s="156"/>
      <c r="AD7" s="156"/>
      <c r="AE7" s="156"/>
      <c r="AF7" s="156"/>
      <c r="AG7" s="156"/>
      <c r="AH7" s="156"/>
      <c r="AI7" s="156"/>
      <c r="AJ7" s="156"/>
      <c r="AK7" s="156"/>
      <c r="AL7" s="156"/>
      <c r="AM7" s="156"/>
      <c r="AN7" s="156"/>
      <c r="AO7" s="156"/>
      <c r="AP7" s="156"/>
      <c r="AQ7" s="156"/>
      <c r="AR7" s="156"/>
      <c r="AS7" s="156"/>
      <c r="AT7" s="156"/>
      <c r="AU7" s="156"/>
      <c r="AV7" s="156"/>
      <c r="AW7" s="156"/>
      <c r="AX7" s="156"/>
      <c r="AY7" s="156"/>
      <c r="AZ7" s="156"/>
      <c r="BA7" s="156"/>
      <c r="BB7" s="156"/>
      <c r="BC7" s="156"/>
      <c r="BD7" s="156"/>
      <c r="BE7" s="156"/>
      <c r="BF7" s="156"/>
      <c r="BG7" s="156"/>
      <c r="BH7" s="156"/>
      <c r="BI7" s="156"/>
      <c r="BJ7" s="156"/>
      <c r="BK7" s="156"/>
      <c r="BL7" s="156"/>
      <c r="BM7" s="156"/>
      <c r="BN7" s="156"/>
      <c r="BP7" s="156"/>
    </row>
  </sheetData>
  <autoFilter ref="A1:BQ6"/>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theme="0" tint="-0.499984740745262"/>
  </sheetPr>
  <dimension ref="A1:BU21"/>
  <sheetViews>
    <sheetView zoomScale="80" zoomScaleNormal="80" workbookViewId="0">
      <pane ySplit="1" topLeftCell="A2" activePane="bottomLeft" state="frozen"/>
      <selection activeCell="J9" sqref="J9"/>
      <selection pane="bottomLeft" activeCell="A25" sqref="A25"/>
    </sheetView>
  </sheetViews>
  <sheetFormatPr defaultRowHeight="12.75" x14ac:dyDescent="0.2"/>
  <cols>
    <col min="1" max="1" width="56.42578125" style="44" customWidth="1"/>
    <col min="2" max="2" width="14.28515625" style="44" hidden="1" customWidth="1"/>
    <col min="3" max="3" width="24.28515625" style="44" hidden="1" customWidth="1"/>
    <col min="4" max="4" width="13.7109375" style="44" hidden="1" customWidth="1"/>
    <col min="5" max="5" width="18" style="44" hidden="1" customWidth="1"/>
    <col min="6" max="6" width="17.28515625" style="44" hidden="1" customWidth="1"/>
    <col min="7" max="7" width="15.5703125" style="44" hidden="1" customWidth="1"/>
    <col min="8" max="8" width="12.140625" style="44" hidden="1" customWidth="1"/>
    <col min="9" max="9" width="12.140625" style="44" customWidth="1"/>
    <col min="10" max="10" width="15.7109375" style="44" customWidth="1"/>
    <col min="11" max="11" width="12.85546875" style="44" customWidth="1"/>
    <col min="12" max="12" width="11.28515625" style="44" customWidth="1"/>
    <col min="13" max="13" width="11.140625" style="44" customWidth="1"/>
    <col min="14" max="14" width="18" style="44" customWidth="1"/>
    <col min="15" max="25" width="14.7109375" style="44" customWidth="1"/>
    <col min="26" max="26" width="14.7109375" style="43" customWidth="1"/>
    <col min="27" max="39" width="14.7109375" style="44" customWidth="1"/>
    <col min="40" max="40" width="14.7109375" style="43" customWidth="1"/>
    <col min="41" max="41" width="14.7109375" style="44" customWidth="1"/>
    <col min="42" max="43" width="14.7109375" style="43" customWidth="1"/>
    <col min="44" max="47" width="14.7109375" style="44" customWidth="1"/>
    <col min="48" max="48" width="14.7109375" style="43" customWidth="1"/>
    <col min="49" max="59" width="14.7109375" style="44" customWidth="1"/>
    <col min="60" max="60" width="14.7109375" style="43" customWidth="1"/>
    <col min="61" max="63" width="14.7109375" style="44" customWidth="1"/>
    <col min="64" max="64" width="14.7109375" style="43" customWidth="1"/>
    <col min="65" max="66" width="14.7109375" style="44" customWidth="1"/>
    <col min="67" max="67" width="17.5703125" style="44" customWidth="1"/>
    <col min="68" max="68" width="14.5703125" style="44" customWidth="1"/>
    <col min="69" max="72" width="9.140625" style="44"/>
    <col min="73" max="73" width="11.7109375" style="44" customWidth="1"/>
    <col min="74" max="16384" width="9.140625" style="44"/>
  </cols>
  <sheetData>
    <row r="1" spans="1:73" s="101" customFormat="1" ht="38.25" x14ac:dyDescent="0.25">
      <c r="A1" s="101" t="s">
        <v>0</v>
      </c>
      <c r="B1" s="101" t="s">
        <v>263</v>
      </c>
      <c r="C1" s="101" t="s">
        <v>2</v>
      </c>
      <c r="D1" s="101" t="s">
        <v>3</v>
      </c>
      <c r="E1" s="101" t="s">
        <v>4</v>
      </c>
      <c r="F1" s="101" t="s">
        <v>5</v>
      </c>
      <c r="G1" s="101" t="s">
        <v>6</v>
      </c>
      <c r="H1" s="101" t="s">
        <v>7</v>
      </c>
      <c r="I1" s="101" t="s">
        <v>8</v>
      </c>
      <c r="J1" s="101" t="s">
        <v>9</v>
      </c>
      <c r="K1" s="101" t="s">
        <v>10</v>
      </c>
      <c r="L1" s="101" t="s">
        <v>11</v>
      </c>
      <c r="M1" s="101" t="s">
        <v>12</v>
      </c>
      <c r="N1" s="101" t="s">
        <v>13</v>
      </c>
      <c r="O1" s="102" t="s">
        <v>264</v>
      </c>
      <c r="P1" s="99" t="s">
        <v>265</v>
      </c>
      <c r="Q1" s="99" t="s">
        <v>266</v>
      </c>
      <c r="R1" s="99" t="s">
        <v>267</v>
      </c>
      <c r="S1" s="99" t="s">
        <v>268</v>
      </c>
      <c r="T1" s="99" t="s">
        <v>269</v>
      </c>
      <c r="U1" s="99" t="s">
        <v>270</v>
      </c>
      <c r="V1" s="99" t="s">
        <v>271</v>
      </c>
      <c r="W1" s="99" t="s">
        <v>272</v>
      </c>
      <c r="X1" s="99" t="s">
        <v>273</v>
      </c>
      <c r="Y1" s="102" t="s">
        <v>274</v>
      </c>
      <c r="Z1" s="102" t="s">
        <v>275</v>
      </c>
      <c r="AA1" s="99" t="s">
        <v>276</v>
      </c>
      <c r="AB1" s="99" t="s">
        <v>277</v>
      </c>
      <c r="AC1" s="99" t="s">
        <v>278</v>
      </c>
      <c r="AD1" s="99" t="s">
        <v>279</v>
      </c>
      <c r="AE1" s="99" t="s">
        <v>280</v>
      </c>
      <c r="AF1" s="99" t="s">
        <v>281</v>
      </c>
      <c r="AG1" s="99" t="s">
        <v>282</v>
      </c>
      <c r="AH1" s="99" t="s">
        <v>283</v>
      </c>
      <c r="AI1" s="99" t="s">
        <v>284</v>
      </c>
      <c r="AJ1" s="99" t="s">
        <v>314</v>
      </c>
      <c r="AK1" s="99" t="s">
        <v>286</v>
      </c>
      <c r="AL1" s="99" t="s">
        <v>315</v>
      </c>
      <c r="AM1" s="99" t="s">
        <v>288</v>
      </c>
      <c r="AN1" s="102" t="s">
        <v>289</v>
      </c>
      <c r="AO1" s="99" t="s">
        <v>290</v>
      </c>
      <c r="AP1" s="102" t="s">
        <v>291</v>
      </c>
      <c r="AQ1" s="102" t="s">
        <v>292</v>
      </c>
      <c r="AR1" s="99" t="s">
        <v>293</v>
      </c>
      <c r="AS1" s="99" t="s">
        <v>294</v>
      </c>
      <c r="AT1" s="99" t="s">
        <v>295</v>
      </c>
      <c r="AU1" s="99" t="s">
        <v>296</v>
      </c>
      <c r="AV1" s="102" t="s">
        <v>297</v>
      </c>
      <c r="AW1" s="99" t="s">
        <v>298</v>
      </c>
      <c r="AX1" s="99" t="s">
        <v>299</v>
      </c>
      <c r="AY1" s="99" t="s">
        <v>300</v>
      </c>
      <c r="AZ1" s="99" t="s">
        <v>301</v>
      </c>
      <c r="BA1" s="99" t="s">
        <v>302</v>
      </c>
      <c r="BB1" s="99" t="s">
        <v>303</v>
      </c>
      <c r="BC1" s="99" t="s">
        <v>304</v>
      </c>
      <c r="BD1" s="99" t="s">
        <v>305</v>
      </c>
      <c r="BE1" s="99" t="s">
        <v>260</v>
      </c>
      <c r="BF1" s="99" t="s">
        <v>261</v>
      </c>
      <c r="BG1" s="99" t="s">
        <v>306</v>
      </c>
      <c r="BH1" s="102" t="s">
        <v>316</v>
      </c>
      <c r="BI1" s="99" t="s">
        <v>308</v>
      </c>
      <c r="BJ1" s="99" t="s">
        <v>309</v>
      </c>
      <c r="BK1" s="99" t="s">
        <v>310</v>
      </c>
      <c r="BL1" s="102" t="s">
        <v>320</v>
      </c>
      <c r="BM1" s="99" t="s">
        <v>312</v>
      </c>
      <c r="BN1" s="99" t="s">
        <v>313</v>
      </c>
      <c r="BO1" s="103" t="s">
        <v>218</v>
      </c>
      <c r="BP1" s="101" t="s">
        <v>659</v>
      </c>
      <c r="BQ1" s="101" t="s">
        <v>726</v>
      </c>
      <c r="BU1" s="101" t="s">
        <v>667</v>
      </c>
    </row>
    <row r="2" spans="1:73" s="147" customFormat="1" x14ac:dyDescent="0.2">
      <c r="A2" s="146" t="s">
        <v>190</v>
      </c>
      <c r="B2" s="147">
        <v>109</v>
      </c>
      <c r="C2" s="147">
        <v>0</v>
      </c>
      <c r="D2" s="147">
        <v>0</v>
      </c>
      <c r="E2" s="147">
        <v>0</v>
      </c>
      <c r="F2" s="147">
        <v>0</v>
      </c>
      <c r="G2" s="147">
        <v>0</v>
      </c>
      <c r="H2" s="147">
        <v>0</v>
      </c>
      <c r="I2" s="147">
        <v>0</v>
      </c>
      <c r="J2" s="147">
        <v>13541192</v>
      </c>
      <c r="K2" s="147">
        <v>0</v>
      </c>
      <c r="L2" s="147">
        <v>0</v>
      </c>
      <c r="M2" s="147">
        <v>0</v>
      </c>
      <c r="N2" s="147">
        <v>0</v>
      </c>
      <c r="O2" s="147">
        <v>14834944.859999999</v>
      </c>
      <c r="P2" s="147">
        <v>1342170.9499999997</v>
      </c>
      <c r="Q2" s="147">
        <v>772928.25999999978</v>
      </c>
      <c r="R2" s="147">
        <v>1055806.8799999999</v>
      </c>
      <c r="S2" s="147">
        <v>271590.71000000002</v>
      </c>
      <c r="T2" s="147">
        <v>404155.18999999994</v>
      </c>
      <c r="U2" s="147">
        <v>582694.40000000002</v>
      </c>
      <c r="V2" s="147">
        <v>0</v>
      </c>
      <c r="W2" s="147">
        <v>0</v>
      </c>
      <c r="X2" s="147">
        <v>451413.2300000001</v>
      </c>
      <c r="Y2" s="147">
        <v>4880759.6199999992</v>
      </c>
      <c r="Z2" s="147">
        <v>2538566.0900000008</v>
      </c>
      <c r="AA2" s="147">
        <v>15723667.340000002</v>
      </c>
      <c r="AB2" s="147">
        <v>69677.290000000008</v>
      </c>
      <c r="AC2" s="147">
        <v>1736561.58</v>
      </c>
      <c r="AD2" s="147">
        <v>45855.97</v>
      </c>
      <c r="AE2" s="147">
        <v>880892.09000000008</v>
      </c>
      <c r="AF2" s="147">
        <v>563117.29</v>
      </c>
      <c r="AG2" s="147">
        <v>310441.26</v>
      </c>
      <c r="AH2" s="147">
        <v>1164838.3600000001</v>
      </c>
      <c r="AI2" s="147">
        <v>1927700.6500000001</v>
      </c>
      <c r="AJ2" s="147">
        <v>2907006.21</v>
      </c>
      <c r="AK2" s="147">
        <v>13463294.91</v>
      </c>
      <c r="AL2" s="147">
        <v>0</v>
      </c>
      <c r="AM2" s="147">
        <v>922281.5</v>
      </c>
      <c r="AN2" s="147">
        <v>14262142.509999998</v>
      </c>
      <c r="AO2" s="147">
        <v>1261510.6499999999</v>
      </c>
      <c r="AP2" s="147">
        <v>3649375.1599999997</v>
      </c>
      <c r="AQ2" s="147">
        <v>3449274.1799999997</v>
      </c>
      <c r="AR2" s="147">
        <v>394319.89</v>
      </c>
      <c r="AS2" s="147">
        <v>767274.98</v>
      </c>
      <c r="AT2" s="147">
        <v>453530.98</v>
      </c>
      <c r="AU2" s="147">
        <v>0</v>
      </c>
      <c r="AV2" s="147">
        <v>2876636.5</v>
      </c>
      <c r="AW2" s="147">
        <v>10418187.779999999</v>
      </c>
      <c r="AX2" s="147">
        <v>326810.95</v>
      </c>
      <c r="AY2" s="147">
        <v>266989.7</v>
      </c>
      <c r="AZ2" s="147">
        <v>502790.81000000006</v>
      </c>
      <c r="BA2" s="147">
        <v>85764.77</v>
      </c>
      <c r="BB2" s="147">
        <v>77703.25</v>
      </c>
      <c r="BC2" s="147">
        <v>2375307.6900000004</v>
      </c>
      <c r="BD2" s="147">
        <v>763586.28</v>
      </c>
      <c r="BE2" s="147">
        <v>2485895.6</v>
      </c>
      <c r="BF2" s="147">
        <v>205115.03999999998</v>
      </c>
      <c r="BG2" s="147">
        <v>1413843.08</v>
      </c>
      <c r="BH2" s="147">
        <v>18921994.949999999</v>
      </c>
      <c r="BI2" s="147">
        <v>1272808.08</v>
      </c>
      <c r="BJ2" s="147">
        <v>431978.50999999989</v>
      </c>
      <c r="BK2" s="147">
        <v>1894834.2099999997</v>
      </c>
      <c r="BL2" s="147">
        <v>3599620.8</v>
      </c>
      <c r="BM2" s="147">
        <v>260734.51</v>
      </c>
      <c r="BN2" s="147">
        <v>1368042.62</v>
      </c>
      <c r="BP2" s="147">
        <v>5941828.4700000007</v>
      </c>
      <c r="BU2" s="45">
        <v>46759044.099999994</v>
      </c>
    </row>
    <row r="3" spans="1:73" s="147" customFormat="1" x14ac:dyDescent="0.2">
      <c r="A3" s="146" t="s">
        <v>191</v>
      </c>
      <c r="B3" s="147">
        <v>54</v>
      </c>
      <c r="C3" s="147">
        <v>0</v>
      </c>
      <c r="D3" s="147">
        <v>0</v>
      </c>
      <c r="E3" s="147">
        <v>0</v>
      </c>
      <c r="F3" s="147">
        <v>0</v>
      </c>
      <c r="G3" s="147">
        <v>0</v>
      </c>
      <c r="H3" s="147">
        <v>0</v>
      </c>
      <c r="I3" s="147">
        <v>0</v>
      </c>
      <c r="J3" s="147">
        <v>2996364</v>
      </c>
      <c r="K3" s="147">
        <v>0</v>
      </c>
      <c r="L3" s="147">
        <v>0</v>
      </c>
      <c r="M3" s="147">
        <v>0</v>
      </c>
      <c r="N3" s="147">
        <v>0</v>
      </c>
      <c r="O3" s="147">
        <v>1984212.5100000002</v>
      </c>
      <c r="P3" s="147">
        <v>425231.60000000003</v>
      </c>
      <c r="Q3" s="147">
        <v>68048.930000000008</v>
      </c>
      <c r="R3" s="147">
        <v>64509.94</v>
      </c>
      <c r="S3" s="147">
        <v>50032.56</v>
      </c>
      <c r="T3" s="147">
        <v>90018.059999999983</v>
      </c>
      <c r="U3" s="147">
        <v>105530</v>
      </c>
      <c r="V3" s="147">
        <v>0</v>
      </c>
      <c r="W3" s="147">
        <v>0</v>
      </c>
      <c r="X3" s="147">
        <v>92936.109999999971</v>
      </c>
      <c r="Y3" s="147">
        <v>896307.19999999972</v>
      </c>
      <c r="Z3" s="147">
        <v>198536</v>
      </c>
      <c r="AA3" s="147">
        <v>1569779.03</v>
      </c>
      <c r="AB3" s="147">
        <v>29682.17</v>
      </c>
      <c r="AC3" s="147">
        <v>190073.08</v>
      </c>
      <c r="AD3" s="147">
        <v>10314.549999999999</v>
      </c>
      <c r="AE3" s="147">
        <v>40255.4</v>
      </c>
      <c r="AF3" s="147">
        <v>127403.21999999999</v>
      </c>
      <c r="AG3" s="147">
        <v>49914.43</v>
      </c>
      <c r="AH3" s="147">
        <v>322439.48</v>
      </c>
      <c r="AI3" s="147">
        <v>217240.28999999998</v>
      </c>
      <c r="AJ3" s="147">
        <v>273477.48</v>
      </c>
      <c r="AK3" s="147">
        <v>2984698.5</v>
      </c>
      <c r="AL3" s="147">
        <v>0</v>
      </c>
      <c r="AM3" s="147">
        <v>196848.87</v>
      </c>
      <c r="AN3" s="147">
        <v>3058547.37</v>
      </c>
      <c r="AO3" s="147">
        <v>28624.65</v>
      </c>
      <c r="AP3" s="147">
        <v>143215</v>
      </c>
      <c r="AQ3" s="147">
        <v>525787.29</v>
      </c>
      <c r="AR3" s="147">
        <v>33054.9</v>
      </c>
      <c r="AS3" s="147">
        <v>141623.22999999998</v>
      </c>
      <c r="AT3" s="147">
        <v>71484.740000000005</v>
      </c>
      <c r="AU3" s="147">
        <v>0</v>
      </c>
      <c r="AV3" s="147">
        <v>274787.51999999996</v>
      </c>
      <c r="AW3" s="147">
        <v>296270.30000000005</v>
      </c>
      <c r="AX3" s="147">
        <v>130608.36</v>
      </c>
      <c r="AY3" s="147">
        <v>30788.7</v>
      </c>
      <c r="AZ3" s="147">
        <v>230164.37</v>
      </c>
      <c r="BA3" s="147">
        <v>43929.03</v>
      </c>
      <c r="BB3" s="147">
        <v>72603.25</v>
      </c>
      <c r="BC3" s="147">
        <v>24836.5</v>
      </c>
      <c r="BD3" s="147">
        <v>87179.86</v>
      </c>
      <c r="BE3" s="147">
        <v>266900.68000000005</v>
      </c>
      <c r="BF3" s="147">
        <v>15572.89</v>
      </c>
      <c r="BG3" s="147">
        <v>154690.29999999999</v>
      </c>
      <c r="BH3" s="147">
        <v>1353544.24</v>
      </c>
      <c r="BI3" s="147">
        <v>139477</v>
      </c>
      <c r="BJ3" s="147">
        <v>118809.62999999998</v>
      </c>
      <c r="BK3" s="147">
        <v>422635.41</v>
      </c>
      <c r="BL3" s="147">
        <v>680922.03999999992</v>
      </c>
      <c r="BM3" s="147">
        <v>251646.51</v>
      </c>
      <c r="BN3" s="147">
        <v>68878.679999999993</v>
      </c>
      <c r="BP3" s="147">
        <v>853486.73</v>
      </c>
      <c r="BU3" s="45">
        <v>6036803.46</v>
      </c>
    </row>
    <row r="4" spans="1:73" s="147" customFormat="1" x14ac:dyDescent="0.2">
      <c r="A4" s="146" t="s">
        <v>192</v>
      </c>
      <c r="B4" s="147">
        <v>47</v>
      </c>
      <c r="C4" s="147">
        <v>0</v>
      </c>
      <c r="D4" s="147">
        <v>0</v>
      </c>
      <c r="E4" s="147">
        <v>0</v>
      </c>
      <c r="F4" s="147">
        <v>0</v>
      </c>
      <c r="G4" s="147">
        <v>0</v>
      </c>
      <c r="H4" s="147">
        <v>0</v>
      </c>
      <c r="I4" s="147">
        <v>0</v>
      </c>
      <c r="J4" s="147">
        <v>5919770</v>
      </c>
      <c r="K4" s="147">
        <v>0</v>
      </c>
      <c r="L4" s="147">
        <v>0</v>
      </c>
      <c r="M4" s="147">
        <v>0</v>
      </c>
      <c r="N4" s="147">
        <v>0</v>
      </c>
      <c r="O4" s="147">
        <v>6789936.75</v>
      </c>
      <c r="P4" s="147">
        <v>778667.35</v>
      </c>
      <c r="Q4" s="147">
        <v>299609.43000000005</v>
      </c>
      <c r="R4" s="147">
        <v>282877.24000000005</v>
      </c>
      <c r="S4" s="147">
        <v>130618.65</v>
      </c>
      <c r="T4" s="147">
        <v>190190.93</v>
      </c>
      <c r="U4" s="147">
        <v>226542.64999999997</v>
      </c>
      <c r="V4" s="147">
        <v>0</v>
      </c>
      <c r="W4" s="147">
        <v>0</v>
      </c>
      <c r="X4" s="147">
        <v>164179.12</v>
      </c>
      <c r="Y4" s="147">
        <v>2072685.37</v>
      </c>
      <c r="Z4" s="147">
        <v>820891.3</v>
      </c>
      <c r="AA4" s="147">
        <v>4654903.8199999984</v>
      </c>
      <c r="AB4" s="147">
        <v>33855.119999999995</v>
      </c>
      <c r="AC4" s="147">
        <v>720770.99000000011</v>
      </c>
      <c r="AD4" s="147">
        <v>16696.419999999998</v>
      </c>
      <c r="AE4" s="147">
        <v>208588.69</v>
      </c>
      <c r="AF4" s="147">
        <v>268708.78000000003</v>
      </c>
      <c r="AG4" s="147">
        <v>142111.82999999999</v>
      </c>
      <c r="AH4" s="147">
        <v>700830.56000000017</v>
      </c>
      <c r="AI4" s="147">
        <v>831926.69000000006</v>
      </c>
      <c r="AJ4" s="147">
        <v>1330196.3400000001</v>
      </c>
      <c r="AK4" s="147">
        <v>5853537.4100000001</v>
      </c>
      <c r="AL4" s="147">
        <v>0</v>
      </c>
      <c r="AM4" s="147">
        <v>553143.48</v>
      </c>
      <c r="AN4" s="147">
        <v>6406696.9900000002</v>
      </c>
      <c r="AO4" s="147">
        <v>1232886</v>
      </c>
      <c r="AP4" s="147">
        <v>1942048.07</v>
      </c>
      <c r="AQ4" s="147">
        <v>1701468.89</v>
      </c>
      <c r="AR4" s="147">
        <v>63301.99</v>
      </c>
      <c r="AS4" s="147">
        <v>614650.75</v>
      </c>
      <c r="AT4" s="147">
        <v>231555.54</v>
      </c>
      <c r="AU4" s="147">
        <v>0</v>
      </c>
      <c r="AV4" s="147">
        <v>2142394.2800000003</v>
      </c>
      <c r="AW4" s="147">
        <v>1456327.4700000002</v>
      </c>
      <c r="AX4" s="147">
        <v>175673.59</v>
      </c>
      <c r="AY4" s="147">
        <v>50950</v>
      </c>
      <c r="AZ4" s="147">
        <v>248495.44</v>
      </c>
      <c r="BA4" s="147">
        <v>35707.74</v>
      </c>
      <c r="BB4" s="147">
        <v>5100</v>
      </c>
      <c r="BC4" s="147">
        <v>428255.58</v>
      </c>
      <c r="BD4" s="147">
        <v>360304.22000000003</v>
      </c>
      <c r="BE4" s="147">
        <v>709757.92</v>
      </c>
      <c r="BF4" s="147">
        <v>159302.15000000002</v>
      </c>
      <c r="BG4" s="147">
        <v>809704.58000000007</v>
      </c>
      <c r="BH4" s="147">
        <v>4439578.6900000004</v>
      </c>
      <c r="BI4" s="147">
        <v>561429.08000000007</v>
      </c>
      <c r="BJ4" s="147">
        <v>156892.88</v>
      </c>
      <c r="BK4" s="147">
        <v>1216517.8</v>
      </c>
      <c r="BL4" s="147">
        <v>1934839.7599999998</v>
      </c>
      <c r="BM4" s="147">
        <v>9088</v>
      </c>
      <c r="BN4" s="147">
        <v>775513.94</v>
      </c>
      <c r="BP4" s="147">
        <v>2700987.74</v>
      </c>
      <c r="BU4" s="45">
        <v>18567026.68</v>
      </c>
    </row>
    <row r="5" spans="1:73" s="147" customFormat="1" x14ac:dyDescent="0.2">
      <c r="A5" s="146" t="s">
        <v>193</v>
      </c>
      <c r="B5" s="147">
        <v>8</v>
      </c>
      <c r="C5" s="147">
        <v>0</v>
      </c>
      <c r="D5" s="147">
        <v>0</v>
      </c>
      <c r="E5" s="147">
        <v>0</v>
      </c>
      <c r="F5" s="147">
        <v>0</v>
      </c>
      <c r="G5" s="147">
        <v>0</v>
      </c>
      <c r="H5" s="147">
        <v>0</v>
      </c>
      <c r="I5" s="147">
        <v>0</v>
      </c>
      <c r="J5" s="147">
        <v>4625058</v>
      </c>
      <c r="K5" s="147">
        <v>0</v>
      </c>
      <c r="L5" s="147">
        <v>0</v>
      </c>
      <c r="M5" s="147">
        <v>0</v>
      </c>
      <c r="N5" s="147">
        <v>0</v>
      </c>
      <c r="O5" s="147">
        <v>6060795.5999999996</v>
      </c>
      <c r="P5" s="147">
        <v>138272</v>
      </c>
      <c r="Q5" s="147">
        <v>405269.9</v>
      </c>
      <c r="R5" s="147">
        <v>708419.7</v>
      </c>
      <c r="S5" s="147">
        <v>90939.5</v>
      </c>
      <c r="T5" s="147">
        <v>123946.2</v>
      </c>
      <c r="U5" s="147">
        <v>250621.75</v>
      </c>
      <c r="V5" s="147">
        <v>0</v>
      </c>
      <c r="W5" s="147">
        <v>0</v>
      </c>
      <c r="X5" s="147">
        <v>194298</v>
      </c>
      <c r="Y5" s="147">
        <v>1911767.05</v>
      </c>
      <c r="Z5" s="147">
        <v>1519138.79</v>
      </c>
      <c r="AA5" s="147">
        <v>9498984.4900000002</v>
      </c>
      <c r="AB5" s="147">
        <v>6140</v>
      </c>
      <c r="AC5" s="147">
        <v>825717.51</v>
      </c>
      <c r="AD5" s="147">
        <v>18845</v>
      </c>
      <c r="AE5" s="147">
        <v>632048</v>
      </c>
      <c r="AF5" s="147">
        <v>167005.29</v>
      </c>
      <c r="AG5" s="147">
        <v>118415</v>
      </c>
      <c r="AH5" s="147">
        <v>141568.32000000001</v>
      </c>
      <c r="AI5" s="147">
        <v>878533.66999999993</v>
      </c>
      <c r="AJ5" s="147">
        <v>1303332.3900000001</v>
      </c>
      <c r="AK5" s="147">
        <v>4625059</v>
      </c>
      <c r="AL5" s="147">
        <v>0</v>
      </c>
      <c r="AM5" s="147">
        <v>172289.15</v>
      </c>
      <c r="AN5" s="147">
        <v>4796898.1500000004</v>
      </c>
      <c r="AO5" s="147">
        <v>0</v>
      </c>
      <c r="AP5" s="147">
        <v>1564112.0899999999</v>
      </c>
      <c r="AQ5" s="147">
        <v>1222018</v>
      </c>
      <c r="AR5" s="147">
        <v>297963</v>
      </c>
      <c r="AS5" s="147">
        <v>11001</v>
      </c>
      <c r="AT5" s="147">
        <v>150490.70000000001</v>
      </c>
      <c r="AU5" s="147">
        <v>0</v>
      </c>
      <c r="AV5" s="147">
        <v>459454.7</v>
      </c>
      <c r="AW5" s="147">
        <v>8665590.0099999998</v>
      </c>
      <c r="AX5" s="147">
        <v>20529</v>
      </c>
      <c r="AY5" s="147">
        <v>185251</v>
      </c>
      <c r="AZ5" s="147">
        <v>24131</v>
      </c>
      <c r="BA5" s="147">
        <v>6128</v>
      </c>
      <c r="BB5" s="147">
        <v>0</v>
      </c>
      <c r="BC5" s="147">
        <v>1922215.6099999999</v>
      </c>
      <c r="BD5" s="147">
        <v>316102.2</v>
      </c>
      <c r="BE5" s="147">
        <v>1509237</v>
      </c>
      <c r="BF5" s="147">
        <v>30240</v>
      </c>
      <c r="BG5" s="147">
        <v>449448.2</v>
      </c>
      <c r="BH5" s="147">
        <v>13128872.02</v>
      </c>
      <c r="BI5" s="147">
        <v>571902</v>
      </c>
      <c r="BJ5" s="147">
        <v>156276</v>
      </c>
      <c r="BK5" s="147">
        <v>255681</v>
      </c>
      <c r="BL5" s="147">
        <v>983859</v>
      </c>
      <c r="BM5" s="147">
        <v>0</v>
      </c>
      <c r="BN5" s="147">
        <v>523650</v>
      </c>
      <c r="BP5" s="147">
        <v>2387354</v>
      </c>
      <c r="BU5" s="45">
        <v>22155213.960000001</v>
      </c>
    </row>
    <row r="6" spans="1:73" s="157" customFormat="1" x14ac:dyDescent="0.2">
      <c r="A6" s="8"/>
    </row>
    <row r="7" spans="1:73" s="157" customFormat="1" x14ac:dyDescent="0.2">
      <c r="A7" s="158"/>
    </row>
    <row r="9" spans="1:73" x14ac:dyDescent="0.2">
      <c r="A9" s="7"/>
    </row>
    <row r="10" spans="1:73" x14ac:dyDescent="0.2">
      <c r="A10" s="7"/>
    </row>
    <row r="11" spans="1:73" x14ac:dyDescent="0.2">
      <c r="A11" s="7"/>
    </row>
    <row r="12" spans="1:73" x14ac:dyDescent="0.2">
      <c r="A12" s="7"/>
    </row>
    <row r="13" spans="1:73" x14ac:dyDescent="0.2">
      <c r="A13" s="7"/>
    </row>
    <row r="14" spans="1:73" x14ac:dyDescent="0.2">
      <c r="A14" s="7"/>
    </row>
    <row r="15" spans="1:73" x14ac:dyDescent="0.2">
      <c r="A15" s="7"/>
    </row>
    <row r="16" spans="1:73" x14ac:dyDescent="0.2">
      <c r="A16" s="7"/>
    </row>
    <row r="17" spans="1:1" x14ac:dyDescent="0.2">
      <c r="A17" s="7"/>
    </row>
    <row r="18" spans="1:1" x14ac:dyDescent="0.2">
      <c r="A18" s="7"/>
    </row>
    <row r="19" spans="1:1" x14ac:dyDescent="0.2">
      <c r="A19" s="7"/>
    </row>
    <row r="20" spans="1:1" x14ac:dyDescent="0.2">
      <c r="A20" s="7"/>
    </row>
    <row r="21" spans="1:1" x14ac:dyDescent="0.2">
      <c r="A21" s="7"/>
    </row>
  </sheetData>
  <autoFilter ref="BU1:BU5"/>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0" tint="-0.499984740745262"/>
  </sheetPr>
  <dimension ref="A1:BS5"/>
  <sheetViews>
    <sheetView zoomScale="90" zoomScaleNormal="90" workbookViewId="0">
      <pane xSplit="1" ySplit="1" topLeftCell="B2" activePane="bottomRight" state="frozen"/>
      <selection activeCell="J9" sqref="J9"/>
      <selection pane="topRight" activeCell="J9" sqref="J9"/>
      <selection pane="bottomLeft" activeCell="J9" sqref="J9"/>
      <selection pane="bottomRight" activeCell="A24" sqref="A24"/>
    </sheetView>
  </sheetViews>
  <sheetFormatPr defaultRowHeight="15" x14ac:dyDescent="0.25"/>
  <cols>
    <col min="1" max="1" width="42.85546875" customWidth="1"/>
    <col min="2" max="2" width="13.85546875" customWidth="1"/>
    <col min="3" max="3" width="10.7109375" customWidth="1"/>
    <col min="4" max="4" width="16.7109375" customWidth="1"/>
    <col min="5" max="5" width="18.140625" customWidth="1"/>
    <col min="6" max="6" width="19" customWidth="1"/>
    <col min="7" max="7" width="16.5703125" customWidth="1"/>
    <col min="8" max="8" width="11.7109375" customWidth="1"/>
    <col min="9" max="9" width="9.140625" style="118"/>
    <col min="10" max="10" width="11" style="118" customWidth="1"/>
    <col min="11" max="11" width="10.85546875" style="118" customWidth="1"/>
    <col min="12" max="12" width="10.5703125" style="118" customWidth="1"/>
    <col min="13" max="13" width="11.42578125" customWidth="1"/>
    <col min="14" max="14" width="13.5703125" customWidth="1"/>
    <col min="15" max="15" width="11.7109375" customWidth="1"/>
    <col min="25" max="25" width="9.140625" style="202"/>
    <col min="27" max="27" width="11.5703125" customWidth="1"/>
    <col min="37" max="37" width="11" customWidth="1"/>
    <col min="40" max="40" width="10.5703125" customWidth="1"/>
    <col min="41" max="41" width="11.42578125" customWidth="1"/>
    <col min="48" max="48" width="9.140625" style="202"/>
    <col min="49" max="49" width="11.85546875" customWidth="1"/>
    <col min="60" max="60" width="12.140625" style="202" customWidth="1"/>
    <col min="64" max="64" width="9.140625" style="202"/>
    <col min="66" max="66" width="13.140625" customWidth="1"/>
    <col min="67" max="67" width="32" customWidth="1"/>
    <col min="68" max="68" width="13.42578125" customWidth="1"/>
    <col min="69" max="69" width="12.28515625" customWidth="1"/>
  </cols>
  <sheetData>
    <row r="1" spans="1:71" x14ac:dyDescent="0.25">
      <c r="A1" s="42" t="s">
        <v>0</v>
      </c>
      <c r="B1" s="42" t="s">
        <v>263</v>
      </c>
      <c r="C1" s="42" t="s">
        <v>2</v>
      </c>
      <c r="D1" s="42" t="s">
        <v>3</v>
      </c>
      <c r="E1" s="42" t="s">
        <v>4</v>
      </c>
      <c r="F1" s="42" t="s">
        <v>5</v>
      </c>
      <c r="G1" s="42" t="s">
        <v>6</v>
      </c>
      <c r="H1" s="42" t="s">
        <v>7</v>
      </c>
      <c r="I1" s="42" t="s">
        <v>8</v>
      </c>
      <c r="J1" s="42" t="s">
        <v>9</v>
      </c>
      <c r="K1" s="42" t="s">
        <v>10</v>
      </c>
      <c r="L1" s="42" t="s">
        <v>11</v>
      </c>
      <c r="M1" s="42" t="s">
        <v>12</v>
      </c>
      <c r="N1" s="42" t="s">
        <v>13</v>
      </c>
      <c r="O1" s="195" t="s">
        <v>264</v>
      </c>
      <c r="P1" s="4" t="s">
        <v>265</v>
      </c>
      <c r="Q1" s="4" t="s">
        <v>266</v>
      </c>
      <c r="R1" s="4" t="s">
        <v>267</v>
      </c>
      <c r="S1" s="4" t="s">
        <v>268</v>
      </c>
      <c r="T1" s="4" t="s">
        <v>269</v>
      </c>
      <c r="U1" s="4" t="s">
        <v>270</v>
      </c>
      <c r="V1" s="4" t="s">
        <v>271</v>
      </c>
      <c r="W1" s="4" t="s">
        <v>272</v>
      </c>
      <c r="X1" s="4" t="s">
        <v>273</v>
      </c>
      <c r="Y1" s="196" t="s">
        <v>274</v>
      </c>
      <c r="Z1" s="195" t="s">
        <v>275</v>
      </c>
      <c r="AA1" s="4" t="s">
        <v>276</v>
      </c>
      <c r="AB1" s="4" t="s">
        <v>277</v>
      </c>
      <c r="AC1" s="4" t="s">
        <v>278</v>
      </c>
      <c r="AD1" s="4" t="s">
        <v>279</v>
      </c>
      <c r="AE1" s="4" t="s">
        <v>280</v>
      </c>
      <c r="AF1" s="4" t="s">
        <v>281</v>
      </c>
      <c r="AG1" s="4" t="s">
        <v>282</v>
      </c>
      <c r="AH1" s="4" t="s">
        <v>283</v>
      </c>
      <c r="AI1" s="4" t="s">
        <v>284</v>
      </c>
      <c r="AJ1" s="5" t="s">
        <v>314</v>
      </c>
      <c r="AK1" s="4" t="s">
        <v>286</v>
      </c>
      <c r="AL1" s="4" t="s">
        <v>315</v>
      </c>
      <c r="AM1" s="4" t="s">
        <v>288</v>
      </c>
      <c r="AN1" s="197" t="s">
        <v>289</v>
      </c>
      <c r="AO1" s="4" t="s">
        <v>290</v>
      </c>
      <c r="AP1" s="197" t="s">
        <v>291</v>
      </c>
      <c r="AQ1" s="197" t="s">
        <v>292</v>
      </c>
      <c r="AR1" s="4" t="s">
        <v>293</v>
      </c>
      <c r="AS1" s="4" t="s">
        <v>294</v>
      </c>
      <c r="AT1" s="4" t="s">
        <v>295</v>
      </c>
      <c r="AU1" s="4" t="s">
        <v>296</v>
      </c>
      <c r="AV1" s="196" t="s">
        <v>297</v>
      </c>
      <c r="AW1" s="4" t="s">
        <v>298</v>
      </c>
      <c r="AX1" s="4" t="s">
        <v>299</v>
      </c>
      <c r="AY1" s="4" t="s">
        <v>300</v>
      </c>
      <c r="AZ1" s="4" t="s">
        <v>301</v>
      </c>
      <c r="BA1" s="4" t="s">
        <v>302</v>
      </c>
      <c r="BB1" s="4" t="s">
        <v>303</v>
      </c>
      <c r="BC1" s="4" t="s">
        <v>304</v>
      </c>
      <c r="BD1" s="4" t="s">
        <v>305</v>
      </c>
      <c r="BE1" s="4" t="s">
        <v>260</v>
      </c>
      <c r="BF1" s="4" t="s">
        <v>261</v>
      </c>
      <c r="BG1" s="4" t="s">
        <v>306</v>
      </c>
      <c r="BH1" s="196" t="s">
        <v>316</v>
      </c>
      <c r="BI1" s="4" t="s">
        <v>308</v>
      </c>
      <c r="BJ1" s="4" t="s">
        <v>309</v>
      </c>
      <c r="BK1" s="4" t="s">
        <v>310</v>
      </c>
      <c r="BL1" s="196" t="s">
        <v>772</v>
      </c>
      <c r="BM1" s="4" t="s">
        <v>312</v>
      </c>
      <c r="BN1" s="4" t="s">
        <v>313</v>
      </c>
      <c r="BO1" s="198" t="s">
        <v>218</v>
      </c>
      <c r="BP1" s="4" t="s">
        <v>321</v>
      </c>
      <c r="BQ1" s="4" t="s">
        <v>319</v>
      </c>
      <c r="BR1" s="4" t="s">
        <v>774</v>
      </c>
      <c r="BS1" s="4" t="s">
        <v>1004</v>
      </c>
    </row>
    <row r="2" spans="1:71" x14ac:dyDescent="0.25">
      <c r="A2" s="7" t="s">
        <v>190</v>
      </c>
      <c r="B2" s="199" t="s">
        <v>773</v>
      </c>
      <c r="I2" s="118">
        <v>107</v>
      </c>
      <c r="J2" s="118">
        <v>8785584</v>
      </c>
      <c r="K2" s="118">
        <v>4674376</v>
      </c>
      <c r="L2" s="118">
        <v>10175554.539999999</v>
      </c>
      <c r="M2" s="118">
        <v>26387630.390000001</v>
      </c>
      <c r="N2" s="118"/>
      <c r="O2" s="118">
        <v>14879925.609999999</v>
      </c>
      <c r="P2" s="118">
        <v>1390271.62</v>
      </c>
      <c r="Q2" s="118">
        <v>768479.1399999999</v>
      </c>
      <c r="R2" s="118">
        <v>1256568.0000000002</v>
      </c>
      <c r="S2" s="118">
        <v>309696.73999999987</v>
      </c>
      <c r="T2" s="118">
        <v>366445.42000000004</v>
      </c>
      <c r="U2" s="118">
        <v>641932.37999999977</v>
      </c>
      <c r="V2" s="118"/>
      <c r="W2" s="118"/>
      <c r="X2" s="118">
        <v>528256.06000000006</v>
      </c>
      <c r="Y2" s="118">
        <v>5261649.3599999994</v>
      </c>
      <c r="Z2" s="118">
        <v>2605754.0100000002</v>
      </c>
      <c r="AA2" s="118">
        <v>17236635.549999997</v>
      </c>
      <c r="AB2" s="118">
        <v>58607.180000000008</v>
      </c>
      <c r="AC2" s="118">
        <v>1690608.9900000002</v>
      </c>
      <c r="AD2" s="118">
        <v>43672.54</v>
      </c>
      <c r="AE2" s="118">
        <v>590262.70000000019</v>
      </c>
      <c r="AF2" s="118">
        <v>575292.73</v>
      </c>
      <c r="AG2" s="118">
        <v>238741.36</v>
      </c>
      <c r="AH2" s="118">
        <v>1259459.53</v>
      </c>
      <c r="AI2" s="118">
        <v>1880020.7499999998</v>
      </c>
      <c r="AJ2" s="118">
        <v>3700898.1999999997</v>
      </c>
      <c r="AK2" s="118">
        <v>13112620.800000001</v>
      </c>
      <c r="AL2" s="118">
        <v>833063.74</v>
      </c>
      <c r="AM2" s="118"/>
      <c r="AN2" s="118">
        <v>13915584.940000001</v>
      </c>
      <c r="AO2" s="118">
        <v>2013377.84</v>
      </c>
      <c r="AP2" s="118">
        <v>3918942.9</v>
      </c>
      <c r="AQ2" s="118">
        <v>3153326.07</v>
      </c>
      <c r="AR2" s="118">
        <v>168333.56</v>
      </c>
      <c r="AS2" s="118">
        <v>1520680.23</v>
      </c>
      <c r="AT2" s="118">
        <v>422319.86000000004</v>
      </c>
      <c r="AU2" s="118"/>
      <c r="AV2" s="118">
        <v>4124711.49</v>
      </c>
      <c r="AW2" s="118">
        <v>10564838.700000001</v>
      </c>
      <c r="AX2" s="118">
        <v>412121.79</v>
      </c>
      <c r="AY2" s="118">
        <v>360964.79000000004</v>
      </c>
      <c r="AZ2" s="118">
        <v>461998.8</v>
      </c>
      <c r="BA2" s="118">
        <v>95888.069999999992</v>
      </c>
      <c r="BB2" s="118">
        <v>60667.519999999997</v>
      </c>
      <c r="BC2" s="118">
        <v>2557578.94</v>
      </c>
      <c r="BD2" s="118">
        <v>780842.76</v>
      </c>
      <c r="BE2" s="118">
        <v>3006615.0300000003</v>
      </c>
      <c r="BF2" s="118">
        <v>98007.17</v>
      </c>
      <c r="BG2" s="118">
        <v>2020576.8200000005</v>
      </c>
      <c r="BH2" s="118">
        <v>20420100.390000001</v>
      </c>
      <c r="BI2" s="118">
        <v>1220742.3299999998</v>
      </c>
      <c r="BJ2" s="118">
        <v>415228.46</v>
      </c>
      <c r="BK2" s="118">
        <v>1767454.4999999998</v>
      </c>
      <c r="BL2" s="118">
        <v>3403425.2899999996</v>
      </c>
      <c r="BM2" s="118">
        <v>262947.32</v>
      </c>
      <c r="BN2" s="118">
        <v>584217.59999999998</v>
      </c>
      <c r="BO2" s="118"/>
      <c r="BP2" s="200">
        <v>48936091.079999998</v>
      </c>
      <c r="BQ2" s="200">
        <v>27274199.529999997</v>
      </c>
      <c r="BR2">
        <v>6306652.21</v>
      </c>
    </row>
    <row r="3" spans="1:71" x14ac:dyDescent="0.25">
      <c r="A3" s="7" t="s">
        <v>191</v>
      </c>
      <c r="B3" s="199" t="s">
        <v>773</v>
      </c>
      <c r="I3" s="118">
        <v>48</v>
      </c>
      <c r="J3" s="118">
        <v>1626693</v>
      </c>
      <c r="K3" s="118">
        <v>806420</v>
      </c>
      <c r="L3" s="118">
        <v>1834296.6600000001</v>
      </c>
      <c r="M3" s="118">
        <v>3261896.79</v>
      </c>
      <c r="N3" s="118"/>
      <c r="O3" s="118">
        <v>1549548.8500000003</v>
      </c>
      <c r="P3" s="118">
        <v>385395.02</v>
      </c>
      <c r="Q3" s="118">
        <v>43399.229999999996</v>
      </c>
      <c r="R3" s="118">
        <v>23544.899999999998</v>
      </c>
      <c r="S3" s="118">
        <v>45360.970000000008</v>
      </c>
      <c r="T3" s="118">
        <v>67795.59</v>
      </c>
      <c r="U3" s="118">
        <v>82866.070000000007</v>
      </c>
      <c r="V3" s="118"/>
      <c r="W3" s="118"/>
      <c r="X3" s="118">
        <v>95734.680000000008</v>
      </c>
      <c r="Y3" s="118">
        <v>744096.46</v>
      </c>
      <c r="Z3" s="118">
        <v>214225.80000000002</v>
      </c>
      <c r="AA3" s="118">
        <v>1405685.5599999998</v>
      </c>
      <c r="AB3" s="118">
        <v>26604.1</v>
      </c>
      <c r="AC3" s="118">
        <v>109606.81000000001</v>
      </c>
      <c r="AD3" s="118">
        <v>15819</v>
      </c>
      <c r="AE3" s="118">
        <v>37213.440000000002</v>
      </c>
      <c r="AF3" s="118">
        <v>134765.77000000002</v>
      </c>
      <c r="AG3" s="118">
        <v>36607.19</v>
      </c>
      <c r="AH3" s="118">
        <v>287470.67</v>
      </c>
      <c r="AI3" s="118">
        <v>231060.08999999997</v>
      </c>
      <c r="AJ3" s="118">
        <v>336534.82000000007</v>
      </c>
      <c r="AK3" s="118">
        <v>2251987.25</v>
      </c>
      <c r="AL3" s="118">
        <v>213704.32000000001</v>
      </c>
      <c r="AM3" s="118"/>
      <c r="AN3" s="118">
        <v>2436691.5699999998</v>
      </c>
      <c r="AO3" s="118">
        <v>197533.89</v>
      </c>
      <c r="AP3" s="118">
        <v>206149.32</v>
      </c>
      <c r="AQ3" s="118">
        <v>473665</v>
      </c>
      <c r="AR3" s="118">
        <v>3879.56</v>
      </c>
      <c r="AS3" s="118">
        <v>139624</v>
      </c>
      <c r="AT3" s="118">
        <v>52451.810000000005</v>
      </c>
      <c r="AU3" s="118"/>
      <c r="AV3" s="118">
        <v>393489.26</v>
      </c>
      <c r="AW3" s="118">
        <v>335589.22000000003</v>
      </c>
      <c r="AX3" s="118">
        <v>87578.959999999992</v>
      </c>
      <c r="AY3" s="118">
        <v>22672.87</v>
      </c>
      <c r="AZ3" s="118">
        <v>243704.13</v>
      </c>
      <c r="BA3" s="118">
        <v>24789.809999999998</v>
      </c>
      <c r="BB3" s="118">
        <v>57042.07</v>
      </c>
      <c r="BC3" s="118">
        <v>369</v>
      </c>
      <c r="BD3" s="118">
        <v>68502.260000000009</v>
      </c>
      <c r="BE3" s="118">
        <v>311740.68</v>
      </c>
      <c r="BF3" s="118">
        <v>13316</v>
      </c>
      <c r="BG3" s="118">
        <v>122138.04000000001</v>
      </c>
      <c r="BH3" s="118">
        <v>1287443.0399999998</v>
      </c>
      <c r="BI3" s="118">
        <v>80863.26999999999</v>
      </c>
      <c r="BJ3" s="118">
        <v>50522.95</v>
      </c>
      <c r="BK3" s="118">
        <v>342108.7</v>
      </c>
      <c r="BL3" s="118">
        <v>473494.92</v>
      </c>
      <c r="BM3" s="118">
        <v>258315.5</v>
      </c>
      <c r="BN3" s="118">
        <v>234027.91</v>
      </c>
      <c r="BO3" s="118"/>
      <c r="BP3" s="200">
        <v>5270933.1099999994</v>
      </c>
      <c r="BQ3" s="200">
        <v>2621367.4500000002</v>
      </c>
      <c r="BR3">
        <v>550760.62000000011</v>
      </c>
    </row>
    <row r="4" spans="1:71" x14ac:dyDescent="0.25">
      <c r="A4" s="7" t="s">
        <v>192</v>
      </c>
      <c r="B4" s="199" t="s">
        <v>773</v>
      </c>
      <c r="I4" s="118">
        <v>49</v>
      </c>
      <c r="J4" s="118">
        <v>3831429</v>
      </c>
      <c r="K4" s="118">
        <v>2139440</v>
      </c>
      <c r="L4" s="118">
        <v>4090747.88</v>
      </c>
      <c r="M4" s="118">
        <v>10133244.600000001</v>
      </c>
      <c r="N4" s="118"/>
      <c r="O4" s="118">
        <v>6756775.9499999993</v>
      </c>
      <c r="P4" s="118">
        <v>828076.59</v>
      </c>
      <c r="Q4" s="118">
        <v>277604.56</v>
      </c>
      <c r="R4" s="118">
        <v>308497.65999999997</v>
      </c>
      <c r="S4" s="118">
        <v>135485.32999999999</v>
      </c>
      <c r="T4" s="118">
        <v>168016.07999999996</v>
      </c>
      <c r="U4" s="118">
        <v>304306.53000000003</v>
      </c>
      <c r="V4" s="118"/>
      <c r="W4" s="118"/>
      <c r="X4" s="118">
        <v>176706.88</v>
      </c>
      <c r="Y4" s="118">
        <v>2198693.6300000004</v>
      </c>
      <c r="Z4" s="118">
        <v>867440.61</v>
      </c>
      <c r="AA4" s="118">
        <v>5534907.0299999984</v>
      </c>
      <c r="AB4" s="118">
        <v>28362.18</v>
      </c>
      <c r="AC4" s="118">
        <v>542161.44000000006</v>
      </c>
      <c r="AD4" s="118">
        <v>10563.54</v>
      </c>
      <c r="AE4" s="118">
        <v>68240.909999999989</v>
      </c>
      <c r="AF4" s="118">
        <v>206208.27999999997</v>
      </c>
      <c r="AG4" s="118">
        <v>95601.88</v>
      </c>
      <c r="AH4" s="118">
        <v>719386.71</v>
      </c>
      <c r="AI4" s="118">
        <v>796361.40999999992</v>
      </c>
      <c r="AJ4" s="118">
        <v>1713823.5200000003</v>
      </c>
      <c r="AK4" s="118">
        <v>5922653.5499999998</v>
      </c>
      <c r="AL4" s="118">
        <v>432114.92000000004</v>
      </c>
      <c r="AM4" s="118"/>
      <c r="AN4" s="118">
        <v>6353668.8700000001</v>
      </c>
      <c r="AO4" s="118">
        <v>1746365.56</v>
      </c>
      <c r="AP4" s="118">
        <v>1797284.58</v>
      </c>
      <c r="AQ4" s="118">
        <v>1442200.0699999998</v>
      </c>
      <c r="AR4" s="118">
        <v>51869</v>
      </c>
      <c r="AS4" s="118">
        <v>1041349.2300000001</v>
      </c>
      <c r="AT4" s="118">
        <v>353493.05</v>
      </c>
      <c r="AU4" s="118"/>
      <c r="AV4" s="118">
        <v>3193076.8400000003</v>
      </c>
      <c r="AW4" s="118">
        <v>1038777.99</v>
      </c>
      <c r="AX4" s="118">
        <v>291678.82999999996</v>
      </c>
      <c r="AY4" s="118">
        <v>294291.92000000004</v>
      </c>
      <c r="AZ4" s="118">
        <v>213464.66999999998</v>
      </c>
      <c r="BA4" s="118">
        <v>22800.83</v>
      </c>
      <c r="BB4" s="118">
        <v>2306</v>
      </c>
      <c r="BC4" s="118">
        <v>476440</v>
      </c>
      <c r="BD4" s="118">
        <v>415064.88</v>
      </c>
      <c r="BE4" s="118">
        <v>1191969.27</v>
      </c>
      <c r="BF4" s="118">
        <v>84374.17</v>
      </c>
      <c r="BG4" s="118">
        <v>851381.47000000009</v>
      </c>
      <c r="BH4" s="118">
        <v>4882550.0299999993</v>
      </c>
      <c r="BI4" s="118">
        <v>363781.09</v>
      </c>
      <c r="BJ4" s="118">
        <v>230341.77000000002</v>
      </c>
      <c r="BK4" s="118">
        <v>969758.8</v>
      </c>
      <c r="BL4" s="118">
        <v>1563881.6600000001</v>
      </c>
      <c r="BM4" s="118">
        <v>4631.82</v>
      </c>
      <c r="BN4" s="118">
        <v>75205.69</v>
      </c>
      <c r="BO4" s="118"/>
      <c r="BP4" s="200">
        <v>19232662.050000001</v>
      </c>
      <c r="BQ4" s="200">
        <v>9715616.8999999985</v>
      </c>
      <c r="BR4">
        <v>2581264.1300000004</v>
      </c>
    </row>
    <row r="5" spans="1:71" x14ac:dyDescent="0.25">
      <c r="A5" s="7" t="s">
        <v>193</v>
      </c>
      <c r="B5" s="199" t="s">
        <v>773</v>
      </c>
      <c r="I5" s="118">
        <v>10</v>
      </c>
      <c r="J5" s="118">
        <v>3327462</v>
      </c>
      <c r="K5" s="118">
        <v>1728516</v>
      </c>
      <c r="L5" s="118">
        <v>4250510</v>
      </c>
      <c r="M5" s="118">
        <v>12992489</v>
      </c>
      <c r="N5" s="118"/>
      <c r="O5" s="118">
        <v>6573600.8100000005</v>
      </c>
      <c r="P5" s="118">
        <v>176800.01</v>
      </c>
      <c r="Q5" s="118">
        <v>447475.35</v>
      </c>
      <c r="R5" s="118">
        <v>924525.44</v>
      </c>
      <c r="S5" s="118">
        <v>128850.44</v>
      </c>
      <c r="T5" s="118">
        <v>130633.75</v>
      </c>
      <c r="U5" s="118">
        <v>254759.78</v>
      </c>
      <c r="V5" s="118"/>
      <c r="W5" s="118"/>
      <c r="X5" s="118">
        <v>255814.5</v>
      </c>
      <c r="Y5" s="118">
        <v>2318859.27</v>
      </c>
      <c r="Z5" s="118">
        <v>1524087.6</v>
      </c>
      <c r="AA5" s="118">
        <v>10296042.960000001</v>
      </c>
      <c r="AB5" s="118">
        <v>3640.9</v>
      </c>
      <c r="AC5" s="118">
        <v>1038840.74</v>
      </c>
      <c r="AD5" s="118">
        <v>17290</v>
      </c>
      <c r="AE5" s="118">
        <v>484808.35</v>
      </c>
      <c r="AF5" s="118">
        <v>234318.68</v>
      </c>
      <c r="AG5" s="118">
        <v>106532.29000000001</v>
      </c>
      <c r="AH5" s="118">
        <v>252602.15</v>
      </c>
      <c r="AI5" s="118">
        <v>852599.25</v>
      </c>
      <c r="AJ5" s="118">
        <v>1650539.8599999999</v>
      </c>
      <c r="AK5" s="118">
        <v>4937980</v>
      </c>
      <c r="AL5" s="118">
        <v>187244.5</v>
      </c>
      <c r="AM5" s="118"/>
      <c r="AN5" s="118">
        <v>5125224.5</v>
      </c>
      <c r="AO5" s="118">
        <v>69478.39</v>
      </c>
      <c r="AP5" s="118">
        <v>1915509</v>
      </c>
      <c r="AQ5" s="118">
        <v>1237461</v>
      </c>
      <c r="AR5" s="118">
        <v>112585</v>
      </c>
      <c r="AS5" s="118">
        <v>339707</v>
      </c>
      <c r="AT5" s="118">
        <v>16375</v>
      </c>
      <c r="AU5" s="118"/>
      <c r="AV5" s="118">
        <v>538145.39</v>
      </c>
      <c r="AW5" s="118">
        <v>9190471.4900000002</v>
      </c>
      <c r="AX5" s="118">
        <v>32864</v>
      </c>
      <c r="AY5" s="118">
        <v>44000</v>
      </c>
      <c r="AZ5" s="118">
        <v>4830</v>
      </c>
      <c r="BA5" s="118">
        <v>48297.43</v>
      </c>
      <c r="BB5" s="118">
        <v>1319.45</v>
      </c>
      <c r="BC5" s="118">
        <v>2080769.94</v>
      </c>
      <c r="BD5" s="118">
        <v>297275.62</v>
      </c>
      <c r="BE5" s="118">
        <v>1502905.08</v>
      </c>
      <c r="BF5" s="118">
        <v>317</v>
      </c>
      <c r="BG5" s="118">
        <v>1047057.31</v>
      </c>
      <c r="BH5" s="118">
        <v>14250107.32</v>
      </c>
      <c r="BI5" s="118">
        <v>776097.97</v>
      </c>
      <c r="BJ5" s="118">
        <v>134363.74</v>
      </c>
      <c r="BK5" s="118">
        <v>455587</v>
      </c>
      <c r="BL5" s="118">
        <v>1366048.71</v>
      </c>
      <c r="BM5" s="118">
        <v>0</v>
      </c>
      <c r="BN5" s="118">
        <v>274984</v>
      </c>
      <c r="BO5" s="118"/>
      <c r="BP5" s="200">
        <v>24432495.920000002</v>
      </c>
      <c r="BQ5" s="200">
        <v>14937215.18</v>
      </c>
      <c r="BR5">
        <v>3174627.46</v>
      </c>
    </row>
  </sheetData>
  <autoFilter ref="A1:BR5"/>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0" tint="-0.499984740745262"/>
  </sheetPr>
  <dimension ref="A1:BZ123"/>
  <sheetViews>
    <sheetView workbookViewId="0">
      <pane xSplit="1" ySplit="1" topLeftCell="B2" activePane="bottomRight" state="frozen"/>
      <selection activeCell="J9" sqref="J9"/>
      <selection pane="topRight" activeCell="J9" sqref="J9"/>
      <selection pane="bottomLeft" activeCell="J9" sqref="J9"/>
      <selection pane="bottomRight" activeCell="A14" sqref="A14"/>
    </sheetView>
  </sheetViews>
  <sheetFormatPr defaultRowHeight="15" x14ac:dyDescent="0.25"/>
  <cols>
    <col min="1" max="1" width="51.7109375" customWidth="1"/>
    <col min="2" max="2" width="12.5703125" customWidth="1"/>
    <col min="3" max="3" width="18.7109375" customWidth="1"/>
    <col min="4" max="9" width="9.140625" customWidth="1"/>
    <col min="10" max="10" width="10.28515625" customWidth="1"/>
    <col min="11" max="11" width="23" customWidth="1"/>
    <col min="26" max="26" width="9.140625" style="370"/>
    <col min="36" max="36" width="9.140625" style="370"/>
    <col min="48" max="48" width="9.140625" style="370"/>
    <col min="60" max="60" width="9.140625" style="370"/>
  </cols>
  <sheetData>
    <row r="1" spans="1:78" x14ac:dyDescent="0.25">
      <c r="A1" s="42" t="s">
        <v>0</v>
      </c>
      <c r="B1" s="42" t="s">
        <v>263</v>
      </c>
      <c r="C1" s="42" t="s">
        <v>2</v>
      </c>
      <c r="D1" s="42" t="s">
        <v>3</v>
      </c>
      <c r="E1" s="42" t="s">
        <v>4</v>
      </c>
      <c r="F1" s="42" t="s">
        <v>5</v>
      </c>
      <c r="G1" s="42" t="s">
        <v>6</v>
      </c>
      <c r="H1" s="42" t="s">
        <v>7</v>
      </c>
      <c r="I1" s="42" t="s">
        <v>8</v>
      </c>
      <c r="J1" s="42" t="s">
        <v>9</v>
      </c>
      <c r="K1" s="42" t="s">
        <v>10</v>
      </c>
      <c r="L1" s="42" t="s">
        <v>11</v>
      </c>
      <c r="M1" s="42" t="s">
        <v>12</v>
      </c>
      <c r="N1" s="42" t="s">
        <v>13</v>
      </c>
      <c r="O1" s="366" t="s">
        <v>1036</v>
      </c>
      <c r="P1" s="366" t="s">
        <v>1037</v>
      </c>
      <c r="Q1" s="366" t="s">
        <v>1038</v>
      </c>
      <c r="R1" s="366" t="s">
        <v>1039</v>
      </c>
      <c r="S1" s="366" t="s">
        <v>1040</v>
      </c>
      <c r="T1" s="366" t="s">
        <v>1041</v>
      </c>
      <c r="U1" s="366" t="s">
        <v>1042</v>
      </c>
      <c r="V1" s="4" t="s">
        <v>271</v>
      </c>
      <c r="W1" s="4" t="s">
        <v>272</v>
      </c>
      <c r="X1" s="366" t="s">
        <v>1043</v>
      </c>
      <c r="Y1" s="366" t="s">
        <v>1045</v>
      </c>
      <c r="Z1" s="370" t="s">
        <v>1044</v>
      </c>
      <c r="AA1" s="367" t="s">
        <v>1046</v>
      </c>
      <c r="AB1" s="366" t="s">
        <v>1047</v>
      </c>
      <c r="AC1" s="367" t="s">
        <v>1048</v>
      </c>
      <c r="AD1" s="366" t="s">
        <v>1049</v>
      </c>
      <c r="AE1" s="366" t="s">
        <v>1050</v>
      </c>
      <c r="AF1" s="366" t="s">
        <v>1051</v>
      </c>
      <c r="AG1" s="366" t="s">
        <v>1052</v>
      </c>
      <c r="AH1" s="366" t="s">
        <v>1053</v>
      </c>
      <c r="AI1" s="367" t="s">
        <v>1054</v>
      </c>
      <c r="AJ1" s="370" t="s">
        <v>1055</v>
      </c>
      <c r="AK1" s="366" t="s">
        <v>1016</v>
      </c>
      <c r="AL1" s="4" t="s">
        <v>315</v>
      </c>
      <c r="AM1" s="366" t="s">
        <v>1017</v>
      </c>
      <c r="AN1" s="366" t="s">
        <v>1018</v>
      </c>
      <c r="AO1" s="368" t="s">
        <v>1021</v>
      </c>
      <c r="AP1" s="366" t="s">
        <v>1019</v>
      </c>
      <c r="AQ1" s="366" t="s">
        <v>1020</v>
      </c>
      <c r="AR1" s="368" t="s">
        <v>1022</v>
      </c>
      <c r="AS1" s="368" t="s">
        <v>1023</v>
      </c>
      <c r="AT1" s="368" t="s">
        <v>1024</v>
      </c>
      <c r="AU1" s="4" t="s">
        <v>296</v>
      </c>
      <c r="AV1" s="370" t="s">
        <v>1025</v>
      </c>
      <c r="AW1" s="366" t="s">
        <v>1057</v>
      </c>
      <c r="AX1" s="366" t="s">
        <v>1006</v>
      </c>
      <c r="AY1" s="366" t="s">
        <v>1007</v>
      </c>
      <c r="AZ1" s="366" t="s">
        <v>1008</v>
      </c>
      <c r="BA1" s="366" t="s">
        <v>1009</v>
      </c>
      <c r="BB1" s="366" t="s">
        <v>1010</v>
      </c>
      <c r="BC1" s="366" t="s">
        <v>1011</v>
      </c>
      <c r="BD1" s="366" t="s">
        <v>1012</v>
      </c>
      <c r="BE1" s="366" t="s">
        <v>1005</v>
      </c>
      <c r="BF1" s="366" t="s">
        <v>1013</v>
      </c>
      <c r="BG1" s="366" t="s">
        <v>1014</v>
      </c>
      <c r="BH1" s="370" t="s">
        <v>1015</v>
      </c>
      <c r="BI1" s="366" t="s">
        <v>1027</v>
      </c>
      <c r="BJ1" s="366" t="s">
        <v>1028</v>
      </c>
      <c r="BK1" s="366" t="s">
        <v>1026</v>
      </c>
      <c r="BL1" s="366" t="s">
        <v>1029</v>
      </c>
      <c r="BM1" s="366" t="s">
        <v>1030</v>
      </c>
      <c r="BN1" s="4" t="s">
        <v>313</v>
      </c>
      <c r="BO1" s="198" t="s">
        <v>218</v>
      </c>
      <c r="BP1" s="4" t="s">
        <v>321</v>
      </c>
      <c r="BQ1" s="4" t="s">
        <v>319</v>
      </c>
      <c r="BR1" s="4" t="s">
        <v>774</v>
      </c>
      <c r="BS1" s="4" t="s">
        <v>1004</v>
      </c>
      <c r="BT1" s="366" t="s">
        <v>1056</v>
      </c>
      <c r="BU1" s="366" t="s">
        <v>1031</v>
      </c>
      <c r="BV1" s="366" t="s">
        <v>1032</v>
      </c>
      <c r="BW1" s="366" t="s">
        <v>1033</v>
      </c>
      <c r="BX1" s="366" t="s">
        <v>1034</v>
      </c>
      <c r="BY1" s="366" t="s">
        <v>1035</v>
      </c>
      <c r="BZ1" t="s">
        <v>1104</v>
      </c>
    </row>
    <row r="2" spans="1:78" x14ac:dyDescent="0.25">
      <c r="A2" t="s">
        <v>765</v>
      </c>
      <c r="I2">
        <v>107</v>
      </c>
      <c r="O2">
        <v>15542634.600000001</v>
      </c>
      <c r="P2" s="366">
        <v>1381855.98</v>
      </c>
      <c r="Q2" s="366">
        <v>807006.83000000007</v>
      </c>
      <c r="R2" s="366">
        <v>1137741.43</v>
      </c>
      <c r="S2" s="366">
        <v>292771.26000000007</v>
      </c>
      <c r="T2" s="366">
        <v>371670.77600000007</v>
      </c>
      <c r="U2" s="366">
        <v>1086646.05</v>
      </c>
      <c r="V2" s="366">
        <v>0</v>
      </c>
      <c r="W2" s="366">
        <v>0</v>
      </c>
      <c r="X2" s="366">
        <v>528311.51</v>
      </c>
      <c r="Y2" s="366">
        <v>5606003.8360000001</v>
      </c>
      <c r="Z2" s="370">
        <v>2239788.8499999996</v>
      </c>
      <c r="AA2" s="366">
        <v>16577327.149999999</v>
      </c>
      <c r="AB2" s="366">
        <v>221624.31</v>
      </c>
      <c r="AC2" s="366">
        <v>1728293.3900000004</v>
      </c>
      <c r="AD2" s="366">
        <v>49802.990000000005</v>
      </c>
      <c r="AE2" s="366">
        <v>596056.89999999991</v>
      </c>
      <c r="AF2" s="366">
        <v>559399.43999999994</v>
      </c>
      <c r="AG2" s="366">
        <v>297989.10000000003</v>
      </c>
      <c r="AH2" s="366">
        <v>1214909.3500000001</v>
      </c>
      <c r="AI2" s="366">
        <v>1888332.2299999997</v>
      </c>
      <c r="AJ2" s="370">
        <v>3781140.89</v>
      </c>
      <c r="AK2" s="366">
        <v>12821550</v>
      </c>
      <c r="AL2" s="366">
        <v>0</v>
      </c>
      <c r="AM2" s="366">
        <v>1334179.3400000001</v>
      </c>
      <c r="AN2" s="366">
        <v>14155729.34</v>
      </c>
      <c r="AO2" s="366">
        <v>1783254.82</v>
      </c>
      <c r="AP2" s="366">
        <v>3549870.8899999997</v>
      </c>
      <c r="AQ2" s="366">
        <v>3463262.37</v>
      </c>
      <c r="AR2" s="366">
        <v>96293.37</v>
      </c>
      <c r="AS2" s="366">
        <v>820436.69</v>
      </c>
      <c r="AT2" s="366">
        <v>923579.8</v>
      </c>
      <c r="AU2" s="366">
        <v>357695.39</v>
      </c>
      <c r="AV2" s="370">
        <v>3623564.6799999997</v>
      </c>
      <c r="AW2" s="366">
        <v>10768887.289999997</v>
      </c>
      <c r="AX2" s="366">
        <v>243551.09999999998</v>
      </c>
      <c r="AY2" s="366">
        <v>216836.72</v>
      </c>
      <c r="AZ2" s="366">
        <v>467448.56</v>
      </c>
      <c r="BA2" s="366">
        <v>97932.49</v>
      </c>
      <c r="BB2" s="366">
        <v>65182.54</v>
      </c>
      <c r="BC2" s="366">
        <v>2429349.75</v>
      </c>
      <c r="BD2" s="366">
        <v>783629.23</v>
      </c>
      <c r="BE2" s="366">
        <v>2654937.04</v>
      </c>
      <c r="BF2" s="366">
        <v>127028.65000000001</v>
      </c>
      <c r="BG2" s="366">
        <v>2804213.8499999996</v>
      </c>
      <c r="BH2" s="370">
        <v>20607091.260000002</v>
      </c>
      <c r="BI2" s="366">
        <v>1251139.0000000002</v>
      </c>
      <c r="BJ2" s="366">
        <v>548538.04</v>
      </c>
      <c r="BK2" s="366">
        <v>1985172.9300000002</v>
      </c>
      <c r="BL2" s="366">
        <v>3748005.8500000006</v>
      </c>
      <c r="BM2" s="366">
        <v>142563.29999999999</v>
      </c>
      <c r="BN2" s="366">
        <v>1643028.41</v>
      </c>
      <c r="BO2" s="366">
        <v>0</v>
      </c>
      <c r="BP2" s="366">
        <v>49147524.390000001</v>
      </c>
      <c r="BQ2" s="366">
        <v>26914875.749999996</v>
      </c>
      <c r="BR2" s="366">
        <v>6020929.7400000012</v>
      </c>
      <c r="BS2" s="366">
        <v>0</v>
      </c>
      <c r="BT2" s="366">
        <v>26914964.749999996</v>
      </c>
      <c r="BU2" s="366">
        <v>367511</v>
      </c>
      <c r="BV2" s="366">
        <v>4996</v>
      </c>
      <c r="BW2" s="366">
        <v>987321</v>
      </c>
      <c r="BX2" s="366">
        <v>283200.40999999997</v>
      </c>
      <c r="BY2" s="366">
        <v>1748731</v>
      </c>
    </row>
    <row r="3" spans="1:78" x14ac:dyDescent="0.25">
      <c r="A3" t="s">
        <v>191</v>
      </c>
      <c r="I3" s="366">
        <v>50</v>
      </c>
      <c r="O3">
        <v>1900890.8</v>
      </c>
      <c r="P3" s="366">
        <v>393415.02</v>
      </c>
      <c r="Q3" s="366">
        <v>54826.590000000004</v>
      </c>
      <c r="R3" s="366">
        <v>41460.549999999996</v>
      </c>
      <c r="S3" s="366">
        <v>56500.560000000005</v>
      </c>
      <c r="T3" s="366">
        <v>77177.11</v>
      </c>
      <c r="U3" s="366">
        <v>107630.6</v>
      </c>
      <c r="V3" s="366">
        <v>0</v>
      </c>
      <c r="W3" s="366">
        <v>0</v>
      </c>
      <c r="X3" s="366">
        <v>101285.82</v>
      </c>
      <c r="Y3" s="366">
        <v>832296.25</v>
      </c>
      <c r="Z3" s="370">
        <v>203200.65</v>
      </c>
      <c r="AA3" s="366">
        <v>1299212.5499999998</v>
      </c>
      <c r="AB3" s="366">
        <v>38327.65</v>
      </c>
      <c r="AC3" s="366">
        <v>144276.13999999998</v>
      </c>
      <c r="AD3" s="366">
        <v>19056.43</v>
      </c>
      <c r="AE3" s="366">
        <v>46369.450000000004</v>
      </c>
      <c r="AF3" s="366">
        <v>156059.57</v>
      </c>
      <c r="AG3" s="366">
        <v>62626.41</v>
      </c>
      <c r="AH3" s="366">
        <v>231825.68</v>
      </c>
      <c r="AI3" s="366">
        <v>214237.57</v>
      </c>
      <c r="AJ3" s="370">
        <v>352368.9800000001</v>
      </c>
      <c r="AK3" s="366">
        <v>2514514.7999999998</v>
      </c>
      <c r="AL3" s="366">
        <v>0</v>
      </c>
      <c r="AM3" s="366">
        <v>230130.28999999998</v>
      </c>
      <c r="AN3" s="366">
        <v>2744645.09</v>
      </c>
      <c r="AO3" s="366">
        <v>39399.800000000003</v>
      </c>
      <c r="AP3" s="366">
        <v>167143.29</v>
      </c>
      <c r="AQ3" s="366">
        <v>517737.67000000004</v>
      </c>
      <c r="AR3" s="366">
        <v>7749.37</v>
      </c>
      <c r="AS3" s="366">
        <v>29544.5</v>
      </c>
      <c r="AT3" s="366">
        <v>136951.6</v>
      </c>
      <c r="AU3" s="366">
        <v>121355.7</v>
      </c>
      <c r="AV3" s="370">
        <v>213645.27</v>
      </c>
      <c r="AW3" s="366">
        <v>248961.71999999997</v>
      </c>
      <c r="AX3" s="366">
        <v>85178.5</v>
      </c>
      <c r="AY3" s="366">
        <v>3482.6</v>
      </c>
      <c r="AZ3" s="366">
        <v>231831.06</v>
      </c>
      <c r="BA3" s="366">
        <v>44265.55</v>
      </c>
      <c r="BB3" s="366">
        <v>56461.85</v>
      </c>
      <c r="BC3" s="366">
        <v>11193.380000000001</v>
      </c>
      <c r="BD3" s="366">
        <v>75057.08</v>
      </c>
      <c r="BE3" s="366">
        <v>229935.94</v>
      </c>
      <c r="BF3" s="366">
        <v>23359</v>
      </c>
      <c r="BG3" s="366">
        <v>125225.21999999999</v>
      </c>
      <c r="BH3" s="370">
        <v>1084500.3999999999</v>
      </c>
      <c r="BI3" s="366">
        <v>150801.97999999998</v>
      </c>
      <c r="BJ3" s="366">
        <v>81999.95</v>
      </c>
      <c r="BK3" s="366">
        <v>327800.33</v>
      </c>
      <c r="BL3" s="366">
        <v>531257.80000000005</v>
      </c>
      <c r="BM3" s="366">
        <v>125939.3</v>
      </c>
      <c r="BN3" s="366">
        <v>51734</v>
      </c>
      <c r="BO3" s="366">
        <v>0</v>
      </c>
      <c r="BP3" s="366">
        <v>5258929.5199999996</v>
      </c>
      <c r="BQ3" s="366">
        <v>2564360.4299999992</v>
      </c>
      <c r="BR3" s="366">
        <v>555569.63000000012</v>
      </c>
      <c r="BS3" s="366">
        <v>0</v>
      </c>
      <c r="BT3" s="366">
        <v>2564449.4299999992</v>
      </c>
      <c r="BU3" s="366">
        <v>3003</v>
      </c>
      <c r="BV3" s="366">
        <v>4996</v>
      </c>
      <c r="BW3" s="366">
        <v>1200</v>
      </c>
      <c r="BX3" s="366">
        <v>42535</v>
      </c>
      <c r="BY3" s="366">
        <v>145421</v>
      </c>
    </row>
    <row r="4" spans="1:78" x14ac:dyDescent="0.25">
      <c r="A4" t="s">
        <v>192</v>
      </c>
      <c r="I4" s="366">
        <v>46</v>
      </c>
      <c r="O4" s="366">
        <v>6614990.8000000007</v>
      </c>
      <c r="P4" s="366">
        <v>807710.76000000013</v>
      </c>
      <c r="Q4" s="366">
        <v>288828.08</v>
      </c>
      <c r="R4" s="366">
        <v>327168.83999999991</v>
      </c>
      <c r="S4" s="366">
        <v>131393.29999999999</v>
      </c>
      <c r="T4" s="366">
        <v>147778.546</v>
      </c>
      <c r="U4" s="366">
        <v>258614.99000000002</v>
      </c>
      <c r="V4" s="366">
        <v>0</v>
      </c>
      <c r="W4" s="366">
        <v>0</v>
      </c>
      <c r="X4" s="366">
        <v>163278.48000000001</v>
      </c>
      <c r="Y4" s="366">
        <v>2124772.9959999998</v>
      </c>
      <c r="Z4" s="370">
        <v>710530.99999999988</v>
      </c>
      <c r="AA4" s="366">
        <v>4636183.6000000006</v>
      </c>
      <c r="AB4" s="366">
        <v>178703.54</v>
      </c>
      <c r="AC4" s="366">
        <v>468797.9499999999</v>
      </c>
      <c r="AD4" s="366">
        <v>9382.16</v>
      </c>
      <c r="AE4" s="366">
        <v>205612.15</v>
      </c>
      <c r="AF4" s="366">
        <v>133762.72</v>
      </c>
      <c r="AG4" s="366">
        <v>90073.18</v>
      </c>
      <c r="AH4" s="366">
        <v>676708.22</v>
      </c>
      <c r="AI4" s="366">
        <v>619508.71</v>
      </c>
      <c r="AJ4" s="370">
        <v>1525003.2100000002</v>
      </c>
      <c r="AK4" s="366">
        <v>4825964.2</v>
      </c>
      <c r="AL4" s="366">
        <v>0</v>
      </c>
      <c r="AM4" s="366">
        <v>380286.25</v>
      </c>
      <c r="AN4" s="366">
        <v>5206250.45</v>
      </c>
      <c r="AO4" s="366">
        <v>1601824.42</v>
      </c>
      <c r="AP4" s="366">
        <v>1993087.7</v>
      </c>
      <c r="AQ4" s="366">
        <v>1402191.7</v>
      </c>
      <c r="AR4" s="366">
        <v>1044</v>
      </c>
      <c r="AS4" s="366">
        <v>478729.19</v>
      </c>
      <c r="AT4" s="366">
        <v>601437.5</v>
      </c>
      <c r="AU4" s="366">
        <v>219585.69</v>
      </c>
      <c r="AV4" s="370">
        <v>2683035.11</v>
      </c>
      <c r="AW4" s="366">
        <v>935002.14</v>
      </c>
      <c r="AX4" s="366">
        <v>120929.90000000001</v>
      </c>
      <c r="AY4" s="366">
        <v>204817.5</v>
      </c>
      <c r="AZ4" s="366">
        <v>230695.5</v>
      </c>
      <c r="BA4" s="366">
        <v>18549.8</v>
      </c>
      <c r="BB4" s="366">
        <v>4972.6900000000005</v>
      </c>
      <c r="BC4" s="366">
        <v>514234.47</v>
      </c>
      <c r="BD4" s="366">
        <v>429082.65</v>
      </c>
      <c r="BE4" s="366">
        <v>915761.18</v>
      </c>
      <c r="BF4" s="366">
        <v>103164.65000000001</v>
      </c>
      <c r="BG4" s="366">
        <v>1116558.77</v>
      </c>
      <c r="BH4" s="370">
        <v>4561845.8599999994</v>
      </c>
      <c r="BI4" s="366">
        <v>383626.72</v>
      </c>
      <c r="BJ4" s="366">
        <v>333221.62</v>
      </c>
      <c r="BK4" s="366">
        <v>1328301.4000000001</v>
      </c>
      <c r="BL4" s="366">
        <v>2037649.93</v>
      </c>
      <c r="BM4" s="366">
        <v>2610</v>
      </c>
      <c r="BN4" s="366">
        <v>917673.41</v>
      </c>
      <c r="BO4" s="366">
        <v>0</v>
      </c>
      <c r="BP4" s="366">
        <v>17884060.75</v>
      </c>
      <c r="BQ4" s="366">
        <v>8543735.4400000013</v>
      </c>
      <c r="BR4" s="366">
        <v>2235534.2100000009</v>
      </c>
      <c r="BS4" s="366">
        <v>0</v>
      </c>
      <c r="BT4" s="366">
        <v>8543735.4400000013</v>
      </c>
      <c r="BU4" s="366">
        <v>364508</v>
      </c>
      <c r="BV4" s="366">
        <v>0</v>
      </c>
      <c r="BW4" s="366">
        <v>312500</v>
      </c>
      <c r="BX4" s="366">
        <v>240665.41</v>
      </c>
      <c r="BY4" s="366">
        <v>915675</v>
      </c>
    </row>
    <row r="5" spans="1:78" x14ac:dyDescent="0.25">
      <c r="A5" t="s">
        <v>193</v>
      </c>
      <c r="I5" s="366">
        <v>11</v>
      </c>
      <c r="O5" s="366">
        <v>7026753</v>
      </c>
      <c r="P5" s="366">
        <v>180730.19999999998</v>
      </c>
      <c r="Q5" s="366">
        <v>463352.16000000003</v>
      </c>
      <c r="R5" s="366">
        <v>769112.04</v>
      </c>
      <c r="S5" s="366">
        <v>104877.40000000001</v>
      </c>
      <c r="T5" s="366">
        <v>146715.12</v>
      </c>
      <c r="U5" s="366">
        <v>720400.46000000008</v>
      </c>
      <c r="V5" s="366">
        <v>0</v>
      </c>
      <c r="W5" s="366">
        <v>0</v>
      </c>
      <c r="X5" s="366">
        <v>263747.21000000002</v>
      </c>
      <c r="Y5" s="366">
        <v>2648934.5900000003</v>
      </c>
      <c r="Z5" s="370">
        <v>1326057.1999999997</v>
      </c>
      <c r="AA5" s="366">
        <v>10641931</v>
      </c>
      <c r="AB5" s="366">
        <v>4593.1200000000008</v>
      </c>
      <c r="AC5" s="366">
        <v>1115219.3</v>
      </c>
      <c r="AD5" s="366">
        <v>21364.400000000001</v>
      </c>
      <c r="AE5" s="366">
        <v>344075.3</v>
      </c>
      <c r="AF5" s="366">
        <v>269577.15000000002</v>
      </c>
      <c r="AG5" s="366">
        <v>145289.51</v>
      </c>
      <c r="AH5" s="366">
        <v>306375.45</v>
      </c>
      <c r="AI5" s="366">
        <v>1054585.95</v>
      </c>
      <c r="AJ5" s="370">
        <v>1903768.7000000002</v>
      </c>
      <c r="AK5" s="366">
        <v>5481071</v>
      </c>
      <c r="AL5" s="366">
        <v>0</v>
      </c>
      <c r="AM5" s="366">
        <v>723762.8</v>
      </c>
      <c r="AN5" s="366">
        <v>6204833.7999999998</v>
      </c>
      <c r="AO5" s="366">
        <v>142030.6</v>
      </c>
      <c r="AP5" s="366">
        <v>1389639.9</v>
      </c>
      <c r="AQ5" s="366">
        <v>1543333</v>
      </c>
      <c r="AR5" s="366">
        <v>87500</v>
      </c>
      <c r="AS5" s="366">
        <v>312163</v>
      </c>
      <c r="AT5" s="366">
        <v>185190.7</v>
      </c>
      <c r="AU5" s="366">
        <v>16754</v>
      </c>
      <c r="AV5" s="370">
        <v>726884.3</v>
      </c>
      <c r="AW5" s="366">
        <v>9584923.4299999997</v>
      </c>
      <c r="AX5" s="366">
        <v>37442.700000000004</v>
      </c>
      <c r="AY5" s="366">
        <v>8536.6200000000008</v>
      </c>
      <c r="AZ5" s="366">
        <v>4922</v>
      </c>
      <c r="BA5" s="366">
        <v>35117.14</v>
      </c>
      <c r="BB5" s="366">
        <v>3748</v>
      </c>
      <c r="BC5" s="366">
        <v>1903921.9</v>
      </c>
      <c r="BD5" s="366">
        <v>279489.5</v>
      </c>
      <c r="BE5" s="366">
        <v>1509239.92</v>
      </c>
      <c r="BF5" s="366">
        <v>505</v>
      </c>
      <c r="BG5" s="366">
        <v>1562429.8599999999</v>
      </c>
      <c r="BH5" s="370">
        <v>14960745</v>
      </c>
      <c r="BI5" s="366">
        <v>716710.3</v>
      </c>
      <c r="BJ5" s="366">
        <v>133316.47</v>
      </c>
      <c r="BK5" s="366">
        <v>329071.2</v>
      </c>
      <c r="BL5" s="366">
        <v>1179098.1200000001</v>
      </c>
      <c r="BM5" s="366">
        <v>14014</v>
      </c>
      <c r="BN5" s="366">
        <v>673621</v>
      </c>
      <c r="BO5" s="366">
        <v>0</v>
      </c>
      <c r="BP5" s="366">
        <v>26004534.119999997</v>
      </c>
      <c r="BQ5" s="366">
        <v>15806779.879999999</v>
      </c>
      <c r="BR5" s="366">
        <v>3229825.9000000004</v>
      </c>
      <c r="BS5" s="366">
        <v>0</v>
      </c>
      <c r="BT5" s="366">
        <v>15806779.879999999</v>
      </c>
      <c r="BU5" s="366">
        <v>0</v>
      </c>
      <c r="BV5" s="366">
        <v>0</v>
      </c>
      <c r="BW5" s="366">
        <v>673621</v>
      </c>
      <c r="BX5" s="366">
        <v>0</v>
      </c>
      <c r="BY5" s="366">
        <v>687635</v>
      </c>
    </row>
    <row r="123" spans="1:71" x14ac:dyDescent="0.25">
      <c r="A123" s="42" t="s">
        <v>0</v>
      </c>
      <c r="B123" s="42" t="s">
        <v>263</v>
      </c>
      <c r="C123" s="42" t="s">
        <v>2</v>
      </c>
      <c r="D123" s="42" t="s">
        <v>3</v>
      </c>
      <c r="E123" s="42" t="s">
        <v>4</v>
      </c>
      <c r="F123" s="42" t="s">
        <v>5</v>
      </c>
      <c r="G123" s="42" t="s">
        <v>6</v>
      </c>
      <c r="H123" s="42" t="s">
        <v>7</v>
      </c>
      <c r="I123" s="42" t="s">
        <v>8</v>
      </c>
      <c r="J123" s="42" t="s">
        <v>9</v>
      </c>
      <c r="K123" s="42" t="s">
        <v>10</v>
      </c>
      <c r="L123" s="42" t="s">
        <v>11</v>
      </c>
      <c r="M123" s="42" t="s">
        <v>12</v>
      </c>
      <c r="N123" s="42" t="s">
        <v>13</v>
      </c>
      <c r="O123" s="195" t="s">
        <v>264</v>
      </c>
      <c r="P123" s="4" t="s">
        <v>265</v>
      </c>
      <c r="Q123" s="4" t="s">
        <v>266</v>
      </c>
      <c r="R123" s="4" t="s">
        <v>267</v>
      </c>
      <c r="S123" s="4" t="s">
        <v>268</v>
      </c>
      <c r="T123" s="4" t="s">
        <v>269</v>
      </c>
      <c r="U123" s="4" t="s">
        <v>270</v>
      </c>
      <c r="V123" s="4" t="s">
        <v>271</v>
      </c>
      <c r="W123" s="4" t="s">
        <v>272</v>
      </c>
      <c r="X123" s="4" t="s">
        <v>273</v>
      </c>
      <c r="Y123" s="196" t="s">
        <v>274</v>
      </c>
      <c r="Z123" s="369" t="s">
        <v>275</v>
      </c>
      <c r="AA123" s="4" t="s">
        <v>276</v>
      </c>
      <c r="AB123" s="4" t="s">
        <v>277</v>
      </c>
      <c r="AC123" s="4" t="s">
        <v>278</v>
      </c>
      <c r="AD123" s="4" t="s">
        <v>279</v>
      </c>
      <c r="AE123" s="4" t="s">
        <v>280</v>
      </c>
      <c r="AF123" s="4" t="s">
        <v>281</v>
      </c>
      <c r="AG123" s="4" t="s">
        <v>282</v>
      </c>
      <c r="AH123" s="4" t="s">
        <v>283</v>
      </c>
      <c r="AI123" s="4" t="s">
        <v>284</v>
      </c>
      <c r="AJ123" s="371" t="s">
        <v>314</v>
      </c>
      <c r="AK123" s="4" t="s">
        <v>286</v>
      </c>
      <c r="AL123" s="4" t="s">
        <v>315</v>
      </c>
      <c r="AM123" s="4" t="s">
        <v>288</v>
      </c>
      <c r="AN123" s="197" t="s">
        <v>289</v>
      </c>
      <c r="AO123" s="4" t="s">
        <v>290</v>
      </c>
      <c r="AP123" s="197" t="s">
        <v>291</v>
      </c>
      <c r="AQ123" s="197" t="s">
        <v>292</v>
      </c>
      <c r="AR123" s="4" t="s">
        <v>293</v>
      </c>
      <c r="AS123" s="4" t="s">
        <v>294</v>
      </c>
      <c r="AT123" s="4" t="s">
        <v>295</v>
      </c>
      <c r="AU123" s="4" t="s">
        <v>296</v>
      </c>
      <c r="AV123" s="372" t="s">
        <v>297</v>
      </c>
      <c r="AW123" s="4" t="s">
        <v>298</v>
      </c>
      <c r="AX123" s="4" t="s">
        <v>299</v>
      </c>
      <c r="AY123" s="4" t="s">
        <v>300</v>
      </c>
      <c r="AZ123" s="4" t="s">
        <v>301</v>
      </c>
      <c r="BA123" s="4" t="s">
        <v>302</v>
      </c>
      <c r="BB123" s="4" t="s">
        <v>303</v>
      </c>
      <c r="BC123" s="4" t="s">
        <v>304</v>
      </c>
      <c r="BD123" s="4" t="s">
        <v>305</v>
      </c>
      <c r="BE123" s="4" t="s">
        <v>260</v>
      </c>
      <c r="BF123" s="4" t="s">
        <v>261</v>
      </c>
      <c r="BG123" s="4" t="s">
        <v>306</v>
      </c>
      <c r="BH123" s="372" t="s">
        <v>316</v>
      </c>
      <c r="BI123" s="4" t="s">
        <v>308</v>
      </c>
      <c r="BJ123" s="4" t="s">
        <v>309</v>
      </c>
      <c r="BK123" s="4" t="s">
        <v>310</v>
      </c>
      <c r="BL123" s="196" t="s">
        <v>772</v>
      </c>
      <c r="BM123" s="4" t="s">
        <v>312</v>
      </c>
      <c r="BN123" s="4" t="s">
        <v>313</v>
      </c>
      <c r="BO123" s="198" t="s">
        <v>218</v>
      </c>
      <c r="BP123" s="4" t="s">
        <v>321</v>
      </c>
      <c r="BQ123" s="4" t="s">
        <v>319</v>
      </c>
      <c r="BR123" s="4" t="s">
        <v>774</v>
      </c>
      <c r="BS123" s="4" t="s">
        <v>1004</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0" tint="-0.499984740745262"/>
  </sheetPr>
  <dimension ref="A1:BW5"/>
  <sheetViews>
    <sheetView zoomScale="90" zoomScaleNormal="90" workbookViewId="0">
      <pane xSplit="1" ySplit="1" topLeftCell="B2" activePane="bottomRight" state="frozen"/>
      <selection activeCell="J9" sqref="J9"/>
      <selection pane="topRight" activeCell="J9" sqref="J9"/>
      <selection pane="bottomLeft" activeCell="J9" sqref="J9"/>
      <selection pane="bottomRight" activeCell="D25" sqref="D25"/>
    </sheetView>
  </sheetViews>
  <sheetFormatPr defaultRowHeight="12.75" x14ac:dyDescent="0.25"/>
  <cols>
    <col min="1" max="1" width="56.140625" style="72" customWidth="1"/>
    <col min="2" max="2" width="14.85546875" style="72" customWidth="1"/>
    <col min="3" max="3" width="9.140625" style="72" customWidth="1"/>
    <col min="4" max="4" width="15.5703125" style="72" customWidth="1"/>
    <col min="5" max="5" width="16.5703125" style="72" customWidth="1"/>
    <col min="6" max="6" width="19.7109375" style="72" customWidth="1"/>
    <col min="7" max="7" width="14.42578125" style="72" customWidth="1"/>
    <col min="8" max="9" width="9.140625" style="72" customWidth="1"/>
    <col min="10" max="10" width="12.5703125" style="72" customWidth="1"/>
    <col min="11" max="12" width="9.140625" style="72" customWidth="1"/>
    <col min="13" max="13" width="10" style="72" customWidth="1"/>
    <col min="14" max="14" width="16.7109375" style="72" customWidth="1"/>
    <col min="15" max="21" width="12.140625" style="72" customWidth="1"/>
    <col min="22" max="22" width="22.28515625" style="72" customWidth="1"/>
    <col min="23" max="23" width="18.42578125" style="72" customWidth="1"/>
    <col min="24" max="24" width="25.140625" style="72" customWidth="1"/>
    <col min="25" max="25" width="23.140625" style="72" customWidth="1"/>
    <col min="26" max="26" width="29.7109375" style="72" customWidth="1"/>
    <col min="27" max="39" width="12.140625" style="72" customWidth="1"/>
    <col min="40" max="40" width="31.42578125" style="72" customWidth="1"/>
    <col min="41" max="41" width="26.85546875" style="72" customWidth="1"/>
    <col min="42" max="42" width="21.7109375" style="72" customWidth="1"/>
    <col min="43" max="16384" width="9.140625" style="72"/>
  </cols>
  <sheetData>
    <row r="1" spans="1:75" s="71" customFormat="1" ht="15" x14ac:dyDescent="0.25">
      <c r="A1" s="71" t="s">
        <v>0</v>
      </c>
      <c r="B1" s="71" t="s">
        <v>263</v>
      </c>
      <c r="C1" s="71" t="s">
        <v>2</v>
      </c>
      <c r="D1" s="71" t="s">
        <v>3</v>
      </c>
      <c r="E1" s="71" t="s">
        <v>625</v>
      </c>
      <c r="F1" s="71" t="s">
        <v>5</v>
      </c>
      <c r="G1" s="71" t="s">
        <v>6</v>
      </c>
      <c r="H1" s="71" t="s">
        <v>7</v>
      </c>
      <c r="I1" s="71" t="s">
        <v>8</v>
      </c>
      <c r="J1" s="71" t="s">
        <v>9</v>
      </c>
      <c r="K1" s="71" t="s">
        <v>10</v>
      </c>
      <c r="L1" s="71" t="s">
        <v>11</v>
      </c>
      <c r="M1" s="71" t="s">
        <v>12</v>
      </c>
      <c r="N1" s="71" t="s">
        <v>255</v>
      </c>
      <c r="O1" s="71" t="s">
        <v>621</v>
      </c>
      <c r="P1" s="71" t="s">
        <v>626</v>
      </c>
      <c r="Q1" s="71" t="s">
        <v>627</v>
      </c>
      <c r="R1" s="71" t="s">
        <v>628</v>
      </c>
      <c r="S1" s="71" t="s">
        <v>629</v>
      </c>
      <c r="T1" s="71" t="s">
        <v>630</v>
      </c>
      <c r="U1" s="71" t="s">
        <v>631</v>
      </c>
      <c r="V1" s="150" t="s">
        <v>632</v>
      </c>
      <c r="W1" s="150" t="s">
        <v>633</v>
      </c>
      <c r="X1" s="71" t="s">
        <v>634</v>
      </c>
      <c r="Y1" s="71" t="s">
        <v>645</v>
      </c>
      <c r="Z1" s="71" t="s">
        <v>913</v>
      </c>
      <c r="AA1" s="71" t="s">
        <v>635</v>
      </c>
      <c r="AB1" s="71" t="s">
        <v>636</v>
      </c>
      <c r="AC1" s="71" t="s">
        <v>180</v>
      </c>
      <c r="AD1" s="71" t="s">
        <v>187</v>
      </c>
      <c r="AE1" s="71" t="s">
        <v>637</v>
      </c>
      <c r="AF1" s="71" t="s">
        <v>638</v>
      </c>
      <c r="AG1" s="71" t="s">
        <v>183</v>
      </c>
      <c r="AH1" s="71" t="s">
        <v>184</v>
      </c>
      <c r="AI1" s="71" t="s">
        <v>186</v>
      </c>
      <c r="AJ1" s="71" t="s">
        <v>189</v>
      </c>
      <c r="AK1" s="71" t="s">
        <v>201</v>
      </c>
      <c r="AL1" s="71" t="s">
        <v>202</v>
      </c>
      <c r="AM1" s="71" t="s">
        <v>639</v>
      </c>
      <c r="AN1" s="71" t="s">
        <v>218</v>
      </c>
      <c r="AO1" s="71" t="s">
        <v>775</v>
      </c>
      <c r="AP1" s="71" t="s">
        <v>764</v>
      </c>
      <c r="AQ1" t="s">
        <v>977</v>
      </c>
      <c r="AR1" t="s">
        <v>978</v>
      </c>
      <c r="AS1" t="s">
        <v>979</v>
      </c>
      <c r="AT1" t="s">
        <v>980</v>
      </c>
      <c r="AU1" t="s">
        <v>188</v>
      </c>
      <c r="AV1" t="s">
        <v>952</v>
      </c>
      <c r="AW1" t="s">
        <v>987</v>
      </c>
      <c r="AX1" t="s">
        <v>956</v>
      </c>
      <c r="AY1" t="s">
        <v>957</v>
      </c>
      <c r="AZ1" t="s">
        <v>988</v>
      </c>
      <c r="BA1" t="s">
        <v>971</v>
      </c>
      <c r="BB1" t="s">
        <v>960</v>
      </c>
      <c r="BC1" t="s">
        <v>958</v>
      </c>
      <c r="BD1" t="s">
        <v>949</v>
      </c>
      <c r="BE1" t="s">
        <v>989</v>
      </c>
      <c r="BF1" t="s">
        <v>990</v>
      </c>
      <c r="BG1" t="s">
        <v>961</v>
      </c>
      <c r="BH1" t="s">
        <v>991</v>
      </c>
      <c r="BI1" t="s">
        <v>984</v>
      </c>
      <c r="BJ1" t="s">
        <v>992</v>
      </c>
      <c r="BK1" t="s">
        <v>985</v>
      </c>
      <c r="BL1" t="s">
        <v>959</v>
      </c>
      <c r="BM1" t="s">
        <v>993</v>
      </c>
      <c r="BN1" t="s">
        <v>964</v>
      </c>
      <c r="BO1" t="s">
        <v>966</v>
      </c>
      <c r="BP1" t="s">
        <v>994</v>
      </c>
      <c r="BQ1" t="s">
        <v>953</v>
      </c>
      <c r="BR1" t="s">
        <v>965</v>
      </c>
      <c r="BS1" t="s">
        <v>995</v>
      </c>
      <c r="BT1" s="171" t="s">
        <v>996</v>
      </c>
      <c r="BU1" s="71" t="s">
        <v>997</v>
      </c>
      <c r="BV1" s="71" t="s">
        <v>998</v>
      </c>
      <c r="BW1" s="71" t="s">
        <v>999</v>
      </c>
    </row>
    <row r="2" spans="1:75" s="152" customFormat="1" x14ac:dyDescent="0.2">
      <c r="A2" s="151" t="s">
        <v>190</v>
      </c>
      <c r="B2" s="152">
        <v>109</v>
      </c>
      <c r="C2" s="152">
        <v>0</v>
      </c>
      <c r="D2" s="152">
        <v>0</v>
      </c>
      <c r="E2" s="152">
        <v>0</v>
      </c>
      <c r="F2" s="152">
        <v>0</v>
      </c>
      <c r="G2" s="152">
        <v>0</v>
      </c>
      <c r="H2" s="152">
        <v>0</v>
      </c>
      <c r="I2" s="152">
        <v>0</v>
      </c>
      <c r="J2" s="153">
        <v>13541192</v>
      </c>
      <c r="K2" s="153">
        <v>0</v>
      </c>
      <c r="L2" s="153">
        <v>0</v>
      </c>
      <c r="M2" s="153">
        <v>0</v>
      </c>
      <c r="N2" s="153">
        <v>0</v>
      </c>
      <c r="O2" s="153">
        <v>0</v>
      </c>
      <c r="P2" s="153">
        <v>20411</v>
      </c>
      <c r="Q2" s="153">
        <v>5530</v>
      </c>
      <c r="R2" s="153">
        <v>603</v>
      </c>
      <c r="S2" s="153">
        <v>110</v>
      </c>
      <c r="T2" s="153">
        <v>658</v>
      </c>
      <c r="U2" s="153">
        <v>712</v>
      </c>
      <c r="V2" s="154">
        <v>22294</v>
      </c>
      <c r="W2" s="154">
        <v>5734</v>
      </c>
      <c r="X2" s="153">
        <v>13699</v>
      </c>
      <c r="Y2" s="153">
        <v>11403</v>
      </c>
      <c r="Z2" s="153">
        <v>2624</v>
      </c>
      <c r="AA2" s="153">
        <v>25177</v>
      </c>
      <c r="AB2" s="153">
        <v>2847</v>
      </c>
      <c r="AC2" s="153">
        <v>13904</v>
      </c>
      <c r="AD2" s="153">
        <v>567</v>
      </c>
      <c r="AE2" s="153">
        <v>6124</v>
      </c>
      <c r="AF2" s="153">
        <v>1108</v>
      </c>
      <c r="AG2" s="153">
        <v>913</v>
      </c>
      <c r="AH2" s="153">
        <v>873</v>
      </c>
      <c r="AI2" s="153">
        <v>1101</v>
      </c>
      <c r="AJ2" s="153">
        <v>1317</v>
      </c>
      <c r="AK2" s="153">
        <v>385</v>
      </c>
      <c r="AL2" s="153">
        <v>1313</v>
      </c>
      <c r="AM2" s="153">
        <v>356</v>
      </c>
      <c r="AN2" s="153"/>
      <c r="AO2" s="153"/>
      <c r="AP2" s="153"/>
      <c r="AT2" s="152">
        <v>747</v>
      </c>
      <c r="AU2" s="152">
        <v>387</v>
      </c>
      <c r="AV2" s="152">
        <v>31</v>
      </c>
      <c r="AW2" s="152">
        <v>12</v>
      </c>
      <c r="AX2" s="152">
        <v>10</v>
      </c>
      <c r="AY2" s="152">
        <v>4</v>
      </c>
      <c r="AZ2" s="152">
        <v>4</v>
      </c>
      <c r="BA2" s="152">
        <v>2</v>
      </c>
      <c r="BB2" s="152">
        <v>16</v>
      </c>
      <c r="BC2" s="152">
        <v>7</v>
      </c>
      <c r="BD2" s="152">
        <v>76</v>
      </c>
      <c r="BE2" s="152">
        <v>3</v>
      </c>
      <c r="BF2" s="152">
        <v>2</v>
      </c>
      <c r="BG2" s="152">
        <v>5</v>
      </c>
      <c r="BH2" s="152">
        <v>3</v>
      </c>
      <c r="BI2" s="152">
        <v>1</v>
      </c>
      <c r="BJ2" s="152">
        <v>1</v>
      </c>
      <c r="BK2" s="152">
        <v>5</v>
      </c>
      <c r="BL2" s="152">
        <v>3</v>
      </c>
      <c r="BM2" s="152">
        <v>9</v>
      </c>
      <c r="BN2" s="152">
        <v>3</v>
      </c>
      <c r="BO2" s="152">
        <v>52</v>
      </c>
      <c r="BP2" s="152">
        <v>3</v>
      </c>
      <c r="BQ2" s="152">
        <v>54</v>
      </c>
      <c r="BR2" s="152">
        <v>1</v>
      </c>
      <c r="BS2" s="152">
        <v>5</v>
      </c>
      <c r="BT2" s="152">
        <v>2</v>
      </c>
      <c r="BU2" s="152">
        <v>51</v>
      </c>
      <c r="BV2" s="152">
        <v>103</v>
      </c>
      <c r="BW2" s="152">
        <v>82</v>
      </c>
    </row>
    <row r="3" spans="1:75" s="152" customFormat="1" x14ac:dyDescent="0.2">
      <c r="A3" s="151" t="s">
        <v>191</v>
      </c>
      <c r="B3" s="152">
        <v>54</v>
      </c>
      <c r="C3" s="152">
        <v>0</v>
      </c>
      <c r="D3" s="152">
        <v>0</v>
      </c>
      <c r="E3" s="152">
        <v>0</v>
      </c>
      <c r="F3" s="152">
        <v>0</v>
      </c>
      <c r="G3" s="152">
        <v>0</v>
      </c>
      <c r="H3" s="152">
        <v>0</v>
      </c>
      <c r="I3" s="152">
        <v>0</v>
      </c>
      <c r="J3" s="153">
        <v>1675194</v>
      </c>
      <c r="K3" s="153">
        <v>0</v>
      </c>
      <c r="L3" s="153">
        <v>0</v>
      </c>
      <c r="M3" s="153">
        <v>0</v>
      </c>
      <c r="N3" s="153">
        <v>0</v>
      </c>
      <c r="O3" s="153">
        <v>0</v>
      </c>
      <c r="P3" s="153">
        <v>4618</v>
      </c>
      <c r="Q3" s="153">
        <v>1183</v>
      </c>
      <c r="R3" s="153">
        <v>97</v>
      </c>
      <c r="S3" s="153">
        <v>17</v>
      </c>
      <c r="T3" s="153">
        <v>87</v>
      </c>
      <c r="U3" s="153">
        <v>305</v>
      </c>
      <c r="V3" s="154">
        <v>4810</v>
      </c>
      <c r="W3" s="154">
        <v>1497</v>
      </c>
      <c r="X3" s="153">
        <v>3401</v>
      </c>
      <c r="Y3" s="153">
        <v>2816</v>
      </c>
      <c r="Z3" s="153">
        <v>485</v>
      </c>
      <c r="AA3" s="153">
        <v>5513</v>
      </c>
      <c r="AB3" s="153">
        <v>794</v>
      </c>
      <c r="AC3" s="153">
        <v>3946</v>
      </c>
      <c r="AD3" s="153">
        <v>321</v>
      </c>
      <c r="AE3" s="153">
        <v>706</v>
      </c>
      <c r="AF3" s="153">
        <v>194</v>
      </c>
      <c r="AG3" s="153">
        <v>419</v>
      </c>
      <c r="AH3" s="153">
        <v>140</v>
      </c>
      <c r="AI3" s="153">
        <v>811</v>
      </c>
      <c r="AJ3" s="153">
        <v>133</v>
      </c>
      <c r="AK3" s="153">
        <v>69</v>
      </c>
      <c r="AL3" s="153">
        <v>119</v>
      </c>
      <c r="AM3" s="153">
        <v>81</v>
      </c>
      <c r="AN3" s="153"/>
      <c r="AO3" s="153"/>
      <c r="AP3" s="153"/>
      <c r="AT3" s="152">
        <v>355</v>
      </c>
      <c r="AU3" s="152">
        <v>153</v>
      </c>
      <c r="AV3" s="152">
        <v>12</v>
      </c>
      <c r="AW3" s="152">
        <v>0</v>
      </c>
      <c r="AX3" s="152">
        <v>0</v>
      </c>
      <c r="AY3" s="152">
        <v>0</v>
      </c>
      <c r="AZ3" s="152">
        <v>0</v>
      </c>
      <c r="BA3" s="152">
        <v>0</v>
      </c>
      <c r="BB3" s="152">
        <v>3</v>
      </c>
      <c r="BC3" s="152">
        <v>3</v>
      </c>
      <c r="BD3" s="152">
        <v>68</v>
      </c>
      <c r="BE3" s="152">
        <v>0</v>
      </c>
      <c r="BF3" s="152">
        <v>0</v>
      </c>
      <c r="BG3" s="152">
        <v>0</v>
      </c>
      <c r="BH3" s="152">
        <v>3</v>
      </c>
      <c r="BI3" s="152">
        <v>1</v>
      </c>
      <c r="BJ3" s="152">
        <v>0</v>
      </c>
      <c r="BK3" s="152">
        <v>0</v>
      </c>
      <c r="BL3" s="152">
        <v>0</v>
      </c>
      <c r="BM3" s="152">
        <v>9</v>
      </c>
      <c r="BN3" s="152">
        <v>0</v>
      </c>
      <c r="BO3" s="152">
        <v>0</v>
      </c>
      <c r="BP3" s="152">
        <v>0</v>
      </c>
      <c r="BQ3" s="152">
        <v>53</v>
      </c>
      <c r="BR3" s="152">
        <v>1</v>
      </c>
      <c r="BS3" s="152">
        <v>5</v>
      </c>
      <c r="BT3" s="152">
        <v>0</v>
      </c>
      <c r="BU3" s="152">
        <v>15</v>
      </c>
      <c r="BV3" s="152">
        <v>58</v>
      </c>
      <c r="BW3" s="152">
        <v>17</v>
      </c>
    </row>
    <row r="4" spans="1:75" s="152" customFormat="1" x14ac:dyDescent="0.2">
      <c r="A4" s="151" t="s">
        <v>192</v>
      </c>
      <c r="B4" s="152">
        <v>47</v>
      </c>
      <c r="C4" s="152">
        <v>0</v>
      </c>
      <c r="D4" s="152">
        <v>0</v>
      </c>
      <c r="E4" s="152">
        <v>0</v>
      </c>
      <c r="F4" s="152">
        <v>0</v>
      </c>
      <c r="G4" s="152">
        <v>0</v>
      </c>
      <c r="H4" s="152">
        <v>0</v>
      </c>
      <c r="I4" s="152">
        <v>0</v>
      </c>
      <c r="J4" s="153">
        <v>7900911</v>
      </c>
      <c r="K4" s="153">
        <v>0</v>
      </c>
      <c r="L4" s="153">
        <v>0</v>
      </c>
      <c r="M4" s="153">
        <v>0</v>
      </c>
      <c r="N4" s="153">
        <v>0</v>
      </c>
      <c r="O4" s="153">
        <v>0</v>
      </c>
      <c r="P4" s="153">
        <v>15156</v>
      </c>
      <c r="Q4" s="153">
        <v>3360</v>
      </c>
      <c r="R4" s="153">
        <v>180</v>
      </c>
      <c r="S4" s="153">
        <v>69</v>
      </c>
      <c r="T4" s="153">
        <v>571</v>
      </c>
      <c r="U4" s="153">
        <v>315</v>
      </c>
      <c r="V4" s="154">
        <v>16403</v>
      </c>
      <c r="W4" s="154">
        <v>3252</v>
      </c>
      <c r="X4" s="153">
        <v>9450</v>
      </c>
      <c r="Y4" s="153">
        <v>7810</v>
      </c>
      <c r="Z4" s="153">
        <v>1945</v>
      </c>
      <c r="AA4" s="153">
        <v>17669</v>
      </c>
      <c r="AB4" s="153">
        <v>1982</v>
      </c>
      <c r="AC4" s="153">
        <v>9550</v>
      </c>
      <c r="AD4" s="153">
        <v>227</v>
      </c>
      <c r="AE4" s="153">
        <v>4772</v>
      </c>
      <c r="AF4" s="153">
        <v>898</v>
      </c>
      <c r="AG4" s="153">
        <v>490</v>
      </c>
      <c r="AH4" s="153">
        <v>708</v>
      </c>
      <c r="AI4" s="153">
        <v>261</v>
      </c>
      <c r="AJ4" s="153">
        <v>1140</v>
      </c>
      <c r="AK4" s="153">
        <v>290</v>
      </c>
      <c r="AL4" s="153">
        <v>1183</v>
      </c>
      <c r="AM4" s="153">
        <v>265</v>
      </c>
      <c r="AN4" s="153"/>
      <c r="AO4" s="153"/>
      <c r="AP4" s="153"/>
      <c r="AT4" s="152">
        <v>328</v>
      </c>
      <c r="AU4" s="152">
        <v>185</v>
      </c>
      <c r="AV4" s="152">
        <v>14</v>
      </c>
      <c r="AW4" s="152">
        <v>12</v>
      </c>
      <c r="AX4" s="152">
        <v>10</v>
      </c>
      <c r="AY4" s="152">
        <v>4</v>
      </c>
      <c r="AZ4" s="152">
        <v>4</v>
      </c>
      <c r="BA4" s="152">
        <v>2</v>
      </c>
      <c r="BB4" s="152">
        <v>3</v>
      </c>
      <c r="BC4" s="152">
        <v>4</v>
      </c>
      <c r="BD4" s="152">
        <v>8</v>
      </c>
      <c r="BE4" s="152">
        <v>3</v>
      </c>
      <c r="BF4" s="152">
        <v>2</v>
      </c>
      <c r="BG4" s="152">
        <v>5</v>
      </c>
      <c r="BH4" s="152">
        <v>0</v>
      </c>
      <c r="BI4" s="152">
        <v>0</v>
      </c>
      <c r="BJ4" s="152">
        <v>1</v>
      </c>
      <c r="BK4" s="152">
        <v>5</v>
      </c>
      <c r="BL4" s="152">
        <v>3</v>
      </c>
      <c r="BM4" s="152">
        <v>0</v>
      </c>
      <c r="BN4" s="152">
        <v>3</v>
      </c>
      <c r="BO4" s="152">
        <v>52</v>
      </c>
      <c r="BP4" s="152">
        <v>3</v>
      </c>
      <c r="BQ4" s="152">
        <v>1</v>
      </c>
      <c r="BR4" s="152">
        <v>0</v>
      </c>
      <c r="BS4" s="152">
        <v>0</v>
      </c>
      <c r="BT4" s="152">
        <v>2</v>
      </c>
      <c r="BU4" s="152">
        <v>21</v>
      </c>
      <c r="BV4" s="152">
        <v>45</v>
      </c>
      <c r="BW4" s="152">
        <v>65</v>
      </c>
    </row>
    <row r="5" spans="1:75" s="152" customFormat="1" x14ac:dyDescent="0.2">
      <c r="A5" s="151" t="s">
        <v>193</v>
      </c>
      <c r="B5" s="152">
        <v>8</v>
      </c>
      <c r="C5" s="152">
        <v>0</v>
      </c>
      <c r="D5" s="152">
        <v>0</v>
      </c>
      <c r="E5" s="152">
        <v>0</v>
      </c>
      <c r="F5" s="152">
        <v>0</v>
      </c>
      <c r="G5" s="152">
        <v>0</v>
      </c>
      <c r="H5" s="152">
        <v>0</v>
      </c>
      <c r="I5" s="152">
        <v>0</v>
      </c>
      <c r="J5" s="153">
        <v>3887858</v>
      </c>
      <c r="K5" s="153">
        <v>0</v>
      </c>
      <c r="L5" s="153">
        <v>0</v>
      </c>
      <c r="M5" s="153">
        <v>0</v>
      </c>
      <c r="N5" s="153">
        <v>0</v>
      </c>
      <c r="O5" s="153">
        <v>0</v>
      </c>
      <c r="P5" s="153">
        <v>637</v>
      </c>
      <c r="Q5" s="153">
        <v>987</v>
      </c>
      <c r="R5" s="153">
        <v>326</v>
      </c>
      <c r="S5" s="153">
        <v>24</v>
      </c>
      <c r="T5" s="153">
        <v>0</v>
      </c>
      <c r="U5" s="153">
        <v>92</v>
      </c>
      <c r="V5" s="154">
        <v>1081</v>
      </c>
      <c r="W5" s="154">
        <v>985</v>
      </c>
      <c r="X5" s="153">
        <v>848</v>
      </c>
      <c r="Y5" s="153">
        <v>777</v>
      </c>
      <c r="Z5" s="153">
        <v>194</v>
      </c>
      <c r="AA5" s="153">
        <v>1995</v>
      </c>
      <c r="AB5" s="153">
        <v>71</v>
      </c>
      <c r="AC5" s="153">
        <v>408</v>
      </c>
      <c r="AD5" s="153">
        <v>19</v>
      </c>
      <c r="AE5" s="153">
        <v>646</v>
      </c>
      <c r="AF5" s="153">
        <v>16</v>
      </c>
      <c r="AG5" s="153">
        <v>4</v>
      </c>
      <c r="AH5" s="153">
        <v>25</v>
      </c>
      <c r="AI5" s="153">
        <v>29</v>
      </c>
      <c r="AJ5" s="153">
        <v>44</v>
      </c>
      <c r="AK5" s="153">
        <v>26</v>
      </c>
      <c r="AL5" s="153">
        <v>11</v>
      </c>
      <c r="AM5" s="153">
        <v>10</v>
      </c>
      <c r="AN5" s="153"/>
      <c r="AO5" s="153"/>
      <c r="AP5" s="153"/>
      <c r="AT5" s="152">
        <v>64</v>
      </c>
      <c r="AU5" s="152">
        <v>49</v>
      </c>
      <c r="AV5" s="152">
        <v>5</v>
      </c>
      <c r="AW5" s="152">
        <v>0</v>
      </c>
      <c r="AX5" s="152">
        <v>0</v>
      </c>
      <c r="AY5" s="152">
        <v>0</v>
      </c>
      <c r="AZ5" s="152">
        <v>0</v>
      </c>
      <c r="BA5" s="152">
        <v>0</v>
      </c>
      <c r="BB5" s="152">
        <v>10</v>
      </c>
      <c r="BC5" s="152">
        <v>0</v>
      </c>
      <c r="BD5" s="152">
        <v>0</v>
      </c>
      <c r="BE5" s="152">
        <v>0</v>
      </c>
      <c r="BF5" s="152">
        <v>0</v>
      </c>
      <c r="BG5" s="152">
        <v>0</v>
      </c>
      <c r="BH5" s="152">
        <v>0</v>
      </c>
      <c r="BI5" s="152">
        <v>0</v>
      </c>
      <c r="BJ5" s="152">
        <v>0</v>
      </c>
      <c r="BK5" s="152">
        <v>0</v>
      </c>
      <c r="BL5" s="152">
        <v>0</v>
      </c>
      <c r="BM5" s="152">
        <v>0</v>
      </c>
      <c r="BN5" s="152">
        <v>0</v>
      </c>
      <c r="BO5" s="152">
        <v>0</v>
      </c>
      <c r="BP5" s="152">
        <v>0</v>
      </c>
      <c r="BQ5" s="152">
        <v>0</v>
      </c>
      <c r="BR5" s="152">
        <v>0</v>
      </c>
      <c r="BS5" s="152">
        <v>0</v>
      </c>
      <c r="BT5" s="152">
        <v>0</v>
      </c>
      <c r="BU5" s="152">
        <v>15</v>
      </c>
      <c r="BV5" s="152">
        <v>0</v>
      </c>
      <c r="BW5" s="152">
        <v>0</v>
      </c>
    </row>
  </sheetData>
  <autoFilter ref="A1:AO5"/>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0" tint="-0.499984740745262"/>
  </sheetPr>
  <dimension ref="A1:CY5"/>
  <sheetViews>
    <sheetView zoomScaleNormal="100" workbookViewId="0">
      <pane xSplit="1" ySplit="1" topLeftCell="B2" activePane="bottomRight" state="frozen"/>
      <selection activeCell="J9" sqref="J9"/>
      <selection pane="topRight" activeCell="J9" sqref="J9"/>
      <selection pane="bottomLeft" activeCell="J9" sqref="J9"/>
      <selection pane="bottomRight" activeCell="A15" sqref="A15"/>
    </sheetView>
  </sheetViews>
  <sheetFormatPr defaultRowHeight="15" x14ac:dyDescent="0.25"/>
  <cols>
    <col min="1" max="1" width="55.7109375" style="171" customWidth="1"/>
    <col min="2" max="2" width="19.140625" style="171" customWidth="1"/>
    <col min="3" max="3" width="18.5703125" style="171" customWidth="1"/>
    <col min="4" max="4" width="18.85546875" style="171" customWidth="1"/>
    <col min="5" max="8" width="16.85546875" style="171" customWidth="1"/>
    <col min="9" max="9" width="25.85546875" style="171" customWidth="1"/>
    <col min="10" max="10" width="14" style="171" customWidth="1"/>
    <col min="11" max="11" width="15.7109375" style="171" customWidth="1"/>
    <col min="12" max="12" width="14.85546875" style="171" customWidth="1"/>
    <col min="13" max="13" width="12.140625" style="171" customWidth="1"/>
    <col min="14" max="14" width="10.42578125" style="171" customWidth="1"/>
    <col min="15" max="15" width="15.7109375" style="323" customWidth="1"/>
    <col min="16" max="16" width="20.42578125" style="323" customWidth="1"/>
    <col min="17" max="17" width="18.5703125" style="323" customWidth="1"/>
    <col min="18" max="18" width="22.42578125" style="171" customWidth="1"/>
    <col min="19" max="19" width="26.5703125" style="171" customWidth="1"/>
    <col min="20" max="20" width="18.7109375" style="323" customWidth="1"/>
    <col min="21" max="21" width="24" style="323" customWidth="1"/>
    <col min="22" max="22" width="20.42578125" style="171" customWidth="1"/>
    <col min="23" max="23" width="28.5703125" style="171" customWidth="1"/>
    <col min="24" max="24" width="27.85546875" style="171" customWidth="1"/>
    <col min="25" max="25" width="24.140625" style="171" customWidth="1"/>
    <col min="26" max="26" width="26.42578125" style="171" customWidth="1"/>
    <col min="27" max="27" width="19.28515625" style="171" customWidth="1"/>
    <col min="28" max="28" width="19" style="171" customWidth="1"/>
    <col min="29" max="29" width="18.85546875" style="171" customWidth="1"/>
    <col min="30" max="30" width="19.7109375" style="171" customWidth="1"/>
    <col min="31" max="31" width="10.5703125" style="171" customWidth="1"/>
    <col min="32" max="34" width="9.140625" style="171" customWidth="1"/>
    <col min="35" max="35" width="8.85546875" style="171" customWidth="1"/>
    <col min="36" max="36" width="9.140625" style="171" customWidth="1"/>
    <col min="37" max="37" width="11" style="171" customWidth="1"/>
    <col min="38" max="38" width="12.140625" style="171" customWidth="1"/>
    <col min="39" max="40" width="9.140625" style="171" customWidth="1"/>
    <col min="41" max="41" width="10" style="171" customWidth="1"/>
    <col min="42" max="42" width="53.5703125" style="171" customWidth="1"/>
    <col min="43" max="43" width="9.140625" style="171" customWidth="1"/>
    <col min="44" max="44" width="24.28515625" style="171" customWidth="1"/>
    <col min="45" max="45" width="21.140625" style="171" customWidth="1"/>
    <col min="46" max="47" width="42.5703125" style="171" customWidth="1"/>
    <col min="48" max="16384" width="9.140625" style="171"/>
  </cols>
  <sheetData>
    <row r="1" spans="1:103" x14ac:dyDescent="0.25">
      <c r="A1" s="169" t="s">
        <v>741</v>
      </c>
      <c r="B1" s="169" t="s">
        <v>742</v>
      </c>
      <c r="C1" s="169" t="s">
        <v>224</v>
      </c>
      <c r="D1" s="169" t="s">
        <v>743</v>
      </c>
      <c r="E1" s="169" t="s">
        <v>670</v>
      </c>
      <c r="F1" s="169" t="s">
        <v>744</v>
      </c>
      <c r="G1" s="169" t="s">
        <v>745</v>
      </c>
      <c r="H1" s="169" t="s">
        <v>257</v>
      </c>
      <c r="I1" s="169" t="s">
        <v>746</v>
      </c>
      <c r="J1" s="169" t="s">
        <v>621</v>
      </c>
      <c r="K1" s="169" t="s">
        <v>747</v>
      </c>
      <c r="L1" s="169" t="s">
        <v>632</v>
      </c>
      <c r="M1" s="169" t="s">
        <v>748</v>
      </c>
      <c r="N1" s="169" t="s">
        <v>222</v>
      </c>
      <c r="O1" s="323" t="s">
        <v>749</v>
      </c>
      <c r="P1" s="170" t="s">
        <v>750</v>
      </c>
      <c r="Q1" s="170" t="s">
        <v>751</v>
      </c>
      <c r="R1" s="169" t="s">
        <v>752</v>
      </c>
      <c r="S1" s="169" t="s">
        <v>915</v>
      </c>
      <c r="T1" s="170" t="s">
        <v>753</v>
      </c>
      <c r="U1" s="170" t="s">
        <v>770</v>
      </c>
      <c r="V1" s="169" t="s">
        <v>754</v>
      </c>
      <c r="W1" s="169" t="s">
        <v>755</v>
      </c>
      <c r="X1" s="169" t="s">
        <v>756</v>
      </c>
      <c r="Y1" s="169" t="s">
        <v>757</v>
      </c>
      <c r="Z1" s="169" t="s">
        <v>758</v>
      </c>
      <c r="AA1" s="169" t="s">
        <v>759</v>
      </c>
      <c r="AB1" s="169" t="s">
        <v>760</v>
      </c>
      <c r="AC1" s="169" t="s">
        <v>761</v>
      </c>
      <c r="AD1" s="169" t="s">
        <v>762</v>
      </c>
      <c r="AE1" s="171" t="s">
        <v>180</v>
      </c>
      <c r="AF1" s="171" t="s">
        <v>187</v>
      </c>
      <c r="AG1" s="171" t="s">
        <v>637</v>
      </c>
      <c r="AH1" s="171" t="s">
        <v>638</v>
      </c>
      <c r="AI1" s="171" t="s">
        <v>183</v>
      </c>
      <c r="AJ1" s="171" t="s">
        <v>184</v>
      </c>
      <c r="AK1" s="171" t="s">
        <v>186</v>
      </c>
      <c r="AL1" s="171" t="s">
        <v>189</v>
      </c>
      <c r="AM1" s="171" t="s">
        <v>201</v>
      </c>
      <c r="AN1" s="171" t="s">
        <v>202</v>
      </c>
      <c r="AO1" s="171" t="s">
        <v>639</v>
      </c>
      <c r="AP1" s="171" t="s">
        <v>262</v>
      </c>
      <c r="AQ1" s="171" t="s">
        <v>763</v>
      </c>
      <c r="AR1" s="171" t="s">
        <v>764</v>
      </c>
      <c r="AS1" s="171" t="s">
        <v>769</v>
      </c>
      <c r="AT1" s="171" t="s">
        <v>914</v>
      </c>
      <c r="AU1" s="171" t="s">
        <v>986</v>
      </c>
      <c r="AV1" t="s">
        <v>977</v>
      </c>
      <c r="AW1" t="s">
        <v>978</v>
      </c>
      <c r="AX1" t="s">
        <v>979</v>
      </c>
      <c r="AY1" t="s">
        <v>980</v>
      </c>
      <c r="AZ1" t="s">
        <v>949</v>
      </c>
      <c r="BA1" t="s">
        <v>950</v>
      </c>
      <c r="BB1" t="s">
        <v>951</v>
      </c>
      <c r="BC1" t="s">
        <v>952</v>
      </c>
      <c r="BD1" t="s">
        <v>953</v>
      </c>
      <c r="BE1" t="s">
        <v>954</v>
      </c>
      <c r="BF1" t="s">
        <v>955</v>
      </c>
      <c r="BG1" t="s">
        <v>956</v>
      </c>
      <c r="BH1" t="s">
        <v>957</v>
      </c>
      <c r="BI1" t="s">
        <v>958</v>
      </c>
      <c r="BJ1" t="s">
        <v>959</v>
      </c>
      <c r="BK1" t="s">
        <v>960</v>
      </c>
      <c r="BL1" t="s">
        <v>961</v>
      </c>
      <c r="BM1" t="s">
        <v>962</v>
      </c>
      <c r="BN1" t="s">
        <v>963</v>
      </c>
      <c r="BO1" t="s">
        <v>964</v>
      </c>
      <c r="BP1" t="s">
        <v>965</v>
      </c>
      <c r="BQ1" t="s">
        <v>966</v>
      </c>
      <c r="BR1" t="s">
        <v>967</v>
      </c>
      <c r="BS1" t="s">
        <v>968</v>
      </c>
      <c r="BT1" t="s">
        <v>969</v>
      </c>
      <c r="BU1" t="s">
        <v>970</v>
      </c>
      <c r="BV1" t="s">
        <v>971</v>
      </c>
      <c r="BW1" t="s">
        <v>972</v>
      </c>
      <c r="BX1" t="s">
        <v>983</v>
      </c>
      <c r="BY1" s="171" t="s">
        <v>981</v>
      </c>
      <c r="BZ1" s="171" t="s">
        <v>982</v>
      </c>
      <c r="CA1" s="534">
        <v>1</v>
      </c>
      <c r="CB1" s="534">
        <v>2</v>
      </c>
      <c r="CC1" s="534">
        <v>3</v>
      </c>
      <c r="CD1" s="534">
        <v>4</v>
      </c>
      <c r="CE1" s="534">
        <v>5</v>
      </c>
      <c r="CF1" s="534">
        <v>6</v>
      </c>
      <c r="CG1" s="534">
        <v>7</v>
      </c>
      <c r="CH1" s="534">
        <v>8</v>
      </c>
      <c r="CI1" s="534">
        <v>9</v>
      </c>
      <c r="CJ1" s="534">
        <v>10</v>
      </c>
      <c r="CO1" s="533"/>
      <c r="CP1" s="534"/>
      <c r="CQ1" s="534"/>
      <c r="CR1" s="534"/>
      <c r="CS1" s="534"/>
      <c r="CT1" s="534"/>
      <c r="CU1" s="534"/>
      <c r="CV1" s="534"/>
      <c r="CW1" s="534"/>
      <c r="CX1" s="534"/>
      <c r="CY1" s="534"/>
    </row>
    <row r="2" spans="1:103" s="323" customFormat="1" x14ac:dyDescent="0.25">
      <c r="A2" s="183" t="s">
        <v>765</v>
      </c>
      <c r="B2" s="183">
        <v>98</v>
      </c>
      <c r="C2" s="183">
        <v>29600</v>
      </c>
      <c r="D2" s="183">
        <v>16997</v>
      </c>
      <c r="E2" s="183">
        <v>627</v>
      </c>
      <c r="F2" s="183">
        <v>1263</v>
      </c>
      <c r="G2" s="183">
        <v>1624</v>
      </c>
      <c r="H2" s="183">
        <v>2</v>
      </c>
      <c r="I2" s="183">
        <v>391</v>
      </c>
      <c r="J2" s="183">
        <v>63</v>
      </c>
      <c r="K2" s="183">
        <v>12216</v>
      </c>
      <c r="L2" s="183">
        <v>38288</v>
      </c>
      <c r="M2" s="183"/>
      <c r="N2" s="183">
        <v>50504</v>
      </c>
      <c r="O2" s="558">
        <v>0.24188183114208775</v>
      </c>
      <c r="P2" s="558">
        <v>0.75811816885791228</v>
      </c>
      <c r="Q2" s="173">
        <v>13769</v>
      </c>
      <c r="R2" s="558">
        <v>0.35961659005432511</v>
      </c>
      <c r="S2" s="173">
        <v>5816</v>
      </c>
      <c r="T2" s="173">
        <v>19585</v>
      </c>
      <c r="U2" s="173">
        <v>18703</v>
      </c>
      <c r="V2" s="558">
        <v>0.51151796907647307</v>
      </c>
      <c r="W2" s="173">
        <v>23487</v>
      </c>
      <c r="X2" s="558">
        <v>0.46505227308728014</v>
      </c>
      <c r="Y2" s="173">
        <v>29455</v>
      </c>
      <c r="Z2" s="558">
        <v>0.58322113099952477</v>
      </c>
      <c r="AA2" s="173">
        <v>45393</v>
      </c>
      <c r="AB2" s="558">
        <v>0.89880009504197689</v>
      </c>
      <c r="AC2" s="173">
        <v>5111</v>
      </c>
      <c r="AD2" s="558">
        <v>0.10119990495802313</v>
      </c>
      <c r="AE2" s="173">
        <v>21132</v>
      </c>
      <c r="AF2" s="173">
        <v>1425</v>
      </c>
      <c r="AG2" s="173">
        <v>10100</v>
      </c>
      <c r="AH2" s="173">
        <v>3323</v>
      </c>
      <c r="AI2" s="173">
        <v>1658</v>
      </c>
      <c r="AJ2" s="173">
        <v>1074</v>
      </c>
      <c r="AK2" s="173">
        <v>978</v>
      </c>
      <c r="AL2" s="173">
        <v>3626</v>
      </c>
      <c r="AM2" s="173">
        <v>1748</v>
      </c>
      <c r="AN2" s="173">
        <v>3191</v>
      </c>
      <c r="AO2" s="173">
        <v>2249</v>
      </c>
      <c r="AV2" s="171">
        <v>340</v>
      </c>
      <c r="AW2" s="171">
        <v>516</v>
      </c>
      <c r="AX2" s="171">
        <v>65</v>
      </c>
      <c r="AY2" s="171">
        <v>986</v>
      </c>
      <c r="AZ2" s="171">
        <v>139</v>
      </c>
      <c r="BA2" s="171">
        <v>407</v>
      </c>
      <c r="BB2" s="171">
        <v>94</v>
      </c>
      <c r="BC2" s="171">
        <v>93</v>
      </c>
      <c r="BD2" s="171">
        <v>44</v>
      </c>
      <c r="BE2" s="171">
        <v>12</v>
      </c>
      <c r="BF2" s="171">
        <v>1</v>
      </c>
      <c r="BG2" s="171">
        <v>11</v>
      </c>
      <c r="BH2" s="171">
        <v>3</v>
      </c>
      <c r="BI2" s="171">
        <v>6</v>
      </c>
      <c r="BJ2" s="171">
        <v>8</v>
      </c>
      <c r="BK2" s="171">
        <v>55</v>
      </c>
      <c r="BL2" s="171">
        <v>4</v>
      </c>
      <c r="BM2" s="171">
        <v>3</v>
      </c>
      <c r="BN2" s="171">
        <v>3</v>
      </c>
      <c r="BO2" s="171">
        <v>1</v>
      </c>
      <c r="BP2" s="171">
        <v>2</v>
      </c>
      <c r="BQ2" s="171">
        <v>19</v>
      </c>
      <c r="BR2" s="171">
        <v>5</v>
      </c>
      <c r="BS2" s="171">
        <v>3</v>
      </c>
      <c r="BT2" s="171">
        <v>3</v>
      </c>
      <c r="BU2" s="171">
        <v>36</v>
      </c>
      <c r="BV2" s="171">
        <v>1</v>
      </c>
      <c r="BW2" s="171">
        <v>2</v>
      </c>
      <c r="BX2" s="171">
        <v>187</v>
      </c>
      <c r="BY2" s="171">
        <v>177</v>
      </c>
      <c r="BZ2" s="171">
        <v>76</v>
      </c>
      <c r="CA2" s="171">
        <v>22149</v>
      </c>
      <c r="CB2" s="171">
        <v>5753</v>
      </c>
      <c r="CC2" s="171">
        <v>1410</v>
      </c>
      <c r="CD2" s="171">
        <v>5893</v>
      </c>
      <c r="CE2" s="171">
        <v>569</v>
      </c>
      <c r="CF2" s="171">
        <v>5952</v>
      </c>
      <c r="CG2" s="171">
        <v>942</v>
      </c>
      <c r="CH2" s="171">
        <v>2420</v>
      </c>
      <c r="CI2" s="171">
        <v>1957</v>
      </c>
      <c r="CJ2" s="171">
        <v>1345</v>
      </c>
      <c r="CS2" s="173">
        <v>24.188183114208776</v>
      </c>
      <c r="CT2" s="173">
        <v>51.151796907647309</v>
      </c>
      <c r="CU2" s="532">
        <v>0.24188183114208775</v>
      </c>
      <c r="CV2" s="532">
        <v>0.51151796907647307</v>
      </c>
    </row>
    <row r="3" spans="1:103" s="330" customFormat="1" x14ac:dyDescent="0.25">
      <c r="A3" s="328" t="s">
        <v>191</v>
      </c>
      <c r="B3" s="329">
        <v>44</v>
      </c>
      <c r="C3" s="329">
        <v>8306</v>
      </c>
      <c r="D3" s="329">
        <v>2426</v>
      </c>
      <c r="E3" s="329">
        <v>139</v>
      </c>
      <c r="F3" s="329">
        <v>70</v>
      </c>
      <c r="G3" s="329">
        <v>1428</v>
      </c>
      <c r="H3" s="329">
        <v>2</v>
      </c>
      <c r="I3" s="329">
        <v>21</v>
      </c>
      <c r="J3" s="329">
        <v>0</v>
      </c>
      <c r="K3" s="329">
        <v>3765</v>
      </c>
      <c r="L3" s="329">
        <v>8627</v>
      </c>
      <c r="M3" s="329">
        <v>12392</v>
      </c>
      <c r="N3" s="329">
        <v>12392</v>
      </c>
      <c r="O3" s="560">
        <v>0</v>
      </c>
      <c r="P3" s="560">
        <v>0</v>
      </c>
      <c r="Q3" s="330">
        <v>2243</v>
      </c>
      <c r="R3" s="559">
        <v>0</v>
      </c>
      <c r="S3" s="329">
        <v>1276</v>
      </c>
      <c r="T3" s="329">
        <v>3519</v>
      </c>
      <c r="U3" s="329">
        <v>5108</v>
      </c>
      <c r="V3" s="559">
        <v>0</v>
      </c>
      <c r="W3" s="329">
        <v>4454</v>
      </c>
      <c r="X3" s="559">
        <v>0</v>
      </c>
      <c r="Y3" s="329">
        <v>5745</v>
      </c>
      <c r="Z3" s="559">
        <v>0</v>
      </c>
      <c r="AA3" s="329">
        <v>9856</v>
      </c>
      <c r="AB3" s="559">
        <v>0</v>
      </c>
      <c r="AC3" s="329">
        <v>2536</v>
      </c>
      <c r="AD3" s="559">
        <v>0</v>
      </c>
      <c r="AE3" s="329">
        <v>6120</v>
      </c>
      <c r="AF3" s="329">
        <v>1199</v>
      </c>
      <c r="AG3" s="329">
        <v>448</v>
      </c>
      <c r="AH3" s="329">
        <v>1364</v>
      </c>
      <c r="AI3" s="329">
        <v>329</v>
      </c>
      <c r="AJ3" s="329">
        <v>445</v>
      </c>
      <c r="AK3" s="329">
        <v>753</v>
      </c>
      <c r="AL3" s="329">
        <v>1093</v>
      </c>
      <c r="AM3" s="329">
        <v>146</v>
      </c>
      <c r="AN3" s="329">
        <v>156</v>
      </c>
      <c r="AO3" s="329">
        <v>339</v>
      </c>
      <c r="AV3" s="330">
        <v>222</v>
      </c>
      <c r="AW3" s="330">
        <v>129</v>
      </c>
      <c r="AX3" s="330">
        <v>63</v>
      </c>
      <c r="AY3" s="330">
        <v>432</v>
      </c>
      <c r="AZ3" s="330">
        <v>14</v>
      </c>
      <c r="BA3" s="330">
        <v>182</v>
      </c>
      <c r="BB3" s="330">
        <v>92</v>
      </c>
      <c r="BC3" s="330">
        <v>52</v>
      </c>
      <c r="BD3" s="330">
        <v>33</v>
      </c>
      <c r="BE3" s="330">
        <v>11</v>
      </c>
      <c r="BF3" s="330">
        <v>0</v>
      </c>
      <c r="BG3" s="330">
        <v>0</v>
      </c>
      <c r="BH3" s="330">
        <v>0</v>
      </c>
      <c r="BI3" s="330">
        <v>2</v>
      </c>
      <c r="BJ3" s="330">
        <v>0</v>
      </c>
      <c r="BK3" s="330">
        <v>22</v>
      </c>
      <c r="BL3" s="330">
        <v>0</v>
      </c>
      <c r="BM3" s="330">
        <v>3</v>
      </c>
      <c r="BN3" s="330">
        <v>3</v>
      </c>
      <c r="BO3" s="330">
        <v>1</v>
      </c>
      <c r="BP3" s="330">
        <v>2</v>
      </c>
      <c r="BQ3" s="330">
        <v>1</v>
      </c>
      <c r="BR3" s="330">
        <v>5</v>
      </c>
      <c r="BS3" s="330">
        <v>3</v>
      </c>
      <c r="BT3" s="330">
        <v>3</v>
      </c>
      <c r="BU3" s="330">
        <v>0</v>
      </c>
      <c r="BV3" s="330">
        <v>0</v>
      </c>
      <c r="BW3" s="330">
        <v>0</v>
      </c>
      <c r="BX3" s="330">
        <v>77</v>
      </c>
      <c r="BY3" s="330">
        <v>144</v>
      </c>
      <c r="BZ3" s="330">
        <v>15</v>
      </c>
      <c r="CA3" s="330">
        <v>5900</v>
      </c>
      <c r="CB3" s="330">
        <v>1605</v>
      </c>
      <c r="CC3" s="330">
        <v>646</v>
      </c>
      <c r="CD3" s="330">
        <v>1588</v>
      </c>
      <c r="CE3" s="330">
        <v>319</v>
      </c>
      <c r="CF3" s="330">
        <v>369</v>
      </c>
      <c r="CG3" s="330">
        <v>474</v>
      </c>
      <c r="CH3" s="330">
        <v>414</v>
      </c>
      <c r="CI3" s="330">
        <v>188</v>
      </c>
      <c r="CJ3" s="330">
        <v>318</v>
      </c>
      <c r="CS3" s="329"/>
      <c r="CT3" s="329"/>
      <c r="CU3" s="532">
        <v>0</v>
      </c>
      <c r="CV3" s="532">
        <v>0</v>
      </c>
    </row>
    <row r="4" spans="1:103" s="330" customFormat="1" x14ac:dyDescent="0.25">
      <c r="A4" s="328" t="s">
        <v>192</v>
      </c>
      <c r="B4" s="329">
        <v>46</v>
      </c>
      <c r="C4" s="329">
        <v>7789</v>
      </c>
      <c r="D4" s="329">
        <v>3617</v>
      </c>
      <c r="E4" s="329">
        <v>209</v>
      </c>
      <c r="F4" s="329">
        <v>746</v>
      </c>
      <c r="G4" s="329">
        <v>181</v>
      </c>
      <c r="H4" s="329">
        <v>2</v>
      </c>
      <c r="I4" s="329">
        <v>21</v>
      </c>
      <c r="J4" s="329">
        <v>0</v>
      </c>
      <c r="K4" s="329">
        <v>2988</v>
      </c>
      <c r="L4" s="329">
        <v>9577</v>
      </c>
      <c r="M4" s="329">
        <v>12565</v>
      </c>
      <c r="N4" s="329">
        <v>12565</v>
      </c>
      <c r="O4" s="560">
        <v>0</v>
      </c>
      <c r="P4" s="560">
        <v>0</v>
      </c>
      <c r="Q4" s="330">
        <v>4416</v>
      </c>
      <c r="R4" s="559">
        <v>0</v>
      </c>
      <c r="S4" s="329">
        <v>780</v>
      </c>
      <c r="T4" s="329">
        <v>5196</v>
      </c>
      <c r="U4" s="329">
        <v>4381</v>
      </c>
      <c r="V4" s="559">
        <v>0</v>
      </c>
      <c r="W4" s="329">
        <v>6123</v>
      </c>
      <c r="X4" s="559">
        <v>0</v>
      </c>
      <c r="Y4" s="329">
        <v>6934</v>
      </c>
      <c r="Z4" s="559">
        <v>0</v>
      </c>
      <c r="AA4" s="329">
        <v>10460</v>
      </c>
      <c r="AB4" s="559">
        <v>0</v>
      </c>
      <c r="AC4" s="329">
        <v>2105</v>
      </c>
      <c r="AD4" s="559">
        <v>0</v>
      </c>
      <c r="AE4" s="329">
        <v>4412</v>
      </c>
      <c r="AF4" s="329">
        <v>1239</v>
      </c>
      <c r="AG4" s="329">
        <v>2925</v>
      </c>
      <c r="AH4" s="329">
        <v>1519</v>
      </c>
      <c r="AI4" s="329">
        <v>431</v>
      </c>
      <c r="AJ4" s="329">
        <v>570</v>
      </c>
      <c r="AK4" s="329">
        <v>813</v>
      </c>
      <c r="AL4" s="329">
        <v>121</v>
      </c>
      <c r="AM4" s="329">
        <v>60</v>
      </c>
      <c r="AN4" s="329">
        <v>225</v>
      </c>
      <c r="AO4" s="329">
        <v>250</v>
      </c>
      <c r="AV4" s="330">
        <v>114</v>
      </c>
      <c r="AW4" s="330">
        <v>386</v>
      </c>
      <c r="AX4" s="330">
        <v>2</v>
      </c>
      <c r="AY4" s="330">
        <v>547</v>
      </c>
      <c r="AZ4" s="330">
        <v>124</v>
      </c>
      <c r="BA4" s="330">
        <v>222</v>
      </c>
      <c r="BB4" s="330">
        <v>2</v>
      </c>
      <c r="BC4" s="330">
        <v>40</v>
      </c>
      <c r="BD4" s="330">
        <v>11</v>
      </c>
      <c r="BE4" s="330">
        <v>1</v>
      </c>
      <c r="BF4" s="330">
        <v>1</v>
      </c>
      <c r="BG4" s="330">
        <v>11</v>
      </c>
      <c r="BH4" s="330">
        <v>3</v>
      </c>
      <c r="BI4" s="330">
        <v>4</v>
      </c>
      <c r="BJ4" s="330">
        <v>8</v>
      </c>
      <c r="BK4" s="330">
        <v>33</v>
      </c>
      <c r="BL4" s="330">
        <v>4</v>
      </c>
      <c r="BM4" s="330">
        <v>0</v>
      </c>
      <c r="BN4" s="330">
        <v>0</v>
      </c>
      <c r="BO4" s="330">
        <v>0</v>
      </c>
      <c r="BP4" s="330">
        <v>0</v>
      </c>
      <c r="BQ4" s="330">
        <v>18</v>
      </c>
      <c r="BR4" s="330">
        <v>0</v>
      </c>
      <c r="BS4" s="330">
        <v>0</v>
      </c>
      <c r="BT4" s="330">
        <v>0</v>
      </c>
      <c r="BU4" s="330">
        <v>36</v>
      </c>
      <c r="BV4" s="330">
        <v>1</v>
      </c>
      <c r="BW4" s="330">
        <v>0</v>
      </c>
      <c r="BX4" s="330">
        <v>109</v>
      </c>
      <c r="BY4" s="330">
        <v>33</v>
      </c>
      <c r="BZ4" s="330">
        <v>59</v>
      </c>
      <c r="CA4" s="330">
        <v>10342</v>
      </c>
      <c r="CB4" s="330">
        <v>4068</v>
      </c>
      <c r="CC4" s="330">
        <v>692</v>
      </c>
      <c r="CD4" s="330">
        <v>4268</v>
      </c>
      <c r="CE4" s="330">
        <v>230</v>
      </c>
      <c r="CF4" s="330">
        <v>5518</v>
      </c>
      <c r="CG4" s="330">
        <v>450</v>
      </c>
      <c r="CH4" s="330">
        <v>1982</v>
      </c>
      <c r="CI4" s="330">
        <v>1695</v>
      </c>
      <c r="CJ4" s="330">
        <v>1005</v>
      </c>
      <c r="CS4" s="329"/>
      <c r="CT4" s="329"/>
      <c r="CU4" s="532">
        <v>0</v>
      </c>
      <c r="CV4" s="532">
        <v>0</v>
      </c>
    </row>
    <row r="5" spans="1:103" s="330" customFormat="1" x14ac:dyDescent="0.25">
      <c r="A5" s="328" t="s">
        <v>193</v>
      </c>
      <c r="B5" s="329">
        <v>8</v>
      </c>
      <c r="C5" s="329">
        <v>13252</v>
      </c>
      <c r="D5" s="329">
        <v>1481</v>
      </c>
      <c r="E5" s="329">
        <v>356</v>
      </c>
      <c r="F5" s="329">
        <v>336</v>
      </c>
      <c r="G5" s="329">
        <v>1610</v>
      </c>
      <c r="H5" s="329">
        <v>0</v>
      </c>
      <c r="I5" s="329">
        <v>7</v>
      </c>
      <c r="J5" s="329">
        <v>0</v>
      </c>
      <c r="K5" s="329">
        <v>6328</v>
      </c>
      <c r="L5" s="329">
        <v>10714</v>
      </c>
      <c r="M5" s="329">
        <v>17042</v>
      </c>
      <c r="N5" s="329">
        <v>17042</v>
      </c>
      <c r="O5" s="560">
        <v>0</v>
      </c>
      <c r="P5" s="560">
        <v>0</v>
      </c>
      <c r="Q5" s="330">
        <v>4257</v>
      </c>
      <c r="R5" s="559">
        <v>0</v>
      </c>
      <c r="S5" s="329">
        <v>3278</v>
      </c>
      <c r="T5" s="329">
        <v>7535</v>
      </c>
      <c r="U5" s="329">
        <v>3179</v>
      </c>
      <c r="V5" s="559">
        <v>0</v>
      </c>
      <c r="W5" s="329">
        <v>9971</v>
      </c>
      <c r="X5" s="559">
        <v>0</v>
      </c>
      <c r="Y5" s="329">
        <v>13278</v>
      </c>
      <c r="Z5" s="559">
        <v>0</v>
      </c>
      <c r="AA5" s="329">
        <v>16045</v>
      </c>
      <c r="AB5" s="559">
        <v>0</v>
      </c>
      <c r="AC5" s="329">
        <v>997</v>
      </c>
      <c r="AD5" s="559">
        <v>0</v>
      </c>
      <c r="AE5" s="329">
        <v>6149</v>
      </c>
      <c r="AF5" s="329">
        <v>251</v>
      </c>
      <c r="AG5" s="329">
        <v>7849</v>
      </c>
      <c r="AH5" s="329">
        <v>241</v>
      </c>
      <c r="AI5" s="329">
        <v>341</v>
      </c>
      <c r="AJ5" s="329">
        <v>623</v>
      </c>
      <c r="AK5" s="329">
        <v>795</v>
      </c>
      <c r="AL5" s="329">
        <v>100</v>
      </c>
      <c r="AM5" s="329">
        <v>173</v>
      </c>
      <c r="AN5" s="329">
        <v>192</v>
      </c>
      <c r="AO5" s="329">
        <v>328</v>
      </c>
      <c r="AV5" s="330">
        <v>4</v>
      </c>
      <c r="AW5" s="330">
        <v>1</v>
      </c>
      <c r="AX5" s="330">
        <v>0</v>
      </c>
      <c r="AY5" s="330">
        <v>7</v>
      </c>
      <c r="AZ5" s="330">
        <v>1</v>
      </c>
      <c r="BA5" s="330">
        <v>3</v>
      </c>
      <c r="BB5" s="330">
        <v>0</v>
      </c>
      <c r="BC5" s="330">
        <v>1</v>
      </c>
      <c r="BD5" s="330">
        <v>0</v>
      </c>
      <c r="BE5" s="330">
        <v>0</v>
      </c>
      <c r="BF5" s="330">
        <v>0</v>
      </c>
      <c r="BG5" s="330">
        <v>0</v>
      </c>
      <c r="BH5" s="330">
        <v>0</v>
      </c>
      <c r="BI5" s="330">
        <v>0</v>
      </c>
      <c r="BJ5" s="330">
        <v>0</v>
      </c>
      <c r="BK5" s="330">
        <v>0</v>
      </c>
      <c r="BL5" s="330">
        <v>0</v>
      </c>
      <c r="BM5" s="330">
        <v>0</v>
      </c>
      <c r="BN5" s="330">
        <v>0</v>
      </c>
      <c r="BO5" s="330">
        <v>0</v>
      </c>
      <c r="BP5" s="330">
        <v>0</v>
      </c>
      <c r="BQ5" s="330">
        <v>0</v>
      </c>
      <c r="BR5" s="330">
        <v>0</v>
      </c>
      <c r="BS5" s="330">
        <v>0</v>
      </c>
      <c r="BT5" s="330">
        <v>0</v>
      </c>
      <c r="BU5" s="330">
        <v>0</v>
      </c>
      <c r="BV5" s="330">
        <v>0</v>
      </c>
      <c r="BW5" s="330">
        <v>2</v>
      </c>
      <c r="BX5" s="330">
        <v>1</v>
      </c>
      <c r="BY5" s="330">
        <v>0</v>
      </c>
      <c r="BZ5" s="330">
        <v>2</v>
      </c>
      <c r="CA5" s="330">
        <v>5907</v>
      </c>
      <c r="CB5" s="330">
        <v>80</v>
      </c>
      <c r="CC5" s="330">
        <v>72</v>
      </c>
      <c r="CD5" s="330">
        <v>37</v>
      </c>
      <c r="CE5" s="330">
        <v>20</v>
      </c>
      <c r="CF5" s="330">
        <v>65</v>
      </c>
      <c r="CG5" s="330">
        <v>18</v>
      </c>
      <c r="CH5" s="330">
        <v>24</v>
      </c>
      <c r="CI5" s="330">
        <v>74</v>
      </c>
      <c r="CJ5" s="330">
        <v>22</v>
      </c>
      <c r="CS5" s="329"/>
      <c r="CT5" s="329"/>
      <c r="CU5" s="532">
        <v>0</v>
      </c>
      <c r="CV5" s="532">
        <v>0</v>
      </c>
    </row>
  </sheetData>
  <autoFilter ref="A1:AT5"/>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sheetPr>
  <dimension ref="A1:DF271"/>
  <sheetViews>
    <sheetView workbookViewId="0">
      <selection activeCell="A21" sqref="A21"/>
    </sheetView>
  </sheetViews>
  <sheetFormatPr defaultColWidth="8.85546875" defaultRowHeight="15" x14ac:dyDescent="0.25"/>
  <cols>
    <col min="1" max="1" width="53.5703125" style="510" customWidth="1"/>
    <col min="2" max="2" width="21.140625" style="510" customWidth="1"/>
    <col min="3" max="3" width="18.42578125" style="511" customWidth="1"/>
    <col min="4" max="4" width="29.140625" style="510" customWidth="1"/>
    <col min="5" max="5" width="27.42578125" style="510" customWidth="1"/>
    <col min="6" max="11" width="15.28515625" style="72" customWidth="1"/>
    <col min="12" max="12" width="20.85546875" style="73" customWidth="1"/>
    <col min="13" max="13" width="18.5703125" style="72" customWidth="1"/>
    <col min="14" max="14" width="14.140625" style="72" customWidth="1"/>
    <col min="15" max="15" width="13" style="72" customWidth="1"/>
    <col min="16" max="26" width="8.85546875" style="72" customWidth="1"/>
    <col min="27" max="36" width="8.85546875" style="72"/>
    <col min="37" max="48" width="8.85546875" style="72" customWidth="1"/>
    <col min="49" max="51" width="8.85546875" style="72"/>
    <col min="52" max="53" width="8.85546875" style="350"/>
    <col min="54" max="100" width="8.85546875" style="72"/>
    <col min="111" max="200" width="8.85546875" style="72"/>
    <col min="201" max="201" width="21.140625" style="72" customWidth="1"/>
    <col min="202" max="202" width="27.42578125" style="72" customWidth="1"/>
    <col min="203" max="203" width="32.28515625" style="72" customWidth="1"/>
    <col min="204" max="204" width="13.85546875" style="72" customWidth="1"/>
    <col min="205" max="205" width="0" style="72" hidden="1" customWidth="1"/>
    <col min="206" max="206" width="38.28515625" style="72" customWidth="1"/>
    <col min="207" max="208" width="27.42578125" style="72" customWidth="1"/>
    <col min="209" max="209" width="12.140625" style="72" customWidth="1"/>
    <col min="210" max="210" width="38.7109375" style="72" customWidth="1"/>
    <col min="211" max="211" width="35.7109375" style="72" customWidth="1"/>
    <col min="212" max="212" width="23.42578125" style="72" customWidth="1"/>
    <col min="213" max="213" width="33.7109375" style="72" customWidth="1"/>
    <col min="214" max="215" width="20.42578125" style="72" customWidth="1"/>
    <col min="216" max="220" width="27.42578125" style="72" customWidth="1"/>
    <col min="221" max="225" width="9.140625" style="72" customWidth="1"/>
    <col min="226" max="456" width="8.85546875" style="72"/>
    <col min="457" max="457" width="21.140625" style="72" customWidth="1"/>
    <col min="458" max="458" width="27.42578125" style="72" customWidth="1"/>
    <col min="459" max="459" width="32.28515625" style="72" customWidth="1"/>
    <col min="460" max="460" width="13.85546875" style="72" customWidth="1"/>
    <col min="461" max="461" width="0" style="72" hidden="1" customWidth="1"/>
    <col min="462" max="462" width="38.28515625" style="72" customWidth="1"/>
    <col min="463" max="464" width="27.42578125" style="72" customWidth="1"/>
    <col min="465" max="465" width="12.140625" style="72" customWidth="1"/>
    <col min="466" max="466" width="38.7109375" style="72" customWidth="1"/>
    <col min="467" max="467" width="35.7109375" style="72" customWidth="1"/>
    <col min="468" max="468" width="23.42578125" style="72" customWidth="1"/>
    <col min="469" max="469" width="33.7109375" style="72" customWidth="1"/>
    <col min="470" max="471" width="20.42578125" style="72" customWidth="1"/>
    <col min="472" max="476" width="27.42578125" style="72" customWidth="1"/>
    <col min="477" max="481" width="9.140625" style="72" customWidth="1"/>
    <col min="482" max="712" width="8.85546875" style="72"/>
    <col min="713" max="713" width="21.140625" style="72" customWidth="1"/>
    <col min="714" max="714" width="27.42578125" style="72" customWidth="1"/>
    <col min="715" max="715" width="32.28515625" style="72" customWidth="1"/>
    <col min="716" max="716" width="13.85546875" style="72" customWidth="1"/>
    <col min="717" max="717" width="0" style="72" hidden="1" customWidth="1"/>
    <col min="718" max="718" width="38.28515625" style="72" customWidth="1"/>
    <col min="719" max="720" width="27.42578125" style="72" customWidth="1"/>
    <col min="721" max="721" width="12.140625" style="72" customWidth="1"/>
    <col min="722" max="722" width="38.7109375" style="72" customWidth="1"/>
    <col min="723" max="723" width="35.7109375" style="72" customWidth="1"/>
    <col min="724" max="724" width="23.42578125" style="72" customWidth="1"/>
    <col min="725" max="725" width="33.7109375" style="72" customWidth="1"/>
    <col min="726" max="727" width="20.42578125" style="72" customWidth="1"/>
    <col min="728" max="732" width="27.42578125" style="72" customWidth="1"/>
    <col min="733" max="737" width="9.140625" style="72" customWidth="1"/>
    <col min="738" max="968" width="8.85546875" style="72"/>
    <col min="969" max="969" width="21.140625" style="72" customWidth="1"/>
    <col min="970" max="970" width="27.42578125" style="72" customWidth="1"/>
    <col min="971" max="971" width="32.28515625" style="72" customWidth="1"/>
    <col min="972" max="972" width="13.85546875" style="72" customWidth="1"/>
    <col min="973" max="973" width="0" style="72" hidden="1" customWidth="1"/>
    <col min="974" max="974" width="38.28515625" style="72" customWidth="1"/>
    <col min="975" max="976" width="27.42578125" style="72" customWidth="1"/>
    <col min="977" max="977" width="12.140625" style="72" customWidth="1"/>
    <col min="978" max="978" width="38.7109375" style="72" customWidth="1"/>
    <col min="979" max="979" width="35.7109375" style="72" customWidth="1"/>
    <col min="980" max="980" width="23.42578125" style="72" customWidth="1"/>
    <col min="981" max="981" width="33.7109375" style="72" customWidth="1"/>
    <col min="982" max="983" width="20.42578125" style="72" customWidth="1"/>
    <col min="984" max="988" width="27.42578125" style="72" customWidth="1"/>
    <col min="989" max="993" width="9.140625" style="72" customWidth="1"/>
    <col min="994" max="1224" width="8.85546875" style="72"/>
    <col min="1225" max="1225" width="21.140625" style="72" customWidth="1"/>
    <col min="1226" max="1226" width="27.42578125" style="72" customWidth="1"/>
    <col min="1227" max="1227" width="32.28515625" style="72" customWidth="1"/>
    <col min="1228" max="1228" width="13.85546875" style="72" customWidth="1"/>
    <col min="1229" max="1229" width="0" style="72" hidden="1" customWidth="1"/>
    <col min="1230" max="1230" width="38.28515625" style="72" customWidth="1"/>
    <col min="1231" max="1232" width="27.42578125" style="72" customWidth="1"/>
    <col min="1233" max="1233" width="12.140625" style="72" customWidth="1"/>
    <col min="1234" max="1234" width="38.7109375" style="72" customWidth="1"/>
    <col min="1235" max="1235" width="35.7109375" style="72" customWidth="1"/>
    <col min="1236" max="1236" width="23.42578125" style="72" customWidth="1"/>
    <col min="1237" max="1237" width="33.7109375" style="72" customWidth="1"/>
    <col min="1238" max="1239" width="20.42578125" style="72" customWidth="1"/>
    <col min="1240" max="1244" width="27.42578125" style="72" customWidth="1"/>
    <col min="1245" max="1249" width="9.140625" style="72" customWidth="1"/>
    <col min="1250" max="1480" width="8.85546875" style="72"/>
    <col min="1481" max="1481" width="21.140625" style="72" customWidth="1"/>
    <col min="1482" max="1482" width="27.42578125" style="72" customWidth="1"/>
    <col min="1483" max="1483" width="32.28515625" style="72" customWidth="1"/>
    <col min="1484" max="1484" width="13.85546875" style="72" customWidth="1"/>
    <col min="1485" max="1485" width="0" style="72" hidden="1" customWidth="1"/>
    <col min="1486" max="1486" width="38.28515625" style="72" customWidth="1"/>
    <col min="1487" max="1488" width="27.42578125" style="72" customWidth="1"/>
    <col min="1489" max="1489" width="12.140625" style="72" customWidth="1"/>
    <col min="1490" max="1490" width="38.7109375" style="72" customWidth="1"/>
    <col min="1491" max="1491" width="35.7109375" style="72" customWidth="1"/>
    <col min="1492" max="1492" width="23.42578125" style="72" customWidth="1"/>
    <col min="1493" max="1493" width="33.7109375" style="72" customWidth="1"/>
    <col min="1494" max="1495" width="20.42578125" style="72" customWidth="1"/>
    <col min="1496" max="1500" width="27.42578125" style="72" customWidth="1"/>
    <col min="1501" max="1505" width="9.140625" style="72" customWidth="1"/>
    <col min="1506" max="1736" width="8.85546875" style="72"/>
    <col min="1737" max="1737" width="21.140625" style="72" customWidth="1"/>
    <col min="1738" max="1738" width="27.42578125" style="72" customWidth="1"/>
    <col min="1739" max="1739" width="32.28515625" style="72" customWidth="1"/>
    <col min="1740" max="1740" width="13.85546875" style="72" customWidth="1"/>
    <col min="1741" max="1741" width="0" style="72" hidden="1" customWidth="1"/>
    <col min="1742" max="1742" width="38.28515625" style="72" customWidth="1"/>
    <col min="1743" max="1744" width="27.42578125" style="72" customWidth="1"/>
    <col min="1745" max="1745" width="12.140625" style="72" customWidth="1"/>
    <col min="1746" max="1746" width="38.7109375" style="72" customWidth="1"/>
    <col min="1747" max="1747" width="35.7109375" style="72" customWidth="1"/>
    <col min="1748" max="1748" width="23.42578125" style="72" customWidth="1"/>
    <col min="1749" max="1749" width="33.7109375" style="72" customWidth="1"/>
    <col min="1750" max="1751" width="20.42578125" style="72" customWidth="1"/>
    <col min="1752" max="1756" width="27.42578125" style="72" customWidth="1"/>
    <col min="1757" max="1761" width="9.140625" style="72" customWidth="1"/>
    <col min="1762" max="1992" width="8.85546875" style="72"/>
    <col min="1993" max="1993" width="21.140625" style="72" customWidth="1"/>
    <col min="1994" max="1994" width="27.42578125" style="72" customWidth="1"/>
    <col min="1995" max="1995" width="32.28515625" style="72" customWidth="1"/>
    <col min="1996" max="1996" width="13.85546875" style="72" customWidth="1"/>
    <col min="1997" max="1997" width="0" style="72" hidden="1" customWidth="1"/>
    <col min="1998" max="1998" width="38.28515625" style="72" customWidth="1"/>
    <col min="1999" max="2000" width="27.42578125" style="72" customWidth="1"/>
    <col min="2001" max="2001" width="12.140625" style="72" customWidth="1"/>
    <col min="2002" max="2002" width="38.7109375" style="72" customWidth="1"/>
    <col min="2003" max="2003" width="35.7109375" style="72" customWidth="1"/>
    <col min="2004" max="2004" width="23.42578125" style="72" customWidth="1"/>
    <col min="2005" max="2005" width="33.7109375" style="72" customWidth="1"/>
    <col min="2006" max="2007" width="20.42578125" style="72" customWidth="1"/>
    <col min="2008" max="2012" width="27.42578125" style="72" customWidth="1"/>
    <col min="2013" max="2017" width="9.140625" style="72" customWidth="1"/>
    <col min="2018" max="2248" width="8.85546875" style="72"/>
    <col min="2249" max="2249" width="21.140625" style="72" customWidth="1"/>
    <col min="2250" max="2250" width="27.42578125" style="72" customWidth="1"/>
    <col min="2251" max="2251" width="32.28515625" style="72" customWidth="1"/>
    <col min="2252" max="2252" width="13.85546875" style="72" customWidth="1"/>
    <col min="2253" max="2253" width="0" style="72" hidden="1" customWidth="1"/>
    <col min="2254" max="2254" width="38.28515625" style="72" customWidth="1"/>
    <col min="2255" max="2256" width="27.42578125" style="72" customWidth="1"/>
    <col min="2257" max="2257" width="12.140625" style="72" customWidth="1"/>
    <col min="2258" max="2258" width="38.7109375" style="72" customWidth="1"/>
    <col min="2259" max="2259" width="35.7109375" style="72" customWidth="1"/>
    <col min="2260" max="2260" width="23.42578125" style="72" customWidth="1"/>
    <col min="2261" max="2261" width="33.7109375" style="72" customWidth="1"/>
    <col min="2262" max="2263" width="20.42578125" style="72" customWidth="1"/>
    <col min="2264" max="2268" width="27.42578125" style="72" customWidth="1"/>
    <col min="2269" max="2273" width="9.140625" style="72" customWidth="1"/>
    <col min="2274" max="2504" width="8.85546875" style="72"/>
    <col min="2505" max="2505" width="21.140625" style="72" customWidth="1"/>
    <col min="2506" max="2506" width="27.42578125" style="72" customWidth="1"/>
    <col min="2507" max="2507" width="32.28515625" style="72" customWidth="1"/>
    <col min="2508" max="2508" width="13.85546875" style="72" customWidth="1"/>
    <col min="2509" max="2509" width="0" style="72" hidden="1" customWidth="1"/>
    <col min="2510" max="2510" width="38.28515625" style="72" customWidth="1"/>
    <col min="2511" max="2512" width="27.42578125" style="72" customWidth="1"/>
    <col min="2513" max="2513" width="12.140625" style="72" customWidth="1"/>
    <col min="2514" max="2514" width="38.7109375" style="72" customWidth="1"/>
    <col min="2515" max="2515" width="35.7109375" style="72" customWidth="1"/>
    <col min="2516" max="2516" width="23.42578125" style="72" customWidth="1"/>
    <col min="2517" max="2517" width="33.7109375" style="72" customWidth="1"/>
    <col min="2518" max="2519" width="20.42578125" style="72" customWidth="1"/>
    <col min="2520" max="2524" width="27.42578125" style="72" customWidth="1"/>
    <col min="2525" max="2529" width="9.140625" style="72" customWidth="1"/>
    <col min="2530" max="2760" width="8.85546875" style="72"/>
    <col min="2761" max="2761" width="21.140625" style="72" customWidth="1"/>
    <col min="2762" max="2762" width="27.42578125" style="72" customWidth="1"/>
    <col min="2763" max="2763" width="32.28515625" style="72" customWidth="1"/>
    <col min="2764" max="2764" width="13.85546875" style="72" customWidth="1"/>
    <col min="2765" max="2765" width="0" style="72" hidden="1" customWidth="1"/>
    <col min="2766" max="2766" width="38.28515625" style="72" customWidth="1"/>
    <col min="2767" max="2768" width="27.42578125" style="72" customWidth="1"/>
    <col min="2769" max="2769" width="12.140625" style="72" customWidth="1"/>
    <col min="2770" max="2770" width="38.7109375" style="72" customWidth="1"/>
    <col min="2771" max="2771" width="35.7109375" style="72" customWidth="1"/>
    <col min="2772" max="2772" width="23.42578125" style="72" customWidth="1"/>
    <col min="2773" max="2773" width="33.7109375" style="72" customWidth="1"/>
    <col min="2774" max="2775" width="20.42578125" style="72" customWidth="1"/>
    <col min="2776" max="2780" width="27.42578125" style="72" customWidth="1"/>
    <col min="2781" max="2785" width="9.140625" style="72" customWidth="1"/>
    <col min="2786" max="3016" width="8.85546875" style="72"/>
    <col min="3017" max="3017" width="21.140625" style="72" customWidth="1"/>
    <col min="3018" max="3018" width="27.42578125" style="72" customWidth="1"/>
    <col min="3019" max="3019" width="32.28515625" style="72" customWidth="1"/>
    <col min="3020" max="3020" width="13.85546875" style="72" customWidth="1"/>
    <col min="3021" max="3021" width="0" style="72" hidden="1" customWidth="1"/>
    <col min="3022" max="3022" width="38.28515625" style="72" customWidth="1"/>
    <col min="3023" max="3024" width="27.42578125" style="72" customWidth="1"/>
    <col min="3025" max="3025" width="12.140625" style="72" customWidth="1"/>
    <col min="3026" max="3026" width="38.7109375" style="72" customWidth="1"/>
    <col min="3027" max="3027" width="35.7109375" style="72" customWidth="1"/>
    <col min="3028" max="3028" width="23.42578125" style="72" customWidth="1"/>
    <col min="3029" max="3029" width="33.7109375" style="72" customWidth="1"/>
    <col min="3030" max="3031" width="20.42578125" style="72" customWidth="1"/>
    <col min="3032" max="3036" width="27.42578125" style="72" customWidth="1"/>
    <col min="3037" max="3041" width="9.140625" style="72" customWidth="1"/>
    <col min="3042" max="3272" width="8.85546875" style="72"/>
    <col min="3273" max="3273" width="21.140625" style="72" customWidth="1"/>
    <col min="3274" max="3274" width="27.42578125" style="72" customWidth="1"/>
    <col min="3275" max="3275" width="32.28515625" style="72" customWidth="1"/>
    <col min="3276" max="3276" width="13.85546875" style="72" customWidth="1"/>
    <col min="3277" max="3277" width="0" style="72" hidden="1" customWidth="1"/>
    <col min="3278" max="3278" width="38.28515625" style="72" customWidth="1"/>
    <col min="3279" max="3280" width="27.42578125" style="72" customWidth="1"/>
    <col min="3281" max="3281" width="12.140625" style="72" customWidth="1"/>
    <col min="3282" max="3282" width="38.7109375" style="72" customWidth="1"/>
    <col min="3283" max="3283" width="35.7109375" style="72" customWidth="1"/>
    <col min="3284" max="3284" width="23.42578125" style="72" customWidth="1"/>
    <col min="3285" max="3285" width="33.7109375" style="72" customWidth="1"/>
    <col min="3286" max="3287" width="20.42578125" style="72" customWidth="1"/>
    <col min="3288" max="3292" width="27.42578125" style="72" customWidth="1"/>
    <col min="3293" max="3297" width="9.140625" style="72" customWidth="1"/>
    <col min="3298" max="3528" width="8.85546875" style="72"/>
    <col min="3529" max="3529" width="21.140625" style="72" customWidth="1"/>
    <col min="3530" max="3530" width="27.42578125" style="72" customWidth="1"/>
    <col min="3531" max="3531" width="32.28515625" style="72" customWidth="1"/>
    <col min="3532" max="3532" width="13.85546875" style="72" customWidth="1"/>
    <col min="3533" max="3533" width="0" style="72" hidden="1" customWidth="1"/>
    <col min="3534" max="3534" width="38.28515625" style="72" customWidth="1"/>
    <col min="3535" max="3536" width="27.42578125" style="72" customWidth="1"/>
    <col min="3537" max="3537" width="12.140625" style="72" customWidth="1"/>
    <col min="3538" max="3538" width="38.7109375" style="72" customWidth="1"/>
    <col min="3539" max="3539" width="35.7109375" style="72" customWidth="1"/>
    <col min="3540" max="3540" width="23.42578125" style="72" customWidth="1"/>
    <col min="3541" max="3541" width="33.7109375" style="72" customWidth="1"/>
    <col min="3542" max="3543" width="20.42578125" style="72" customWidth="1"/>
    <col min="3544" max="3548" width="27.42578125" style="72" customWidth="1"/>
    <col min="3549" max="3553" width="9.140625" style="72" customWidth="1"/>
    <col min="3554" max="3784" width="8.85546875" style="72"/>
    <col min="3785" max="3785" width="21.140625" style="72" customWidth="1"/>
    <col min="3786" max="3786" width="27.42578125" style="72" customWidth="1"/>
    <col min="3787" max="3787" width="32.28515625" style="72" customWidth="1"/>
    <col min="3788" max="3788" width="13.85546875" style="72" customWidth="1"/>
    <col min="3789" max="3789" width="0" style="72" hidden="1" customWidth="1"/>
    <col min="3790" max="3790" width="38.28515625" style="72" customWidth="1"/>
    <col min="3791" max="3792" width="27.42578125" style="72" customWidth="1"/>
    <col min="3793" max="3793" width="12.140625" style="72" customWidth="1"/>
    <col min="3794" max="3794" width="38.7109375" style="72" customWidth="1"/>
    <col min="3795" max="3795" width="35.7109375" style="72" customWidth="1"/>
    <col min="3796" max="3796" width="23.42578125" style="72" customWidth="1"/>
    <col min="3797" max="3797" width="33.7109375" style="72" customWidth="1"/>
    <col min="3798" max="3799" width="20.42578125" style="72" customWidth="1"/>
    <col min="3800" max="3804" width="27.42578125" style="72" customWidth="1"/>
    <col min="3805" max="3809" width="9.140625" style="72" customWidth="1"/>
    <col min="3810" max="4040" width="8.85546875" style="72"/>
    <col min="4041" max="4041" width="21.140625" style="72" customWidth="1"/>
    <col min="4042" max="4042" width="27.42578125" style="72" customWidth="1"/>
    <col min="4043" max="4043" width="32.28515625" style="72" customWidth="1"/>
    <col min="4044" max="4044" width="13.85546875" style="72" customWidth="1"/>
    <col min="4045" max="4045" width="0" style="72" hidden="1" customWidth="1"/>
    <col min="4046" max="4046" width="38.28515625" style="72" customWidth="1"/>
    <col min="4047" max="4048" width="27.42578125" style="72" customWidth="1"/>
    <col min="4049" max="4049" width="12.140625" style="72" customWidth="1"/>
    <col min="4050" max="4050" width="38.7109375" style="72" customWidth="1"/>
    <col min="4051" max="4051" width="35.7109375" style="72" customWidth="1"/>
    <col min="4052" max="4052" width="23.42578125" style="72" customWidth="1"/>
    <col min="4053" max="4053" width="33.7109375" style="72" customWidth="1"/>
    <col min="4054" max="4055" width="20.42578125" style="72" customWidth="1"/>
    <col min="4056" max="4060" width="27.42578125" style="72" customWidth="1"/>
    <col min="4061" max="4065" width="9.140625" style="72" customWidth="1"/>
    <col min="4066" max="4296" width="8.85546875" style="72"/>
    <col min="4297" max="4297" width="21.140625" style="72" customWidth="1"/>
    <col min="4298" max="4298" width="27.42578125" style="72" customWidth="1"/>
    <col min="4299" max="4299" width="32.28515625" style="72" customWidth="1"/>
    <col min="4300" max="4300" width="13.85546875" style="72" customWidth="1"/>
    <col min="4301" max="4301" width="0" style="72" hidden="1" customWidth="1"/>
    <col min="4302" max="4302" width="38.28515625" style="72" customWidth="1"/>
    <col min="4303" max="4304" width="27.42578125" style="72" customWidth="1"/>
    <col min="4305" max="4305" width="12.140625" style="72" customWidth="1"/>
    <col min="4306" max="4306" width="38.7109375" style="72" customWidth="1"/>
    <col min="4307" max="4307" width="35.7109375" style="72" customWidth="1"/>
    <col min="4308" max="4308" width="23.42578125" style="72" customWidth="1"/>
    <col min="4309" max="4309" width="33.7109375" style="72" customWidth="1"/>
    <col min="4310" max="4311" width="20.42578125" style="72" customWidth="1"/>
    <col min="4312" max="4316" width="27.42578125" style="72" customWidth="1"/>
    <col min="4317" max="4321" width="9.140625" style="72" customWidth="1"/>
    <col min="4322" max="4552" width="8.85546875" style="72"/>
    <col min="4553" max="4553" width="21.140625" style="72" customWidth="1"/>
    <col min="4554" max="4554" width="27.42578125" style="72" customWidth="1"/>
    <col min="4555" max="4555" width="32.28515625" style="72" customWidth="1"/>
    <col min="4556" max="4556" width="13.85546875" style="72" customWidth="1"/>
    <col min="4557" max="4557" width="0" style="72" hidden="1" customWidth="1"/>
    <col min="4558" max="4558" width="38.28515625" style="72" customWidth="1"/>
    <col min="4559" max="4560" width="27.42578125" style="72" customWidth="1"/>
    <col min="4561" max="4561" width="12.140625" style="72" customWidth="1"/>
    <col min="4562" max="4562" width="38.7109375" style="72" customWidth="1"/>
    <col min="4563" max="4563" width="35.7109375" style="72" customWidth="1"/>
    <col min="4564" max="4564" width="23.42578125" style="72" customWidth="1"/>
    <col min="4565" max="4565" width="33.7109375" style="72" customWidth="1"/>
    <col min="4566" max="4567" width="20.42578125" style="72" customWidth="1"/>
    <col min="4568" max="4572" width="27.42578125" style="72" customWidth="1"/>
    <col min="4573" max="4577" width="9.140625" style="72" customWidth="1"/>
    <col min="4578" max="4808" width="8.85546875" style="72"/>
    <col min="4809" max="4809" width="21.140625" style="72" customWidth="1"/>
    <col min="4810" max="4810" width="27.42578125" style="72" customWidth="1"/>
    <col min="4811" max="4811" width="32.28515625" style="72" customWidth="1"/>
    <col min="4812" max="4812" width="13.85546875" style="72" customWidth="1"/>
    <col min="4813" max="4813" width="0" style="72" hidden="1" customWidth="1"/>
    <col min="4814" max="4814" width="38.28515625" style="72" customWidth="1"/>
    <col min="4815" max="4816" width="27.42578125" style="72" customWidth="1"/>
    <col min="4817" max="4817" width="12.140625" style="72" customWidth="1"/>
    <col min="4818" max="4818" width="38.7109375" style="72" customWidth="1"/>
    <col min="4819" max="4819" width="35.7109375" style="72" customWidth="1"/>
    <col min="4820" max="4820" width="23.42578125" style="72" customWidth="1"/>
    <col min="4821" max="4821" width="33.7109375" style="72" customWidth="1"/>
    <col min="4822" max="4823" width="20.42578125" style="72" customWidth="1"/>
    <col min="4824" max="4828" width="27.42578125" style="72" customWidth="1"/>
    <col min="4829" max="4833" width="9.140625" style="72" customWidth="1"/>
    <col min="4834" max="5064" width="8.85546875" style="72"/>
    <col min="5065" max="5065" width="21.140625" style="72" customWidth="1"/>
    <col min="5066" max="5066" width="27.42578125" style="72" customWidth="1"/>
    <col min="5067" max="5067" width="32.28515625" style="72" customWidth="1"/>
    <col min="5068" max="5068" width="13.85546875" style="72" customWidth="1"/>
    <col min="5069" max="5069" width="0" style="72" hidden="1" customWidth="1"/>
    <col min="5070" max="5070" width="38.28515625" style="72" customWidth="1"/>
    <col min="5071" max="5072" width="27.42578125" style="72" customWidth="1"/>
    <col min="5073" max="5073" width="12.140625" style="72" customWidth="1"/>
    <col min="5074" max="5074" width="38.7109375" style="72" customWidth="1"/>
    <col min="5075" max="5075" width="35.7109375" style="72" customWidth="1"/>
    <col min="5076" max="5076" width="23.42578125" style="72" customWidth="1"/>
    <col min="5077" max="5077" width="33.7109375" style="72" customWidth="1"/>
    <col min="5078" max="5079" width="20.42578125" style="72" customWidth="1"/>
    <col min="5080" max="5084" width="27.42578125" style="72" customWidth="1"/>
    <col min="5085" max="5089" width="9.140625" style="72" customWidth="1"/>
    <col min="5090" max="5320" width="8.85546875" style="72"/>
    <col min="5321" max="5321" width="21.140625" style="72" customWidth="1"/>
    <col min="5322" max="5322" width="27.42578125" style="72" customWidth="1"/>
    <col min="5323" max="5323" width="32.28515625" style="72" customWidth="1"/>
    <col min="5324" max="5324" width="13.85546875" style="72" customWidth="1"/>
    <col min="5325" max="5325" width="0" style="72" hidden="1" customWidth="1"/>
    <col min="5326" max="5326" width="38.28515625" style="72" customWidth="1"/>
    <col min="5327" max="5328" width="27.42578125" style="72" customWidth="1"/>
    <col min="5329" max="5329" width="12.140625" style="72" customWidth="1"/>
    <col min="5330" max="5330" width="38.7109375" style="72" customWidth="1"/>
    <col min="5331" max="5331" width="35.7109375" style="72" customWidth="1"/>
    <col min="5332" max="5332" width="23.42578125" style="72" customWidth="1"/>
    <col min="5333" max="5333" width="33.7109375" style="72" customWidth="1"/>
    <col min="5334" max="5335" width="20.42578125" style="72" customWidth="1"/>
    <col min="5336" max="5340" width="27.42578125" style="72" customWidth="1"/>
    <col min="5341" max="5345" width="9.140625" style="72" customWidth="1"/>
    <col min="5346" max="5576" width="8.85546875" style="72"/>
    <col min="5577" max="5577" width="21.140625" style="72" customWidth="1"/>
    <col min="5578" max="5578" width="27.42578125" style="72" customWidth="1"/>
    <col min="5579" max="5579" width="32.28515625" style="72" customWidth="1"/>
    <col min="5580" max="5580" width="13.85546875" style="72" customWidth="1"/>
    <col min="5581" max="5581" width="0" style="72" hidden="1" customWidth="1"/>
    <col min="5582" max="5582" width="38.28515625" style="72" customWidth="1"/>
    <col min="5583" max="5584" width="27.42578125" style="72" customWidth="1"/>
    <col min="5585" max="5585" width="12.140625" style="72" customWidth="1"/>
    <col min="5586" max="5586" width="38.7109375" style="72" customWidth="1"/>
    <col min="5587" max="5587" width="35.7109375" style="72" customWidth="1"/>
    <col min="5588" max="5588" width="23.42578125" style="72" customWidth="1"/>
    <col min="5589" max="5589" width="33.7109375" style="72" customWidth="1"/>
    <col min="5590" max="5591" width="20.42578125" style="72" customWidth="1"/>
    <col min="5592" max="5596" width="27.42578125" style="72" customWidth="1"/>
    <col min="5597" max="5601" width="9.140625" style="72" customWidth="1"/>
    <col min="5602" max="5832" width="8.85546875" style="72"/>
    <col min="5833" max="5833" width="21.140625" style="72" customWidth="1"/>
    <col min="5834" max="5834" width="27.42578125" style="72" customWidth="1"/>
    <col min="5835" max="5835" width="32.28515625" style="72" customWidth="1"/>
    <col min="5836" max="5836" width="13.85546875" style="72" customWidth="1"/>
    <col min="5837" max="5837" width="0" style="72" hidden="1" customWidth="1"/>
    <col min="5838" max="5838" width="38.28515625" style="72" customWidth="1"/>
    <col min="5839" max="5840" width="27.42578125" style="72" customWidth="1"/>
    <col min="5841" max="5841" width="12.140625" style="72" customWidth="1"/>
    <col min="5842" max="5842" width="38.7109375" style="72" customWidth="1"/>
    <col min="5843" max="5843" width="35.7109375" style="72" customWidth="1"/>
    <col min="5844" max="5844" width="23.42578125" style="72" customWidth="1"/>
    <col min="5845" max="5845" width="33.7109375" style="72" customWidth="1"/>
    <col min="5846" max="5847" width="20.42578125" style="72" customWidth="1"/>
    <col min="5848" max="5852" width="27.42578125" style="72" customWidth="1"/>
    <col min="5853" max="5857" width="9.140625" style="72" customWidth="1"/>
    <col min="5858" max="6088" width="8.85546875" style="72"/>
    <col min="6089" max="6089" width="21.140625" style="72" customWidth="1"/>
    <col min="6090" max="6090" width="27.42578125" style="72" customWidth="1"/>
    <col min="6091" max="6091" width="32.28515625" style="72" customWidth="1"/>
    <col min="6092" max="6092" width="13.85546875" style="72" customWidth="1"/>
    <col min="6093" max="6093" width="0" style="72" hidden="1" customWidth="1"/>
    <col min="6094" max="6094" width="38.28515625" style="72" customWidth="1"/>
    <col min="6095" max="6096" width="27.42578125" style="72" customWidth="1"/>
    <col min="6097" max="6097" width="12.140625" style="72" customWidth="1"/>
    <col min="6098" max="6098" width="38.7109375" style="72" customWidth="1"/>
    <col min="6099" max="6099" width="35.7109375" style="72" customWidth="1"/>
    <col min="6100" max="6100" width="23.42578125" style="72" customWidth="1"/>
    <col min="6101" max="6101" width="33.7109375" style="72" customWidth="1"/>
    <col min="6102" max="6103" width="20.42578125" style="72" customWidth="1"/>
    <col min="6104" max="6108" width="27.42578125" style="72" customWidth="1"/>
    <col min="6109" max="6113" width="9.140625" style="72" customWidth="1"/>
    <col min="6114" max="6344" width="8.85546875" style="72"/>
    <col min="6345" max="6345" width="21.140625" style="72" customWidth="1"/>
    <col min="6346" max="6346" width="27.42578125" style="72" customWidth="1"/>
    <col min="6347" max="6347" width="32.28515625" style="72" customWidth="1"/>
    <col min="6348" max="6348" width="13.85546875" style="72" customWidth="1"/>
    <col min="6349" max="6349" width="0" style="72" hidden="1" customWidth="1"/>
    <col min="6350" max="6350" width="38.28515625" style="72" customWidth="1"/>
    <col min="6351" max="6352" width="27.42578125" style="72" customWidth="1"/>
    <col min="6353" max="6353" width="12.140625" style="72" customWidth="1"/>
    <col min="6354" max="6354" width="38.7109375" style="72" customWidth="1"/>
    <col min="6355" max="6355" width="35.7109375" style="72" customWidth="1"/>
    <col min="6356" max="6356" width="23.42578125" style="72" customWidth="1"/>
    <col min="6357" max="6357" width="33.7109375" style="72" customWidth="1"/>
    <col min="6358" max="6359" width="20.42578125" style="72" customWidth="1"/>
    <col min="6360" max="6364" width="27.42578125" style="72" customWidth="1"/>
    <col min="6365" max="6369" width="9.140625" style="72" customWidth="1"/>
    <col min="6370" max="6600" width="8.85546875" style="72"/>
    <col min="6601" max="6601" width="21.140625" style="72" customWidth="1"/>
    <col min="6602" max="6602" width="27.42578125" style="72" customWidth="1"/>
    <col min="6603" max="6603" width="32.28515625" style="72" customWidth="1"/>
    <col min="6604" max="6604" width="13.85546875" style="72" customWidth="1"/>
    <col min="6605" max="6605" width="0" style="72" hidden="1" customWidth="1"/>
    <col min="6606" max="6606" width="38.28515625" style="72" customWidth="1"/>
    <col min="6607" max="6608" width="27.42578125" style="72" customWidth="1"/>
    <col min="6609" max="6609" width="12.140625" style="72" customWidth="1"/>
    <col min="6610" max="6610" width="38.7109375" style="72" customWidth="1"/>
    <col min="6611" max="6611" width="35.7109375" style="72" customWidth="1"/>
    <col min="6612" max="6612" width="23.42578125" style="72" customWidth="1"/>
    <col min="6613" max="6613" width="33.7109375" style="72" customWidth="1"/>
    <col min="6614" max="6615" width="20.42578125" style="72" customWidth="1"/>
    <col min="6616" max="6620" width="27.42578125" style="72" customWidth="1"/>
    <col min="6621" max="6625" width="9.140625" style="72" customWidth="1"/>
    <col min="6626" max="6856" width="8.85546875" style="72"/>
    <col min="6857" max="6857" width="21.140625" style="72" customWidth="1"/>
    <col min="6858" max="6858" width="27.42578125" style="72" customWidth="1"/>
    <col min="6859" max="6859" width="32.28515625" style="72" customWidth="1"/>
    <col min="6860" max="6860" width="13.85546875" style="72" customWidth="1"/>
    <col min="6861" max="6861" width="0" style="72" hidden="1" customWidth="1"/>
    <col min="6862" max="6862" width="38.28515625" style="72" customWidth="1"/>
    <col min="6863" max="6864" width="27.42578125" style="72" customWidth="1"/>
    <col min="6865" max="6865" width="12.140625" style="72" customWidth="1"/>
    <col min="6866" max="6866" width="38.7109375" style="72" customWidth="1"/>
    <col min="6867" max="6867" width="35.7109375" style="72" customWidth="1"/>
    <col min="6868" max="6868" width="23.42578125" style="72" customWidth="1"/>
    <col min="6869" max="6869" width="33.7109375" style="72" customWidth="1"/>
    <col min="6870" max="6871" width="20.42578125" style="72" customWidth="1"/>
    <col min="6872" max="6876" width="27.42578125" style="72" customWidth="1"/>
    <col min="6877" max="6881" width="9.140625" style="72" customWidth="1"/>
    <col min="6882" max="7112" width="8.85546875" style="72"/>
    <col min="7113" max="7113" width="21.140625" style="72" customWidth="1"/>
    <col min="7114" max="7114" width="27.42578125" style="72" customWidth="1"/>
    <col min="7115" max="7115" width="32.28515625" style="72" customWidth="1"/>
    <col min="7116" max="7116" width="13.85546875" style="72" customWidth="1"/>
    <col min="7117" max="7117" width="0" style="72" hidden="1" customWidth="1"/>
    <col min="7118" max="7118" width="38.28515625" style="72" customWidth="1"/>
    <col min="7119" max="7120" width="27.42578125" style="72" customWidth="1"/>
    <col min="7121" max="7121" width="12.140625" style="72" customWidth="1"/>
    <col min="7122" max="7122" width="38.7109375" style="72" customWidth="1"/>
    <col min="7123" max="7123" width="35.7109375" style="72" customWidth="1"/>
    <col min="7124" max="7124" width="23.42578125" style="72" customWidth="1"/>
    <col min="7125" max="7125" width="33.7109375" style="72" customWidth="1"/>
    <col min="7126" max="7127" width="20.42578125" style="72" customWidth="1"/>
    <col min="7128" max="7132" width="27.42578125" style="72" customWidth="1"/>
    <col min="7133" max="7137" width="9.140625" style="72" customWidth="1"/>
    <col min="7138" max="7368" width="8.85546875" style="72"/>
    <col min="7369" max="7369" width="21.140625" style="72" customWidth="1"/>
    <col min="7370" max="7370" width="27.42578125" style="72" customWidth="1"/>
    <col min="7371" max="7371" width="32.28515625" style="72" customWidth="1"/>
    <col min="7372" max="7372" width="13.85546875" style="72" customWidth="1"/>
    <col min="7373" max="7373" width="0" style="72" hidden="1" customWidth="1"/>
    <col min="7374" max="7374" width="38.28515625" style="72" customWidth="1"/>
    <col min="7375" max="7376" width="27.42578125" style="72" customWidth="1"/>
    <col min="7377" max="7377" width="12.140625" style="72" customWidth="1"/>
    <col min="7378" max="7378" width="38.7109375" style="72" customWidth="1"/>
    <col min="7379" max="7379" width="35.7109375" style="72" customWidth="1"/>
    <col min="7380" max="7380" width="23.42578125" style="72" customWidth="1"/>
    <col min="7381" max="7381" width="33.7109375" style="72" customWidth="1"/>
    <col min="7382" max="7383" width="20.42578125" style="72" customWidth="1"/>
    <col min="7384" max="7388" width="27.42578125" style="72" customWidth="1"/>
    <col min="7389" max="7393" width="9.140625" style="72" customWidth="1"/>
    <col min="7394" max="7624" width="8.85546875" style="72"/>
    <col min="7625" max="7625" width="21.140625" style="72" customWidth="1"/>
    <col min="7626" max="7626" width="27.42578125" style="72" customWidth="1"/>
    <col min="7627" max="7627" width="32.28515625" style="72" customWidth="1"/>
    <col min="7628" max="7628" width="13.85546875" style="72" customWidth="1"/>
    <col min="7629" max="7629" width="0" style="72" hidden="1" customWidth="1"/>
    <col min="7630" max="7630" width="38.28515625" style="72" customWidth="1"/>
    <col min="7631" max="7632" width="27.42578125" style="72" customWidth="1"/>
    <col min="7633" max="7633" width="12.140625" style="72" customWidth="1"/>
    <col min="7634" max="7634" width="38.7109375" style="72" customWidth="1"/>
    <col min="7635" max="7635" width="35.7109375" style="72" customWidth="1"/>
    <col min="7636" max="7636" width="23.42578125" style="72" customWidth="1"/>
    <col min="7637" max="7637" width="33.7109375" style="72" customWidth="1"/>
    <col min="7638" max="7639" width="20.42578125" style="72" customWidth="1"/>
    <col min="7640" max="7644" width="27.42578125" style="72" customWidth="1"/>
    <col min="7645" max="7649" width="9.140625" style="72" customWidth="1"/>
    <col min="7650" max="7880" width="8.85546875" style="72"/>
    <col min="7881" max="7881" width="21.140625" style="72" customWidth="1"/>
    <col min="7882" max="7882" width="27.42578125" style="72" customWidth="1"/>
    <col min="7883" max="7883" width="32.28515625" style="72" customWidth="1"/>
    <col min="7884" max="7884" width="13.85546875" style="72" customWidth="1"/>
    <col min="7885" max="7885" width="0" style="72" hidden="1" customWidth="1"/>
    <col min="7886" max="7886" width="38.28515625" style="72" customWidth="1"/>
    <col min="7887" max="7888" width="27.42578125" style="72" customWidth="1"/>
    <col min="7889" max="7889" width="12.140625" style="72" customWidth="1"/>
    <col min="7890" max="7890" width="38.7109375" style="72" customWidth="1"/>
    <col min="7891" max="7891" width="35.7109375" style="72" customWidth="1"/>
    <col min="7892" max="7892" width="23.42578125" style="72" customWidth="1"/>
    <col min="7893" max="7893" width="33.7109375" style="72" customWidth="1"/>
    <col min="7894" max="7895" width="20.42578125" style="72" customWidth="1"/>
    <col min="7896" max="7900" width="27.42578125" style="72" customWidth="1"/>
    <col min="7901" max="7905" width="9.140625" style="72" customWidth="1"/>
    <col min="7906" max="8136" width="8.85546875" style="72"/>
    <col min="8137" max="8137" width="21.140625" style="72" customWidth="1"/>
    <col min="8138" max="8138" width="27.42578125" style="72" customWidth="1"/>
    <col min="8139" max="8139" width="32.28515625" style="72" customWidth="1"/>
    <col min="8140" max="8140" width="13.85546875" style="72" customWidth="1"/>
    <col min="8141" max="8141" width="0" style="72" hidden="1" customWidth="1"/>
    <col min="8142" max="8142" width="38.28515625" style="72" customWidth="1"/>
    <col min="8143" max="8144" width="27.42578125" style="72" customWidth="1"/>
    <col min="8145" max="8145" width="12.140625" style="72" customWidth="1"/>
    <col min="8146" max="8146" width="38.7109375" style="72" customWidth="1"/>
    <col min="8147" max="8147" width="35.7109375" style="72" customWidth="1"/>
    <col min="8148" max="8148" width="23.42578125" style="72" customWidth="1"/>
    <col min="8149" max="8149" width="33.7109375" style="72" customWidth="1"/>
    <col min="8150" max="8151" width="20.42578125" style="72" customWidth="1"/>
    <col min="8152" max="8156" width="27.42578125" style="72" customWidth="1"/>
    <col min="8157" max="8161" width="9.140625" style="72" customWidth="1"/>
    <col min="8162" max="8392" width="8.85546875" style="72"/>
    <col min="8393" max="8393" width="21.140625" style="72" customWidth="1"/>
    <col min="8394" max="8394" width="27.42578125" style="72" customWidth="1"/>
    <col min="8395" max="8395" width="32.28515625" style="72" customWidth="1"/>
    <col min="8396" max="8396" width="13.85546875" style="72" customWidth="1"/>
    <col min="8397" max="8397" width="0" style="72" hidden="1" customWidth="1"/>
    <col min="8398" max="8398" width="38.28515625" style="72" customWidth="1"/>
    <col min="8399" max="8400" width="27.42578125" style="72" customWidth="1"/>
    <col min="8401" max="8401" width="12.140625" style="72" customWidth="1"/>
    <col min="8402" max="8402" width="38.7109375" style="72" customWidth="1"/>
    <col min="8403" max="8403" width="35.7109375" style="72" customWidth="1"/>
    <col min="8404" max="8404" width="23.42578125" style="72" customWidth="1"/>
    <col min="8405" max="8405" width="33.7109375" style="72" customWidth="1"/>
    <col min="8406" max="8407" width="20.42578125" style="72" customWidth="1"/>
    <col min="8408" max="8412" width="27.42578125" style="72" customWidth="1"/>
    <col min="8413" max="8417" width="9.140625" style="72" customWidth="1"/>
    <col min="8418" max="8648" width="8.85546875" style="72"/>
    <col min="8649" max="8649" width="21.140625" style="72" customWidth="1"/>
    <col min="8650" max="8650" width="27.42578125" style="72" customWidth="1"/>
    <col min="8651" max="8651" width="32.28515625" style="72" customWidth="1"/>
    <col min="8652" max="8652" width="13.85546875" style="72" customWidth="1"/>
    <col min="8653" max="8653" width="0" style="72" hidden="1" customWidth="1"/>
    <col min="8654" max="8654" width="38.28515625" style="72" customWidth="1"/>
    <col min="8655" max="8656" width="27.42578125" style="72" customWidth="1"/>
    <col min="8657" max="8657" width="12.140625" style="72" customWidth="1"/>
    <col min="8658" max="8658" width="38.7109375" style="72" customWidth="1"/>
    <col min="8659" max="8659" width="35.7109375" style="72" customWidth="1"/>
    <col min="8660" max="8660" width="23.42578125" style="72" customWidth="1"/>
    <col min="8661" max="8661" width="33.7109375" style="72" customWidth="1"/>
    <col min="8662" max="8663" width="20.42578125" style="72" customWidth="1"/>
    <col min="8664" max="8668" width="27.42578125" style="72" customWidth="1"/>
    <col min="8669" max="8673" width="9.140625" style="72" customWidth="1"/>
    <col min="8674" max="8904" width="8.85546875" style="72"/>
    <col min="8905" max="8905" width="21.140625" style="72" customWidth="1"/>
    <col min="8906" max="8906" width="27.42578125" style="72" customWidth="1"/>
    <col min="8907" max="8907" width="32.28515625" style="72" customWidth="1"/>
    <col min="8908" max="8908" width="13.85546875" style="72" customWidth="1"/>
    <col min="8909" max="8909" width="0" style="72" hidden="1" customWidth="1"/>
    <col min="8910" max="8910" width="38.28515625" style="72" customWidth="1"/>
    <col min="8911" max="8912" width="27.42578125" style="72" customWidth="1"/>
    <col min="8913" max="8913" width="12.140625" style="72" customWidth="1"/>
    <col min="8914" max="8914" width="38.7109375" style="72" customWidth="1"/>
    <col min="8915" max="8915" width="35.7109375" style="72" customWidth="1"/>
    <col min="8916" max="8916" width="23.42578125" style="72" customWidth="1"/>
    <col min="8917" max="8917" width="33.7109375" style="72" customWidth="1"/>
    <col min="8918" max="8919" width="20.42578125" style="72" customWidth="1"/>
    <col min="8920" max="8924" width="27.42578125" style="72" customWidth="1"/>
    <col min="8925" max="8929" width="9.140625" style="72" customWidth="1"/>
    <col min="8930" max="9160" width="8.85546875" style="72"/>
    <col min="9161" max="9161" width="21.140625" style="72" customWidth="1"/>
    <col min="9162" max="9162" width="27.42578125" style="72" customWidth="1"/>
    <col min="9163" max="9163" width="32.28515625" style="72" customWidth="1"/>
    <col min="9164" max="9164" width="13.85546875" style="72" customWidth="1"/>
    <col min="9165" max="9165" width="0" style="72" hidden="1" customWidth="1"/>
    <col min="9166" max="9166" width="38.28515625" style="72" customWidth="1"/>
    <col min="9167" max="9168" width="27.42578125" style="72" customWidth="1"/>
    <col min="9169" max="9169" width="12.140625" style="72" customWidth="1"/>
    <col min="9170" max="9170" width="38.7109375" style="72" customWidth="1"/>
    <col min="9171" max="9171" width="35.7109375" style="72" customWidth="1"/>
    <col min="9172" max="9172" width="23.42578125" style="72" customWidth="1"/>
    <col min="9173" max="9173" width="33.7109375" style="72" customWidth="1"/>
    <col min="9174" max="9175" width="20.42578125" style="72" customWidth="1"/>
    <col min="9176" max="9180" width="27.42578125" style="72" customWidth="1"/>
    <col min="9181" max="9185" width="9.140625" style="72" customWidth="1"/>
    <col min="9186" max="9416" width="8.85546875" style="72"/>
    <col min="9417" max="9417" width="21.140625" style="72" customWidth="1"/>
    <col min="9418" max="9418" width="27.42578125" style="72" customWidth="1"/>
    <col min="9419" max="9419" width="32.28515625" style="72" customWidth="1"/>
    <col min="9420" max="9420" width="13.85546875" style="72" customWidth="1"/>
    <col min="9421" max="9421" width="0" style="72" hidden="1" customWidth="1"/>
    <col min="9422" max="9422" width="38.28515625" style="72" customWidth="1"/>
    <col min="9423" max="9424" width="27.42578125" style="72" customWidth="1"/>
    <col min="9425" max="9425" width="12.140625" style="72" customWidth="1"/>
    <col min="9426" max="9426" width="38.7109375" style="72" customWidth="1"/>
    <col min="9427" max="9427" width="35.7109375" style="72" customWidth="1"/>
    <col min="9428" max="9428" width="23.42578125" style="72" customWidth="1"/>
    <col min="9429" max="9429" width="33.7109375" style="72" customWidth="1"/>
    <col min="9430" max="9431" width="20.42578125" style="72" customWidth="1"/>
    <col min="9432" max="9436" width="27.42578125" style="72" customWidth="1"/>
    <col min="9437" max="9441" width="9.140625" style="72" customWidth="1"/>
    <col min="9442" max="9672" width="8.85546875" style="72"/>
    <col min="9673" max="9673" width="21.140625" style="72" customWidth="1"/>
    <col min="9674" max="9674" width="27.42578125" style="72" customWidth="1"/>
    <col min="9675" max="9675" width="32.28515625" style="72" customWidth="1"/>
    <col min="9676" max="9676" width="13.85546875" style="72" customWidth="1"/>
    <col min="9677" max="9677" width="0" style="72" hidden="1" customWidth="1"/>
    <col min="9678" max="9678" width="38.28515625" style="72" customWidth="1"/>
    <col min="9679" max="9680" width="27.42578125" style="72" customWidth="1"/>
    <col min="9681" max="9681" width="12.140625" style="72" customWidth="1"/>
    <col min="9682" max="9682" width="38.7109375" style="72" customWidth="1"/>
    <col min="9683" max="9683" width="35.7109375" style="72" customWidth="1"/>
    <col min="9684" max="9684" width="23.42578125" style="72" customWidth="1"/>
    <col min="9685" max="9685" width="33.7109375" style="72" customWidth="1"/>
    <col min="9686" max="9687" width="20.42578125" style="72" customWidth="1"/>
    <col min="9688" max="9692" width="27.42578125" style="72" customWidth="1"/>
    <col min="9693" max="9697" width="9.140625" style="72" customWidth="1"/>
    <col min="9698" max="9928" width="8.85546875" style="72"/>
    <col min="9929" max="9929" width="21.140625" style="72" customWidth="1"/>
    <col min="9930" max="9930" width="27.42578125" style="72" customWidth="1"/>
    <col min="9931" max="9931" width="32.28515625" style="72" customWidth="1"/>
    <col min="9932" max="9932" width="13.85546875" style="72" customWidth="1"/>
    <col min="9933" max="9933" width="0" style="72" hidden="1" customWidth="1"/>
    <col min="9934" max="9934" width="38.28515625" style="72" customWidth="1"/>
    <col min="9935" max="9936" width="27.42578125" style="72" customWidth="1"/>
    <col min="9937" max="9937" width="12.140625" style="72" customWidth="1"/>
    <col min="9938" max="9938" width="38.7109375" style="72" customWidth="1"/>
    <col min="9939" max="9939" width="35.7109375" style="72" customWidth="1"/>
    <col min="9940" max="9940" width="23.42578125" style="72" customWidth="1"/>
    <col min="9941" max="9941" width="33.7109375" style="72" customWidth="1"/>
    <col min="9942" max="9943" width="20.42578125" style="72" customWidth="1"/>
    <col min="9944" max="9948" width="27.42578125" style="72" customWidth="1"/>
    <col min="9949" max="9953" width="9.140625" style="72" customWidth="1"/>
    <col min="9954" max="10184" width="8.85546875" style="72"/>
    <col min="10185" max="10185" width="21.140625" style="72" customWidth="1"/>
    <col min="10186" max="10186" width="27.42578125" style="72" customWidth="1"/>
    <col min="10187" max="10187" width="32.28515625" style="72" customWidth="1"/>
    <col min="10188" max="10188" width="13.85546875" style="72" customWidth="1"/>
    <col min="10189" max="10189" width="0" style="72" hidden="1" customWidth="1"/>
    <col min="10190" max="10190" width="38.28515625" style="72" customWidth="1"/>
    <col min="10191" max="10192" width="27.42578125" style="72" customWidth="1"/>
    <col min="10193" max="10193" width="12.140625" style="72" customWidth="1"/>
    <col min="10194" max="10194" width="38.7109375" style="72" customWidth="1"/>
    <col min="10195" max="10195" width="35.7109375" style="72" customWidth="1"/>
    <col min="10196" max="10196" width="23.42578125" style="72" customWidth="1"/>
    <col min="10197" max="10197" width="33.7109375" style="72" customWidth="1"/>
    <col min="10198" max="10199" width="20.42578125" style="72" customWidth="1"/>
    <col min="10200" max="10204" width="27.42578125" style="72" customWidth="1"/>
    <col min="10205" max="10209" width="9.140625" style="72" customWidth="1"/>
    <col min="10210" max="10440" width="8.85546875" style="72"/>
    <col min="10441" max="10441" width="21.140625" style="72" customWidth="1"/>
    <col min="10442" max="10442" width="27.42578125" style="72" customWidth="1"/>
    <col min="10443" max="10443" width="32.28515625" style="72" customWidth="1"/>
    <col min="10444" max="10444" width="13.85546875" style="72" customWidth="1"/>
    <col min="10445" max="10445" width="0" style="72" hidden="1" customWidth="1"/>
    <col min="10446" max="10446" width="38.28515625" style="72" customWidth="1"/>
    <col min="10447" max="10448" width="27.42578125" style="72" customWidth="1"/>
    <col min="10449" max="10449" width="12.140625" style="72" customWidth="1"/>
    <col min="10450" max="10450" width="38.7109375" style="72" customWidth="1"/>
    <col min="10451" max="10451" width="35.7109375" style="72" customWidth="1"/>
    <col min="10452" max="10452" width="23.42578125" style="72" customWidth="1"/>
    <col min="10453" max="10453" width="33.7109375" style="72" customWidth="1"/>
    <col min="10454" max="10455" width="20.42578125" style="72" customWidth="1"/>
    <col min="10456" max="10460" width="27.42578125" style="72" customWidth="1"/>
    <col min="10461" max="10465" width="9.140625" style="72" customWidth="1"/>
    <col min="10466" max="10696" width="8.85546875" style="72"/>
    <col min="10697" max="10697" width="21.140625" style="72" customWidth="1"/>
    <col min="10698" max="10698" width="27.42578125" style="72" customWidth="1"/>
    <col min="10699" max="10699" width="32.28515625" style="72" customWidth="1"/>
    <col min="10700" max="10700" width="13.85546875" style="72" customWidth="1"/>
    <col min="10701" max="10701" width="0" style="72" hidden="1" customWidth="1"/>
    <col min="10702" max="10702" width="38.28515625" style="72" customWidth="1"/>
    <col min="10703" max="10704" width="27.42578125" style="72" customWidth="1"/>
    <col min="10705" max="10705" width="12.140625" style="72" customWidth="1"/>
    <col min="10706" max="10706" width="38.7109375" style="72" customWidth="1"/>
    <col min="10707" max="10707" width="35.7109375" style="72" customWidth="1"/>
    <col min="10708" max="10708" width="23.42578125" style="72" customWidth="1"/>
    <col min="10709" max="10709" width="33.7109375" style="72" customWidth="1"/>
    <col min="10710" max="10711" width="20.42578125" style="72" customWidth="1"/>
    <col min="10712" max="10716" width="27.42578125" style="72" customWidth="1"/>
    <col min="10717" max="10721" width="9.140625" style="72" customWidth="1"/>
    <col min="10722" max="10952" width="8.85546875" style="72"/>
    <col min="10953" max="10953" width="21.140625" style="72" customWidth="1"/>
    <col min="10954" max="10954" width="27.42578125" style="72" customWidth="1"/>
    <col min="10955" max="10955" width="32.28515625" style="72" customWidth="1"/>
    <col min="10956" max="10956" width="13.85546875" style="72" customWidth="1"/>
    <col min="10957" max="10957" width="0" style="72" hidden="1" customWidth="1"/>
    <col min="10958" max="10958" width="38.28515625" style="72" customWidth="1"/>
    <col min="10959" max="10960" width="27.42578125" style="72" customWidth="1"/>
    <col min="10961" max="10961" width="12.140625" style="72" customWidth="1"/>
    <col min="10962" max="10962" width="38.7109375" style="72" customWidth="1"/>
    <col min="10963" max="10963" width="35.7109375" style="72" customWidth="1"/>
    <col min="10964" max="10964" width="23.42578125" style="72" customWidth="1"/>
    <col min="10965" max="10965" width="33.7109375" style="72" customWidth="1"/>
    <col min="10966" max="10967" width="20.42578125" style="72" customWidth="1"/>
    <col min="10968" max="10972" width="27.42578125" style="72" customWidth="1"/>
    <col min="10973" max="10977" width="9.140625" style="72" customWidth="1"/>
    <col min="10978" max="11208" width="8.85546875" style="72"/>
    <col min="11209" max="11209" width="21.140625" style="72" customWidth="1"/>
    <col min="11210" max="11210" width="27.42578125" style="72" customWidth="1"/>
    <col min="11211" max="11211" width="32.28515625" style="72" customWidth="1"/>
    <col min="11212" max="11212" width="13.85546875" style="72" customWidth="1"/>
    <col min="11213" max="11213" width="0" style="72" hidden="1" customWidth="1"/>
    <col min="11214" max="11214" width="38.28515625" style="72" customWidth="1"/>
    <col min="11215" max="11216" width="27.42578125" style="72" customWidth="1"/>
    <col min="11217" max="11217" width="12.140625" style="72" customWidth="1"/>
    <col min="11218" max="11218" width="38.7109375" style="72" customWidth="1"/>
    <col min="11219" max="11219" width="35.7109375" style="72" customWidth="1"/>
    <col min="11220" max="11220" width="23.42578125" style="72" customWidth="1"/>
    <col min="11221" max="11221" width="33.7109375" style="72" customWidth="1"/>
    <col min="11222" max="11223" width="20.42578125" style="72" customWidth="1"/>
    <col min="11224" max="11228" width="27.42578125" style="72" customWidth="1"/>
    <col min="11229" max="11233" width="9.140625" style="72" customWidth="1"/>
    <col min="11234" max="11464" width="8.85546875" style="72"/>
    <col min="11465" max="11465" width="21.140625" style="72" customWidth="1"/>
    <col min="11466" max="11466" width="27.42578125" style="72" customWidth="1"/>
    <col min="11467" max="11467" width="32.28515625" style="72" customWidth="1"/>
    <col min="11468" max="11468" width="13.85546875" style="72" customWidth="1"/>
    <col min="11469" max="11469" width="0" style="72" hidden="1" customWidth="1"/>
    <col min="11470" max="11470" width="38.28515625" style="72" customWidth="1"/>
    <col min="11471" max="11472" width="27.42578125" style="72" customWidth="1"/>
    <col min="11473" max="11473" width="12.140625" style="72" customWidth="1"/>
    <col min="11474" max="11474" width="38.7109375" style="72" customWidth="1"/>
    <col min="11475" max="11475" width="35.7109375" style="72" customWidth="1"/>
    <col min="11476" max="11476" width="23.42578125" style="72" customWidth="1"/>
    <col min="11477" max="11477" width="33.7109375" style="72" customWidth="1"/>
    <col min="11478" max="11479" width="20.42578125" style="72" customWidth="1"/>
    <col min="11480" max="11484" width="27.42578125" style="72" customWidth="1"/>
    <col min="11485" max="11489" width="9.140625" style="72" customWidth="1"/>
    <col min="11490" max="11720" width="8.85546875" style="72"/>
    <col min="11721" max="11721" width="21.140625" style="72" customWidth="1"/>
    <col min="11722" max="11722" width="27.42578125" style="72" customWidth="1"/>
    <col min="11723" max="11723" width="32.28515625" style="72" customWidth="1"/>
    <col min="11724" max="11724" width="13.85546875" style="72" customWidth="1"/>
    <col min="11725" max="11725" width="0" style="72" hidden="1" customWidth="1"/>
    <col min="11726" max="11726" width="38.28515625" style="72" customWidth="1"/>
    <col min="11727" max="11728" width="27.42578125" style="72" customWidth="1"/>
    <col min="11729" max="11729" width="12.140625" style="72" customWidth="1"/>
    <col min="11730" max="11730" width="38.7109375" style="72" customWidth="1"/>
    <col min="11731" max="11731" width="35.7109375" style="72" customWidth="1"/>
    <col min="11732" max="11732" width="23.42578125" style="72" customWidth="1"/>
    <col min="11733" max="11733" width="33.7109375" style="72" customWidth="1"/>
    <col min="11734" max="11735" width="20.42578125" style="72" customWidth="1"/>
    <col min="11736" max="11740" width="27.42578125" style="72" customWidth="1"/>
    <col min="11741" max="11745" width="9.140625" style="72" customWidth="1"/>
    <col min="11746" max="11976" width="8.85546875" style="72"/>
    <col min="11977" max="11977" width="21.140625" style="72" customWidth="1"/>
    <col min="11978" max="11978" width="27.42578125" style="72" customWidth="1"/>
    <col min="11979" max="11979" width="32.28515625" style="72" customWidth="1"/>
    <col min="11980" max="11980" width="13.85546875" style="72" customWidth="1"/>
    <col min="11981" max="11981" width="0" style="72" hidden="1" customWidth="1"/>
    <col min="11982" max="11982" width="38.28515625" style="72" customWidth="1"/>
    <col min="11983" max="11984" width="27.42578125" style="72" customWidth="1"/>
    <col min="11985" max="11985" width="12.140625" style="72" customWidth="1"/>
    <col min="11986" max="11986" width="38.7109375" style="72" customWidth="1"/>
    <col min="11987" max="11987" width="35.7109375" style="72" customWidth="1"/>
    <col min="11988" max="11988" width="23.42578125" style="72" customWidth="1"/>
    <col min="11989" max="11989" width="33.7109375" style="72" customWidth="1"/>
    <col min="11990" max="11991" width="20.42578125" style="72" customWidth="1"/>
    <col min="11992" max="11996" width="27.42578125" style="72" customWidth="1"/>
    <col min="11997" max="12001" width="9.140625" style="72" customWidth="1"/>
    <col min="12002" max="12232" width="8.85546875" style="72"/>
    <col min="12233" max="12233" width="21.140625" style="72" customWidth="1"/>
    <col min="12234" max="12234" width="27.42578125" style="72" customWidth="1"/>
    <col min="12235" max="12235" width="32.28515625" style="72" customWidth="1"/>
    <col min="12236" max="12236" width="13.85546875" style="72" customWidth="1"/>
    <col min="12237" max="12237" width="0" style="72" hidden="1" customWidth="1"/>
    <col min="12238" max="12238" width="38.28515625" style="72" customWidth="1"/>
    <col min="12239" max="12240" width="27.42578125" style="72" customWidth="1"/>
    <col min="12241" max="12241" width="12.140625" style="72" customWidth="1"/>
    <col min="12242" max="12242" width="38.7109375" style="72" customWidth="1"/>
    <col min="12243" max="12243" width="35.7109375" style="72" customWidth="1"/>
    <col min="12244" max="12244" width="23.42578125" style="72" customWidth="1"/>
    <col min="12245" max="12245" width="33.7109375" style="72" customWidth="1"/>
    <col min="12246" max="12247" width="20.42578125" style="72" customWidth="1"/>
    <col min="12248" max="12252" width="27.42578125" style="72" customWidth="1"/>
    <col min="12253" max="12257" width="9.140625" style="72" customWidth="1"/>
    <col min="12258" max="12488" width="8.85546875" style="72"/>
    <col min="12489" max="12489" width="21.140625" style="72" customWidth="1"/>
    <col min="12490" max="12490" width="27.42578125" style="72" customWidth="1"/>
    <col min="12491" max="12491" width="32.28515625" style="72" customWidth="1"/>
    <col min="12492" max="12492" width="13.85546875" style="72" customWidth="1"/>
    <col min="12493" max="12493" width="0" style="72" hidden="1" customWidth="1"/>
    <col min="12494" max="12494" width="38.28515625" style="72" customWidth="1"/>
    <col min="12495" max="12496" width="27.42578125" style="72" customWidth="1"/>
    <col min="12497" max="12497" width="12.140625" style="72" customWidth="1"/>
    <col min="12498" max="12498" width="38.7109375" style="72" customWidth="1"/>
    <col min="12499" max="12499" width="35.7109375" style="72" customWidth="1"/>
    <col min="12500" max="12500" width="23.42578125" style="72" customWidth="1"/>
    <col min="12501" max="12501" width="33.7109375" style="72" customWidth="1"/>
    <col min="12502" max="12503" width="20.42578125" style="72" customWidth="1"/>
    <col min="12504" max="12508" width="27.42578125" style="72" customWidth="1"/>
    <col min="12509" max="12513" width="9.140625" style="72" customWidth="1"/>
    <col min="12514" max="12744" width="8.85546875" style="72"/>
    <col min="12745" max="12745" width="21.140625" style="72" customWidth="1"/>
    <col min="12746" max="12746" width="27.42578125" style="72" customWidth="1"/>
    <col min="12747" max="12747" width="32.28515625" style="72" customWidth="1"/>
    <col min="12748" max="12748" width="13.85546875" style="72" customWidth="1"/>
    <col min="12749" max="12749" width="0" style="72" hidden="1" customWidth="1"/>
    <col min="12750" max="12750" width="38.28515625" style="72" customWidth="1"/>
    <col min="12751" max="12752" width="27.42578125" style="72" customWidth="1"/>
    <col min="12753" max="12753" width="12.140625" style="72" customWidth="1"/>
    <col min="12754" max="12754" width="38.7109375" style="72" customWidth="1"/>
    <col min="12755" max="12755" width="35.7109375" style="72" customWidth="1"/>
    <col min="12756" max="12756" width="23.42578125" style="72" customWidth="1"/>
    <col min="12757" max="12757" width="33.7109375" style="72" customWidth="1"/>
    <col min="12758" max="12759" width="20.42578125" style="72" customWidth="1"/>
    <col min="12760" max="12764" width="27.42578125" style="72" customWidth="1"/>
    <col min="12765" max="12769" width="9.140625" style="72" customWidth="1"/>
    <col min="12770" max="13000" width="8.85546875" style="72"/>
    <col min="13001" max="13001" width="21.140625" style="72" customWidth="1"/>
    <col min="13002" max="13002" width="27.42578125" style="72" customWidth="1"/>
    <col min="13003" max="13003" width="32.28515625" style="72" customWidth="1"/>
    <col min="13004" max="13004" width="13.85546875" style="72" customWidth="1"/>
    <col min="13005" max="13005" width="0" style="72" hidden="1" customWidth="1"/>
    <col min="13006" max="13006" width="38.28515625" style="72" customWidth="1"/>
    <col min="13007" max="13008" width="27.42578125" style="72" customWidth="1"/>
    <col min="13009" max="13009" width="12.140625" style="72" customWidth="1"/>
    <col min="13010" max="13010" width="38.7109375" style="72" customWidth="1"/>
    <col min="13011" max="13011" width="35.7109375" style="72" customWidth="1"/>
    <col min="13012" max="13012" width="23.42578125" style="72" customWidth="1"/>
    <col min="13013" max="13013" width="33.7109375" style="72" customWidth="1"/>
    <col min="13014" max="13015" width="20.42578125" style="72" customWidth="1"/>
    <col min="13016" max="13020" width="27.42578125" style="72" customWidth="1"/>
    <col min="13021" max="13025" width="9.140625" style="72" customWidth="1"/>
    <col min="13026" max="13256" width="8.85546875" style="72"/>
    <col min="13257" max="13257" width="21.140625" style="72" customWidth="1"/>
    <col min="13258" max="13258" width="27.42578125" style="72" customWidth="1"/>
    <col min="13259" max="13259" width="32.28515625" style="72" customWidth="1"/>
    <col min="13260" max="13260" width="13.85546875" style="72" customWidth="1"/>
    <col min="13261" max="13261" width="0" style="72" hidden="1" customWidth="1"/>
    <col min="13262" max="13262" width="38.28515625" style="72" customWidth="1"/>
    <col min="13263" max="13264" width="27.42578125" style="72" customWidth="1"/>
    <col min="13265" max="13265" width="12.140625" style="72" customWidth="1"/>
    <col min="13266" max="13266" width="38.7109375" style="72" customWidth="1"/>
    <col min="13267" max="13267" width="35.7109375" style="72" customWidth="1"/>
    <col min="13268" max="13268" width="23.42578125" style="72" customWidth="1"/>
    <col min="13269" max="13269" width="33.7109375" style="72" customWidth="1"/>
    <col min="13270" max="13271" width="20.42578125" style="72" customWidth="1"/>
    <col min="13272" max="13276" width="27.42578125" style="72" customWidth="1"/>
    <col min="13277" max="13281" width="9.140625" style="72" customWidth="1"/>
    <col min="13282" max="13512" width="8.85546875" style="72"/>
    <col min="13513" max="13513" width="21.140625" style="72" customWidth="1"/>
    <col min="13514" max="13514" width="27.42578125" style="72" customWidth="1"/>
    <col min="13515" max="13515" width="32.28515625" style="72" customWidth="1"/>
    <col min="13516" max="13516" width="13.85546875" style="72" customWidth="1"/>
    <col min="13517" max="13517" width="0" style="72" hidden="1" customWidth="1"/>
    <col min="13518" max="13518" width="38.28515625" style="72" customWidth="1"/>
    <col min="13519" max="13520" width="27.42578125" style="72" customWidth="1"/>
    <col min="13521" max="13521" width="12.140625" style="72" customWidth="1"/>
    <col min="13522" max="13522" width="38.7109375" style="72" customWidth="1"/>
    <col min="13523" max="13523" width="35.7109375" style="72" customWidth="1"/>
    <col min="13524" max="13524" width="23.42578125" style="72" customWidth="1"/>
    <col min="13525" max="13525" width="33.7109375" style="72" customWidth="1"/>
    <col min="13526" max="13527" width="20.42578125" style="72" customWidth="1"/>
    <col min="13528" max="13532" width="27.42578125" style="72" customWidth="1"/>
    <col min="13533" max="13537" width="9.140625" style="72" customWidth="1"/>
    <col min="13538" max="13768" width="8.85546875" style="72"/>
    <col min="13769" max="13769" width="21.140625" style="72" customWidth="1"/>
    <col min="13770" max="13770" width="27.42578125" style="72" customWidth="1"/>
    <col min="13771" max="13771" width="32.28515625" style="72" customWidth="1"/>
    <col min="13772" max="13772" width="13.85546875" style="72" customWidth="1"/>
    <col min="13773" max="13773" width="0" style="72" hidden="1" customWidth="1"/>
    <col min="13774" max="13774" width="38.28515625" style="72" customWidth="1"/>
    <col min="13775" max="13776" width="27.42578125" style="72" customWidth="1"/>
    <col min="13777" max="13777" width="12.140625" style="72" customWidth="1"/>
    <col min="13778" max="13778" width="38.7109375" style="72" customWidth="1"/>
    <col min="13779" max="13779" width="35.7109375" style="72" customWidth="1"/>
    <col min="13780" max="13780" width="23.42578125" style="72" customWidth="1"/>
    <col min="13781" max="13781" width="33.7109375" style="72" customWidth="1"/>
    <col min="13782" max="13783" width="20.42578125" style="72" customWidth="1"/>
    <col min="13784" max="13788" width="27.42578125" style="72" customWidth="1"/>
    <col min="13789" max="13793" width="9.140625" style="72" customWidth="1"/>
    <col min="13794" max="14024" width="8.85546875" style="72"/>
    <col min="14025" max="14025" width="21.140625" style="72" customWidth="1"/>
    <col min="14026" max="14026" width="27.42578125" style="72" customWidth="1"/>
    <col min="14027" max="14027" width="32.28515625" style="72" customWidth="1"/>
    <col min="14028" max="14028" width="13.85546875" style="72" customWidth="1"/>
    <col min="14029" max="14029" width="0" style="72" hidden="1" customWidth="1"/>
    <col min="14030" max="14030" width="38.28515625" style="72" customWidth="1"/>
    <col min="14031" max="14032" width="27.42578125" style="72" customWidth="1"/>
    <col min="14033" max="14033" width="12.140625" style="72" customWidth="1"/>
    <col min="14034" max="14034" width="38.7109375" style="72" customWidth="1"/>
    <col min="14035" max="14035" width="35.7109375" style="72" customWidth="1"/>
    <col min="14036" max="14036" width="23.42578125" style="72" customWidth="1"/>
    <col min="14037" max="14037" width="33.7109375" style="72" customWidth="1"/>
    <col min="14038" max="14039" width="20.42578125" style="72" customWidth="1"/>
    <col min="14040" max="14044" width="27.42578125" style="72" customWidth="1"/>
    <col min="14045" max="14049" width="9.140625" style="72" customWidth="1"/>
    <col min="14050" max="14280" width="8.85546875" style="72"/>
    <col min="14281" max="14281" width="21.140625" style="72" customWidth="1"/>
    <col min="14282" max="14282" width="27.42578125" style="72" customWidth="1"/>
    <col min="14283" max="14283" width="32.28515625" style="72" customWidth="1"/>
    <col min="14284" max="14284" width="13.85546875" style="72" customWidth="1"/>
    <col min="14285" max="14285" width="0" style="72" hidden="1" customWidth="1"/>
    <col min="14286" max="14286" width="38.28515625" style="72" customWidth="1"/>
    <col min="14287" max="14288" width="27.42578125" style="72" customWidth="1"/>
    <col min="14289" max="14289" width="12.140625" style="72" customWidth="1"/>
    <col min="14290" max="14290" width="38.7109375" style="72" customWidth="1"/>
    <col min="14291" max="14291" width="35.7109375" style="72" customWidth="1"/>
    <col min="14292" max="14292" width="23.42578125" style="72" customWidth="1"/>
    <col min="14293" max="14293" width="33.7109375" style="72" customWidth="1"/>
    <col min="14294" max="14295" width="20.42578125" style="72" customWidth="1"/>
    <col min="14296" max="14300" width="27.42578125" style="72" customWidth="1"/>
    <col min="14301" max="14305" width="9.140625" style="72" customWidth="1"/>
    <col min="14306" max="14536" width="8.85546875" style="72"/>
    <col min="14537" max="14537" width="21.140625" style="72" customWidth="1"/>
    <col min="14538" max="14538" width="27.42578125" style="72" customWidth="1"/>
    <col min="14539" max="14539" width="32.28515625" style="72" customWidth="1"/>
    <col min="14540" max="14540" width="13.85546875" style="72" customWidth="1"/>
    <col min="14541" max="14541" width="0" style="72" hidden="1" customWidth="1"/>
    <col min="14542" max="14542" width="38.28515625" style="72" customWidth="1"/>
    <col min="14543" max="14544" width="27.42578125" style="72" customWidth="1"/>
    <col min="14545" max="14545" width="12.140625" style="72" customWidth="1"/>
    <col min="14546" max="14546" width="38.7109375" style="72" customWidth="1"/>
    <col min="14547" max="14547" width="35.7109375" style="72" customWidth="1"/>
    <col min="14548" max="14548" width="23.42578125" style="72" customWidth="1"/>
    <col min="14549" max="14549" width="33.7109375" style="72" customWidth="1"/>
    <col min="14550" max="14551" width="20.42578125" style="72" customWidth="1"/>
    <col min="14552" max="14556" width="27.42578125" style="72" customWidth="1"/>
    <col min="14557" max="14561" width="9.140625" style="72" customWidth="1"/>
    <col min="14562" max="14792" width="8.85546875" style="72"/>
    <col min="14793" max="14793" width="21.140625" style="72" customWidth="1"/>
    <col min="14794" max="14794" width="27.42578125" style="72" customWidth="1"/>
    <col min="14795" max="14795" width="32.28515625" style="72" customWidth="1"/>
    <col min="14796" max="14796" width="13.85546875" style="72" customWidth="1"/>
    <col min="14797" max="14797" width="0" style="72" hidden="1" customWidth="1"/>
    <col min="14798" max="14798" width="38.28515625" style="72" customWidth="1"/>
    <col min="14799" max="14800" width="27.42578125" style="72" customWidth="1"/>
    <col min="14801" max="14801" width="12.140625" style="72" customWidth="1"/>
    <col min="14802" max="14802" width="38.7109375" style="72" customWidth="1"/>
    <col min="14803" max="14803" width="35.7109375" style="72" customWidth="1"/>
    <col min="14804" max="14804" width="23.42578125" style="72" customWidth="1"/>
    <col min="14805" max="14805" width="33.7109375" style="72" customWidth="1"/>
    <col min="14806" max="14807" width="20.42578125" style="72" customWidth="1"/>
    <col min="14808" max="14812" width="27.42578125" style="72" customWidth="1"/>
    <col min="14813" max="14817" width="9.140625" style="72" customWidth="1"/>
    <col min="14818" max="15048" width="8.85546875" style="72"/>
    <col min="15049" max="15049" width="21.140625" style="72" customWidth="1"/>
    <col min="15050" max="15050" width="27.42578125" style="72" customWidth="1"/>
    <col min="15051" max="15051" width="32.28515625" style="72" customWidth="1"/>
    <col min="15052" max="15052" width="13.85546875" style="72" customWidth="1"/>
    <col min="15053" max="15053" width="0" style="72" hidden="1" customWidth="1"/>
    <col min="15054" max="15054" width="38.28515625" style="72" customWidth="1"/>
    <col min="15055" max="15056" width="27.42578125" style="72" customWidth="1"/>
    <col min="15057" max="15057" width="12.140625" style="72" customWidth="1"/>
    <col min="15058" max="15058" width="38.7109375" style="72" customWidth="1"/>
    <col min="15059" max="15059" width="35.7109375" style="72" customWidth="1"/>
    <col min="15060" max="15060" width="23.42578125" style="72" customWidth="1"/>
    <col min="15061" max="15061" width="33.7109375" style="72" customWidth="1"/>
    <col min="15062" max="15063" width="20.42578125" style="72" customWidth="1"/>
    <col min="15064" max="15068" width="27.42578125" style="72" customWidth="1"/>
    <col min="15069" max="15073" width="9.140625" style="72" customWidth="1"/>
    <col min="15074" max="15304" width="8.85546875" style="72"/>
    <col min="15305" max="15305" width="21.140625" style="72" customWidth="1"/>
    <col min="15306" max="15306" width="27.42578125" style="72" customWidth="1"/>
    <col min="15307" max="15307" width="32.28515625" style="72" customWidth="1"/>
    <col min="15308" max="15308" width="13.85546875" style="72" customWidth="1"/>
    <col min="15309" max="15309" width="0" style="72" hidden="1" customWidth="1"/>
    <col min="15310" max="15310" width="38.28515625" style="72" customWidth="1"/>
    <col min="15311" max="15312" width="27.42578125" style="72" customWidth="1"/>
    <col min="15313" max="15313" width="12.140625" style="72" customWidth="1"/>
    <col min="15314" max="15314" width="38.7109375" style="72" customWidth="1"/>
    <col min="15315" max="15315" width="35.7109375" style="72" customWidth="1"/>
    <col min="15316" max="15316" width="23.42578125" style="72" customWidth="1"/>
    <col min="15317" max="15317" width="33.7109375" style="72" customWidth="1"/>
    <col min="15318" max="15319" width="20.42578125" style="72" customWidth="1"/>
    <col min="15320" max="15324" width="27.42578125" style="72" customWidth="1"/>
    <col min="15325" max="15329" width="9.140625" style="72" customWidth="1"/>
    <col min="15330" max="15560" width="8.85546875" style="72"/>
    <col min="15561" max="15561" width="21.140625" style="72" customWidth="1"/>
    <col min="15562" max="15562" width="27.42578125" style="72" customWidth="1"/>
    <col min="15563" max="15563" width="32.28515625" style="72" customWidth="1"/>
    <col min="15564" max="15564" width="13.85546875" style="72" customWidth="1"/>
    <col min="15565" max="15565" width="0" style="72" hidden="1" customWidth="1"/>
    <col min="15566" max="15566" width="38.28515625" style="72" customWidth="1"/>
    <col min="15567" max="15568" width="27.42578125" style="72" customWidth="1"/>
    <col min="15569" max="15569" width="12.140625" style="72" customWidth="1"/>
    <col min="15570" max="15570" width="38.7109375" style="72" customWidth="1"/>
    <col min="15571" max="15571" width="35.7109375" style="72" customWidth="1"/>
    <col min="15572" max="15572" width="23.42578125" style="72" customWidth="1"/>
    <col min="15573" max="15573" width="33.7109375" style="72" customWidth="1"/>
    <col min="15574" max="15575" width="20.42578125" style="72" customWidth="1"/>
    <col min="15576" max="15580" width="27.42578125" style="72" customWidth="1"/>
    <col min="15581" max="15585" width="9.140625" style="72" customWidth="1"/>
    <col min="15586" max="15816" width="8.85546875" style="72"/>
    <col min="15817" max="15817" width="21.140625" style="72" customWidth="1"/>
    <col min="15818" max="15818" width="27.42578125" style="72" customWidth="1"/>
    <col min="15819" max="15819" width="32.28515625" style="72" customWidth="1"/>
    <col min="15820" max="15820" width="13.85546875" style="72" customWidth="1"/>
    <col min="15821" max="15821" width="0" style="72" hidden="1" customWidth="1"/>
    <col min="15822" max="15822" width="38.28515625" style="72" customWidth="1"/>
    <col min="15823" max="15824" width="27.42578125" style="72" customWidth="1"/>
    <col min="15825" max="15825" width="12.140625" style="72" customWidth="1"/>
    <col min="15826" max="15826" width="38.7109375" style="72" customWidth="1"/>
    <col min="15827" max="15827" width="35.7109375" style="72" customWidth="1"/>
    <col min="15828" max="15828" width="23.42578125" style="72" customWidth="1"/>
    <col min="15829" max="15829" width="33.7109375" style="72" customWidth="1"/>
    <col min="15830" max="15831" width="20.42578125" style="72" customWidth="1"/>
    <col min="15832" max="15836" width="27.42578125" style="72" customWidth="1"/>
    <col min="15837" max="15841" width="9.140625" style="72" customWidth="1"/>
    <col min="15842" max="16072" width="8.85546875" style="72"/>
    <col min="16073" max="16073" width="21.140625" style="72" customWidth="1"/>
    <col min="16074" max="16074" width="27.42578125" style="72" customWidth="1"/>
    <col min="16075" max="16075" width="32.28515625" style="72" customWidth="1"/>
    <col min="16076" max="16076" width="13.85546875" style="72" customWidth="1"/>
    <col min="16077" max="16077" width="0" style="72" hidden="1" customWidth="1"/>
    <col min="16078" max="16078" width="38.28515625" style="72" customWidth="1"/>
    <col min="16079" max="16080" width="27.42578125" style="72" customWidth="1"/>
    <col min="16081" max="16081" width="12.140625" style="72" customWidth="1"/>
    <col min="16082" max="16082" width="38.7109375" style="72" customWidth="1"/>
    <col min="16083" max="16083" width="35.7109375" style="72" customWidth="1"/>
    <col min="16084" max="16084" width="23.42578125" style="72" customWidth="1"/>
    <col min="16085" max="16085" width="33.7109375" style="72" customWidth="1"/>
    <col min="16086" max="16087" width="20.42578125" style="72" customWidth="1"/>
    <col min="16088" max="16092" width="27.42578125" style="72" customWidth="1"/>
    <col min="16093" max="16097" width="9.140625" style="72" customWidth="1"/>
    <col min="16098" max="16334" width="8.85546875" style="72"/>
    <col min="16335" max="16384" width="9.140625" style="72" customWidth="1"/>
  </cols>
  <sheetData>
    <row r="1" spans="1:100" s="509" customFormat="1" ht="15" customHeight="1" x14ac:dyDescent="0.25">
      <c r="A1" s="169" t="s">
        <v>741</v>
      </c>
      <c r="B1" s="169" t="s">
        <v>742</v>
      </c>
      <c r="C1" s="72" t="s">
        <v>626</v>
      </c>
      <c r="D1" s="72" t="s">
        <v>627</v>
      </c>
      <c r="E1" s="72" t="s">
        <v>628</v>
      </c>
      <c r="F1" s="73" t="s">
        <v>631</v>
      </c>
      <c r="G1" s="73" t="s">
        <v>630</v>
      </c>
      <c r="I1" s="73" t="s">
        <v>629</v>
      </c>
      <c r="J1" s="169" t="s">
        <v>621</v>
      </c>
      <c r="K1" s="73" t="s">
        <v>633</v>
      </c>
      <c r="L1" s="73" t="s">
        <v>632</v>
      </c>
      <c r="M1" s="169" t="s">
        <v>748</v>
      </c>
      <c r="N1" s="169" t="s">
        <v>222</v>
      </c>
      <c r="O1" s="323" t="s">
        <v>749</v>
      </c>
      <c r="P1" s="170" t="s">
        <v>750</v>
      </c>
      <c r="Q1" s="170" t="s">
        <v>751</v>
      </c>
      <c r="R1" s="169" t="s">
        <v>752</v>
      </c>
      <c r="S1" s="169" t="s">
        <v>915</v>
      </c>
      <c r="T1" s="170" t="s">
        <v>753</v>
      </c>
      <c r="U1" s="170" t="s">
        <v>770</v>
      </c>
      <c r="V1" s="169" t="s">
        <v>754</v>
      </c>
      <c r="W1" s="169" t="s">
        <v>755</v>
      </c>
      <c r="X1" s="169" t="s">
        <v>756</v>
      </c>
      <c r="Y1" s="169" t="s">
        <v>757</v>
      </c>
      <c r="Z1" s="169" t="s">
        <v>758</v>
      </c>
      <c r="AA1" s="72" t="s">
        <v>635</v>
      </c>
      <c r="AB1" s="169" t="s">
        <v>760</v>
      </c>
      <c r="AC1" s="72" t="s">
        <v>636</v>
      </c>
      <c r="AD1" s="169" t="s">
        <v>762</v>
      </c>
      <c r="AE1" s="72" t="s">
        <v>180</v>
      </c>
      <c r="AF1" s="72" t="s">
        <v>187</v>
      </c>
      <c r="AG1" s="72" t="s">
        <v>637</v>
      </c>
      <c r="AH1" s="72" t="s">
        <v>638</v>
      </c>
      <c r="AI1" s="72" t="s">
        <v>183</v>
      </c>
      <c r="AJ1" s="72" t="s">
        <v>184</v>
      </c>
      <c r="AK1" s="72" t="s">
        <v>186</v>
      </c>
      <c r="AL1" s="72" t="s">
        <v>189</v>
      </c>
      <c r="AM1" s="72" t="s">
        <v>201</v>
      </c>
      <c r="AN1" s="72" t="s">
        <v>202</v>
      </c>
      <c r="AO1" s="72" t="s">
        <v>639</v>
      </c>
      <c r="AP1" s="171" t="s">
        <v>1091</v>
      </c>
      <c r="AQ1" s="171" t="s">
        <v>763</v>
      </c>
      <c r="AR1" s="72" t="s">
        <v>764</v>
      </c>
      <c r="AS1" s="72" t="s">
        <v>8</v>
      </c>
      <c r="AT1" s="171" t="s">
        <v>914</v>
      </c>
      <c r="AU1" s="171" t="s">
        <v>986</v>
      </c>
      <c r="AV1" s="531" t="s">
        <v>977</v>
      </c>
      <c r="AW1" s="531" t="s">
        <v>978</v>
      </c>
      <c r="AX1" s="531" t="s">
        <v>979</v>
      </c>
      <c r="AY1" s="531" t="s">
        <v>980</v>
      </c>
      <c r="AZ1" s="367" t="s">
        <v>949</v>
      </c>
      <c r="BA1" s="367" t="s">
        <v>950</v>
      </c>
      <c r="BB1" s="531" t="s">
        <v>951</v>
      </c>
      <c r="BC1" s="531" t="s">
        <v>952</v>
      </c>
      <c r="BD1" s="531" t="s">
        <v>953</v>
      </c>
      <c r="BE1" s="531" t="s">
        <v>954</v>
      </c>
      <c r="BF1" s="531" t="s">
        <v>955</v>
      </c>
      <c r="BG1" s="531" t="s">
        <v>956</v>
      </c>
      <c r="BH1" s="531" t="s">
        <v>957</v>
      </c>
      <c r="BI1" s="531" t="s">
        <v>958</v>
      </c>
      <c r="BJ1" s="531" t="s">
        <v>959</v>
      </c>
      <c r="BK1" s="531" t="s">
        <v>960</v>
      </c>
      <c r="BL1" s="531" t="s">
        <v>961</v>
      </c>
      <c r="BM1" s="531" t="s">
        <v>962</v>
      </c>
      <c r="BN1" s="531" t="s">
        <v>963</v>
      </c>
      <c r="BO1" s="531" t="s">
        <v>964</v>
      </c>
      <c r="BP1" s="531" t="s">
        <v>965</v>
      </c>
      <c r="BQ1" s="531" t="s">
        <v>966</v>
      </c>
      <c r="BR1" s="531" t="s">
        <v>967</v>
      </c>
      <c r="BS1" s="531" t="s">
        <v>968</v>
      </c>
      <c r="BT1" s="531" t="s">
        <v>969</v>
      </c>
      <c r="BU1" s="531" t="s">
        <v>970</v>
      </c>
      <c r="BV1" s="531" t="s">
        <v>971</v>
      </c>
      <c r="BW1" s="531" t="s">
        <v>972</v>
      </c>
      <c r="BX1" s="531" t="s">
        <v>983</v>
      </c>
      <c r="BY1" s="171" t="s">
        <v>981</v>
      </c>
      <c r="BZ1" s="171" t="s">
        <v>982</v>
      </c>
      <c r="CA1" s="508">
        <v>1</v>
      </c>
      <c r="CB1" s="508">
        <v>2</v>
      </c>
      <c r="CC1" s="508">
        <v>3</v>
      </c>
      <c r="CD1" s="508">
        <v>4</v>
      </c>
      <c r="CE1" s="508">
        <v>5</v>
      </c>
      <c r="CF1" s="508">
        <v>6</v>
      </c>
      <c r="CG1" s="508">
        <v>7</v>
      </c>
      <c r="CH1" s="508">
        <v>8</v>
      </c>
      <c r="CI1" s="508">
        <v>9</v>
      </c>
      <c r="CJ1" s="508">
        <v>10</v>
      </c>
      <c r="CK1" s="508" t="s">
        <v>1072</v>
      </c>
      <c r="CL1" s="508" t="s">
        <v>1073</v>
      </c>
      <c r="CM1" s="508" t="s">
        <v>1074</v>
      </c>
      <c r="CN1" s="508" t="s">
        <v>1075</v>
      </c>
      <c r="CO1" s="508" t="s">
        <v>1076</v>
      </c>
      <c r="CP1" s="508" t="s">
        <v>1077</v>
      </c>
      <c r="CQ1" s="508" t="s">
        <v>1078</v>
      </c>
      <c r="CR1" s="508" t="s">
        <v>1079</v>
      </c>
      <c r="CS1" s="508" t="s">
        <v>1080</v>
      </c>
      <c r="CT1" s="508" t="s">
        <v>1081</v>
      </c>
      <c r="CU1" s="508" t="s">
        <v>256</v>
      </c>
      <c r="CV1" s="508" t="s">
        <v>1082</v>
      </c>
    </row>
    <row r="2" spans="1:100" s="327" customFormat="1" x14ac:dyDescent="0.25">
      <c r="A2" s="325" t="s">
        <v>765</v>
      </c>
      <c r="B2" s="326">
        <v>107</v>
      </c>
      <c r="C2" s="326">
        <v>45266</v>
      </c>
      <c r="D2" s="326">
        <v>7617</v>
      </c>
      <c r="E2" s="326">
        <v>745</v>
      </c>
      <c r="F2" s="326">
        <v>1382</v>
      </c>
      <c r="G2" s="326">
        <v>12345</v>
      </c>
      <c r="H2" s="326">
        <v>0</v>
      </c>
      <c r="I2" s="326">
        <v>39</v>
      </c>
      <c r="J2" s="535">
        <v>0.64485981308411211</v>
      </c>
      <c r="K2" s="326">
        <v>37143</v>
      </c>
      <c r="L2" s="326">
        <v>30251</v>
      </c>
      <c r="M2" s="326">
        <v>67355</v>
      </c>
      <c r="N2" s="326">
        <v>67394</v>
      </c>
      <c r="O2" s="535">
        <v>0.42717869798296465</v>
      </c>
      <c r="P2" s="535">
        <v>0.57282130201703552</v>
      </c>
      <c r="Q2" s="326">
        <v>0</v>
      </c>
      <c r="R2" s="326">
        <v>0</v>
      </c>
      <c r="S2" s="326">
        <v>0</v>
      </c>
      <c r="T2" s="326">
        <v>0</v>
      </c>
      <c r="U2" s="326">
        <v>0</v>
      </c>
      <c r="V2" s="326">
        <v>0</v>
      </c>
      <c r="W2" s="326">
        <v>0</v>
      </c>
      <c r="X2" s="326">
        <v>0</v>
      </c>
      <c r="Y2" s="326">
        <v>0</v>
      </c>
      <c r="Z2" s="326">
        <v>0</v>
      </c>
      <c r="AA2" s="326">
        <v>58710</v>
      </c>
      <c r="AB2" s="535">
        <v>0.88162391041215782</v>
      </c>
      <c r="AC2" s="326">
        <v>8684</v>
      </c>
      <c r="AD2" s="535">
        <v>0.11837608958784226</v>
      </c>
      <c r="AE2" s="326">
        <v>34208</v>
      </c>
      <c r="AF2" s="326">
        <v>5354</v>
      </c>
      <c r="AG2" s="326">
        <v>13879</v>
      </c>
      <c r="AH2" s="326">
        <v>1565</v>
      </c>
      <c r="AI2" s="326">
        <v>3102</v>
      </c>
      <c r="AJ2" s="326">
        <v>1138</v>
      </c>
      <c r="AK2" s="326">
        <v>1277</v>
      </c>
      <c r="AL2" s="326">
        <v>2826</v>
      </c>
      <c r="AM2" s="326">
        <v>574</v>
      </c>
      <c r="AN2" s="326">
        <v>1846</v>
      </c>
      <c r="AO2" s="326">
        <v>1279</v>
      </c>
      <c r="AP2" s="326">
        <v>80</v>
      </c>
      <c r="AQ2" s="326">
        <v>0</v>
      </c>
      <c r="AR2" s="326">
        <v>0</v>
      </c>
      <c r="AS2" s="326">
        <v>0</v>
      </c>
      <c r="AT2" s="326">
        <v>0</v>
      </c>
      <c r="AU2" s="326">
        <v>0</v>
      </c>
      <c r="AV2" s="326">
        <v>0</v>
      </c>
      <c r="AW2" s="326">
        <v>0</v>
      </c>
      <c r="AX2" s="326">
        <v>0</v>
      </c>
      <c r="AY2" s="326">
        <v>0</v>
      </c>
      <c r="AZ2" s="545">
        <v>153</v>
      </c>
      <c r="BA2" s="545">
        <v>414</v>
      </c>
      <c r="BB2" s="326">
        <v>0</v>
      </c>
      <c r="BC2" s="326">
        <v>43</v>
      </c>
      <c r="BD2" s="326">
        <v>28</v>
      </c>
      <c r="BE2" s="326">
        <v>0</v>
      </c>
      <c r="BF2" s="326">
        <v>0</v>
      </c>
      <c r="BG2" s="326">
        <v>2</v>
      </c>
      <c r="BH2" s="326">
        <v>10</v>
      </c>
      <c r="BI2" s="326">
        <v>6</v>
      </c>
      <c r="BJ2" s="326">
        <v>0</v>
      </c>
      <c r="BK2" s="326">
        <v>19</v>
      </c>
      <c r="BL2" s="326">
        <v>0</v>
      </c>
      <c r="BM2" s="326">
        <v>0</v>
      </c>
      <c r="BN2" s="326">
        <v>0</v>
      </c>
      <c r="BO2" s="326">
        <v>0</v>
      </c>
      <c r="BP2" s="326">
        <v>1</v>
      </c>
      <c r="BQ2" s="326">
        <v>45</v>
      </c>
      <c r="BR2" s="326">
        <v>0</v>
      </c>
      <c r="BS2" s="326">
        <v>0</v>
      </c>
      <c r="BT2" s="326">
        <v>0</v>
      </c>
      <c r="BU2" s="326">
        <v>0</v>
      </c>
      <c r="BV2" s="326">
        <v>6</v>
      </c>
      <c r="BW2" s="326">
        <v>0</v>
      </c>
      <c r="BX2" s="326">
        <v>62</v>
      </c>
      <c r="BY2" s="326">
        <v>73</v>
      </c>
      <c r="BZ2" s="326">
        <v>133</v>
      </c>
      <c r="CA2" s="326">
        <v>34361</v>
      </c>
      <c r="CB2" s="326">
        <v>4965</v>
      </c>
      <c r="CC2" s="326">
        <v>10548</v>
      </c>
      <c r="CD2" s="326">
        <v>1311</v>
      </c>
      <c r="CE2" s="326">
        <v>5773</v>
      </c>
      <c r="CF2" s="326">
        <v>1286</v>
      </c>
      <c r="CG2" s="326">
        <v>1522</v>
      </c>
      <c r="CH2" s="326">
        <v>2239</v>
      </c>
      <c r="CI2" s="326">
        <v>737</v>
      </c>
      <c r="CJ2" s="326">
        <v>4652</v>
      </c>
      <c r="CK2" s="326">
        <v>160</v>
      </c>
      <c r="CL2" s="326">
        <v>10831</v>
      </c>
      <c r="CM2" s="326">
        <v>615</v>
      </c>
      <c r="CN2" s="326">
        <v>63</v>
      </c>
      <c r="CO2" s="326">
        <v>4142</v>
      </c>
      <c r="CP2" s="326">
        <v>42</v>
      </c>
      <c r="CQ2" s="326">
        <v>77</v>
      </c>
      <c r="CR2" s="326">
        <v>79</v>
      </c>
      <c r="CS2" s="326">
        <v>38783</v>
      </c>
      <c r="CT2" s="326">
        <v>5588</v>
      </c>
      <c r="CU2" s="326">
        <v>4240</v>
      </c>
      <c r="CV2" s="326">
        <v>644</v>
      </c>
    </row>
    <row r="3" spans="1:100" s="330" customFormat="1" x14ac:dyDescent="0.25">
      <c r="A3" s="328" t="s">
        <v>191</v>
      </c>
      <c r="B3" s="326">
        <v>50</v>
      </c>
      <c r="C3" s="326">
        <v>12831</v>
      </c>
      <c r="D3" s="326">
        <v>795</v>
      </c>
      <c r="E3" s="326">
        <v>180</v>
      </c>
      <c r="F3" s="326">
        <v>143</v>
      </c>
      <c r="G3" s="326">
        <v>12345</v>
      </c>
      <c r="H3" s="326">
        <v>0</v>
      </c>
      <c r="I3" s="326">
        <v>4</v>
      </c>
      <c r="J3" s="535">
        <v>0.54</v>
      </c>
      <c r="K3" s="326">
        <v>18430</v>
      </c>
      <c r="L3" s="326">
        <v>7868</v>
      </c>
      <c r="M3" s="326">
        <v>26294</v>
      </c>
      <c r="N3" s="326">
        <v>26298</v>
      </c>
      <c r="O3" s="535">
        <v>0.36850144886260261</v>
      </c>
      <c r="P3" s="535">
        <v>0.63149855113739717</v>
      </c>
      <c r="Q3" s="326">
        <v>0</v>
      </c>
      <c r="R3" s="326">
        <v>0</v>
      </c>
      <c r="S3" s="326">
        <v>0</v>
      </c>
      <c r="T3" s="326">
        <v>0</v>
      </c>
      <c r="U3" s="326">
        <v>0</v>
      </c>
      <c r="V3" s="326">
        <v>0</v>
      </c>
      <c r="W3" s="326">
        <v>0</v>
      </c>
      <c r="X3" s="326">
        <v>0</v>
      </c>
      <c r="Y3" s="326">
        <v>0</v>
      </c>
      <c r="Z3" s="326">
        <v>0</v>
      </c>
      <c r="AA3" s="326">
        <v>20535</v>
      </c>
      <c r="AB3" s="535">
        <v>0.89337442814257406</v>
      </c>
      <c r="AC3" s="326">
        <v>5763</v>
      </c>
      <c r="AD3" s="535">
        <v>0.10662557185742592</v>
      </c>
      <c r="AE3" s="326">
        <v>17013</v>
      </c>
      <c r="AF3" s="326">
        <v>5094</v>
      </c>
      <c r="AG3" s="326">
        <v>369</v>
      </c>
      <c r="AH3" s="326">
        <v>562</v>
      </c>
      <c r="AI3" s="326">
        <v>915</v>
      </c>
      <c r="AJ3" s="326">
        <v>311</v>
      </c>
      <c r="AK3" s="326">
        <v>1098</v>
      </c>
      <c r="AL3" s="326">
        <v>184</v>
      </c>
      <c r="AM3" s="326">
        <v>246</v>
      </c>
      <c r="AN3" s="326">
        <v>102</v>
      </c>
      <c r="AO3" s="326">
        <v>340</v>
      </c>
      <c r="AP3" s="326">
        <v>36</v>
      </c>
      <c r="AQ3" s="326"/>
      <c r="AR3" s="326">
        <v>0</v>
      </c>
      <c r="AS3" s="326">
        <v>0</v>
      </c>
      <c r="AT3" s="326"/>
      <c r="AU3" s="326"/>
      <c r="AV3" s="326">
        <v>0</v>
      </c>
      <c r="AW3" s="326">
        <v>0</v>
      </c>
      <c r="AX3" s="326">
        <v>0</v>
      </c>
      <c r="AY3" s="326">
        <v>0</v>
      </c>
      <c r="AZ3" s="545">
        <v>26</v>
      </c>
      <c r="BA3" s="545">
        <v>186</v>
      </c>
      <c r="BB3" s="326">
        <v>0</v>
      </c>
      <c r="BC3" s="326">
        <v>11</v>
      </c>
      <c r="BD3" s="326">
        <v>8</v>
      </c>
      <c r="BE3" s="326">
        <v>0</v>
      </c>
      <c r="BF3" s="326">
        <v>0</v>
      </c>
      <c r="BG3" s="326">
        <v>0</v>
      </c>
      <c r="BH3" s="326">
        <v>0</v>
      </c>
      <c r="BI3" s="326">
        <v>6</v>
      </c>
      <c r="BJ3" s="326">
        <v>0</v>
      </c>
      <c r="BK3" s="326">
        <v>1</v>
      </c>
      <c r="BL3" s="326">
        <v>0</v>
      </c>
      <c r="BM3" s="326">
        <v>0</v>
      </c>
      <c r="BN3" s="326">
        <v>0</v>
      </c>
      <c r="BO3" s="326">
        <v>0</v>
      </c>
      <c r="BP3" s="326">
        <v>1</v>
      </c>
      <c r="BQ3" s="326">
        <v>1</v>
      </c>
      <c r="BR3" s="326">
        <v>0</v>
      </c>
      <c r="BS3" s="326">
        <v>0</v>
      </c>
      <c r="BT3" s="326">
        <v>0</v>
      </c>
      <c r="BU3" s="326">
        <v>0</v>
      </c>
      <c r="BV3" s="326">
        <v>0</v>
      </c>
      <c r="BW3" s="326">
        <v>0</v>
      </c>
      <c r="BX3" s="326">
        <v>12</v>
      </c>
      <c r="BY3" s="326">
        <v>15</v>
      </c>
      <c r="BZ3" s="326">
        <v>86</v>
      </c>
      <c r="CA3" s="326">
        <v>15521</v>
      </c>
      <c r="CB3" s="326">
        <v>1112</v>
      </c>
      <c r="CC3" s="326">
        <v>2148</v>
      </c>
      <c r="CD3" s="326">
        <v>555</v>
      </c>
      <c r="CE3" s="326">
        <v>4991</v>
      </c>
      <c r="CF3" s="326">
        <v>256</v>
      </c>
      <c r="CG3" s="326">
        <v>674</v>
      </c>
      <c r="CH3" s="326">
        <v>320</v>
      </c>
      <c r="CI3" s="326">
        <v>197</v>
      </c>
      <c r="CJ3" s="326">
        <v>524</v>
      </c>
      <c r="CK3" s="326">
        <v>48</v>
      </c>
      <c r="CL3" s="326">
        <v>1724</v>
      </c>
      <c r="CM3" s="326">
        <v>307</v>
      </c>
      <c r="CN3" s="326">
        <v>8</v>
      </c>
      <c r="CO3" s="326">
        <v>26</v>
      </c>
      <c r="CP3" s="326">
        <v>42</v>
      </c>
      <c r="CQ3" s="326">
        <v>30</v>
      </c>
      <c r="CR3" s="326">
        <v>20</v>
      </c>
      <c r="CS3" s="326">
        <v>19128</v>
      </c>
      <c r="CT3" s="326">
        <v>4258</v>
      </c>
      <c r="CU3" s="326">
        <v>425</v>
      </c>
      <c r="CV3" s="326">
        <v>155</v>
      </c>
    </row>
    <row r="4" spans="1:100" s="330" customFormat="1" x14ac:dyDescent="0.25">
      <c r="A4" s="328" t="s">
        <v>192</v>
      </c>
      <c r="B4" s="326">
        <v>45</v>
      </c>
      <c r="C4" s="326">
        <v>20714</v>
      </c>
      <c r="D4" s="326">
        <v>4173</v>
      </c>
      <c r="E4" s="326">
        <v>526</v>
      </c>
      <c r="F4" s="326">
        <v>657</v>
      </c>
      <c r="G4" s="326">
        <v>0</v>
      </c>
      <c r="H4" s="326">
        <v>0</v>
      </c>
      <c r="I4" s="326">
        <v>32</v>
      </c>
      <c r="J4" s="535">
        <v>0.71111111111111114</v>
      </c>
      <c r="K4" s="326">
        <v>6208</v>
      </c>
      <c r="L4" s="326">
        <v>19894</v>
      </c>
      <c r="M4" s="326">
        <v>26070</v>
      </c>
      <c r="N4" s="326">
        <v>26102</v>
      </c>
      <c r="O4" s="535">
        <v>0.43005364901355719</v>
      </c>
      <c r="P4" s="535">
        <v>0.56994635098644286</v>
      </c>
      <c r="Q4" s="326">
        <v>0</v>
      </c>
      <c r="R4" s="326">
        <v>0</v>
      </c>
      <c r="S4" s="326">
        <v>0</v>
      </c>
      <c r="T4" s="326">
        <v>0</v>
      </c>
      <c r="U4" s="326">
        <v>0</v>
      </c>
      <c r="V4" s="326">
        <v>0</v>
      </c>
      <c r="W4" s="326">
        <v>0</v>
      </c>
      <c r="X4" s="326">
        <v>0</v>
      </c>
      <c r="Y4" s="326">
        <v>0</v>
      </c>
      <c r="Z4" s="326">
        <v>0</v>
      </c>
      <c r="AA4" s="326">
        <v>23349</v>
      </c>
      <c r="AB4" s="535">
        <v>0.84220092122422852</v>
      </c>
      <c r="AC4" s="326">
        <v>2753</v>
      </c>
      <c r="AD4" s="535">
        <v>0.15779907877577157</v>
      </c>
      <c r="AE4" s="326">
        <v>7682</v>
      </c>
      <c r="AF4" s="326">
        <v>243</v>
      </c>
      <c r="AG4" s="326">
        <v>8306</v>
      </c>
      <c r="AH4" s="326">
        <v>987</v>
      </c>
      <c r="AI4" s="326">
        <v>2141</v>
      </c>
      <c r="AJ4" s="326">
        <v>799</v>
      </c>
      <c r="AK4" s="326">
        <v>166</v>
      </c>
      <c r="AL4" s="326">
        <v>2576</v>
      </c>
      <c r="AM4" s="326">
        <v>298</v>
      </c>
      <c r="AN4" s="326">
        <v>1721</v>
      </c>
      <c r="AO4" s="326">
        <v>904</v>
      </c>
      <c r="AP4" s="326">
        <v>33</v>
      </c>
      <c r="AQ4" s="326"/>
      <c r="AR4" s="326">
        <v>0</v>
      </c>
      <c r="AS4" s="326">
        <v>0</v>
      </c>
      <c r="AT4" s="326"/>
      <c r="AU4" s="326"/>
      <c r="AV4" s="326">
        <v>0</v>
      </c>
      <c r="AW4" s="326">
        <v>0</v>
      </c>
      <c r="AX4" s="326">
        <v>0</v>
      </c>
      <c r="AY4" s="326">
        <v>0</v>
      </c>
      <c r="AZ4" s="545">
        <v>116</v>
      </c>
      <c r="BA4" s="545">
        <v>181</v>
      </c>
      <c r="BB4" s="326">
        <v>0</v>
      </c>
      <c r="BC4" s="326">
        <v>30</v>
      </c>
      <c r="BD4" s="326">
        <v>13</v>
      </c>
      <c r="BE4" s="326">
        <v>0</v>
      </c>
      <c r="BF4" s="326">
        <v>0</v>
      </c>
      <c r="BG4" s="326">
        <v>2</v>
      </c>
      <c r="BH4" s="326">
        <v>5</v>
      </c>
      <c r="BI4" s="326">
        <v>0</v>
      </c>
      <c r="BJ4" s="326">
        <v>0</v>
      </c>
      <c r="BK4" s="326">
        <v>18</v>
      </c>
      <c r="BL4" s="326">
        <v>0</v>
      </c>
      <c r="BM4" s="326">
        <v>0</v>
      </c>
      <c r="BN4" s="326">
        <v>0</v>
      </c>
      <c r="BO4" s="326">
        <v>0</v>
      </c>
      <c r="BP4" s="326">
        <v>0</v>
      </c>
      <c r="BQ4" s="326">
        <v>0</v>
      </c>
      <c r="BR4" s="326">
        <v>0</v>
      </c>
      <c r="BS4" s="326">
        <v>0</v>
      </c>
      <c r="BT4" s="326">
        <v>0</v>
      </c>
      <c r="BU4" s="326">
        <v>0</v>
      </c>
      <c r="BV4" s="326">
        <v>6</v>
      </c>
      <c r="BW4" s="326">
        <v>0</v>
      </c>
      <c r="BX4" s="326">
        <v>48</v>
      </c>
      <c r="BY4" s="326">
        <v>35</v>
      </c>
      <c r="BZ4" s="326">
        <v>3</v>
      </c>
      <c r="CA4" s="326">
        <v>13054</v>
      </c>
      <c r="CB4" s="326">
        <v>3004</v>
      </c>
      <c r="CC4" s="326">
        <v>1386</v>
      </c>
      <c r="CD4" s="326">
        <v>722</v>
      </c>
      <c r="CE4" s="326">
        <v>750</v>
      </c>
      <c r="CF4" s="326">
        <v>997</v>
      </c>
      <c r="CG4" s="326">
        <v>759</v>
      </c>
      <c r="CH4" s="326">
        <v>1888</v>
      </c>
      <c r="CI4" s="326">
        <v>515</v>
      </c>
      <c r="CJ4" s="326">
        <v>3027</v>
      </c>
      <c r="CK4" s="326">
        <v>74</v>
      </c>
      <c r="CL4" s="326">
        <v>9015</v>
      </c>
      <c r="CM4" s="326">
        <v>293</v>
      </c>
      <c r="CN4" s="326">
        <v>55</v>
      </c>
      <c r="CO4" s="326">
        <v>4112</v>
      </c>
      <c r="CP4" s="326">
        <v>0</v>
      </c>
      <c r="CQ4" s="326">
        <v>46</v>
      </c>
      <c r="CR4" s="326">
        <v>17</v>
      </c>
      <c r="CS4" s="326">
        <v>7972</v>
      </c>
      <c r="CT4" s="326">
        <v>861</v>
      </c>
      <c r="CU4" s="326">
        <v>1328</v>
      </c>
      <c r="CV4" s="326">
        <v>339</v>
      </c>
    </row>
    <row r="5" spans="1:100" s="330" customFormat="1" x14ac:dyDescent="0.25">
      <c r="A5" s="328" t="s">
        <v>193</v>
      </c>
      <c r="B5" s="326">
        <v>12</v>
      </c>
      <c r="C5" s="326">
        <v>11721</v>
      </c>
      <c r="D5" s="326">
        <v>2649</v>
      </c>
      <c r="E5" s="326">
        <v>39</v>
      </c>
      <c r="F5" s="326">
        <v>582</v>
      </c>
      <c r="G5" s="326">
        <v>0</v>
      </c>
      <c r="H5" s="326">
        <v>0</v>
      </c>
      <c r="I5" s="326">
        <v>3</v>
      </c>
      <c r="J5" s="535">
        <v>0.83333333333333337</v>
      </c>
      <c r="K5" s="326">
        <v>12505</v>
      </c>
      <c r="L5" s="326">
        <v>2489</v>
      </c>
      <c r="M5" s="326">
        <v>14991</v>
      </c>
      <c r="N5" s="326">
        <v>14994</v>
      </c>
      <c r="O5" s="535">
        <v>0.61058847837600772</v>
      </c>
      <c r="P5" s="535">
        <v>0.38941152162399234</v>
      </c>
      <c r="Q5" s="326">
        <v>0</v>
      </c>
      <c r="R5" s="326">
        <v>0</v>
      </c>
      <c r="S5" s="326">
        <v>0</v>
      </c>
      <c r="T5" s="326">
        <v>0</v>
      </c>
      <c r="U5" s="326">
        <v>0</v>
      </c>
      <c r="V5" s="326">
        <v>0</v>
      </c>
      <c r="W5" s="326">
        <v>0</v>
      </c>
      <c r="X5" s="326">
        <v>0</v>
      </c>
      <c r="Y5" s="326">
        <v>0</v>
      </c>
      <c r="Z5" s="326">
        <v>0</v>
      </c>
      <c r="AA5" s="326">
        <v>14826</v>
      </c>
      <c r="AB5" s="535">
        <v>0.96143663813094671</v>
      </c>
      <c r="AC5" s="326">
        <v>168</v>
      </c>
      <c r="AD5" s="535">
        <v>3.8563361869053188E-2</v>
      </c>
      <c r="AE5" s="326">
        <v>9513</v>
      </c>
      <c r="AF5" s="326">
        <v>17</v>
      </c>
      <c r="AG5" s="326">
        <v>5204</v>
      </c>
      <c r="AH5" s="326">
        <v>16</v>
      </c>
      <c r="AI5" s="326">
        <v>46</v>
      </c>
      <c r="AJ5" s="326">
        <v>28</v>
      </c>
      <c r="AK5" s="326">
        <v>13</v>
      </c>
      <c r="AL5" s="326">
        <v>66</v>
      </c>
      <c r="AM5" s="326">
        <v>30</v>
      </c>
      <c r="AN5" s="326">
        <v>23</v>
      </c>
      <c r="AO5" s="326">
        <v>35</v>
      </c>
      <c r="AP5" s="326">
        <v>11</v>
      </c>
      <c r="AQ5" s="326"/>
      <c r="AR5" s="326">
        <v>0</v>
      </c>
      <c r="AS5" s="326">
        <v>0</v>
      </c>
      <c r="AT5" s="326"/>
      <c r="AU5" s="326"/>
      <c r="AV5" s="326">
        <v>0</v>
      </c>
      <c r="AW5" s="326">
        <v>0</v>
      </c>
      <c r="AX5" s="326">
        <v>0</v>
      </c>
      <c r="AY5" s="326">
        <v>0</v>
      </c>
      <c r="AZ5" s="545">
        <v>11</v>
      </c>
      <c r="BA5" s="545">
        <v>47</v>
      </c>
      <c r="BB5" s="326">
        <v>0</v>
      </c>
      <c r="BC5" s="326">
        <v>2</v>
      </c>
      <c r="BD5" s="326">
        <v>7</v>
      </c>
      <c r="BE5" s="326">
        <v>0</v>
      </c>
      <c r="BF5" s="326">
        <v>0</v>
      </c>
      <c r="BG5" s="326">
        <v>0</v>
      </c>
      <c r="BH5" s="326">
        <v>5</v>
      </c>
      <c r="BI5" s="326">
        <v>0</v>
      </c>
      <c r="BJ5" s="326">
        <v>0</v>
      </c>
      <c r="BK5" s="326">
        <v>0</v>
      </c>
      <c r="BL5" s="326">
        <v>0</v>
      </c>
      <c r="BM5" s="326">
        <v>0</v>
      </c>
      <c r="BN5" s="326">
        <v>0</v>
      </c>
      <c r="BO5" s="326">
        <v>0</v>
      </c>
      <c r="BP5" s="326">
        <v>0</v>
      </c>
      <c r="BQ5" s="326">
        <v>44</v>
      </c>
      <c r="BR5" s="326">
        <v>0</v>
      </c>
      <c r="BS5" s="326">
        <v>0</v>
      </c>
      <c r="BT5" s="326">
        <v>0</v>
      </c>
      <c r="BU5" s="326">
        <v>0</v>
      </c>
      <c r="BV5" s="326">
        <v>0</v>
      </c>
      <c r="BW5" s="326">
        <v>0</v>
      </c>
      <c r="BX5" s="326">
        <v>2</v>
      </c>
      <c r="BY5" s="326">
        <v>23</v>
      </c>
      <c r="BZ5" s="326">
        <v>44</v>
      </c>
      <c r="CA5" s="326">
        <v>5786</v>
      </c>
      <c r="CB5" s="326">
        <v>849</v>
      </c>
      <c r="CC5" s="326">
        <v>7014</v>
      </c>
      <c r="CD5" s="326">
        <v>34</v>
      </c>
      <c r="CE5" s="326">
        <v>32</v>
      </c>
      <c r="CF5" s="326">
        <v>33</v>
      </c>
      <c r="CG5" s="326">
        <v>89</v>
      </c>
      <c r="CH5" s="326">
        <v>31</v>
      </c>
      <c r="CI5" s="326">
        <v>25</v>
      </c>
      <c r="CJ5" s="326">
        <v>1101</v>
      </c>
      <c r="CK5" s="326">
        <v>38</v>
      </c>
      <c r="CL5" s="326">
        <v>92</v>
      </c>
      <c r="CM5" s="326">
        <v>15</v>
      </c>
      <c r="CN5" s="326">
        <v>0</v>
      </c>
      <c r="CO5" s="326">
        <v>4</v>
      </c>
      <c r="CP5" s="326">
        <v>0</v>
      </c>
      <c r="CQ5" s="326">
        <v>1</v>
      </c>
      <c r="CR5" s="326">
        <v>42</v>
      </c>
      <c r="CS5" s="326">
        <v>11683</v>
      </c>
      <c r="CT5" s="326">
        <v>469</v>
      </c>
      <c r="CU5" s="326">
        <v>2487</v>
      </c>
      <c r="CV5" s="326">
        <v>150</v>
      </c>
    </row>
    <row r="6" spans="1:100" ht="15" customHeight="1" x14ac:dyDescent="0.25">
      <c r="A6" s="512"/>
      <c r="B6" s="512"/>
      <c r="C6" s="513"/>
      <c r="D6" s="512"/>
      <c r="E6" s="512"/>
      <c r="L6" s="72"/>
    </row>
    <row r="7" spans="1:100" ht="15" customHeight="1" x14ac:dyDescent="0.25">
      <c r="A7" s="512"/>
      <c r="B7" s="512"/>
      <c r="C7" s="513"/>
      <c r="D7" s="512"/>
      <c r="E7" s="512"/>
      <c r="L7" s="72"/>
    </row>
    <row r="8" spans="1:100" ht="15" customHeight="1" x14ac:dyDescent="0.25">
      <c r="A8" s="512"/>
      <c r="B8" s="512"/>
      <c r="C8" s="513"/>
      <c r="D8" s="512"/>
      <c r="E8" s="512"/>
      <c r="L8" s="72"/>
    </row>
    <row r="9" spans="1:100" ht="15" customHeight="1" x14ac:dyDescent="0.25">
      <c r="A9" s="512"/>
      <c r="B9" s="512"/>
      <c r="C9" s="513"/>
      <c r="D9" s="512"/>
      <c r="E9" s="512"/>
      <c r="L9" s="72"/>
    </row>
    <row r="10" spans="1:100" ht="15" customHeight="1" x14ac:dyDescent="0.25">
      <c r="A10" s="512"/>
      <c r="B10" s="512"/>
      <c r="C10" s="513"/>
      <c r="D10" s="512"/>
      <c r="E10" s="512"/>
      <c r="L10" s="72"/>
    </row>
    <row r="11" spans="1:100" ht="15" customHeight="1" x14ac:dyDescent="0.25">
      <c r="A11" s="512"/>
      <c r="B11" s="512"/>
      <c r="C11" s="513"/>
      <c r="D11" s="512"/>
      <c r="E11" s="512"/>
      <c r="L11" s="72"/>
    </row>
    <row r="12" spans="1:100" ht="15" customHeight="1" x14ac:dyDescent="0.25">
      <c r="A12" s="512"/>
      <c r="B12" s="512"/>
      <c r="C12" s="513"/>
      <c r="D12" s="512"/>
      <c r="E12" s="512"/>
      <c r="L12" s="72"/>
    </row>
    <row r="13" spans="1:100" ht="15" customHeight="1" x14ac:dyDescent="0.25">
      <c r="A13" s="512"/>
      <c r="B13" s="512"/>
      <c r="C13" s="513"/>
      <c r="D13" s="512"/>
      <c r="E13" s="512"/>
      <c r="L13" s="72"/>
    </row>
    <row r="14" spans="1:100" ht="15" customHeight="1" x14ac:dyDescent="0.25">
      <c r="A14" s="512"/>
      <c r="B14" s="512"/>
      <c r="C14" s="513"/>
      <c r="D14" s="512"/>
      <c r="E14" s="512"/>
      <c r="L14" s="72"/>
    </row>
    <row r="15" spans="1:100" ht="15" customHeight="1" x14ac:dyDescent="0.25">
      <c r="A15" s="512"/>
      <c r="B15" s="512"/>
      <c r="C15" s="513"/>
      <c r="D15" s="512"/>
      <c r="E15" s="512"/>
      <c r="L15" s="72"/>
    </row>
    <row r="16" spans="1:100" ht="15" customHeight="1" x14ac:dyDescent="0.25">
      <c r="A16" s="512"/>
      <c r="B16" s="512"/>
      <c r="C16" s="513"/>
      <c r="D16" s="512"/>
      <c r="E16" s="512"/>
      <c r="L16" s="72"/>
    </row>
    <row r="17" spans="1:12" ht="15" customHeight="1" x14ac:dyDescent="0.25">
      <c r="A17" s="512"/>
      <c r="B17" s="512"/>
      <c r="C17" s="513"/>
      <c r="D17" s="512"/>
      <c r="E17" s="512"/>
      <c r="L17" s="72"/>
    </row>
    <row r="18" spans="1:12" ht="15" customHeight="1" x14ac:dyDescent="0.25">
      <c r="A18" s="512"/>
      <c r="B18" s="512"/>
      <c r="C18" s="513"/>
      <c r="D18" s="512"/>
      <c r="E18" s="512"/>
      <c r="L18" s="72"/>
    </row>
    <row r="19" spans="1:12" ht="15" customHeight="1" x14ac:dyDescent="0.25">
      <c r="A19" s="512"/>
      <c r="B19" s="512"/>
      <c r="C19" s="513"/>
      <c r="D19" s="512"/>
      <c r="E19" s="512"/>
      <c r="L19" s="72"/>
    </row>
    <row r="20" spans="1:12" ht="15" customHeight="1" x14ac:dyDescent="0.25">
      <c r="A20" s="512"/>
      <c r="B20" s="512"/>
      <c r="C20" s="513"/>
      <c r="D20" s="512"/>
      <c r="E20" s="512"/>
      <c r="L20" s="72"/>
    </row>
    <row r="21" spans="1:12" ht="15" customHeight="1" x14ac:dyDescent="0.25">
      <c r="A21" s="512"/>
      <c r="B21" s="512"/>
      <c r="C21" s="513"/>
      <c r="D21" s="512"/>
      <c r="E21" s="512"/>
      <c r="L21" s="72"/>
    </row>
    <row r="22" spans="1:12" ht="15" customHeight="1" x14ac:dyDescent="0.25">
      <c r="A22" s="512"/>
      <c r="B22" s="512"/>
      <c r="C22" s="513"/>
      <c r="D22" s="512"/>
      <c r="E22" s="512"/>
      <c r="L22" s="72"/>
    </row>
    <row r="23" spans="1:12" ht="15" customHeight="1" x14ac:dyDescent="0.25">
      <c r="A23" s="512"/>
      <c r="B23" s="512"/>
      <c r="C23" s="513"/>
      <c r="D23" s="512"/>
      <c r="E23" s="512"/>
      <c r="L23" s="72"/>
    </row>
    <row r="24" spans="1:12" ht="15" customHeight="1" x14ac:dyDescent="0.25">
      <c r="A24" s="512"/>
      <c r="B24" s="512"/>
      <c r="C24" s="513"/>
      <c r="D24" s="512"/>
      <c r="E24" s="512"/>
      <c r="L24" s="72"/>
    </row>
    <row r="25" spans="1:12" ht="15" customHeight="1" x14ac:dyDescent="0.25">
      <c r="A25" s="512"/>
      <c r="B25" s="512"/>
      <c r="C25" s="513"/>
      <c r="D25" s="512"/>
      <c r="E25" s="512"/>
      <c r="L25" s="72"/>
    </row>
    <row r="26" spans="1:12" ht="15" customHeight="1" x14ac:dyDescent="0.25">
      <c r="A26" s="512"/>
      <c r="B26" s="512"/>
      <c r="C26" s="513"/>
      <c r="D26" s="512"/>
      <c r="E26" s="512"/>
      <c r="L26" s="72"/>
    </row>
    <row r="27" spans="1:12" ht="15" customHeight="1" x14ac:dyDescent="0.25">
      <c r="A27" s="512"/>
      <c r="B27" s="512"/>
      <c r="C27" s="513"/>
      <c r="D27" s="512"/>
      <c r="E27" s="512"/>
      <c r="L27" s="72"/>
    </row>
    <row r="28" spans="1:12" ht="15" customHeight="1" x14ac:dyDescent="0.25">
      <c r="A28" s="512"/>
      <c r="B28" s="512"/>
      <c r="C28" s="513"/>
      <c r="D28" s="512"/>
      <c r="E28" s="512"/>
      <c r="L28" s="72"/>
    </row>
    <row r="29" spans="1:12" ht="15" customHeight="1" x14ac:dyDescent="0.25">
      <c r="A29" s="512"/>
      <c r="B29" s="512"/>
      <c r="C29" s="513"/>
      <c r="D29" s="512"/>
      <c r="E29" s="512"/>
      <c r="L29" s="72"/>
    </row>
    <row r="30" spans="1:12" ht="15" customHeight="1" x14ac:dyDescent="0.25">
      <c r="A30" s="512"/>
      <c r="B30" s="512"/>
      <c r="C30" s="513"/>
      <c r="D30" s="512"/>
      <c r="E30" s="512"/>
      <c r="L30" s="72"/>
    </row>
    <row r="31" spans="1:12" ht="15" customHeight="1" x14ac:dyDescent="0.25">
      <c r="A31" s="512"/>
      <c r="B31" s="512"/>
      <c r="C31" s="513"/>
      <c r="D31" s="512"/>
      <c r="E31" s="512"/>
      <c r="L31" s="72"/>
    </row>
    <row r="32" spans="1:12" ht="15" customHeight="1" x14ac:dyDescent="0.25">
      <c r="A32" s="512"/>
      <c r="B32" s="512"/>
      <c r="C32" s="513"/>
      <c r="D32" s="512"/>
      <c r="E32" s="512"/>
      <c r="L32" s="72"/>
    </row>
    <row r="33" spans="1:12" ht="15" customHeight="1" x14ac:dyDescent="0.25">
      <c r="A33" s="512"/>
      <c r="B33" s="512"/>
      <c r="C33" s="513"/>
      <c r="D33" s="512"/>
      <c r="E33" s="512"/>
      <c r="L33" s="72"/>
    </row>
    <row r="34" spans="1:12" ht="15" customHeight="1" x14ac:dyDescent="0.25">
      <c r="A34" s="512"/>
      <c r="B34" s="512"/>
      <c r="C34" s="513"/>
      <c r="D34" s="512"/>
      <c r="E34" s="512"/>
      <c r="L34" s="72"/>
    </row>
    <row r="35" spans="1:12" ht="15" customHeight="1" x14ac:dyDescent="0.25">
      <c r="A35" s="512"/>
      <c r="B35" s="512"/>
      <c r="C35" s="513"/>
      <c r="D35" s="512"/>
      <c r="E35" s="512"/>
      <c r="L35" s="72"/>
    </row>
    <row r="36" spans="1:12" ht="15" customHeight="1" x14ac:dyDescent="0.25">
      <c r="A36" s="512"/>
      <c r="B36" s="512"/>
      <c r="C36" s="513"/>
      <c r="D36" s="512"/>
      <c r="E36" s="512"/>
      <c r="L36" s="72"/>
    </row>
    <row r="37" spans="1:12" ht="15" customHeight="1" x14ac:dyDescent="0.25">
      <c r="A37" s="512"/>
      <c r="B37" s="512"/>
      <c r="C37" s="513"/>
      <c r="D37" s="512"/>
      <c r="E37" s="512"/>
      <c r="L37" s="72"/>
    </row>
    <row r="38" spans="1:12" ht="15" customHeight="1" x14ac:dyDescent="0.25">
      <c r="A38" s="512"/>
      <c r="B38" s="512"/>
      <c r="C38" s="513"/>
      <c r="D38" s="512"/>
      <c r="E38" s="512"/>
      <c r="L38" s="72"/>
    </row>
    <row r="39" spans="1:12" ht="15" customHeight="1" x14ac:dyDescent="0.25">
      <c r="A39" s="512"/>
      <c r="B39" s="512"/>
      <c r="C39" s="513"/>
      <c r="D39" s="512"/>
      <c r="E39" s="512"/>
      <c r="L39" s="72"/>
    </row>
    <row r="40" spans="1:12" ht="15" customHeight="1" x14ac:dyDescent="0.25">
      <c r="A40" s="512"/>
      <c r="B40" s="512"/>
      <c r="C40" s="513"/>
      <c r="D40" s="512"/>
      <c r="E40" s="512"/>
      <c r="L40" s="72"/>
    </row>
    <row r="41" spans="1:12" ht="15" customHeight="1" x14ac:dyDescent="0.25">
      <c r="A41" s="512"/>
      <c r="B41" s="512"/>
      <c r="C41" s="513"/>
      <c r="D41" s="512"/>
      <c r="E41" s="512"/>
      <c r="L41" s="72"/>
    </row>
    <row r="42" spans="1:12" ht="15" customHeight="1" x14ac:dyDescent="0.25">
      <c r="A42" s="512"/>
      <c r="B42" s="512"/>
      <c r="C42" s="513"/>
      <c r="D42" s="512"/>
      <c r="E42" s="512"/>
      <c r="L42" s="72"/>
    </row>
    <row r="43" spans="1:12" ht="15" customHeight="1" x14ac:dyDescent="0.25">
      <c r="A43" s="512"/>
      <c r="B43" s="512"/>
      <c r="C43" s="513"/>
      <c r="D43" s="512"/>
      <c r="E43" s="512"/>
      <c r="L43" s="72"/>
    </row>
    <row r="44" spans="1:12" ht="15" customHeight="1" x14ac:dyDescent="0.25">
      <c r="A44" s="512"/>
      <c r="B44" s="512"/>
      <c r="C44" s="513"/>
      <c r="D44" s="512"/>
      <c r="E44" s="512"/>
      <c r="L44" s="72"/>
    </row>
    <row r="45" spans="1:12" ht="15" customHeight="1" x14ac:dyDescent="0.25">
      <c r="A45" s="512"/>
      <c r="B45" s="512"/>
      <c r="C45" s="513"/>
      <c r="D45" s="512"/>
      <c r="E45" s="512"/>
      <c r="L45" s="72"/>
    </row>
    <row r="46" spans="1:12" ht="15" customHeight="1" x14ac:dyDescent="0.25">
      <c r="A46" s="512"/>
      <c r="B46" s="512"/>
      <c r="C46" s="513"/>
      <c r="D46" s="512"/>
      <c r="E46" s="512"/>
      <c r="L46" s="72"/>
    </row>
    <row r="47" spans="1:12" ht="15" customHeight="1" x14ac:dyDescent="0.25">
      <c r="A47" s="512"/>
      <c r="B47" s="512"/>
      <c r="C47" s="513"/>
      <c r="D47" s="512"/>
      <c r="E47" s="512"/>
      <c r="L47" s="72"/>
    </row>
    <row r="48" spans="1:12" ht="15" customHeight="1" x14ac:dyDescent="0.25">
      <c r="A48" s="512"/>
      <c r="B48" s="512"/>
      <c r="C48" s="513"/>
      <c r="D48" s="512"/>
      <c r="E48" s="512"/>
      <c r="L48" s="72"/>
    </row>
    <row r="49" spans="1:12" ht="15" customHeight="1" x14ac:dyDescent="0.25">
      <c r="A49" s="512"/>
      <c r="B49" s="512"/>
      <c r="C49" s="513"/>
      <c r="D49" s="512"/>
      <c r="E49" s="512"/>
      <c r="L49" s="72"/>
    </row>
    <row r="50" spans="1:12" ht="15" customHeight="1" x14ac:dyDescent="0.25">
      <c r="A50" s="512"/>
      <c r="B50" s="512"/>
      <c r="C50" s="513"/>
      <c r="D50" s="512"/>
      <c r="E50" s="512"/>
      <c r="L50" s="72"/>
    </row>
    <row r="51" spans="1:12" ht="15" customHeight="1" x14ac:dyDescent="0.25">
      <c r="A51" s="512"/>
      <c r="B51" s="512"/>
      <c r="C51" s="513"/>
      <c r="D51" s="512"/>
      <c r="E51" s="512"/>
      <c r="L51" s="72"/>
    </row>
    <row r="52" spans="1:12" ht="15" customHeight="1" x14ac:dyDescent="0.25">
      <c r="A52" s="512"/>
      <c r="B52" s="512"/>
      <c r="C52" s="513"/>
      <c r="D52" s="512"/>
      <c r="E52" s="512"/>
      <c r="L52" s="72"/>
    </row>
    <row r="53" spans="1:12" ht="15" customHeight="1" x14ac:dyDescent="0.25">
      <c r="A53" s="512"/>
      <c r="B53" s="512"/>
      <c r="C53" s="513"/>
      <c r="D53" s="512"/>
      <c r="E53" s="512"/>
      <c r="L53" s="72"/>
    </row>
    <row r="54" spans="1:12" ht="15" customHeight="1" x14ac:dyDescent="0.25">
      <c r="A54" s="512"/>
      <c r="B54" s="512"/>
      <c r="C54" s="513"/>
      <c r="D54" s="512"/>
      <c r="E54" s="512"/>
      <c r="L54" s="72"/>
    </row>
    <row r="55" spans="1:12" ht="15" customHeight="1" x14ac:dyDescent="0.25">
      <c r="A55" s="512"/>
      <c r="B55" s="512"/>
      <c r="C55" s="513"/>
      <c r="D55" s="512"/>
      <c r="E55" s="512"/>
      <c r="L55" s="72"/>
    </row>
    <row r="56" spans="1:12" ht="15" customHeight="1" x14ac:dyDescent="0.25">
      <c r="A56" s="512"/>
      <c r="B56" s="512"/>
      <c r="C56" s="513"/>
      <c r="D56" s="512"/>
      <c r="E56" s="512"/>
      <c r="L56" s="72"/>
    </row>
    <row r="57" spans="1:12" ht="15" customHeight="1" x14ac:dyDescent="0.25">
      <c r="A57" s="512"/>
      <c r="B57" s="512"/>
      <c r="C57" s="513"/>
      <c r="D57" s="512"/>
      <c r="E57" s="512"/>
      <c r="L57" s="72"/>
    </row>
    <row r="58" spans="1:12" ht="15" customHeight="1" x14ac:dyDescent="0.25">
      <c r="A58" s="512"/>
      <c r="B58" s="512"/>
      <c r="C58" s="513"/>
      <c r="D58" s="512"/>
      <c r="E58" s="512"/>
      <c r="L58" s="72"/>
    </row>
    <row r="59" spans="1:12" ht="15" customHeight="1" x14ac:dyDescent="0.25">
      <c r="A59" s="512"/>
      <c r="B59" s="512"/>
      <c r="C59" s="513"/>
      <c r="D59" s="512"/>
      <c r="E59" s="512"/>
      <c r="L59" s="72"/>
    </row>
    <row r="60" spans="1:12" ht="15" customHeight="1" x14ac:dyDescent="0.25">
      <c r="A60" s="512"/>
      <c r="B60" s="512"/>
      <c r="C60" s="513"/>
      <c r="D60" s="512"/>
      <c r="E60" s="512"/>
      <c r="L60" s="72"/>
    </row>
    <row r="61" spans="1:12" ht="15" customHeight="1" x14ac:dyDescent="0.25">
      <c r="A61" s="512"/>
      <c r="B61" s="512"/>
      <c r="C61" s="513"/>
      <c r="D61" s="512"/>
      <c r="E61" s="512"/>
      <c r="L61" s="72"/>
    </row>
    <row r="62" spans="1:12" ht="15" customHeight="1" x14ac:dyDescent="0.25">
      <c r="A62" s="512"/>
      <c r="B62" s="512"/>
      <c r="C62" s="513"/>
      <c r="D62" s="512"/>
      <c r="E62" s="512"/>
      <c r="L62" s="72"/>
    </row>
    <row r="63" spans="1:12" ht="15" customHeight="1" x14ac:dyDescent="0.25">
      <c r="A63" s="512"/>
      <c r="B63" s="512"/>
      <c r="C63" s="513"/>
      <c r="D63" s="512"/>
      <c r="E63" s="512"/>
      <c r="L63" s="72"/>
    </row>
    <row r="64" spans="1:12" ht="15" customHeight="1" x14ac:dyDescent="0.25">
      <c r="A64" s="512"/>
      <c r="B64" s="512"/>
      <c r="C64" s="513"/>
      <c r="D64" s="512"/>
      <c r="E64" s="512"/>
      <c r="L64" s="72"/>
    </row>
    <row r="65" spans="1:12" ht="15" customHeight="1" x14ac:dyDescent="0.25">
      <c r="A65" s="512"/>
      <c r="B65" s="512"/>
      <c r="C65" s="513"/>
      <c r="D65" s="512"/>
      <c r="E65" s="512"/>
      <c r="L65" s="72"/>
    </row>
    <row r="66" spans="1:12" ht="15" customHeight="1" x14ac:dyDescent="0.25">
      <c r="A66" s="512"/>
      <c r="B66" s="512"/>
      <c r="C66" s="513"/>
      <c r="D66" s="512"/>
      <c r="E66" s="512"/>
      <c r="L66" s="72"/>
    </row>
    <row r="67" spans="1:12" ht="15" customHeight="1" x14ac:dyDescent="0.25">
      <c r="A67" s="512"/>
      <c r="B67" s="512"/>
      <c r="C67" s="513"/>
      <c r="D67" s="512"/>
      <c r="E67" s="512"/>
      <c r="L67" s="72"/>
    </row>
    <row r="68" spans="1:12" ht="15" customHeight="1" x14ac:dyDescent="0.25">
      <c r="A68" s="512"/>
      <c r="B68" s="512"/>
      <c r="C68" s="513"/>
      <c r="D68" s="512"/>
      <c r="E68" s="512"/>
      <c r="L68" s="72"/>
    </row>
    <row r="69" spans="1:12" ht="15" customHeight="1" x14ac:dyDescent="0.25">
      <c r="A69" s="512"/>
      <c r="B69" s="512"/>
      <c r="C69" s="513"/>
      <c r="D69" s="512"/>
      <c r="E69" s="512"/>
      <c r="L69" s="72"/>
    </row>
    <row r="70" spans="1:12" ht="15" customHeight="1" x14ac:dyDescent="0.25">
      <c r="A70" s="512"/>
      <c r="B70" s="512"/>
      <c r="C70" s="513"/>
      <c r="D70" s="512"/>
      <c r="E70" s="512"/>
      <c r="L70" s="72"/>
    </row>
    <row r="71" spans="1:12" ht="15" customHeight="1" x14ac:dyDescent="0.25">
      <c r="A71" s="512"/>
      <c r="B71" s="512"/>
      <c r="C71" s="513"/>
      <c r="D71" s="512"/>
      <c r="E71" s="512"/>
      <c r="L71" s="72"/>
    </row>
    <row r="72" spans="1:12" ht="15" customHeight="1" x14ac:dyDescent="0.25">
      <c r="A72" s="512"/>
      <c r="B72" s="512"/>
      <c r="C72" s="513"/>
      <c r="D72" s="512"/>
      <c r="E72" s="512"/>
      <c r="L72" s="72"/>
    </row>
    <row r="73" spans="1:12" ht="15" customHeight="1" x14ac:dyDescent="0.25">
      <c r="A73" s="512"/>
      <c r="B73" s="512"/>
      <c r="C73" s="513"/>
      <c r="D73" s="512"/>
      <c r="E73" s="512"/>
      <c r="L73" s="72"/>
    </row>
    <row r="74" spans="1:12" ht="15" customHeight="1" x14ac:dyDescent="0.25">
      <c r="A74" s="512"/>
      <c r="B74" s="512"/>
      <c r="C74" s="513"/>
      <c r="D74" s="512"/>
      <c r="E74" s="512"/>
      <c r="L74" s="72"/>
    </row>
    <row r="75" spans="1:12" ht="15" customHeight="1" x14ac:dyDescent="0.25">
      <c r="A75" s="512"/>
      <c r="B75" s="512"/>
      <c r="C75" s="513"/>
      <c r="D75" s="512"/>
      <c r="E75" s="512"/>
      <c r="L75" s="72"/>
    </row>
    <row r="76" spans="1:12" ht="15" customHeight="1" x14ac:dyDescent="0.25">
      <c r="A76" s="512"/>
      <c r="B76" s="512"/>
      <c r="C76" s="513"/>
      <c r="D76" s="512"/>
      <c r="E76" s="512"/>
      <c r="L76" s="72"/>
    </row>
    <row r="77" spans="1:12" ht="15" customHeight="1" x14ac:dyDescent="0.25">
      <c r="A77" s="512"/>
      <c r="B77" s="512"/>
      <c r="C77" s="513"/>
      <c r="D77" s="512"/>
      <c r="E77" s="512"/>
      <c r="L77" s="72"/>
    </row>
    <row r="78" spans="1:12" ht="15" customHeight="1" x14ac:dyDescent="0.25">
      <c r="A78" s="512"/>
      <c r="B78" s="512"/>
      <c r="C78" s="513"/>
      <c r="D78" s="512"/>
      <c r="E78" s="512"/>
      <c r="L78" s="72"/>
    </row>
    <row r="79" spans="1:12" ht="15" customHeight="1" x14ac:dyDescent="0.25">
      <c r="A79" s="512"/>
      <c r="B79" s="512"/>
      <c r="C79" s="513"/>
      <c r="D79" s="512"/>
      <c r="E79" s="512"/>
      <c r="L79" s="72"/>
    </row>
    <row r="80" spans="1:12" ht="15" customHeight="1" x14ac:dyDescent="0.25">
      <c r="A80" s="512"/>
      <c r="B80" s="512"/>
      <c r="C80" s="513"/>
      <c r="D80" s="512"/>
      <c r="E80" s="512"/>
      <c r="L80" s="72"/>
    </row>
    <row r="81" spans="1:12" ht="15" customHeight="1" x14ac:dyDescent="0.25">
      <c r="A81" s="512"/>
      <c r="B81" s="512"/>
      <c r="C81" s="513"/>
      <c r="D81" s="512"/>
      <c r="E81" s="512"/>
      <c r="L81" s="72"/>
    </row>
    <row r="82" spans="1:12" ht="15" customHeight="1" x14ac:dyDescent="0.25">
      <c r="A82" s="512"/>
      <c r="B82" s="512"/>
      <c r="C82" s="513"/>
      <c r="D82" s="512"/>
      <c r="E82" s="512"/>
      <c r="L82" s="72"/>
    </row>
    <row r="83" spans="1:12" ht="15" customHeight="1" x14ac:dyDescent="0.25">
      <c r="A83" s="512"/>
      <c r="B83" s="512"/>
      <c r="C83" s="513"/>
      <c r="D83" s="512"/>
      <c r="E83" s="512"/>
      <c r="L83" s="72"/>
    </row>
    <row r="84" spans="1:12" ht="15" customHeight="1" x14ac:dyDescent="0.25">
      <c r="A84" s="512"/>
      <c r="B84" s="512"/>
      <c r="C84" s="513"/>
      <c r="D84" s="512"/>
      <c r="E84" s="512"/>
      <c r="L84" s="72"/>
    </row>
    <row r="85" spans="1:12" ht="15" customHeight="1" x14ac:dyDescent="0.25">
      <c r="A85" s="512"/>
      <c r="B85" s="512"/>
      <c r="C85" s="513"/>
      <c r="D85" s="512"/>
      <c r="E85" s="512"/>
      <c r="L85" s="72"/>
    </row>
    <row r="86" spans="1:12" ht="15" customHeight="1" x14ac:dyDescent="0.25">
      <c r="A86" s="512"/>
      <c r="B86" s="512"/>
      <c r="C86" s="513"/>
      <c r="D86" s="512"/>
      <c r="E86" s="512"/>
      <c r="L86" s="72"/>
    </row>
    <row r="87" spans="1:12" ht="15" customHeight="1" x14ac:dyDescent="0.25">
      <c r="A87" s="512"/>
      <c r="B87" s="512"/>
      <c r="C87" s="513"/>
      <c r="D87" s="512"/>
      <c r="E87" s="512"/>
      <c r="L87" s="72"/>
    </row>
    <row r="88" spans="1:12" ht="15" customHeight="1" x14ac:dyDescent="0.25">
      <c r="A88" s="512"/>
      <c r="B88" s="512"/>
      <c r="C88" s="513"/>
      <c r="D88" s="512"/>
      <c r="E88" s="512"/>
      <c r="L88" s="72"/>
    </row>
    <row r="89" spans="1:12" ht="15" customHeight="1" x14ac:dyDescent="0.25">
      <c r="A89" s="512"/>
      <c r="B89" s="512"/>
      <c r="C89" s="513"/>
      <c r="D89" s="512"/>
      <c r="E89" s="512"/>
      <c r="L89" s="72"/>
    </row>
    <row r="90" spans="1:12" ht="15" customHeight="1" x14ac:dyDescent="0.25">
      <c r="A90" s="512"/>
      <c r="B90" s="512"/>
      <c r="C90" s="513"/>
      <c r="D90" s="512"/>
      <c r="E90" s="512"/>
      <c r="L90" s="72"/>
    </row>
    <row r="91" spans="1:12" ht="15" customHeight="1" x14ac:dyDescent="0.25">
      <c r="A91" s="512"/>
      <c r="B91" s="512"/>
      <c r="C91" s="513"/>
      <c r="D91" s="512"/>
      <c r="E91" s="512"/>
      <c r="L91" s="72"/>
    </row>
    <row r="92" spans="1:12" ht="15" customHeight="1" x14ac:dyDescent="0.25">
      <c r="A92" s="512"/>
      <c r="B92" s="512"/>
      <c r="C92" s="513"/>
      <c r="D92" s="512"/>
      <c r="E92" s="512"/>
      <c r="L92" s="72"/>
    </row>
    <row r="93" spans="1:12" ht="15" customHeight="1" x14ac:dyDescent="0.25">
      <c r="A93" s="512"/>
      <c r="B93" s="512"/>
      <c r="C93" s="513"/>
      <c r="D93" s="512"/>
      <c r="E93" s="512"/>
      <c r="L93" s="72"/>
    </row>
    <row r="94" spans="1:12" ht="15" customHeight="1" x14ac:dyDescent="0.25">
      <c r="A94" s="512"/>
      <c r="B94" s="512"/>
      <c r="C94" s="513"/>
      <c r="D94" s="512"/>
      <c r="E94" s="512"/>
      <c r="L94" s="72"/>
    </row>
    <row r="95" spans="1:12" ht="15" customHeight="1" x14ac:dyDescent="0.25">
      <c r="A95" s="512"/>
      <c r="B95" s="512"/>
      <c r="C95" s="513"/>
      <c r="D95" s="512"/>
      <c r="E95" s="512"/>
      <c r="L95" s="72"/>
    </row>
    <row r="96" spans="1:12" ht="15" customHeight="1" x14ac:dyDescent="0.25">
      <c r="A96" s="512"/>
      <c r="B96" s="512"/>
      <c r="C96" s="513"/>
      <c r="D96" s="512"/>
      <c r="E96" s="512"/>
      <c r="L96" s="72"/>
    </row>
    <row r="97" spans="1:12" ht="15" customHeight="1" x14ac:dyDescent="0.25">
      <c r="A97" s="512"/>
      <c r="B97" s="512"/>
      <c r="C97" s="513"/>
      <c r="D97" s="512"/>
      <c r="E97" s="512"/>
      <c r="L97" s="72"/>
    </row>
    <row r="98" spans="1:12" ht="15" customHeight="1" x14ac:dyDescent="0.25">
      <c r="A98" s="512"/>
      <c r="B98" s="512"/>
      <c r="C98" s="513"/>
      <c r="D98" s="512"/>
      <c r="E98" s="512"/>
      <c r="L98" s="72"/>
    </row>
    <row r="99" spans="1:12" ht="15" customHeight="1" x14ac:dyDescent="0.25">
      <c r="A99" s="512"/>
      <c r="B99" s="512"/>
      <c r="C99" s="513"/>
      <c r="D99" s="512"/>
      <c r="E99" s="512"/>
      <c r="L99" s="72"/>
    </row>
    <row r="100" spans="1:12" ht="15" customHeight="1" x14ac:dyDescent="0.25">
      <c r="A100" s="512"/>
      <c r="B100" s="512"/>
      <c r="C100" s="513"/>
      <c r="D100" s="512"/>
      <c r="E100" s="512"/>
      <c r="L100" s="72"/>
    </row>
    <row r="101" spans="1:12" ht="15" customHeight="1" x14ac:dyDescent="0.25">
      <c r="A101" s="512"/>
      <c r="B101" s="512"/>
      <c r="C101" s="513"/>
      <c r="D101" s="512"/>
      <c r="E101" s="512"/>
      <c r="L101" s="72"/>
    </row>
    <row r="102" spans="1:12" ht="15" customHeight="1" x14ac:dyDescent="0.25">
      <c r="A102" s="512"/>
      <c r="B102" s="512"/>
      <c r="C102" s="513"/>
      <c r="D102" s="512"/>
      <c r="E102" s="512"/>
      <c r="L102" s="72"/>
    </row>
    <row r="103" spans="1:12" ht="15" customHeight="1" x14ac:dyDescent="0.25">
      <c r="A103" s="512"/>
      <c r="B103" s="512"/>
      <c r="C103" s="513"/>
      <c r="D103" s="512"/>
      <c r="E103" s="512"/>
      <c r="L103" s="72"/>
    </row>
    <row r="104" spans="1:12" ht="15" customHeight="1" x14ac:dyDescent="0.25">
      <c r="A104" s="512"/>
      <c r="B104" s="512"/>
      <c r="C104" s="513"/>
      <c r="D104" s="512"/>
      <c r="E104" s="512"/>
      <c r="L104" s="72"/>
    </row>
    <row r="105" spans="1:12" ht="15" customHeight="1" x14ac:dyDescent="0.25">
      <c r="A105" s="512"/>
      <c r="B105" s="512"/>
      <c r="C105" s="513"/>
      <c r="D105" s="512"/>
      <c r="E105" s="512"/>
      <c r="L105" s="72"/>
    </row>
    <row r="106" spans="1:12" ht="15" customHeight="1" x14ac:dyDescent="0.25">
      <c r="A106" s="512"/>
      <c r="B106" s="512"/>
      <c r="C106" s="513"/>
      <c r="D106" s="512"/>
      <c r="E106" s="512"/>
      <c r="L106" s="72"/>
    </row>
    <row r="107" spans="1:12" ht="15" customHeight="1" x14ac:dyDescent="0.25">
      <c r="A107" s="512"/>
      <c r="B107" s="512"/>
      <c r="C107" s="513"/>
      <c r="D107" s="512"/>
      <c r="E107" s="512"/>
      <c r="L107" s="72"/>
    </row>
    <row r="108" spans="1:12" ht="15" customHeight="1" x14ac:dyDescent="0.25">
      <c r="A108" s="512"/>
      <c r="B108" s="512"/>
      <c r="C108" s="513"/>
      <c r="D108" s="512"/>
      <c r="E108" s="512"/>
      <c r="L108" s="72"/>
    </row>
    <row r="109" spans="1:12" ht="15" customHeight="1" x14ac:dyDescent="0.25">
      <c r="A109" s="512"/>
      <c r="B109" s="512"/>
      <c r="C109" s="513"/>
      <c r="D109" s="512"/>
      <c r="E109" s="512"/>
      <c r="L109" s="72"/>
    </row>
    <row r="110" spans="1:12" ht="15" customHeight="1" x14ac:dyDescent="0.25">
      <c r="A110" s="512"/>
      <c r="B110" s="512"/>
      <c r="C110" s="513"/>
      <c r="D110" s="512"/>
      <c r="E110" s="512"/>
      <c r="L110" s="72"/>
    </row>
    <row r="111" spans="1:12" ht="15" customHeight="1" x14ac:dyDescent="0.25">
      <c r="A111" s="512"/>
      <c r="B111" s="512"/>
      <c r="C111" s="513"/>
      <c r="D111" s="512"/>
      <c r="E111" s="512"/>
      <c r="L111" s="72"/>
    </row>
    <row r="112" spans="1:12" ht="15" customHeight="1" x14ac:dyDescent="0.25">
      <c r="A112" s="512"/>
      <c r="B112" s="512"/>
      <c r="C112" s="513"/>
      <c r="D112" s="512"/>
      <c r="E112" s="512"/>
      <c r="L112" s="72"/>
    </row>
    <row r="113" spans="1:12" ht="15" customHeight="1" x14ac:dyDescent="0.25">
      <c r="A113" s="512"/>
      <c r="B113" s="512"/>
      <c r="C113" s="513"/>
      <c r="D113" s="512"/>
      <c r="E113" s="512"/>
      <c r="L113" s="72"/>
    </row>
    <row r="114" spans="1:12" ht="15" customHeight="1" x14ac:dyDescent="0.25">
      <c r="A114" s="512"/>
      <c r="B114" s="512"/>
      <c r="C114" s="513"/>
      <c r="D114" s="512"/>
      <c r="E114" s="512"/>
      <c r="L114" s="72"/>
    </row>
    <row r="115" spans="1:12" ht="15" customHeight="1" x14ac:dyDescent="0.25">
      <c r="A115" s="512"/>
      <c r="B115" s="512"/>
      <c r="C115" s="513"/>
      <c r="D115" s="512"/>
      <c r="E115" s="512"/>
      <c r="L115" s="72"/>
    </row>
    <row r="116" spans="1:12" ht="15" customHeight="1" x14ac:dyDescent="0.25">
      <c r="A116" s="512"/>
      <c r="B116" s="512"/>
      <c r="C116" s="513"/>
      <c r="D116" s="512"/>
      <c r="E116" s="512"/>
      <c r="L116" s="72"/>
    </row>
    <row r="117" spans="1:12" ht="15" customHeight="1" x14ac:dyDescent="0.25">
      <c r="A117" s="512"/>
      <c r="B117" s="512"/>
      <c r="C117" s="513"/>
      <c r="D117" s="512"/>
      <c r="E117" s="512"/>
      <c r="L117" s="72"/>
    </row>
    <row r="118" spans="1:12" ht="15" customHeight="1" x14ac:dyDescent="0.25">
      <c r="A118" s="512"/>
      <c r="B118" s="512"/>
      <c r="C118" s="513"/>
      <c r="D118" s="512"/>
      <c r="E118" s="512"/>
      <c r="L118" s="72"/>
    </row>
    <row r="119" spans="1:12" ht="15" customHeight="1" x14ac:dyDescent="0.25">
      <c r="A119" s="512"/>
      <c r="B119" s="512"/>
      <c r="C119" s="513"/>
      <c r="D119" s="512"/>
      <c r="E119" s="512"/>
      <c r="L119" s="72"/>
    </row>
    <row r="120" spans="1:12" ht="15" customHeight="1" x14ac:dyDescent="0.25">
      <c r="A120" s="512"/>
      <c r="B120" s="512"/>
      <c r="C120" s="513"/>
      <c r="D120" s="512"/>
      <c r="E120" s="512"/>
      <c r="L120" s="72"/>
    </row>
    <row r="121" spans="1:12" ht="15" customHeight="1" x14ac:dyDescent="0.25">
      <c r="A121" s="512"/>
      <c r="B121" s="512"/>
      <c r="C121" s="513"/>
      <c r="D121" s="512"/>
      <c r="E121" s="512"/>
      <c r="L121" s="72"/>
    </row>
    <row r="122" spans="1:12" ht="15" customHeight="1" x14ac:dyDescent="0.25">
      <c r="A122" s="512"/>
      <c r="B122" s="512"/>
      <c r="C122" s="513"/>
      <c r="D122" s="512"/>
      <c r="E122" s="512"/>
      <c r="L122" s="72"/>
    </row>
    <row r="123" spans="1:12" ht="15" customHeight="1" x14ac:dyDescent="0.25">
      <c r="A123" s="512"/>
      <c r="B123" s="512"/>
      <c r="C123" s="513"/>
      <c r="D123" s="512"/>
      <c r="E123" s="512"/>
      <c r="L123" s="72"/>
    </row>
    <row r="124" spans="1:12" ht="15" customHeight="1" x14ac:dyDescent="0.25">
      <c r="A124" s="512"/>
      <c r="B124" s="512"/>
      <c r="C124" s="513"/>
      <c r="D124" s="512"/>
      <c r="E124" s="512"/>
      <c r="L124" s="72"/>
    </row>
    <row r="125" spans="1:12" ht="15" customHeight="1" x14ac:dyDescent="0.25">
      <c r="A125" s="512"/>
      <c r="B125" s="512"/>
      <c r="C125" s="513"/>
      <c r="D125" s="512"/>
      <c r="E125" s="512"/>
      <c r="L125" s="72"/>
    </row>
    <row r="126" spans="1:12" ht="15" customHeight="1" x14ac:dyDescent="0.25">
      <c r="A126" s="512"/>
      <c r="B126" s="512"/>
      <c r="C126" s="513"/>
      <c r="D126" s="512"/>
      <c r="E126" s="512"/>
      <c r="L126" s="72"/>
    </row>
    <row r="127" spans="1:12" ht="15" customHeight="1" x14ac:dyDescent="0.25">
      <c r="A127" s="512"/>
      <c r="B127" s="512"/>
      <c r="C127" s="513"/>
      <c r="D127" s="512"/>
      <c r="E127" s="512"/>
      <c r="L127" s="72"/>
    </row>
    <row r="128" spans="1:12" ht="15" customHeight="1" x14ac:dyDescent="0.25">
      <c r="A128" s="512"/>
      <c r="B128" s="512"/>
      <c r="C128" s="513"/>
      <c r="D128" s="512"/>
      <c r="E128" s="512"/>
      <c r="L128" s="72"/>
    </row>
    <row r="129" spans="1:12" ht="15" customHeight="1" x14ac:dyDescent="0.25">
      <c r="A129" s="512"/>
      <c r="B129" s="512"/>
      <c r="C129" s="513"/>
      <c r="D129" s="512"/>
      <c r="E129" s="512"/>
      <c r="L129" s="72"/>
    </row>
    <row r="130" spans="1:12" ht="15" customHeight="1" x14ac:dyDescent="0.25">
      <c r="A130" s="512"/>
      <c r="B130" s="512"/>
      <c r="C130" s="513"/>
      <c r="D130" s="512"/>
      <c r="E130" s="512"/>
      <c r="L130" s="72"/>
    </row>
    <row r="131" spans="1:12" ht="15" customHeight="1" x14ac:dyDescent="0.25">
      <c r="A131" s="512"/>
      <c r="B131" s="512"/>
      <c r="C131" s="513"/>
      <c r="D131" s="512"/>
      <c r="E131" s="512"/>
      <c r="L131" s="72"/>
    </row>
    <row r="132" spans="1:12" ht="15" customHeight="1" x14ac:dyDescent="0.25">
      <c r="A132" s="512"/>
      <c r="B132" s="512"/>
      <c r="C132" s="513"/>
      <c r="D132" s="512"/>
      <c r="E132" s="512"/>
      <c r="L132" s="72"/>
    </row>
    <row r="133" spans="1:12" ht="15" customHeight="1" x14ac:dyDescent="0.25">
      <c r="A133" s="512"/>
      <c r="B133" s="512"/>
      <c r="C133" s="513"/>
      <c r="D133" s="512"/>
      <c r="E133" s="512"/>
      <c r="L133" s="72"/>
    </row>
    <row r="134" spans="1:12" ht="15" customHeight="1" x14ac:dyDescent="0.25">
      <c r="A134" s="512"/>
      <c r="B134" s="512"/>
      <c r="C134" s="513"/>
      <c r="D134" s="512"/>
      <c r="E134" s="512"/>
      <c r="L134" s="72"/>
    </row>
    <row r="135" spans="1:12" ht="15" customHeight="1" x14ac:dyDescent="0.25">
      <c r="A135" s="512"/>
      <c r="B135" s="512"/>
      <c r="C135" s="513"/>
      <c r="D135" s="512"/>
      <c r="E135" s="512"/>
      <c r="L135" s="72"/>
    </row>
    <row r="136" spans="1:12" ht="15" customHeight="1" x14ac:dyDescent="0.25">
      <c r="A136" s="512"/>
      <c r="B136" s="512"/>
      <c r="C136" s="513"/>
      <c r="D136" s="512"/>
      <c r="E136" s="512"/>
      <c r="L136" s="72"/>
    </row>
    <row r="137" spans="1:12" ht="15" customHeight="1" x14ac:dyDescent="0.25">
      <c r="A137" s="512"/>
      <c r="B137" s="512"/>
      <c r="C137" s="513"/>
      <c r="D137" s="512"/>
      <c r="E137" s="512"/>
      <c r="L137" s="72"/>
    </row>
    <row r="138" spans="1:12" ht="15" customHeight="1" x14ac:dyDescent="0.25">
      <c r="A138" s="512"/>
      <c r="B138" s="512"/>
      <c r="C138" s="513"/>
      <c r="D138" s="512"/>
      <c r="E138" s="512"/>
      <c r="L138" s="72"/>
    </row>
    <row r="139" spans="1:12" ht="15" customHeight="1" x14ac:dyDescent="0.25">
      <c r="A139" s="512"/>
      <c r="B139" s="512"/>
      <c r="C139" s="513"/>
      <c r="D139" s="512"/>
      <c r="E139" s="512"/>
      <c r="L139" s="72"/>
    </row>
    <row r="140" spans="1:12" ht="15" customHeight="1" x14ac:dyDescent="0.25">
      <c r="A140" s="512"/>
      <c r="B140" s="512"/>
      <c r="C140" s="513"/>
      <c r="D140" s="512"/>
      <c r="E140" s="512"/>
      <c r="L140" s="72"/>
    </row>
    <row r="141" spans="1:12" ht="15" customHeight="1" x14ac:dyDescent="0.25">
      <c r="A141" s="512"/>
      <c r="B141" s="512"/>
      <c r="C141" s="513"/>
      <c r="D141" s="512"/>
      <c r="E141" s="512"/>
      <c r="L141" s="72"/>
    </row>
    <row r="142" spans="1:12" ht="15" customHeight="1" x14ac:dyDescent="0.25">
      <c r="A142" s="512"/>
      <c r="B142" s="512"/>
      <c r="C142" s="513"/>
      <c r="D142" s="512"/>
      <c r="E142" s="512"/>
      <c r="L142" s="72"/>
    </row>
    <row r="143" spans="1:12" ht="15" customHeight="1" x14ac:dyDescent="0.25">
      <c r="A143" s="512"/>
      <c r="B143" s="512"/>
      <c r="C143" s="513"/>
      <c r="D143" s="512"/>
      <c r="E143" s="512"/>
      <c r="L143" s="72"/>
    </row>
    <row r="144" spans="1:12" ht="15" customHeight="1" x14ac:dyDescent="0.25">
      <c r="A144" s="512"/>
      <c r="B144" s="512"/>
      <c r="C144" s="513"/>
      <c r="D144" s="512"/>
      <c r="E144" s="512"/>
      <c r="L144" s="72"/>
    </row>
    <row r="145" spans="1:12" ht="15" customHeight="1" x14ac:dyDescent="0.25">
      <c r="A145" s="512"/>
      <c r="B145" s="512"/>
      <c r="C145" s="513"/>
      <c r="D145" s="512"/>
      <c r="E145" s="512"/>
      <c r="L145" s="72"/>
    </row>
    <row r="146" spans="1:12" ht="15" customHeight="1" x14ac:dyDescent="0.25">
      <c r="A146" s="512"/>
      <c r="B146" s="512"/>
      <c r="C146" s="513"/>
      <c r="D146" s="512"/>
      <c r="E146" s="512"/>
      <c r="L146" s="72"/>
    </row>
    <row r="147" spans="1:12" ht="15" customHeight="1" x14ac:dyDescent="0.25">
      <c r="A147" s="512"/>
      <c r="B147" s="512"/>
      <c r="C147" s="513"/>
      <c r="D147" s="512"/>
      <c r="E147" s="512"/>
      <c r="L147" s="72"/>
    </row>
    <row r="148" spans="1:12" ht="15" customHeight="1" x14ac:dyDescent="0.25">
      <c r="A148" s="512"/>
      <c r="B148" s="512"/>
      <c r="C148" s="513"/>
      <c r="D148" s="512"/>
      <c r="E148" s="512"/>
      <c r="L148" s="72"/>
    </row>
    <row r="149" spans="1:12" ht="15" customHeight="1" x14ac:dyDescent="0.25">
      <c r="A149" s="512"/>
      <c r="B149" s="512"/>
      <c r="C149" s="513"/>
      <c r="D149" s="512"/>
      <c r="E149" s="512"/>
      <c r="L149" s="72"/>
    </row>
    <row r="150" spans="1:12" ht="15" customHeight="1" x14ac:dyDescent="0.25">
      <c r="A150" s="512"/>
      <c r="B150" s="512"/>
      <c r="C150" s="513"/>
      <c r="D150" s="512"/>
      <c r="E150" s="512"/>
      <c r="L150" s="72"/>
    </row>
    <row r="151" spans="1:12" ht="15" customHeight="1" x14ac:dyDescent="0.25">
      <c r="A151" s="512"/>
      <c r="B151" s="512"/>
      <c r="C151" s="513"/>
      <c r="D151" s="512"/>
      <c r="E151" s="512"/>
      <c r="L151" s="72"/>
    </row>
    <row r="152" spans="1:12" ht="15" customHeight="1" x14ac:dyDescent="0.25">
      <c r="A152" s="512"/>
      <c r="B152" s="512"/>
      <c r="C152" s="513"/>
      <c r="D152" s="512"/>
      <c r="E152" s="512"/>
      <c r="L152" s="72"/>
    </row>
    <row r="153" spans="1:12" ht="15" customHeight="1" x14ac:dyDescent="0.25">
      <c r="A153" s="512"/>
      <c r="B153" s="512"/>
      <c r="C153" s="513"/>
      <c r="D153" s="512"/>
      <c r="E153" s="512"/>
      <c r="L153" s="72"/>
    </row>
    <row r="154" spans="1:12" ht="15" customHeight="1" x14ac:dyDescent="0.25">
      <c r="A154" s="512"/>
      <c r="B154" s="512"/>
      <c r="C154" s="513"/>
      <c r="D154" s="512"/>
      <c r="E154" s="512"/>
      <c r="L154" s="72"/>
    </row>
    <row r="155" spans="1:12" ht="15" customHeight="1" x14ac:dyDescent="0.25">
      <c r="A155" s="512"/>
      <c r="B155" s="512"/>
      <c r="C155" s="513"/>
      <c r="D155" s="512"/>
      <c r="E155" s="512"/>
      <c r="L155" s="72"/>
    </row>
    <row r="156" spans="1:12" ht="15" customHeight="1" x14ac:dyDescent="0.25">
      <c r="A156" s="512"/>
      <c r="B156" s="512"/>
      <c r="C156" s="513"/>
      <c r="D156" s="512"/>
      <c r="E156" s="512"/>
      <c r="L156" s="72"/>
    </row>
    <row r="157" spans="1:12" ht="15" customHeight="1" x14ac:dyDescent="0.25">
      <c r="A157" s="512"/>
      <c r="B157" s="512"/>
      <c r="C157" s="513"/>
      <c r="D157" s="512"/>
      <c r="E157" s="512"/>
      <c r="L157" s="72"/>
    </row>
    <row r="158" spans="1:12" ht="15" customHeight="1" x14ac:dyDescent="0.25">
      <c r="A158" s="512"/>
      <c r="B158" s="512"/>
      <c r="C158" s="513"/>
      <c r="D158" s="512"/>
      <c r="E158" s="512"/>
      <c r="L158" s="72"/>
    </row>
    <row r="159" spans="1:12" ht="15" customHeight="1" x14ac:dyDescent="0.25">
      <c r="A159" s="512"/>
      <c r="B159" s="512"/>
      <c r="C159" s="513"/>
      <c r="D159" s="512"/>
      <c r="E159" s="512"/>
      <c r="L159" s="72"/>
    </row>
    <row r="160" spans="1:12" ht="15" customHeight="1" x14ac:dyDescent="0.25">
      <c r="A160" s="512"/>
      <c r="B160" s="512"/>
      <c r="C160" s="513"/>
      <c r="D160" s="512"/>
      <c r="E160" s="512"/>
      <c r="L160" s="72"/>
    </row>
    <row r="161" spans="1:12" ht="15" customHeight="1" x14ac:dyDescent="0.25">
      <c r="A161" s="512"/>
      <c r="B161" s="512"/>
      <c r="C161" s="513"/>
      <c r="D161" s="512"/>
      <c r="E161" s="512"/>
      <c r="L161" s="72"/>
    </row>
    <row r="162" spans="1:12" ht="15" customHeight="1" x14ac:dyDescent="0.25">
      <c r="A162" s="512"/>
      <c r="B162" s="512"/>
      <c r="C162" s="513"/>
      <c r="D162" s="512"/>
      <c r="E162" s="512"/>
      <c r="L162" s="72"/>
    </row>
    <row r="163" spans="1:12" ht="15" customHeight="1" x14ac:dyDescent="0.25">
      <c r="A163" s="512"/>
      <c r="B163" s="512"/>
      <c r="C163" s="513"/>
      <c r="D163" s="512"/>
      <c r="E163" s="512"/>
      <c r="L163" s="72"/>
    </row>
    <row r="164" spans="1:12" ht="15" customHeight="1" x14ac:dyDescent="0.25">
      <c r="A164" s="512"/>
      <c r="B164" s="512"/>
      <c r="C164" s="513"/>
      <c r="D164" s="512"/>
      <c r="E164" s="512"/>
      <c r="L164" s="72"/>
    </row>
    <row r="165" spans="1:12" ht="15" customHeight="1" x14ac:dyDescent="0.25">
      <c r="A165" s="512"/>
      <c r="B165" s="512"/>
      <c r="C165" s="513"/>
      <c r="D165" s="512"/>
      <c r="E165" s="512"/>
      <c r="L165" s="72"/>
    </row>
    <row r="166" spans="1:12" ht="15" customHeight="1" x14ac:dyDescent="0.25">
      <c r="A166" s="512"/>
      <c r="B166" s="512"/>
      <c r="C166" s="513"/>
      <c r="D166" s="512"/>
      <c r="E166" s="512"/>
      <c r="L166" s="72"/>
    </row>
    <row r="167" spans="1:12" ht="15" customHeight="1" x14ac:dyDescent="0.25">
      <c r="A167" s="512"/>
      <c r="B167" s="512"/>
      <c r="C167" s="513"/>
      <c r="D167" s="512"/>
      <c r="E167" s="512"/>
      <c r="L167" s="72"/>
    </row>
    <row r="168" spans="1:12" ht="15" customHeight="1" x14ac:dyDescent="0.25">
      <c r="A168" s="512"/>
      <c r="B168" s="512"/>
      <c r="C168" s="513"/>
      <c r="D168" s="512"/>
      <c r="E168" s="512"/>
      <c r="L168" s="72"/>
    </row>
    <row r="169" spans="1:12" ht="15" customHeight="1" x14ac:dyDescent="0.25">
      <c r="A169" s="512"/>
      <c r="B169" s="512"/>
      <c r="C169" s="513"/>
      <c r="D169" s="512"/>
      <c r="E169" s="512"/>
      <c r="L169" s="72"/>
    </row>
    <row r="170" spans="1:12" ht="15" customHeight="1" x14ac:dyDescent="0.25">
      <c r="A170" s="512"/>
      <c r="B170" s="512"/>
      <c r="C170" s="513"/>
      <c r="D170" s="512"/>
      <c r="E170" s="512"/>
      <c r="L170" s="72"/>
    </row>
    <row r="171" spans="1:12" ht="15" customHeight="1" x14ac:dyDescent="0.25">
      <c r="A171" s="512"/>
      <c r="B171" s="512"/>
      <c r="C171" s="513"/>
      <c r="D171" s="512"/>
      <c r="E171" s="512"/>
      <c r="L171" s="72"/>
    </row>
    <row r="172" spans="1:12" ht="15" customHeight="1" x14ac:dyDescent="0.25">
      <c r="A172" s="512"/>
      <c r="B172" s="512"/>
      <c r="C172" s="513"/>
      <c r="D172" s="512"/>
      <c r="E172" s="512"/>
      <c r="L172" s="72"/>
    </row>
    <row r="173" spans="1:12" ht="15" customHeight="1" x14ac:dyDescent="0.25">
      <c r="A173" s="512"/>
      <c r="B173" s="512"/>
      <c r="C173" s="513"/>
      <c r="D173" s="512"/>
      <c r="E173" s="512"/>
      <c r="L173" s="72"/>
    </row>
    <row r="174" spans="1:12" ht="15" customHeight="1" x14ac:dyDescent="0.25">
      <c r="A174" s="512"/>
      <c r="B174" s="512"/>
      <c r="C174" s="513"/>
      <c r="D174" s="512"/>
      <c r="E174" s="512"/>
      <c r="L174" s="72"/>
    </row>
    <row r="175" spans="1:12" ht="15" customHeight="1" x14ac:dyDescent="0.25">
      <c r="A175" s="512"/>
      <c r="B175" s="512"/>
      <c r="C175" s="513"/>
      <c r="D175" s="512"/>
      <c r="E175" s="512"/>
      <c r="L175" s="72"/>
    </row>
    <row r="176" spans="1:12" ht="15" customHeight="1" x14ac:dyDescent="0.25">
      <c r="A176" s="512"/>
      <c r="B176" s="512"/>
      <c r="C176" s="513"/>
      <c r="D176" s="512"/>
      <c r="E176" s="512"/>
      <c r="L176" s="72"/>
    </row>
    <row r="177" spans="1:12" ht="15" customHeight="1" x14ac:dyDescent="0.25">
      <c r="A177" s="512"/>
      <c r="B177" s="512"/>
      <c r="C177" s="513"/>
      <c r="D177" s="512"/>
      <c r="E177" s="512"/>
      <c r="L177" s="72"/>
    </row>
    <row r="178" spans="1:12" ht="15" customHeight="1" x14ac:dyDescent="0.25">
      <c r="A178" s="512"/>
      <c r="B178" s="512"/>
      <c r="C178" s="513"/>
      <c r="D178" s="512"/>
      <c r="E178" s="512"/>
      <c r="L178" s="72"/>
    </row>
    <row r="179" spans="1:12" ht="15" customHeight="1" x14ac:dyDescent="0.25">
      <c r="A179" s="512"/>
      <c r="B179" s="512"/>
      <c r="C179" s="513"/>
      <c r="D179" s="512"/>
      <c r="E179" s="512"/>
      <c r="L179" s="72"/>
    </row>
    <row r="180" spans="1:12" ht="15" customHeight="1" x14ac:dyDescent="0.25">
      <c r="A180" s="512"/>
      <c r="B180" s="512"/>
      <c r="C180" s="513"/>
      <c r="D180" s="512"/>
      <c r="E180" s="512"/>
      <c r="L180" s="72"/>
    </row>
    <row r="181" spans="1:12" ht="15" customHeight="1" x14ac:dyDescent="0.25">
      <c r="A181" s="512"/>
      <c r="B181" s="512"/>
      <c r="C181" s="513"/>
      <c r="D181" s="512"/>
      <c r="E181" s="512"/>
      <c r="L181" s="72"/>
    </row>
    <row r="182" spans="1:12" ht="15" customHeight="1" x14ac:dyDescent="0.25">
      <c r="A182" s="512"/>
      <c r="B182" s="512"/>
      <c r="C182" s="513"/>
      <c r="D182" s="512"/>
      <c r="E182" s="512"/>
      <c r="L182" s="72"/>
    </row>
    <row r="183" spans="1:12" ht="15" customHeight="1" x14ac:dyDescent="0.25">
      <c r="A183" s="512"/>
      <c r="B183" s="512"/>
      <c r="C183" s="513"/>
      <c r="D183" s="512"/>
      <c r="E183" s="512"/>
      <c r="L183" s="72"/>
    </row>
    <row r="184" spans="1:12" ht="15" customHeight="1" x14ac:dyDescent="0.25">
      <c r="A184" s="512"/>
      <c r="B184" s="512"/>
      <c r="C184" s="513"/>
      <c r="D184" s="512"/>
      <c r="E184" s="512"/>
      <c r="L184" s="72"/>
    </row>
    <row r="185" spans="1:12" ht="15" customHeight="1" x14ac:dyDescent="0.25">
      <c r="A185" s="512"/>
      <c r="B185" s="512"/>
      <c r="C185" s="513"/>
      <c r="D185" s="512"/>
      <c r="E185" s="512"/>
      <c r="L185" s="72"/>
    </row>
    <row r="186" spans="1:12" ht="15" customHeight="1" x14ac:dyDescent="0.25">
      <c r="A186" s="512"/>
      <c r="B186" s="512"/>
      <c r="C186" s="513"/>
      <c r="D186" s="512"/>
      <c r="E186" s="512"/>
      <c r="L186" s="72"/>
    </row>
    <row r="187" spans="1:12" ht="15" customHeight="1" x14ac:dyDescent="0.25">
      <c r="A187" s="512"/>
      <c r="B187" s="512"/>
      <c r="C187" s="513"/>
      <c r="D187" s="512"/>
      <c r="E187" s="512"/>
      <c r="L187" s="72"/>
    </row>
    <row r="188" spans="1:12" ht="15" customHeight="1" x14ac:dyDescent="0.25">
      <c r="A188" s="512"/>
      <c r="B188" s="512"/>
      <c r="C188" s="513"/>
      <c r="D188" s="512"/>
      <c r="E188" s="512"/>
      <c r="L188" s="72"/>
    </row>
    <row r="189" spans="1:12" ht="15" customHeight="1" x14ac:dyDescent="0.25">
      <c r="A189" s="512"/>
      <c r="B189" s="512"/>
      <c r="C189" s="513"/>
      <c r="D189" s="512"/>
      <c r="E189" s="512"/>
      <c r="L189" s="72"/>
    </row>
    <row r="190" spans="1:12" ht="15" customHeight="1" x14ac:dyDescent="0.25">
      <c r="A190" s="512"/>
      <c r="B190" s="512"/>
      <c r="C190" s="513"/>
      <c r="D190" s="512"/>
      <c r="E190" s="512"/>
      <c r="L190" s="72"/>
    </row>
    <row r="191" spans="1:12" ht="15" customHeight="1" x14ac:dyDescent="0.25">
      <c r="A191" s="512"/>
      <c r="B191" s="512"/>
      <c r="C191" s="513"/>
      <c r="D191" s="512"/>
      <c r="E191" s="512"/>
      <c r="L191" s="72"/>
    </row>
    <row r="192" spans="1:12" ht="15" customHeight="1" x14ac:dyDescent="0.25">
      <c r="A192" s="512"/>
      <c r="B192" s="512"/>
      <c r="C192" s="513"/>
      <c r="D192" s="512"/>
      <c r="E192" s="512"/>
      <c r="L192" s="72"/>
    </row>
    <row r="193" spans="1:12" ht="15" customHeight="1" x14ac:dyDescent="0.25">
      <c r="A193" s="512"/>
      <c r="B193" s="512"/>
      <c r="C193" s="513"/>
      <c r="D193" s="512"/>
      <c r="E193" s="512"/>
      <c r="L193" s="72"/>
    </row>
    <row r="194" spans="1:12" ht="15" customHeight="1" x14ac:dyDescent="0.25">
      <c r="A194" s="512"/>
      <c r="B194" s="512"/>
      <c r="C194" s="513"/>
      <c r="D194" s="512"/>
      <c r="E194" s="512"/>
      <c r="L194" s="72"/>
    </row>
    <row r="195" spans="1:12" ht="15" customHeight="1" x14ac:dyDescent="0.25">
      <c r="A195" s="512"/>
      <c r="B195" s="512"/>
      <c r="C195" s="513"/>
      <c r="D195" s="512"/>
      <c r="E195" s="512"/>
      <c r="L195" s="72"/>
    </row>
    <row r="196" spans="1:12" ht="15" customHeight="1" x14ac:dyDescent="0.25">
      <c r="A196" s="512"/>
      <c r="B196" s="512"/>
      <c r="C196" s="513"/>
      <c r="D196" s="512"/>
      <c r="E196" s="512"/>
      <c r="L196" s="72"/>
    </row>
    <row r="197" spans="1:12" ht="15" customHeight="1" x14ac:dyDescent="0.25">
      <c r="A197" s="512"/>
      <c r="B197" s="512"/>
      <c r="C197" s="513"/>
      <c r="D197" s="512"/>
      <c r="E197" s="512"/>
      <c r="L197" s="72"/>
    </row>
    <row r="198" spans="1:12" ht="15" customHeight="1" x14ac:dyDescent="0.25">
      <c r="A198" s="512"/>
      <c r="B198" s="512"/>
      <c r="C198" s="513"/>
      <c r="D198" s="512"/>
      <c r="E198" s="512"/>
      <c r="L198" s="72"/>
    </row>
    <row r="199" spans="1:12" ht="15" customHeight="1" x14ac:dyDescent="0.25">
      <c r="A199" s="512"/>
      <c r="B199" s="512"/>
      <c r="C199" s="513"/>
      <c r="D199" s="512"/>
      <c r="E199" s="512"/>
      <c r="L199" s="72"/>
    </row>
    <row r="200" spans="1:12" ht="15" customHeight="1" x14ac:dyDescent="0.25">
      <c r="A200" s="512"/>
      <c r="B200" s="512"/>
      <c r="C200" s="513"/>
      <c r="D200" s="512"/>
      <c r="E200" s="512"/>
      <c r="L200" s="72"/>
    </row>
    <row r="201" spans="1:12" ht="15" customHeight="1" x14ac:dyDescent="0.25">
      <c r="A201" s="512"/>
      <c r="B201" s="512"/>
      <c r="C201" s="513"/>
      <c r="D201" s="512"/>
      <c r="E201" s="512"/>
      <c r="L201" s="72"/>
    </row>
    <row r="202" spans="1:12" ht="15" customHeight="1" x14ac:dyDescent="0.25">
      <c r="A202" s="512"/>
      <c r="B202" s="512"/>
      <c r="C202" s="513"/>
      <c r="D202" s="512"/>
      <c r="E202" s="512"/>
      <c r="L202" s="72"/>
    </row>
    <row r="203" spans="1:12" ht="15" customHeight="1" x14ac:dyDescent="0.25">
      <c r="A203" s="512"/>
      <c r="B203" s="512"/>
      <c r="C203" s="513"/>
      <c r="D203" s="512"/>
      <c r="E203" s="512"/>
      <c r="L203" s="72"/>
    </row>
    <row r="204" spans="1:12" ht="15" customHeight="1" x14ac:dyDescent="0.25">
      <c r="A204" s="512"/>
      <c r="B204" s="512"/>
      <c r="C204" s="513"/>
      <c r="D204" s="512"/>
      <c r="E204" s="512"/>
      <c r="L204" s="72"/>
    </row>
    <row r="205" spans="1:12" ht="15" customHeight="1" x14ac:dyDescent="0.25">
      <c r="A205" s="512"/>
      <c r="B205" s="512"/>
      <c r="C205" s="513"/>
      <c r="D205" s="512"/>
      <c r="E205" s="512"/>
      <c r="L205" s="72"/>
    </row>
    <row r="206" spans="1:12" ht="15" customHeight="1" x14ac:dyDescent="0.25">
      <c r="A206" s="512"/>
      <c r="B206" s="512"/>
      <c r="C206" s="513"/>
      <c r="D206" s="512"/>
      <c r="E206" s="512"/>
      <c r="L206" s="72"/>
    </row>
    <row r="207" spans="1:12" ht="15" customHeight="1" x14ac:dyDescent="0.25">
      <c r="A207" s="512"/>
      <c r="B207" s="512"/>
      <c r="C207" s="513"/>
      <c r="D207" s="512"/>
      <c r="E207" s="512"/>
      <c r="L207" s="72"/>
    </row>
    <row r="208" spans="1:12" ht="15" customHeight="1" x14ac:dyDescent="0.25">
      <c r="A208" s="512"/>
      <c r="B208" s="512"/>
      <c r="C208" s="513"/>
      <c r="D208" s="512"/>
      <c r="E208" s="512"/>
      <c r="L208" s="72"/>
    </row>
    <row r="209" spans="1:12" ht="15" customHeight="1" x14ac:dyDescent="0.25">
      <c r="A209" s="512"/>
      <c r="B209" s="512"/>
      <c r="C209" s="513"/>
      <c r="D209" s="512"/>
      <c r="E209" s="512"/>
      <c r="L209" s="72"/>
    </row>
    <row r="210" spans="1:12" ht="15" customHeight="1" x14ac:dyDescent="0.25">
      <c r="A210" s="512"/>
      <c r="B210" s="512"/>
      <c r="C210" s="513"/>
      <c r="D210" s="512"/>
      <c r="E210" s="512"/>
      <c r="L210" s="72"/>
    </row>
    <row r="211" spans="1:12" ht="15" customHeight="1" x14ac:dyDescent="0.25">
      <c r="A211" s="512"/>
      <c r="B211" s="512"/>
      <c r="C211" s="513"/>
      <c r="D211" s="512"/>
      <c r="E211" s="512"/>
      <c r="L211" s="72"/>
    </row>
    <row r="212" spans="1:12" ht="15" customHeight="1" x14ac:dyDescent="0.25">
      <c r="A212" s="512"/>
      <c r="B212" s="512"/>
      <c r="C212" s="513"/>
      <c r="D212" s="512"/>
      <c r="E212" s="512"/>
      <c r="L212" s="72"/>
    </row>
    <row r="213" spans="1:12" ht="15" customHeight="1" x14ac:dyDescent="0.25">
      <c r="A213" s="512"/>
      <c r="B213" s="512"/>
      <c r="C213" s="513"/>
      <c r="D213" s="512"/>
      <c r="E213" s="512"/>
      <c r="L213" s="72"/>
    </row>
    <row r="214" spans="1:12" ht="15" customHeight="1" x14ac:dyDescent="0.25">
      <c r="A214" s="512"/>
      <c r="B214" s="512"/>
      <c r="C214" s="513"/>
      <c r="D214" s="512"/>
      <c r="E214" s="512"/>
      <c r="L214" s="72"/>
    </row>
    <row r="215" spans="1:12" ht="15" customHeight="1" x14ac:dyDescent="0.25">
      <c r="A215" s="512"/>
      <c r="B215" s="512"/>
      <c r="C215" s="513"/>
      <c r="D215" s="512"/>
      <c r="E215" s="512"/>
      <c r="L215" s="72"/>
    </row>
    <row r="216" spans="1:12" ht="15" customHeight="1" x14ac:dyDescent="0.25">
      <c r="A216" s="512"/>
      <c r="B216" s="512"/>
      <c r="C216" s="513"/>
      <c r="D216" s="512"/>
      <c r="E216" s="512"/>
      <c r="L216" s="72"/>
    </row>
    <row r="217" spans="1:12" ht="15" customHeight="1" x14ac:dyDescent="0.25">
      <c r="A217" s="512"/>
      <c r="B217" s="512"/>
      <c r="C217" s="513"/>
      <c r="D217" s="512"/>
      <c r="E217" s="512"/>
      <c r="L217" s="72"/>
    </row>
    <row r="218" spans="1:12" ht="15" customHeight="1" x14ac:dyDescent="0.25">
      <c r="A218" s="512"/>
      <c r="B218" s="512"/>
      <c r="C218" s="513"/>
      <c r="D218" s="512"/>
      <c r="E218" s="512"/>
      <c r="L218" s="72"/>
    </row>
    <row r="219" spans="1:12" ht="15" customHeight="1" x14ac:dyDescent="0.25">
      <c r="A219" s="512"/>
      <c r="B219" s="512"/>
      <c r="C219" s="513"/>
      <c r="D219" s="512"/>
      <c r="E219" s="512"/>
      <c r="L219" s="72"/>
    </row>
    <row r="220" spans="1:12" ht="15" customHeight="1" x14ac:dyDescent="0.25">
      <c r="A220" s="512"/>
      <c r="B220" s="512"/>
      <c r="C220" s="513"/>
      <c r="D220" s="512"/>
      <c r="E220" s="512"/>
      <c r="L220" s="72"/>
    </row>
    <row r="221" spans="1:12" ht="15" customHeight="1" x14ac:dyDescent="0.25">
      <c r="A221" s="512"/>
      <c r="B221" s="512"/>
      <c r="C221" s="513"/>
      <c r="D221" s="512"/>
      <c r="E221" s="512"/>
      <c r="L221" s="72"/>
    </row>
    <row r="222" spans="1:12" ht="15" customHeight="1" x14ac:dyDescent="0.25">
      <c r="A222" s="512"/>
      <c r="B222" s="512"/>
      <c r="C222" s="513"/>
      <c r="D222" s="512"/>
      <c r="E222" s="512"/>
      <c r="L222" s="72"/>
    </row>
    <row r="223" spans="1:12" ht="15" customHeight="1" x14ac:dyDescent="0.25">
      <c r="A223" s="512"/>
      <c r="B223" s="512"/>
      <c r="C223" s="513"/>
      <c r="D223" s="512"/>
      <c r="E223" s="512"/>
      <c r="L223" s="72"/>
    </row>
    <row r="224" spans="1:12" ht="15" customHeight="1" x14ac:dyDescent="0.25">
      <c r="A224" s="512"/>
      <c r="B224" s="512"/>
      <c r="C224" s="513"/>
      <c r="D224" s="512"/>
      <c r="E224" s="512"/>
      <c r="L224" s="72"/>
    </row>
    <row r="225" spans="1:12" ht="15" customHeight="1" x14ac:dyDescent="0.25">
      <c r="A225" s="512"/>
      <c r="B225" s="512"/>
      <c r="C225" s="513"/>
      <c r="D225" s="512"/>
      <c r="E225" s="512"/>
      <c r="L225" s="72"/>
    </row>
    <row r="226" spans="1:12" ht="15" customHeight="1" x14ac:dyDescent="0.25">
      <c r="A226" s="512"/>
      <c r="B226" s="512"/>
      <c r="C226" s="513"/>
      <c r="D226" s="512"/>
      <c r="E226" s="512"/>
      <c r="L226" s="72"/>
    </row>
    <row r="227" spans="1:12" ht="15" customHeight="1" x14ac:dyDescent="0.25">
      <c r="A227" s="512"/>
      <c r="B227" s="512"/>
      <c r="C227" s="513"/>
      <c r="D227" s="512"/>
      <c r="E227" s="512"/>
      <c r="L227" s="72"/>
    </row>
    <row r="228" spans="1:12" ht="15" customHeight="1" x14ac:dyDescent="0.25">
      <c r="A228" s="512"/>
      <c r="B228" s="512"/>
      <c r="C228" s="513"/>
      <c r="D228" s="512"/>
      <c r="E228" s="512"/>
      <c r="L228" s="72"/>
    </row>
    <row r="229" spans="1:12" ht="15" customHeight="1" x14ac:dyDescent="0.25">
      <c r="A229" s="512"/>
      <c r="B229" s="512"/>
      <c r="C229" s="513"/>
      <c r="D229" s="512"/>
      <c r="E229" s="512"/>
      <c r="L229" s="72"/>
    </row>
    <row r="230" spans="1:12" ht="15" customHeight="1" x14ac:dyDescent="0.25">
      <c r="A230" s="512"/>
      <c r="B230" s="512"/>
      <c r="C230" s="513"/>
      <c r="D230" s="512"/>
      <c r="E230" s="512"/>
      <c r="L230" s="72"/>
    </row>
    <row r="231" spans="1:12" ht="15" customHeight="1" x14ac:dyDescent="0.25">
      <c r="A231" s="512"/>
      <c r="B231" s="512"/>
      <c r="C231" s="513"/>
      <c r="D231" s="512"/>
      <c r="E231" s="512"/>
      <c r="L231" s="72"/>
    </row>
    <row r="232" spans="1:12" ht="15" customHeight="1" x14ac:dyDescent="0.25">
      <c r="A232" s="512"/>
      <c r="B232" s="512"/>
      <c r="C232" s="513"/>
      <c r="D232" s="512"/>
      <c r="E232" s="512"/>
      <c r="L232" s="72"/>
    </row>
    <row r="233" spans="1:12" ht="15" customHeight="1" x14ac:dyDescent="0.25">
      <c r="A233" s="512"/>
      <c r="B233" s="512"/>
      <c r="C233" s="513"/>
      <c r="D233" s="512"/>
      <c r="E233" s="512"/>
      <c r="L233" s="72"/>
    </row>
    <row r="234" spans="1:12" ht="15" customHeight="1" x14ac:dyDescent="0.25">
      <c r="A234" s="512"/>
      <c r="B234" s="512"/>
      <c r="C234" s="513"/>
      <c r="D234" s="512"/>
      <c r="E234" s="512"/>
      <c r="L234" s="72"/>
    </row>
    <row r="235" spans="1:12" ht="15" customHeight="1" x14ac:dyDescent="0.25">
      <c r="A235" s="512"/>
      <c r="B235" s="512"/>
      <c r="C235" s="513"/>
      <c r="D235" s="512"/>
      <c r="E235" s="512"/>
      <c r="L235" s="72"/>
    </row>
    <row r="236" spans="1:12" ht="15" customHeight="1" x14ac:dyDescent="0.25">
      <c r="A236" s="512"/>
      <c r="B236" s="512"/>
      <c r="C236" s="513"/>
      <c r="D236" s="512"/>
      <c r="E236" s="512"/>
      <c r="L236" s="72"/>
    </row>
    <row r="237" spans="1:12" ht="15" customHeight="1" x14ac:dyDescent="0.25">
      <c r="A237" s="512"/>
      <c r="B237" s="512"/>
      <c r="C237" s="513"/>
      <c r="D237" s="512"/>
      <c r="E237" s="512"/>
      <c r="L237" s="72"/>
    </row>
    <row r="238" spans="1:12" ht="15" customHeight="1" x14ac:dyDescent="0.25">
      <c r="A238" s="512"/>
      <c r="B238" s="512"/>
      <c r="C238" s="513"/>
      <c r="D238" s="512"/>
      <c r="E238" s="512"/>
      <c r="L238" s="72"/>
    </row>
    <row r="239" spans="1:12" ht="15" customHeight="1" x14ac:dyDescent="0.25">
      <c r="A239" s="512"/>
      <c r="B239" s="512"/>
      <c r="C239" s="513"/>
      <c r="D239" s="512"/>
      <c r="E239" s="512"/>
      <c r="L239" s="72"/>
    </row>
    <row r="240" spans="1:12" ht="15" customHeight="1" x14ac:dyDescent="0.25">
      <c r="A240" s="512"/>
      <c r="B240" s="512"/>
      <c r="C240" s="513"/>
      <c r="D240" s="512"/>
      <c r="E240" s="512"/>
      <c r="L240" s="72"/>
    </row>
    <row r="241" spans="1:12" ht="15" customHeight="1" x14ac:dyDescent="0.25">
      <c r="A241" s="512"/>
      <c r="B241" s="512"/>
      <c r="C241" s="513"/>
      <c r="D241" s="512"/>
      <c r="E241" s="512"/>
      <c r="L241" s="72"/>
    </row>
    <row r="242" spans="1:12" ht="15" customHeight="1" x14ac:dyDescent="0.25">
      <c r="A242" s="512"/>
      <c r="B242" s="512"/>
      <c r="C242" s="513"/>
      <c r="D242" s="512"/>
      <c r="E242" s="512"/>
      <c r="L242" s="72"/>
    </row>
    <row r="243" spans="1:12" ht="15" customHeight="1" x14ac:dyDescent="0.25">
      <c r="A243" s="512"/>
      <c r="B243" s="512"/>
      <c r="C243" s="513"/>
      <c r="D243" s="512"/>
      <c r="E243" s="512"/>
      <c r="L243" s="72"/>
    </row>
    <row r="244" spans="1:12" ht="15" customHeight="1" x14ac:dyDescent="0.25">
      <c r="A244" s="512"/>
      <c r="B244" s="512"/>
      <c r="C244" s="513"/>
      <c r="D244" s="512"/>
      <c r="E244" s="512"/>
      <c r="L244" s="72"/>
    </row>
    <row r="245" spans="1:12" ht="15" customHeight="1" x14ac:dyDescent="0.25">
      <c r="A245" s="512"/>
      <c r="B245" s="512"/>
      <c r="C245" s="513"/>
      <c r="D245" s="512"/>
      <c r="E245" s="512"/>
      <c r="L245" s="72"/>
    </row>
    <row r="246" spans="1:12" ht="15" customHeight="1" x14ac:dyDescent="0.25">
      <c r="A246" s="512"/>
      <c r="B246" s="512"/>
      <c r="C246" s="513"/>
      <c r="D246" s="512"/>
      <c r="E246" s="512"/>
      <c r="L246" s="72"/>
    </row>
    <row r="247" spans="1:12" ht="15" customHeight="1" x14ac:dyDescent="0.25">
      <c r="A247" s="512"/>
      <c r="B247" s="512"/>
      <c r="C247" s="513"/>
      <c r="D247" s="512"/>
      <c r="E247" s="512"/>
      <c r="L247" s="72"/>
    </row>
    <row r="248" spans="1:12" ht="15" customHeight="1" x14ac:dyDescent="0.25">
      <c r="A248" s="512"/>
      <c r="B248" s="512"/>
      <c r="C248" s="513"/>
      <c r="D248" s="512"/>
      <c r="E248" s="512"/>
      <c r="L248" s="72"/>
    </row>
    <row r="249" spans="1:12" ht="15" customHeight="1" x14ac:dyDescent="0.25">
      <c r="A249" s="512"/>
      <c r="B249" s="512"/>
      <c r="C249" s="513"/>
      <c r="D249" s="512"/>
      <c r="E249" s="512"/>
      <c r="L249" s="72"/>
    </row>
    <row r="250" spans="1:12" ht="15" customHeight="1" x14ac:dyDescent="0.25">
      <c r="A250" s="512"/>
      <c r="B250" s="512"/>
      <c r="C250" s="513"/>
      <c r="D250" s="512"/>
      <c r="E250" s="512"/>
      <c r="L250" s="72"/>
    </row>
    <row r="251" spans="1:12" ht="15" customHeight="1" x14ac:dyDescent="0.25">
      <c r="A251" s="512"/>
      <c r="B251" s="512"/>
      <c r="C251" s="513"/>
      <c r="D251" s="512"/>
      <c r="E251" s="512"/>
      <c r="L251" s="72"/>
    </row>
    <row r="252" spans="1:12" ht="15" customHeight="1" x14ac:dyDescent="0.25">
      <c r="A252" s="512"/>
      <c r="B252" s="512"/>
      <c r="C252" s="513"/>
      <c r="D252" s="512"/>
      <c r="E252" s="512"/>
      <c r="L252" s="72"/>
    </row>
    <row r="253" spans="1:12" ht="15" customHeight="1" x14ac:dyDescent="0.25">
      <c r="A253" s="512"/>
      <c r="B253" s="512"/>
      <c r="C253" s="513"/>
      <c r="D253" s="512"/>
      <c r="E253" s="512"/>
      <c r="L253" s="72"/>
    </row>
    <row r="254" spans="1:12" ht="15" customHeight="1" x14ac:dyDescent="0.25">
      <c r="A254" s="512"/>
      <c r="B254" s="512"/>
      <c r="C254" s="513"/>
      <c r="D254" s="512"/>
      <c r="E254" s="512"/>
      <c r="L254" s="72"/>
    </row>
    <row r="255" spans="1:12" ht="15" customHeight="1" x14ac:dyDescent="0.25">
      <c r="A255" s="512"/>
      <c r="B255" s="512"/>
      <c r="C255" s="513"/>
      <c r="D255" s="512"/>
      <c r="E255" s="512"/>
      <c r="L255" s="72"/>
    </row>
    <row r="256" spans="1:12" ht="15" customHeight="1" x14ac:dyDescent="0.25">
      <c r="A256" s="512"/>
      <c r="B256" s="512"/>
      <c r="C256" s="513"/>
      <c r="D256" s="512"/>
      <c r="E256" s="512"/>
      <c r="L256" s="72"/>
    </row>
    <row r="257" spans="1:12" ht="15" customHeight="1" x14ac:dyDescent="0.25">
      <c r="A257" s="512"/>
      <c r="B257" s="512"/>
      <c r="C257" s="513"/>
      <c r="D257" s="512"/>
      <c r="E257" s="512"/>
      <c r="L257" s="72"/>
    </row>
    <row r="258" spans="1:12" ht="15" customHeight="1" x14ac:dyDescent="0.25">
      <c r="A258" s="512"/>
      <c r="B258" s="512"/>
      <c r="C258" s="513"/>
      <c r="D258" s="512"/>
      <c r="E258" s="512"/>
      <c r="L258" s="72"/>
    </row>
    <row r="259" spans="1:12" ht="15" customHeight="1" x14ac:dyDescent="0.25">
      <c r="A259" s="512"/>
      <c r="B259" s="512"/>
      <c r="C259" s="513"/>
      <c r="D259" s="512"/>
      <c r="E259" s="512"/>
      <c r="L259" s="72"/>
    </row>
    <row r="260" spans="1:12" ht="15" customHeight="1" x14ac:dyDescent="0.25">
      <c r="A260" s="512"/>
      <c r="B260" s="512"/>
      <c r="C260" s="513"/>
      <c r="D260" s="512"/>
      <c r="E260" s="512"/>
      <c r="L260" s="72"/>
    </row>
    <row r="261" spans="1:12" ht="15" customHeight="1" x14ac:dyDescent="0.25">
      <c r="A261" s="512"/>
      <c r="B261" s="512"/>
      <c r="C261" s="513"/>
      <c r="D261" s="512"/>
      <c r="E261" s="512"/>
      <c r="L261" s="72"/>
    </row>
    <row r="262" spans="1:12" ht="15" customHeight="1" x14ac:dyDescent="0.25">
      <c r="A262" s="512"/>
      <c r="B262" s="512"/>
      <c r="C262" s="513"/>
      <c r="D262" s="512"/>
      <c r="E262" s="512"/>
      <c r="L262" s="72"/>
    </row>
    <row r="263" spans="1:12" ht="15" customHeight="1" x14ac:dyDescent="0.25">
      <c r="A263" s="512"/>
      <c r="B263" s="512"/>
      <c r="C263" s="513"/>
      <c r="D263" s="512"/>
      <c r="E263" s="512"/>
      <c r="L263" s="72"/>
    </row>
    <row r="264" spans="1:12" ht="15" customHeight="1" x14ac:dyDescent="0.25">
      <c r="A264" s="512"/>
      <c r="B264" s="512"/>
      <c r="C264" s="513"/>
      <c r="D264" s="512"/>
      <c r="E264" s="512"/>
      <c r="L264" s="72"/>
    </row>
    <row r="265" spans="1:12" ht="15" customHeight="1" x14ac:dyDescent="0.25">
      <c r="A265" s="512"/>
      <c r="B265" s="512"/>
      <c r="C265" s="513"/>
      <c r="D265" s="512"/>
      <c r="E265" s="512"/>
      <c r="L265" s="72"/>
    </row>
    <row r="266" spans="1:12" ht="15" customHeight="1" x14ac:dyDescent="0.25">
      <c r="A266" s="512"/>
      <c r="B266" s="512"/>
      <c r="C266" s="513"/>
      <c r="D266" s="512"/>
      <c r="E266" s="512"/>
      <c r="L266" s="72"/>
    </row>
    <row r="267" spans="1:12" ht="15" customHeight="1" x14ac:dyDescent="0.25">
      <c r="A267" s="512"/>
      <c r="B267" s="512"/>
      <c r="C267" s="513"/>
      <c r="D267" s="512"/>
      <c r="E267" s="512"/>
      <c r="L267" s="72"/>
    </row>
    <row r="268" spans="1:12" ht="15" customHeight="1" x14ac:dyDescent="0.25">
      <c r="A268" s="512"/>
      <c r="B268" s="512"/>
      <c r="C268" s="513"/>
      <c r="D268" s="512"/>
      <c r="E268" s="512"/>
      <c r="L268" s="72"/>
    </row>
    <row r="269" spans="1:12" ht="15" customHeight="1" x14ac:dyDescent="0.25">
      <c r="A269" s="512"/>
      <c r="B269" s="512"/>
      <c r="C269" s="513"/>
      <c r="D269" s="512"/>
      <c r="E269" s="512"/>
      <c r="L269" s="72"/>
    </row>
    <row r="270" spans="1:12" ht="15" customHeight="1" x14ac:dyDescent="0.25">
      <c r="A270" s="512"/>
      <c r="B270" s="512"/>
      <c r="C270" s="513"/>
      <c r="D270" s="512"/>
      <c r="E270" s="512"/>
      <c r="L270" s="72"/>
    </row>
    <row r="271" spans="1:12" ht="15" customHeight="1" x14ac:dyDescent="0.25">
      <c r="A271" s="512"/>
      <c r="B271" s="512"/>
      <c r="C271" s="513"/>
      <c r="D271" s="512"/>
      <c r="E271" s="512"/>
      <c r="L271" s="72"/>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0" tint="-0.499984740745262"/>
  </sheetPr>
  <dimension ref="A1:BI4"/>
  <sheetViews>
    <sheetView zoomScale="85" zoomScaleNormal="85" workbookViewId="0">
      <pane ySplit="1" topLeftCell="A2" activePane="bottomLeft" state="frozen"/>
      <selection activeCell="J9" sqref="J9"/>
      <selection pane="bottomLeft" activeCell="J9" sqref="J9"/>
    </sheetView>
  </sheetViews>
  <sheetFormatPr defaultRowHeight="15" x14ac:dyDescent="0.25"/>
  <cols>
    <col min="1" max="1" width="130.85546875" customWidth="1"/>
    <col min="2" max="2" width="19.85546875" customWidth="1"/>
    <col min="3" max="3" width="17.28515625" customWidth="1"/>
    <col min="4" max="10" width="9.140625" customWidth="1"/>
    <col min="11" max="11" width="12.85546875" customWidth="1"/>
    <col min="12" max="13" width="9.140625" customWidth="1"/>
    <col min="14" max="14" width="13" customWidth="1"/>
    <col min="15" max="15" width="17.140625" customWidth="1"/>
  </cols>
  <sheetData>
    <row r="1" spans="1:61" s="172" customFormat="1" ht="172.5" customHeight="1" x14ac:dyDescent="0.25">
      <c r="A1" s="285" t="s">
        <v>0</v>
      </c>
      <c r="B1" s="285" t="s">
        <v>878</v>
      </c>
      <c r="C1" s="286" t="s">
        <v>1</v>
      </c>
      <c r="D1" s="285" t="s">
        <v>2</v>
      </c>
      <c r="E1" s="285" t="s">
        <v>3</v>
      </c>
      <c r="F1" s="285" t="s">
        <v>4</v>
      </c>
      <c r="G1" s="285" t="s">
        <v>5</v>
      </c>
      <c r="H1" s="285" t="s">
        <v>6</v>
      </c>
      <c r="I1" s="285" t="s">
        <v>7</v>
      </c>
      <c r="J1" s="285" t="s">
        <v>8</v>
      </c>
      <c r="K1" s="285" t="s">
        <v>9</v>
      </c>
      <c r="L1" s="285" t="s">
        <v>10</v>
      </c>
      <c r="M1" s="285" t="s">
        <v>11</v>
      </c>
      <c r="N1" s="285" t="s">
        <v>12</v>
      </c>
      <c r="O1" s="285" t="s">
        <v>13</v>
      </c>
      <c r="P1" s="287" t="s">
        <v>879</v>
      </c>
      <c r="Q1" s="287" t="s">
        <v>880</v>
      </c>
      <c r="R1" s="287" t="s">
        <v>881</v>
      </c>
      <c r="S1" s="287" t="s">
        <v>882</v>
      </c>
      <c r="T1" s="287" t="s">
        <v>883</v>
      </c>
      <c r="U1" s="287" t="s">
        <v>884</v>
      </c>
      <c r="V1" s="287" t="s">
        <v>885</v>
      </c>
      <c r="W1" s="287" t="s">
        <v>886</v>
      </c>
      <c r="X1" s="287" t="s">
        <v>887</v>
      </c>
      <c r="Y1" s="287" t="s">
        <v>888</v>
      </c>
      <c r="Z1" s="287" t="s">
        <v>889</v>
      </c>
      <c r="AA1" s="287" t="s">
        <v>890</v>
      </c>
      <c r="AB1" s="287" t="s">
        <v>821</v>
      </c>
      <c r="AC1" s="287" t="s">
        <v>822</v>
      </c>
      <c r="AD1" s="287" t="s">
        <v>819</v>
      </c>
      <c r="AE1" s="287" t="s">
        <v>820</v>
      </c>
      <c r="AF1" s="287" t="s">
        <v>823</v>
      </c>
      <c r="AG1" s="287" t="s">
        <v>824</v>
      </c>
      <c r="AH1" s="287" t="s">
        <v>825</v>
      </c>
      <c r="AI1" s="287" t="s">
        <v>826</v>
      </c>
      <c r="AJ1" s="287" t="s">
        <v>827</v>
      </c>
      <c r="AK1" s="287" t="s">
        <v>828</v>
      </c>
      <c r="AL1" s="287" t="s">
        <v>829</v>
      </c>
      <c r="AM1" s="287" t="s">
        <v>830</v>
      </c>
      <c r="AN1" s="287" t="s">
        <v>831</v>
      </c>
      <c r="AO1" s="287" t="s">
        <v>832</v>
      </c>
      <c r="AP1" s="287" t="s">
        <v>833</v>
      </c>
      <c r="AQ1" s="287" t="s">
        <v>834</v>
      </c>
      <c r="AR1" s="287" t="s">
        <v>835</v>
      </c>
      <c r="AS1" s="287" t="s">
        <v>836</v>
      </c>
      <c r="AT1" s="287" t="s">
        <v>837</v>
      </c>
      <c r="AU1" s="287" t="s">
        <v>838</v>
      </c>
      <c r="AV1" s="287" t="s">
        <v>839</v>
      </c>
      <c r="AW1" s="287" t="s">
        <v>840</v>
      </c>
      <c r="AX1" s="287" t="s">
        <v>842</v>
      </c>
      <c r="AY1" s="287" t="s">
        <v>841</v>
      </c>
      <c r="AZ1" s="287" t="s">
        <v>843</v>
      </c>
      <c r="BA1" s="287" t="s">
        <v>844</v>
      </c>
      <c r="BB1" s="287" t="s">
        <v>845</v>
      </c>
      <c r="BC1" s="287" t="s">
        <v>846</v>
      </c>
      <c r="BD1" s="287" t="s">
        <v>847</v>
      </c>
      <c r="BE1" s="287" t="s">
        <v>848</v>
      </c>
      <c r="BF1" s="287" t="s">
        <v>849</v>
      </c>
      <c r="BG1" s="287" t="s">
        <v>850</v>
      </c>
      <c r="BH1" s="287" t="s">
        <v>851</v>
      </c>
      <c r="BI1" s="287" t="s">
        <v>878</v>
      </c>
    </row>
    <row r="2" spans="1:61" s="212" customFormat="1" x14ac:dyDescent="0.25">
      <c r="A2" s="269" t="s">
        <v>190</v>
      </c>
      <c r="B2" s="269"/>
      <c r="C2" s="269">
        <v>42</v>
      </c>
      <c r="D2" s="269"/>
      <c r="E2" s="269"/>
      <c r="F2" s="269"/>
      <c r="G2" s="269"/>
      <c r="H2" s="269"/>
      <c r="I2" s="269"/>
      <c r="J2" s="269"/>
      <c r="K2" s="269">
        <v>5263785</v>
      </c>
      <c r="L2" s="269"/>
      <c r="M2" s="269"/>
      <c r="N2" s="269"/>
      <c r="O2" s="269"/>
      <c r="P2" s="212">
        <v>13</v>
      </c>
      <c r="Q2" s="212">
        <v>8</v>
      </c>
      <c r="R2" s="212">
        <v>3</v>
      </c>
      <c r="S2" s="212">
        <v>15</v>
      </c>
      <c r="T2" s="212">
        <v>17</v>
      </c>
      <c r="U2" s="212">
        <v>6</v>
      </c>
      <c r="V2" s="212">
        <v>3</v>
      </c>
      <c r="W2" s="212">
        <v>6</v>
      </c>
      <c r="X2" s="212">
        <v>1768</v>
      </c>
      <c r="Y2" s="212">
        <v>4365</v>
      </c>
      <c r="Z2" s="212">
        <v>299</v>
      </c>
      <c r="AA2" s="212">
        <v>696</v>
      </c>
      <c r="AB2" s="212">
        <v>12</v>
      </c>
      <c r="AC2" s="212">
        <v>18</v>
      </c>
      <c r="AD2" s="212">
        <v>29</v>
      </c>
      <c r="AE2" s="212">
        <v>7</v>
      </c>
      <c r="AF2" s="212">
        <v>19</v>
      </c>
      <c r="AG2" s="212">
        <v>15</v>
      </c>
      <c r="AH2" s="212">
        <v>10</v>
      </c>
      <c r="AI2" s="212">
        <v>17</v>
      </c>
      <c r="AJ2" s="212">
        <v>31</v>
      </c>
      <c r="AK2" s="212">
        <v>7</v>
      </c>
      <c r="AL2" s="212">
        <v>22</v>
      </c>
      <c r="AM2" s="212">
        <v>9</v>
      </c>
      <c r="AN2" s="212">
        <v>13</v>
      </c>
      <c r="AO2" s="212">
        <v>13</v>
      </c>
      <c r="AP2" s="212">
        <v>19</v>
      </c>
      <c r="AQ2" s="212">
        <v>12</v>
      </c>
      <c r="AR2" s="212">
        <v>14</v>
      </c>
      <c r="AS2" s="212">
        <v>15</v>
      </c>
      <c r="AT2" s="212">
        <v>18</v>
      </c>
      <c r="AU2" s="212">
        <v>13</v>
      </c>
      <c r="AV2" s="288">
        <v>7</v>
      </c>
      <c r="AW2" s="288">
        <v>14</v>
      </c>
      <c r="AX2" s="288">
        <v>118</v>
      </c>
      <c r="AY2" s="288">
        <v>7954</v>
      </c>
      <c r="AZ2" s="288">
        <v>10117</v>
      </c>
      <c r="BA2" s="288">
        <v>379</v>
      </c>
      <c r="BB2" s="288">
        <v>1278</v>
      </c>
      <c r="BC2" s="288">
        <v>2530</v>
      </c>
      <c r="BD2" s="288">
        <v>21401</v>
      </c>
      <c r="BE2" s="288">
        <v>4794</v>
      </c>
      <c r="BF2" s="288">
        <v>53</v>
      </c>
      <c r="BG2" s="288">
        <v>791</v>
      </c>
      <c r="BH2" s="288">
        <v>9827</v>
      </c>
    </row>
    <row r="3" spans="1:61" s="289" customFormat="1" x14ac:dyDescent="0.25">
      <c r="A3" s="12" t="s">
        <v>878</v>
      </c>
      <c r="B3" s="12"/>
      <c r="C3" s="12">
        <v>12</v>
      </c>
      <c r="K3" s="12">
        <v>1310211</v>
      </c>
      <c r="P3" s="289">
        <v>5</v>
      </c>
      <c r="Q3" s="289">
        <v>3</v>
      </c>
      <c r="R3" s="289">
        <v>0</v>
      </c>
      <c r="S3" s="289">
        <v>3</v>
      </c>
      <c r="T3" s="289">
        <v>4</v>
      </c>
      <c r="U3" s="289">
        <v>1</v>
      </c>
      <c r="V3" s="289">
        <v>1</v>
      </c>
      <c r="W3" s="289">
        <v>4</v>
      </c>
      <c r="X3" s="289">
        <v>1211</v>
      </c>
      <c r="Y3" s="289">
        <v>310</v>
      </c>
      <c r="Z3" s="289">
        <v>239</v>
      </c>
      <c r="AA3" s="289">
        <v>606</v>
      </c>
      <c r="AB3" s="289">
        <v>7</v>
      </c>
      <c r="AC3" s="289">
        <v>4</v>
      </c>
      <c r="AD3" s="289">
        <v>11</v>
      </c>
      <c r="AE3" s="289">
        <v>0</v>
      </c>
      <c r="AF3" s="289">
        <v>7</v>
      </c>
      <c r="AG3" s="289">
        <v>3</v>
      </c>
      <c r="AH3" s="289">
        <v>4</v>
      </c>
      <c r="AI3" s="289">
        <v>5</v>
      </c>
      <c r="AJ3" s="289">
        <v>8</v>
      </c>
      <c r="AK3" s="289">
        <v>2</v>
      </c>
      <c r="AL3" s="289">
        <v>9</v>
      </c>
      <c r="AM3" s="289">
        <v>1</v>
      </c>
      <c r="AN3" s="289">
        <v>8</v>
      </c>
      <c r="AO3" s="289">
        <v>2</v>
      </c>
      <c r="AP3" s="289">
        <v>7</v>
      </c>
      <c r="AQ3" s="289">
        <v>3</v>
      </c>
      <c r="AR3" s="289">
        <v>5</v>
      </c>
      <c r="AS3" s="289">
        <v>5</v>
      </c>
      <c r="AT3" s="289">
        <v>6</v>
      </c>
      <c r="AU3" s="289">
        <v>3</v>
      </c>
      <c r="AV3" s="289">
        <v>3</v>
      </c>
      <c r="AW3" s="289">
        <v>3</v>
      </c>
      <c r="AX3" s="289">
        <v>89</v>
      </c>
      <c r="AY3" s="289">
        <v>7257</v>
      </c>
      <c r="AZ3" s="289">
        <v>6219</v>
      </c>
      <c r="BA3" s="289">
        <v>256</v>
      </c>
      <c r="BB3" s="289">
        <v>642</v>
      </c>
      <c r="BC3" s="289">
        <v>1735</v>
      </c>
      <c r="BD3" s="289">
        <v>21369</v>
      </c>
      <c r="BE3" s="289">
        <v>1386</v>
      </c>
      <c r="BF3" s="289">
        <v>28</v>
      </c>
      <c r="BG3" s="289">
        <v>524</v>
      </c>
      <c r="BH3" s="289">
        <v>9781</v>
      </c>
    </row>
    <row r="4" spans="1:61" s="289" customFormat="1" x14ac:dyDescent="0.25">
      <c r="A4" s="12" t="s">
        <v>891</v>
      </c>
      <c r="B4" s="12"/>
      <c r="C4" s="12">
        <v>30</v>
      </c>
      <c r="K4" s="12">
        <v>3953574</v>
      </c>
      <c r="P4" s="289">
        <v>8</v>
      </c>
      <c r="Q4" s="289">
        <v>5</v>
      </c>
      <c r="R4" s="289">
        <v>3</v>
      </c>
      <c r="S4" s="289">
        <v>12</v>
      </c>
      <c r="T4" s="289">
        <v>13</v>
      </c>
      <c r="U4" s="289">
        <v>5</v>
      </c>
      <c r="V4" s="289">
        <v>2</v>
      </c>
      <c r="W4" s="289">
        <v>2</v>
      </c>
      <c r="X4" s="289">
        <v>557</v>
      </c>
      <c r="Y4" s="289">
        <v>4055</v>
      </c>
      <c r="Z4" s="289">
        <v>60</v>
      </c>
      <c r="AA4" s="289">
        <v>90</v>
      </c>
      <c r="AB4" s="289">
        <v>5</v>
      </c>
      <c r="AC4" s="289">
        <v>14</v>
      </c>
      <c r="AD4" s="289">
        <v>18</v>
      </c>
      <c r="AE4" s="289">
        <v>7</v>
      </c>
      <c r="AF4" s="289">
        <v>12</v>
      </c>
      <c r="AG4" s="289">
        <v>12</v>
      </c>
      <c r="AH4" s="289">
        <v>6</v>
      </c>
      <c r="AI4" s="289">
        <v>12</v>
      </c>
      <c r="AJ4" s="289">
        <v>23</v>
      </c>
      <c r="AK4" s="289">
        <v>5</v>
      </c>
      <c r="AL4" s="289">
        <v>13</v>
      </c>
      <c r="AM4" s="289">
        <v>8</v>
      </c>
      <c r="AN4" s="289">
        <v>5</v>
      </c>
      <c r="AO4" s="289">
        <v>11</v>
      </c>
      <c r="AP4" s="289">
        <v>12</v>
      </c>
      <c r="AQ4" s="289">
        <v>9</v>
      </c>
      <c r="AR4" s="289">
        <v>9</v>
      </c>
      <c r="AS4" s="289">
        <v>10</v>
      </c>
      <c r="AT4" s="289">
        <v>12</v>
      </c>
      <c r="AU4" s="289">
        <v>10</v>
      </c>
      <c r="AV4" s="289">
        <v>4</v>
      </c>
      <c r="AW4" s="289">
        <v>11</v>
      </c>
      <c r="AX4" s="289">
        <v>29</v>
      </c>
      <c r="AY4" s="289">
        <v>697</v>
      </c>
      <c r="AZ4" s="289">
        <v>3898</v>
      </c>
      <c r="BA4" s="289">
        <v>123</v>
      </c>
      <c r="BB4" s="289">
        <v>636</v>
      </c>
      <c r="BC4" s="289">
        <v>795</v>
      </c>
      <c r="BD4" s="289">
        <v>32</v>
      </c>
      <c r="BE4" s="289">
        <v>3408</v>
      </c>
      <c r="BF4" s="289">
        <v>25</v>
      </c>
      <c r="BG4" s="289">
        <v>267</v>
      </c>
      <c r="BH4" s="289">
        <v>46</v>
      </c>
    </row>
  </sheetData>
  <autoFilter ref="A1:BH6"/>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0" tint="-0.499984740745262"/>
  </sheetPr>
  <dimension ref="A1:BJ4"/>
  <sheetViews>
    <sheetView workbookViewId="0">
      <selection activeCell="J12" sqref="J12"/>
    </sheetView>
  </sheetViews>
  <sheetFormatPr defaultRowHeight="15" x14ac:dyDescent="0.25"/>
  <cols>
    <col min="1" max="1" width="35.7109375" style="551" customWidth="1"/>
    <col min="2" max="2" width="19.85546875" style="551" customWidth="1"/>
    <col min="3" max="3" width="17.28515625" style="551" customWidth="1"/>
    <col min="4" max="10" width="9.140625" style="551" customWidth="1"/>
    <col min="11" max="11" width="12.85546875" style="551" customWidth="1"/>
    <col min="12" max="13" width="9.140625" style="551" customWidth="1"/>
    <col min="14" max="14" width="13" style="551" customWidth="1"/>
    <col min="15" max="15" width="17.140625" style="551" customWidth="1"/>
    <col min="16" max="60" width="9.140625" style="551"/>
    <col min="61" max="61" width="18.85546875" style="550" customWidth="1"/>
    <col min="62" max="62" width="9.140625" style="550"/>
    <col min="63" max="16384" width="9.140625" style="551"/>
  </cols>
  <sheetData>
    <row r="1" spans="1:62" s="552" customFormat="1" ht="191.25" customHeight="1" x14ac:dyDescent="0.25">
      <c r="A1" s="551" t="s">
        <v>0</v>
      </c>
      <c r="B1" s="548" t="s">
        <v>878</v>
      </c>
      <c r="C1" s="549" t="s">
        <v>1101</v>
      </c>
      <c r="D1" s="548" t="s">
        <v>2</v>
      </c>
      <c r="E1" s="548" t="s">
        <v>3</v>
      </c>
      <c r="F1" s="548" t="s">
        <v>4</v>
      </c>
      <c r="G1" s="548" t="s">
        <v>5</v>
      </c>
      <c r="H1" s="548" t="s">
        <v>6</v>
      </c>
      <c r="I1" s="548" t="s">
        <v>7</v>
      </c>
      <c r="J1" s="548" t="s">
        <v>8</v>
      </c>
      <c r="K1" s="548" t="s">
        <v>9</v>
      </c>
      <c r="L1" s="548" t="s">
        <v>10</v>
      </c>
      <c r="M1" s="548" t="s">
        <v>11</v>
      </c>
      <c r="N1" s="548" t="s">
        <v>12</v>
      </c>
      <c r="O1" s="548" t="s">
        <v>13</v>
      </c>
      <c r="P1" s="552" t="s">
        <v>879</v>
      </c>
      <c r="Q1" s="552" t="s">
        <v>880</v>
      </c>
      <c r="R1" s="552" t="s">
        <v>881</v>
      </c>
      <c r="S1" s="552" t="s">
        <v>882</v>
      </c>
      <c r="T1" s="552" t="s">
        <v>883</v>
      </c>
      <c r="U1" s="552" t="s">
        <v>884</v>
      </c>
      <c r="V1" s="552" t="s">
        <v>885</v>
      </c>
      <c r="W1" s="552" t="s">
        <v>886</v>
      </c>
      <c r="X1" s="552" t="s">
        <v>887</v>
      </c>
      <c r="Y1" s="552" t="s">
        <v>888</v>
      </c>
      <c r="Z1" s="552" t="s">
        <v>889</v>
      </c>
      <c r="AA1" s="552" t="s">
        <v>890</v>
      </c>
      <c r="AB1" s="552" t="s">
        <v>821</v>
      </c>
      <c r="AC1" s="552" t="s">
        <v>822</v>
      </c>
      <c r="AD1" s="552" t="s">
        <v>819</v>
      </c>
      <c r="AE1" s="552" t="s">
        <v>820</v>
      </c>
      <c r="AF1" s="552" t="s">
        <v>823</v>
      </c>
      <c r="AG1" s="552" t="s">
        <v>824</v>
      </c>
      <c r="AH1" s="552" t="s">
        <v>825</v>
      </c>
      <c r="AI1" s="552" t="s">
        <v>826</v>
      </c>
      <c r="AJ1" s="552" t="s">
        <v>827</v>
      </c>
      <c r="AK1" s="552" t="s">
        <v>828</v>
      </c>
      <c r="AL1" s="552" t="s">
        <v>829</v>
      </c>
      <c r="AM1" s="552" t="s">
        <v>830</v>
      </c>
      <c r="AN1" s="552" t="s">
        <v>831</v>
      </c>
      <c r="AO1" s="552" t="s">
        <v>832</v>
      </c>
      <c r="AP1" s="552" t="s">
        <v>833</v>
      </c>
      <c r="AQ1" s="552" t="s">
        <v>834</v>
      </c>
      <c r="AR1" s="552" t="s">
        <v>835</v>
      </c>
      <c r="AS1" s="552" t="s">
        <v>836</v>
      </c>
      <c r="AT1" s="552" t="s">
        <v>837</v>
      </c>
      <c r="AU1" s="552" t="s">
        <v>838</v>
      </c>
      <c r="AV1" s="552" t="s">
        <v>839</v>
      </c>
      <c r="AW1" s="552" t="s">
        <v>840</v>
      </c>
      <c r="AX1" s="552" t="s">
        <v>842</v>
      </c>
      <c r="AY1" s="552" t="s">
        <v>841</v>
      </c>
      <c r="AZ1" s="552" t="s">
        <v>843</v>
      </c>
      <c r="BA1" s="552" t="s">
        <v>844</v>
      </c>
      <c r="BB1" s="552" t="s">
        <v>845</v>
      </c>
      <c r="BC1" s="552" t="s">
        <v>846</v>
      </c>
      <c r="BD1" s="552" t="s">
        <v>847</v>
      </c>
      <c r="BE1" s="552" t="s">
        <v>848</v>
      </c>
      <c r="BF1" s="552" t="s">
        <v>849</v>
      </c>
      <c r="BG1" s="552" t="s">
        <v>850</v>
      </c>
      <c r="BH1" s="552" t="s">
        <v>851</v>
      </c>
      <c r="BJ1" s="549"/>
    </row>
    <row r="2" spans="1:62" x14ac:dyDescent="0.25">
      <c r="A2" s="553" t="s">
        <v>765</v>
      </c>
      <c r="B2" s="551">
        <v>32</v>
      </c>
      <c r="C2" s="551">
        <v>11</v>
      </c>
      <c r="O2" s="324"/>
      <c r="P2" s="551">
        <v>11</v>
      </c>
      <c r="Q2" s="551">
        <v>9</v>
      </c>
      <c r="R2" s="551">
        <v>13</v>
      </c>
      <c r="S2" s="551">
        <v>9</v>
      </c>
      <c r="T2" s="551">
        <v>15</v>
      </c>
      <c r="U2" s="551">
        <v>6</v>
      </c>
      <c r="V2" s="551">
        <v>6</v>
      </c>
      <c r="W2" s="551">
        <v>6</v>
      </c>
      <c r="X2" s="551">
        <v>2514</v>
      </c>
      <c r="Y2" s="551">
        <v>1568</v>
      </c>
      <c r="Z2" s="551">
        <v>353</v>
      </c>
      <c r="AA2" s="551">
        <v>530</v>
      </c>
      <c r="AB2" s="551">
        <v>9</v>
      </c>
      <c r="AC2" s="551">
        <v>10</v>
      </c>
      <c r="AD2" s="551">
        <v>19</v>
      </c>
      <c r="AE2" s="551">
        <v>4</v>
      </c>
      <c r="AF2" s="551">
        <v>6</v>
      </c>
      <c r="AG2" s="551">
        <v>10</v>
      </c>
      <c r="AH2" s="551">
        <v>7</v>
      </c>
      <c r="AI2" s="551">
        <v>10</v>
      </c>
      <c r="AJ2" s="551">
        <v>19</v>
      </c>
      <c r="AK2" s="551">
        <v>5</v>
      </c>
      <c r="AL2" s="551">
        <v>21</v>
      </c>
      <c r="AM2" s="551">
        <v>2</v>
      </c>
      <c r="AN2" s="551">
        <v>7</v>
      </c>
      <c r="AO2" s="551">
        <v>12</v>
      </c>
      <c r="AP2" s="551">
        <v>16</v>
      </c>
      <c r="AQ2" s="551">
        <v>5</v>
      </c>
      <c r="AR2" s="551">
        <v>11</v>
      </c>
      <c r="AS2" s="551">
        <v>9</v>
      </c>
      <c r="AT2" s="551">
        <v>11</v>
      </c>
      <c r="AU2" s="551">
        <v>8</v>
      </c>
      <c r="AV2" s="551">
        <v>8</v>
      </c>
      <c r="AW2" s="551">
        <v>2</v>
      </c>
      <c r="AX2" s="551">
        <v>75</v>
      </c>
      <c r="AY2" s="551">
        <v>11668</v>
      </c>
      <c r="AZ2" s="551">
        <v>8065</v>
      </c>
      <c r="BA2" s="551">
        <v>247</v>
      </c>
      <c r="BB2" s="551">
        <v>2674</v>
      </c>
      <c r="BC2" s="551">
        <v>2420</v>
      </c>
      <c r="BD2" s="551">
        <v>7059</v>
      </c>
      <c r="BE2" s="551">
        <v>3052</v>
      </c>
      <c r="BF2" s="551">
        <v>1110</v>
      </c>
      <c r="BG2" s="551">
        <v>5013</v>
      </c>
      <c r="BH2" s="551">
        <v>7623</v>
      </c>
    </row>
    <row r="3" spans="1:62" x14ac:dyDescent="0.25">
      <c r="A3" s="553" t="s">
        <v>878</v>
      </c>
      <c r="B3" s="551">
        <v>11</v>
      </c>
      <c r="O3" s="324"/>
      <c r="P3" s="551">
        <v>6</v>
      </c>
      <c r="Q3" s="551">
        <v>5</v>
      </c>
      <c r="R3" s="551">
        <v>7</v>
      </c>
      <c r="S3" s="551">
        <v>4</v>
      </c>
      <c r="T3" s="551">
        <v>5</v>
      </c>
      <c r="U3" s="551">
        <v>3</v>
      </c>
      <c r="V3" s="551">
        <v>4</v>
      </c>
      <c r="W3" s="551">
        <v>4</v>
      </c>
      <c r="X3" s="551">
        <v>1592</v>
      </c>
      <c r="Y3" s="551">
        <v>496</v>
      </c>
      <c r="Z3" s="551">
        <v>241</v>
      </c>
      <c r="AA3" s="551">
        <v>513</v>
      </c>
      <c r="AB3" s="551">
        <v>5</v>
      </c>
      <c r="AC3" s="551">
        <v>4</v>
      </c>
      <c r="AD3" s="551">
        <v>9</v>
      </c>
      <c r="AE3" s="551">
        <v>1</v>
      </c>
      <c r="AF3" s="551">
        <v>4</v>
      </c>
      <c r="AG3" s="551">
        <v>3</v>
      </c>
      <c r="AH3" s="551">
        <v>3</v>
      </c>
      <c r="AI3" s="551">
        <v>4</v>
      </c>
      <c r="AJ3" s="551">
        <v>8</v>
      </c>
      <c r="AK3" s="551">
        <v>3</v>
      </c>
      <c r="AL3" s="551">
        <v>9</v>
      </c>
      <c r="AM3" s="551">
        <v>1</v>
      </c>
      <c r="AN3" s="551">
        <v>4</v>
      </c>
      <c r="AO3" s="551">
        <v>6</v>
      </c>
      <c r="AP3" s="551">
        <v>7</v>
      </c>
      <c r="AQ3" s="551">
        <v>2</v>
      </c>
      <c r="AR3" s="551">
        <v>4</v>
      </c>
      <c r="AS3" s="551">
        <v>4</v>
      </c>
      <c r="AT3" s="551">
        <v>6</v>
      </c>
      <c r="AU3" s="551">
        <v>3</v>
      </c>
      <c r="AV3" s="551">
        <v>4</v>
      </c>
      <c r="AW3" s="551">
        <v>0</v>
      </c>
      <c r="AX3" s="551">
        <v>26</v>
      </c>
      <c r="AY3" s="551">
        <v>10033</v>
      </c>
      <c r="AZ3" s="551">
        <v>732</v>
      </c>
      <c r="BA3" s="551">
        <v>235</v>
      </c>
      <c r="BB3" s="551">
        <v>872</v>
      </c>
      <c r="BC3" s="551">
        <v>1683</v>
      </c>
      <c r="BD3" s="551">
        <v>7058</v>
      </c>
      <c r="BE3" s="551">
        <v>1370</v>
      </c>
      <c r="BF3" s="551">
        <v>917</v>
      </c>
      <c r="BG3" s="551">
        <v>38</v>
      </c>
      <c r="BH3" s="551">
        <v>7322</v>
      </c>
    </row>
    <row r="4" spans="1:62" x14ac:dyDescent="0.25">
      <c r="A4" s="553" t="s">
        <v>891</v>
      </c>
      <c r="B4" s="551">
        <v>21</v>
      </c>
      <c r="O4" s="324"/>
      <c r="P4" s="551">
        <v>5</v>
      </c>
      <c r="Q4" s="551">
        <v>4</v>
      </c>
      <c r="R4" s="551">
        <v>6</v>
      </c>
      <c r="S4" s="551">
        <v>5</v>
      </c>
      <c r="T4" s="551">
        <v>10</v>
      </c>
      <c r="U4" s="551">
        <v>3</v>
      </c>
      <c r="V4" s="551">
        <v>2</v>
      </c>
      <c r="W4" s="551">
        <v>2</v>
      </c>
      <c r="X4" s="551">
        <v>922</v>
      </c>
      <c r="Y4" s="551">
        <v>1072</v>
      </c>
      <c r="Z4" s="551">
        <v>112</v>
      </c>
      <c r="AA4" s="551">
        <v>17</v>
      </c>
      <c r="AB4" s="551">
        <v>4</v>
      </c>
      <c r="AC4" s="551">
        <v>6</v>
      </c>
      <c r="AD4" s="551">
        <v>10</v>
      </c>
      <c r="AE4" s="551">
        <v>3</v>
      </c>
      <c r="AF4" s="551">
        <v>2</v>
      </c>
      <c r="AG4" s="551">
        <v>7</v>
      </c>
      <c r="AH4" s="551">
        <v>4</v>
      </c>
      <c r="AI4" s="551">
        <v>6</v>
      </c>
      <c r="AJ4" s="551">
        <v>11</v>
      </c>
      <c r="AK4" s="551">
        <v>2</v>
      </c>
      <c r="AL4" s="551">
        <v>12</v>
      </c>
      <c r="AM4" s="551">
        <v>1</v>
      </c>
      <c r="AN4" s="551">
        <v>3</v>
      </c>
      <c r="AO4" s="551">
        <v>6</v>
      </c>
      <c r="AP4" s="551">
        <v>9</v>
      </c>
      <c r="AQ4" s="551">
        <v>3</v>
      </c>
      <c r="AR4" s="551">
        <v>7</v>
      </c>
      <c r="AS4" s="551">
        <v>5</v>
      </c>
      <c r="AT4" s="551">
        <v>5</v>
      </c>
      <c r="AU4" s="551">
        <v>5</v>
      </c>
      <c r="AV4" s="551">
        <v>4</v>
      </c>
      <c r="AW4" s="551">
        <v>2</v>
      </c>
      <c r="AX4" s="551">
        <v>49</v>
      </c>
      <c r="AY4" s="551">
        <v>1635</v>
      </c>
      <c r="AZ4" s="551">
        <v>7333</v>
      </c>
      <c r="BA4" s="551">
        <v>12</v>
      </c>
      <c r="BB4" s="551">
        <v>1802</v>
      </c>
      <c r="BC4" s="551">
        <v>737</v>
      </c>
      <c r="BD4" s="551">
        <v>1</v>
      </c>
      <c r="BE4" s="551">
        <v>1682</v>
      </c>
      <c r="BF4" s="551">
        <v>193</v>
      </c>
      <c r="BG4" s="551">
        <v>4975</v>
      </c>
      <c r="BH4" s="551">
        <v>301</v>
      </c>
    </row>
  </sheetData>
  <autoFilter ref="A1:BU1"/>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0" tint="-0.499984740745262"/>
  </sheetPr>
  <dimension ref="A1:C33"/>
  <sheetViews>
    <sheetView showGridLines="0" tabSelected="1" zoomScaleNormal="100" workbookViewId="0">
      <selection activeCell="B26" sqref="B26"/>
    </sheetView>
  </sheetViews>
  <sheetFormatPr defaultColWidth="0" defaultRowHeight="15" zeroHeight="1" x14ac:dyDescent="0.25"/>
  <cols>
    <col min="1" max="1" width="9.140625" customWidth="1"/>
    <col min="2" max="2" width="101.7109375" customWidth="1"/>
    <col min="3" max="3" width="8.42578125" customWidth="1"/>
    <col min="4" max="16384" width="9.140625" hidden="1"/>
  </cols>
  <sheetData>
    <row r="1" spans="1:2" x14ac:dyDescent="0.25"/>
    <row r="2" spans="1:2" ht="20.25" x14ac:dyDescent="0.25">
      <c r="B2" s="130" t="s">
        <v>1105</v>
      </c>
    </row>
    <row r="3" spans="1:2" x14ac:dyDescent="0.25"/>
    <row r="4" spans="1:2" ht="15.75" x14ac:dyDescent="0.25">
      <c r="B4" s="131" t="s">
        <v>679</v>
      </c>
    </row>
    <row r="5" spans="1:2" ht="57.75" customHeight="1" x14ac:dyDescent="0.25">
      <c r="B5" s="132" t="s">
        <v>939</v>
      </c>
    </row>
    <row r="6" spans="1:2" ht="69.75" customHeight="1" x14ac:dyDescent="0.25">
      <c r="B6" s="132" t="s">
        <v>1106</v>
      </c>
    </row>
    <row r="7" spans="1:2" ht="40.5" customHeight="1" x14ac:dyDescent="0.25">
      <c r="B7" s="132" t="s">
        <v>924</v>
      </c>
    </row>
    <row r="8" spans="1:2" ht="25.5" customHeight="1" x14ac:dyDescent="0.25">
      <c r="B8" s="131" t="s">
        <v>680</v>
      </c>
    </row>
    <row r="9" spans="1:2" x14ac:dyDescent="0.25">
      <c r="B9" s="132" t="s">
        <v>925</v>
      </c>
    </row>
    <row r="10" spans="1:2" x14ac:dyDescent="0.25">
      <c r="B10" s="132"/>
    </row>
    <row r="11" spans="1:2" ht="15.75" x14ac:dyDescent="0.25">
      <c r="A11" s="26"/>
      <c r="B11" s="336" t="s">
        <v>926</v>
      </c>
    </row>
    <row r="12" spans="1:2" ht="15.75" x14ac:dyDescent="0.25">
      <c r="A12" s="26"/>
      <c r="B12" s="336" t="s">
        <v>927</v>
      </c>
    </row>
    <row r="13" spans="1:2" ht="15.75" x14ac:dyDescent="0.25">
      <c r="A13" s="334"/>
      <c r="B13" s="336" t="s">
        <v>929</v>
      </c>
    </row>
    <row r="14" spans="1:2" ht="15.75" x14ac:dyDescent="0.25">
      <c r="A14" s="334"/>
      <c r="B14" s="336" t="s">
        <v>930</v>
      </c>
    </row>
    <row r="15" spans="1:2" ht="15.75" x14ac:dyDescent="0.25">
      <c r="A15" s="334"/>
      <c r="B15" s="336" t="s">
        <v>928</v>
      </c>
    </row>
    <row r="16" spans="1:2" ht="14.25" customHeight="1" x14ac:dyDescent="0.25">
      <c r="B16" s="132"/>
    </row>
    <row r="17" spans="2:2" ht="15.75" x14ac:dyDescent="0.25">
      <c r="B17" s="131" t="s">
        <v>681</v>
      </c>
    </row>
    <row r="18" spans="2:2" ht="51.75" customHeight="1" x14ac:dyDescent="0.25">
      <c r="B18" s="132" t="s">
        <v>682</v>
      </c>
    </row>
    <row r="19" spans="2:2" ht="55.5" customHeight="1" x14ac:dyDescent="0.25">
      <c r="B19" s="132" t="s">
        <v>923</v>
      </c>
    </row>
    <row r="20" spans="2:2" ht="54.75" customHeight="1" x14ac:dyDescent="0.25">
      <c r="B20" s="132" t="s">
        <v>1114</v>
      </c>
    </row>
    <row r="21" spans="2:2" ht="42.75" x14ac:dyDescent="0.25">
      <c r="B21" s="132" t="s">
        <v>1115</v>
      </c>
    </row>
    <row r="22" spans="2:2" ht="11.25" customHeight="1" x14ac:dyDescent="0.25">
      <c r="B22" s="132"/>
    </row>
    <row r="23" spans="2:2" ht="17.25" customHeight="1" x14ac:dyDescent="0.25">
      <c r="B23" s="134" t="s">
        <v>683</v>
      </c>
    </row>
    <row r="24" spans="2:2" ht="28.5" x14ac:dyDescent="0.25">
      <c r="B24" s="132" t="s">
        <v>1107</v>
      </c>
    </row>
    <row r="25" spans="2:2" ht="11.25" customHeight="1" x14ac:dyDescent="0.25">
      <c r="B25" s="132"/>
    </row>
    <row r="26" spans="2:2" ht="21" customHeight="1" x14ac:dyDescent="0.25">
      <c r="B26" s="134" t="s">
        <v>932</v>
      </c>
    </row>
    <row r="27" spans="2:2" ht="42.75" x14ac:dyDescent="0.25">
      <c r="B27" s="132" t="s">
        <v>1108</v>
      </c>
    </row>
    <row r="28" spans="2:2" ht="10.5" customHeight="1" x14ac:dyDescent="0.25">
      <c r="B28" s="337"/>
    </row>
    <row r="29" spans="2:2" ht="57" x14ac:dyDescent="0.25">
      <c r="B29" s="132" t="s">
        <v>931</v>
      </c>
    </row>
    <row r="30" spans="2:2" x14ac:dyDescent="0.25"/>
    <row r="31" spans="2:2" ht="28.5" x14ac:dyDescent="0.25">
      <c r="B31" s="132" t="s">
        <v>933</v>
      </c>
    </row>
    <row r="32" spans="2:2" x14ac:dyDescent="0.25"/>
    <row r="33" x14ac:dyDescent="0.25"/>
  </sheetData>
  <hyperlinks>
    <hyperlink ref="B11" location="'TLDB-Employment'!A1" display="1.  Employment"/>
    <hyperlink ref="B12" location="'TLDB-Finance'!A1" display="2.  Finances"/>
    <hyperlink ref="B13" location="'TLDB-Activity'!A1" display="3.  Activity"/>
    <hyperlink ref="B14" location="'TLDB-Location'!A1" display="4.  Location"/>
    <hyperlink ref="B15" location="'TLDB-Resource'!A1" display="5.  Resource Organisations"/>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0" tint="-0.499984740745262"/>
  </sheetPr>
  <dimension ref="A2:D44"/>
  <sheetViews>
    <sheetView showGridLines="0" topLeftCell="A34" zoomScale="80" zoomScaleNormal="80" workbookViewId="0">
      <selection activeCell="C47" sqref="C47"/>
    </sheetView>
  </sheetViews>
  <sheetFormatPr defaultColWidth="0" defaultRowHeight="14.25" x14ac:dyDescent="0.2"/>
  <cols>
    <col min="1" max="1" width="9.140625" style="23" customWidth="1"/>
    <col min="2" max="2" width="43.5703125" style="135" customWidth="1"/>
    <col min="3" max="3" width="75.42578125" style="135" customWidth="1"/>
    <col min="4" max="4" width="9.140625" style="23" customWidth="1"/>
    <col min="5" max="16384" width="9.140625" style="23" hidden="1"/>
  </cols>
  <sheetData>
    <row r="2" spans="2:3" ht="20.25" x14ac:dyDescent="0.2">
      <c r="B2" s="136" t="s">
        <v>1105</v>
      </c>
    </row>
    <row r="3" spans="2:3" ht="11.25" customHeight="1" x14ac:dyDescent="0.2"/>
    <row r="4" spans="2:3" ht="15.75" x14ac:dyDescent="0.2">
      <c r="B4" s="137" t="s">
        <v>719</v>
      </c>
    </row>
    <row r="5" spans="2:3" ht="15.75" x14ac:dyDescent="0.2">
      <c r="B5" s="137"/>
    </row>
    <row r="6" spans="2:3" ht="36" customHeight="1" x14ac:dyDescent="0.2">
      <c r="B6" s="628" t="s">
        <v>935</v>
      </c>
      <c r="C6" s="629"/>
    </row>
    <row r="7" spans="2:3" ht="15" x14ac:dyDescent="0.2">
      <c r="B7" s="138"/>
    </row>
    <row r="8" spans="2:3" s="47" customFormat="1" ht="26.25" customHeight="1" x14ac:dyDescent="0.25">
      <c r="B8" s="142" t="s">
        <v>684</v>
      </c>
      <c r="C8" s="142" t="s">
        <v>941</v>
      </c>
    </row>
    <row r="9" spans="2:3" ht="56.25" customHeight="1" x14ac:dyDescent="0.2">
      <c r="B9" s="139" t="s">
        <v>685</v>
      </c>
      <c r="C9" s="140" t="s">
        <v>686</v>
      </c>
    </row>
    <row r="10" spans="2:3" ht="42.75" x14ac:dyDescent="0.2">
      <c r="B10" s="331" t="s">
        <v>934</v>
      </c>
      <c r="C10" s="332" t="s">
        <v>946</v>
      </c>
    </row>
    <row r="11" spans="2:3" x14ac:dyDescent="0.2">
      <c r="B11" s="139"/>
      <c r="C11" s="139"/>
    </row>
    <row r="12" spans="2:3" ht="57.75" customHeight="1" x14ac:dyDescent="0.2">
      <c r="B12" s="352" t="s">
        <v>940</v>
      </c>
      <c r="C12" s="351" t="s">
        <v>1109</v>
      </c>
    </row>
    <row r="13" spans="2:3" ht="36" customHeight="1" x14ac:dyDescent="0.2">
      <c r="B13" s="141" t="s">
        <v>666</v>
      </c>
      <c r="C13" s="139" t="s">
        <v>687</v>
      </c>
    </row>
    <row r="14" spans="2:3" ht="52.5" customHeight="1" x14ac:dyDescent="0.2">
      <c r="B14" s="139" t="s">
        <v>688</v>
      </c>
      <c r="C14" s="139" t="s">
        <v>689</v>
      </c>
    </row>
    <row r="15" spans="2:3" ht="67.5" customHeight="1" x14ac:dyDescent="0.2">
      <c r="B15" s="139" t="s">
        <v>649</v>
      </c>
      <c r="C15" s="139" t="s">
        <v>690</v>
      </c>
    </row>
    <row r="16" spans="2:3" ht="38.25" customHeight="1" x14ac:dyDescent="0.2">
      <c r="B16" s="139" t="s">
        <v>650</v>
      </c>
      <c r="C16" s="139" t="s">
        <v>691</v>
      </c>
    </row>
    <row r="17" spans="2:3" ht="47.25" customHeight="1" x14ac:dyDescent="0.2">
      <c r="B17" s="139" t="s">
        <v>654</v>
      </c>
      <c r="C17" s="139" t="s">
        <v>692</v>
      </c>
    </row>
    <row r="18" spans="2:3" ht="93.75" customHeight="1" x14ac:dyDescent="0.2">
      <c r="B18" s="139" t="s">
        <v>651</v>
      </c>
      <c r="C18" s="139" t="s">
        <v>693</v>
      </c>
    </row>
    <row r="19" spans="2:3" ht="55.5" customHeight="1" x14ac:dyDescent="0.2">
      <c r="B19" s="139" t="s">
        <v>655</v>
      </c>
      <c r="C19" s="139" t="s">
        <v>694</v>
      </c>
    </row>
    <row r="20" spans="2:3" ht="51" customHeight="1" x14ac:dyDescent="0.2">
      <c r="B20" s="139" t="s">
        <v>695</v>
      </c>
      <c r="C20" s="139" t="s">
        <v>1110</v>
      </c>
    </row>
    <row r="21" spans="2:3" ht="35.25" customHeight="1" x14ac:dyDescent="0.2">
      <c r="B21" s="139" t="s">
        <v>696</v>
      </c>
      <c r="C21" s="139" t="s">
        <v>697</v>
      </c>
    </row>
    <row r="22" spans="2:3" ht="34.5" customHeight="1" x14ac:dyDescent="0.2">
      <c r="B22" s="139" t="s">
        <v>698</v>
      </c>
      <c r="C22" s="139" t="s">
        <v>699</v>
      </c>
    </row>
    <row r="23" spans="2:3" ht="39" customHeight="1" x14ac:dyDescent="0.2">
      <c r="B23" s="139" t="s">
        <v>700</v>
      </c>
      <c r="C23" s="139" t="s">
        <v>701</v>
      </c>
    </row>
    <row r="24" spans="2:3" ht="64.5" customHeight="1" x14ac:dyDescent="0.2">
      <c r="B24" s="139" t="s">
        <v>702</v>
      </c>
      <c r="C24" s="139" t="s">
        <v>703</v>
      </c>
    </row>
    <row r="25" spans="2:3" ht="48" customHeight="1" x14ac:dyDescent="0.2">
      <c r="B25" s="139" t="s">
        <v>704</v>
      </c>
      <c r="C25" s="139" t="s">
        <v>705</v>
      </c>
    </row>
    <row r="26" spans="2:3" ht="40.5" customHeight="1" x14ac:dyDescent="0.2">
      <c r="B26" s="139" t="s">
        <v>706</v>
      </c>
      <c r="C26" s="139" t="s">
        <v>707</v>
      </c>
    </row>
    <row r="27" spans="2:3" ht="39" customHeight="1" x14ac:dyDescent="0.2">
      <c r="B27" s="139" t="s">
        <v>708</v>
      </c>
      <c r="C27" s="139" t="s">
        <v>709</v>
      </c>
    </row>
    <row r="28" spans="2:3" ht="78" customHeight="1" x14ac:dyDescent="0.2">
      <c r="B28" s="142" t="s">
        <v>942</v>
      </c>
      <c r="C28" s="351" t="s">
        <v>1111</v>
      </c>
    </row>
    <row r="29" spans="2:3" ht="37.5" customHeight="1" x14ac:dyDescent="0.2">
      <c r="B29" s="139" t="s">
        <v>223</v>
      </c>
      <c r="C29" s="139" t="s">
        <v>710</v>
      </c>
    </row>
    <row r="30" spans="2:3" ht="27" customHeight="1" x14ac:dyDescent="0.2">
      <c r="B30" s="139" t="s">
        <v>225</v>
      </c>
      <c r="C30" s="139" t="s">
        <v>711</v>
      </c>
    </row>
    <row r="31" spans="2:3" ht="67.5" customHeight="1" x14ac:dyDescent="0.2">
      <c r="B31" s="139" t="s">
        <v>661</v>
      </c>
      <c r="C31" s="139" t="s">
        <v>736</v>
      </c>
    </row>
    <row r="32" spans="2:3" ht="84.75" customHeight="1" x14ac:dyDescent="0.2">
      <c r="B32" s="331" t="s">
        <v>669</v>
      </c>
      <c r="C32" s="331" t="s">
        <v>737</v>
      </c>
    </row>
    <row r="33" spans="2:3" ht="49.5" customHeight="1" x14ac:dyDescent="0.2">
      <c r="B33" s="139" t="s">
        <v>712</v>
      </c>
      <c r="C33" s="139" t="s">
        <v>713</v>
      </c>
    </row>
    <row r="34" spans="2:3" ht="53.25" customHeight="1" x14ac:dyDescent="0.2">
      <c r="B34" s="139" t="s">
        <v>714</v>
      </c>
      <c r="C34" s="139" t="s">
        <v>715</v>
      </c>
    </row>
    <row r="35" spans="2:3" x14ac:dyDescent="0.2">
      <c r="B35" s="139" t="s">
        <v>716</v>
      </c>
      <c r="C35" s="139" t="s">
        <v>717</v>
      </c>
    </row>
    <row r="36" spans="2:3" x14ac:dyDescent="0.2">
      <c r="B36" s="139"/>
      <c r="C36" s="139"/>
    </row>
    <row r="37" spans="2:3" ht="50.25" customHeight="1" x14ac:dyDescent="0.2">
      <c r="B37" s="353" t="s">
        <v>943</v>
      </c>
      <c r="C37" s="139" t="s">
        <v>944</v>
      </c>
    </row>
    <row r="38" spans="2:3" ht="57" x14ac:dyDescent="0.2">
      <c r="B38" s="139" t="s">
        <v>640</v>
      </c>
      <c r="C38" s="139" t="s">
        <v>718</v>
      </c>
    </row>
    <row r="40" spans="2:3" ht="53.25" customHeight="1" x14ac:dyDescent="0.2">
      <c r="B40" s="135" t="s">
        <v>1003</v>
      </c>
      <c r="C40" s="561" t="s">
        <v>1112</v>
      </c>
    </row>
    <row r="41" spans="2:3" ht="63" customHeight="1" x14ac:dyDescent="0.2">
      <c r="B41" s="135" t="s">
        <v>937</v>
      </c>
      <c r="C41" s="331" t="s">
        <v>945</v>
      </c>
    </row>
    <row r="42" spans="2:3" ht="79.5" customHeight="1" x14ac:dyDescent="0.2">
      <c r="B42" s="135" t="s">
        <v>1128</v>
      </c>
      <c r="C42" s="331" t="s">
        <v>1113</v>
      </c>
    </row>
    <row r="44" spans="2:3" s="47" customFormat="1" ht="15" x14ac:dyDescent="0.25">
      <c r="B44" s="135"/>
      <c r="C44" s="138"/>
    </row>
  </sheetData>
  <mergeCells count="1">
    <mergeCell ref="B6:C6"/>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0" tint="-0.499984740745262"/>
  </sheetPr>
  <dimension ref="A1:AZ127"/>
  <sheetViews>
    <sheetView showGridLines="0" zoomScale="80" zoomScaleNormal="80" workbookViewId="0">
      <pane ySplit="7" topLeftCell="A23" activePane="bottomLeft" state="frozen"/>
      <selection activeCell="S28" sqref="S28"/>
      <selection pane="bottomLeft" activeCell="E46" sqref="E46"/>
    </sheetView>
  </sheetViews>
  <sheetFormatPr defaultColWidth="0" defaultRowHeight="15.75" customHeight="1" x14ac:dyDescent="0.2"/>
  <cols>
    <col min="1" max="1" width="4.28515625" style="23" customWidth="1"/>
    <col min="2" max="2" width="1.85546875" style="23" customWidth="1"/>
    <col min="3" max="3" width="27.7109375" style="23" customWidth="1"/>
    <col min="4" max="4" width="21.5703125" style="23" customWidth="1"/>
    <col min="5" max="5" width="17.85546875" style="23" customWidth="1"/>
    <col min="6" max="6" width="22.28515625" style="23" customWidth="1"/>
    <col min="7" max="7" width="18.85546875" style="25" customWidth="1"/>
    <col min="8" max="8" width="18.5703125" style="23" customWidth="1"/>
    <col min="9" max="9" width="20.85546875" style="23" customWidth="1"/>
    <col min="10" max="10" width="18.85546875" style="23" customWidth="1"/>
    <col min="11" max="14" width="18.5703125" style="23" customWidth="1"/>
    <col min="15" max="15" width="14.5703125" style="23" customWidth="1"/>
    <col min="16" max="16" width="26.7109375" style="23" customWidth="1"/>
    <col min="17" max="17" width="28.42578125" style="23" customWidth="1"/>
    <col min="18" max="18" width="21.42578125" style="23" hidden="1" customWidth="1"/>
    <col min="19" max="19" width="16.85546875" style="23" hidden="1" customWidth="1"/>
    <col min="20" max="20" width="17.28515625" style="23" hidden="1" customWidth="1"/>
    <col min="21" max="21" width="18.28515625" style="23" hidden="1" customWidth="1"/>
    <col min="22" max="22" width="16.5703125" style="23" hidden="1" customWidth="1"/>
    <col min="23" max="23" width="18.85546875" style="23" hidden="1" customWidth="1"/>
    <col min="24" max="25" width="20.7109375" style="23" hidden="1" customWidth="1"/>
    <col min="26" max="26" width="19.42578125" style="23" hidden="1" customWidth="1"/>
    <col min="27" max="27" width="16" style="23" hidden="1" customWidth="1"/>
    <col min="28" max="28" width="24.85546875" style="23" hidden="1" customWidth="1"/>
    <col min="29" max="29" width="19.7109375" style="23" hidden="1" customWidth="1"/>
    <col min="30" max="30" width="18.85546875" style="23" hidden="1" customWidth="1"/>
    <col min="31" max="31" width="19.7109375" style="23" hidden="1" customWidth="1"/>
    <col min="32" max="32" width="19.42578125" style="23" hidden="1" customWidth="1"/>
    <col min="33" max="33" width="18" style="23" hidden="1" customWidth="1"/>
    <col min="34" max="34" width="28.7109375" style="23" hidden="1" customWidth="1"/>
    <col min="35" max="35" width="18.5703125" style="23" hidden="1" customWidth="1"/>
    <col min="36" max="36" width="18.85546875" style="23" hidden="1" customWidth="1"/>
    <col min="37" max="37" width="20.42578125" style="23" hidden="1" customWidth="1"/>
    <col min="38" max="38" width="18.85546875" style="23" hidden="1" customWidth="1"/>
    <col min="39" max="39" width="19.85546875" style="23" hidden="1" customWidth="1"/>
    <col min="40" max="40" width="6.5703125" style="23" hidden="1" customWidth="1"/>
    <col min="41" max="51" width="9.140625" style="23" hidden="1" customWidth="1"/>
    <col min="52" max="52" width="0" style="23" hidden="1" customWidth="1"/>
    <col min="53" max="16384" width="9.140625" style="23" hidden="1"/>
  </cols>
  <sheetData>
    <row r="1" spans="1:52" s="17" customFormat="1" ht="18" customHeight="1" x14ac:dyDescent="0.25">
      <c r="C1" s="46" t="s">
        <v>1100</v>
      </c>
      <c r="D1" s="21"/>
      <c r="E1" s="21"/>
      <c r="G1" s="21"/>
      <c r="AZ1" s="20"/>
    </row>
    <row r="2" spans="1:52" s="17" customFormat="1" ht="18" customHeight="1" x14ac:dyDescent="0.2">
      <c r="A2" s="18"/>
      <c r="B2" s="18"/>
      <c r="C2" s="18" t="s">
        <v>622</v>
      </c>
      <c r="D2" s="30"/>
      <c r="E2" s="30"/>
      <c r="F2" s="127"/>
      <c r="G2" s="30"/>
      <c r="H2" s="21"/>
    </row>
    <row r="3" spans="1:52" s="17" customFormat="1" ht="18" customHeight="1" thickBot="1" x14ac:dyDescent="0.3">
      <c r="A3" s="18"/>
      <c r="B3" s="30"/>
      <c r="C3" s="29"/>
      <c r="D3" s="18"/>
      <c r="E3" s="30"/>
      <c r="F3" s="128"/>
      <c r="G3" s="30"/>
      <c r="H3" s="21"/>
    </row>
    <row r="4" spans="1:52" s="17" customFormat="1" ht="18" customHeight="1" thickBot="1" x14ac:dyDescent="0.3">
      <c r="A4" s="18"/>
      <c r="B4" s="18"/>
      <c r="C4" s="339"/>
      <c r="D4" s="638" t="s">
        <v>190</v>
      </c>
      <c r="E4" s="639"/>
      <c r="F4" s="639"/>
      <c r="G4" s="640"/>
      <c r="H4" s="21"/>
    </row>
    <row r="5" spans="1:52" s="17" customFormat="1" ht="18" customHeight="1" x14ac:dyDescent="0.2">
      <c r="A5" s="18"/>
      <c r="B5" s="19"/>
      <c r="C5" s="81"/>
      <c r="D5" s="18"/>
      <c r="E5" s="30"/>
      <c r="F5" s="30"/>
      <c r="G5" s="30"/>
      <c r="H5" s="21"/>
    </row>
    <row r="6" spans="1:52" s="17" customFormat="1" ht="18" customHeight="1" x14ac:dyDescent="0.2">
      <c r="A6" s="18"/>
      <c r="B6" s="18"/>
      <c r="C6" s="19" t="s">
        <v>219</v>
      </c>
      <c r="D6" s="69">
        <f>VLOOKUP(D4,'2017E'!$A$2:$B$5,2,FALSE)</f>
        <v>107</v>
      </c>
      <c r="E6" s="18"/>
      <c r="F6" s="30"/>
      <c r="G6" s="30"/>
      <c r="H6" s="21"/>
    </row>
    <row r="7" spans="1:52" s="17" customFormat="1" ht="18" customHeight="1" x14ac:dyDescent="0.2">
      <c r="G7" s="21"/>
    </row>
    <row r="8" spans="1:52" s="17" customFormat="1" ht="15.75" customHeight="1" x14ac:dyDescent="0.2">
      <c r="G8" s="21"/>
    </row>
    <row r="9" spans="1:52" s="17" customFormat="1" ht="15.75" customHeight="1" x14ac:dyDescent="0.25">
      <c r="C9" s="16" t="s">
        <v>916</v>
      </c>
      <c r="G9" s="21"/>
    </row>
    <row r="10" spans="1:52" s="17" customFormat="1" ht="15.75" customHeight="1" x14ac:dyDescent="0.25">
      <c r="C10" s="21"/>
      <c r="D10" s="21"/>
      <c r="E10" s="21"/>
      <c r="F10" s="21"/>
      <c r="G10" s="27"/>
      <c r="H10" s="21"/>
    </row>
    <row r="11" spans="1:52" s="17" customFormat="1" ht="15.75" customHeight="1" x14ac:dyDescent="0.2">
      <c r="B11" s="84"/>
      <c r="C11" s="84"/>
      <c r="D11" s="630" t="s">
        <v>1058</v>
      </c>
      <c r="E11" s="631"/>
      <c r="F11" s="630" t="s">
        <v>766</v>
      </c>
      <c r="G11" s="641"/>
      <c r="H11" s="205"/>
      <c r="I11" s="205"/>
    </row>
    <row r="12" spans="1:52" s="17" customFormat="1" ht="15.75" customHeight="1" x14ac:dyDescent="0.2">
      <c r="B12" s="86"/>
      <c r="C12" s="90" t="s">
        <v>814</v>
      </c>
      <c r="D12" s="213" t="s">
        <v>768</v>
      </c>
      <c r="E12" s="507"/>
      <c r="F12" s="213" t="s">
        <v>768</v>
      </c>
      <c r="G12" s="566"/>
      <c r="H12" s="632" t="s">
        <v>227</v>
      </c>
      <c r="I12" s="633"/>
      <c r="O12" s="105" t="s">
        <v>766</v>
      </c>
    </row>
    <row r="13" spans="1:52" s="17" customFormat="1" ht="15.75" customHeight="1" x14ac:dyDescent="0.2">
      <c r="B13" s="87"/>
      <c r="C13" s="91" t="s">
        <v>624</v>
      </c>
      <c r="D13" s="206">
        <f>SUMPRODUCT(VLOOKUP($D$4,'2017E'!$A$1:$LM$5,{15,16,17,18},FALSE))</f>
        <v>174</v>
      </c>
      <c r="E13" s="587">
        <f>D13/$D$16</f>
        <v>0.17901234567901234</v>
      </c>
      <c r="F13" s="206">
        <f>SUMPRODUCT(VLOOKUP($D$4,'2016E'!$A$1:$LM$5,{15,16,17,18},FALSE))</f>
        <v>154</v>
      </c>
      <c r="G13" s="588">
        <f>F13/$F$16</f>
        <v>0.1565040650406504</v>
      </c>
      <c r="H13" s="581">
        <f>IFERROR((D13-F13)/F13, "-")</f>
        <v>0.12987012987012986</v>
      </c>
      <c r="I13" s="208">
        <f>H13</f>
        <v>0.12987012987012986</v>
      </c>
    </row>
    <row r="14" spans="1:52" s="17" customFormat="1" ht="15.75" customHeight="1" x14ac:dyDescent="0.2">
      <c r="B14" s="321"/>
      <c r="C14" s="91" t="s">
        <v>623</v>
      </c>
      <c r="D14" s="206">
        <f>SUMPRODUCT(VLOOKUP($D$4,'2017E'!$A$1:$LM$5,{19,20,21,22},FALSE))</f>
        <v>209</v>
      </c>
      <c r="E14" s="587">
        <f>D14/$D$16</f>
        <v>0.21502057613168724</v>
      </c>
      <c r="F14" s="206">
        <f>SUMPRODUCT(VLOOKUP($D$4,'2016E'!$A$1:$LM$5,{19,20,21,22},FALSE))</f>
        <v>214</v>
      </c>
      <c r="G14" s="588">
        <f>F14/$F$16</f>
        <v>0.21747967479674796</v>
      </c>
      <c r="H14" s="581">
        <f>IFERROR((D14-F14)/F14, "-")</f>
        <v>-2.336448598130841E-2</v>
      </c>
      <c r="I14" s="208">
        <f>H14</f>
        <v>-2.336448598130841E-2</v>
      </c>
    </row>
    <row r="15" spans="1:52" s="17" customFormat="1" ht="15.75" customHeight="1" x14ac:dyDescent="0.2">
      <c r="B15" s="338"/>
      <c r="C15" s="91" t="s">
        <v>254</v>
      </c>
      <c r="D15" s="206">
        <f>SUMPRODUCT(VLOOKUP($D$4,'2017E'!$A$1:$LM$5,{23,24,25,26},FALSE))</f>
        <v>589</v>
      </c>
      <c r="E15" s="587">
        <f>D15/$D$16</f>
        <v>0.6059670781893004</v>
      </c>
      <c r="F15" s="206">
        <f>SUMPRODUCT(VLOOKUP($D$4,'2016E'!$A$1:$LM$5,{23,24,25,26},FALSE))</f>
        <v>616</v>
      </c>
      <c r="G15" s="588">
        <f>F15/$F$16</f>
        <v>0.62601626016260159</v>
      </c>
      <c r="H15" s="581">
        <f>IFERROR((D15-F15)/F15, "-")</f>
        <v>-4.3831168831168832E-2</v>
      </c>
      <c r="I15" s="208">
        <f>H15</f>
        <v>-4.3831168831168832E-2</v>
      </c>
      <c r="O15" s="404" t="s">
        <v>1058</v>
      </c>
    </row>
    <row r="16" spans="1:52" s="17" customFormat="1" ht="15.75" customHeight="1" x14ac:dyDescent="0.2">
      <c r="B16" s="84"/>
      <c r="C16" s="93" t="s">
        <v>222</v>
      </c>
      <c r="D16" s="215">
        <f>SUM(D13:D15)</f>
        <v>972</v>
      </c>
      <c r="E16" s="217"/>
      <c r="F16" s="215">
        <f>SUM(F13:F15)</f>
        <v>984</v>
      </c>
      <c r="G16" s="578"/>
      <c r="H16" s="586">
        <f>((D16-F16)/F16)</f>
        <v>-1.2195121951219513E-2</v>
      </c>
      <c r="I16" s="564">
        <f>H16</f>
        <v>-1.2195121951219513E-2</v>
      </c>
    </row>
    <row r="17" spans="2:28" s="17" customFormat="1" ht="15.75" customHeight="1" x14ac:dyDescent="0.2">
      <c r="C17" s="84"/>
      <c r="D17" s="84"/>
      <c r="E17" s="84"/>
      <c r="F17" s="84"/>
      <c r="G17" s="84"/>
      <c r="H17" s="84"/>
      <c r="I17" s="84"/>
    </row>
    <row r="18" spans="2:28" s="17" customFormat="1" ht="15.75" customHeight="1" x14ac:dyDescent="0.2">
      <c r="C18" s="84"/>
      <c r="D18" s="84"/>
      <c r="E18" s="84"/>
      <c r="F18" s="84"/>
      <c r="G18" s="84"/>
      <c r="H18" s="84"/>
      <c r="I18" s="84"/>
    </row>
    <row r="19" spans="2:28" s="17" customFormat="1" ht="15.75" customHeight="1" x14ac:dyDescent="0.2">
      <c r="C19" s="84"/>
      <c r="D19" s="84"/>
      <c r="E19" s="84"/>
      <c r="F19" s="84"/>
      <c r="G19" s="84"/>
      <c r="H19" s="84"/>
      <c r="I19" s="84"/>
    </row>
    <row r="20" spans="2:28" s="17" customFormat="1" ht="15.75" customHeight="1" x14ac:dyDescent="0.25">
      <c r="C20" s="16" t="s">
        <v>917</v>
      </c>
      <c r="D20" s="84"/>
      <c r="E20" s="84"/>
      <c r="F20" s="84"/>
      <c r="G20" s="84"/>
      <c r="H20" s="84"/>
      <c r="I20" s="84"/>
    </row>
    <row r="21" spans="2:28" ht="15.75" customHeight="1" x14ac:dyDescent="0.2">
      <c r="B21" s="17"/>
      <c r="C21" s="122"/>
      <c r="D21" s="121"/>
      <c r="E21" s="121"/>
      <c r="F21" s="121"/>
      <c r="G21" s="121"/>
      <c r="H21" s="121"/>
      <c r="I21" s="121"/>
    </row>
    <row r="22" spans="2:28" ht="15.75" customHeight="1" x14ac:dyDescent="0.2">
      <c r="B22" s="84"/>
      <c r="C22" s="84"/>
      <c r="D22" s="630" t="s">
        <v>1058</v>
      </c>
      <c r="E22" s="631"/>
      <c r="F22" s="630" t="s">
        <v>766</v>
      </c>
      <c r="G22" s="641"/>
      <c r="H22" s="205"/>
      <c r="I22" s="205"/>
      <c r="O22" s="415"/>
    </row>
    <row r="23" spans="2:28" ht="15.75" customHeight="1" x14ac:dyDescent="0.2">
      <c r="B23" s="86"/>
      <c r="C23" s="90" t="s">
        <v>814</v>
      </c>
      <c r="D23" s="213" t="s">
        <v>768</v>
      </c>
      <c r="E23" s="507"/>
      <c r="F23" s="213" t="s">
        <v>768</v>
      </c>
      <c r="G23" s="566"/>
      <c r="H23" s="632" t="s">
        <v>227</v>
      </c>
      <c r="I23" s="633"/>
      <c r="O23" s="105" t="s">
        <v>766</v>
      </c>
    </row>
    <row r="24" spans="2:28" ht="15.75" customHeight="1" x14ac:dyDescent="0.2">
      <c r="B24" s="87"/>
      <c r="C24" s="91" t="s">
        <v>624</v>
      </c>
      <c r="D24" s="206">
        <f>SUMPRODUCT(VLOOKUP($D$4,'2017E'!$A$1:$LM$5,{30,31},FALSE))</f>
        <v>5920</v>
      </c>
      <c r="E24" s="587">
        <f>D24/$D$27</f>
        <v>0.86209407310324737</v>
      </c>
      <c r="F24" s="206">
        <f>SUMPRODUCT(VLOOKUP($D$4,'2016E'!$A$1:$LM$5,{30,31},FALSE))</f>
        <v>4666</v>
      </c>
      <c r="G24" s="588">
        <f>F24/$F$27</f>
        <v>0.86922503725782418</v>
      </c>
      <c r="H24" s="581">
        <f>IFERROR((D24-F24)/F24, "-")</f>
        <v>0.26875267895413629</v>
      </c>
      <c r="I24" s="208">
        <f>H24</f>
        <v>0.26875267895413629</v>
      </c>
    </row>
    <row r="25" spans="2:28" ht="15.75" customHeight="1" x14ac:dyDescent="0.2">
      <c r="B25" s="321"/>
      <c r="C25" s="91" t="s">
        <v>623</v>
      </c>
      <c r="D25" s="206">
        <f>SUMPRODUCT(VLOOKUP($D$4,'2017E'!$A$1:$LM$5,{32,33},FALSE))</f>
        <v>123</v>
      </c>
      <c r="E25" s="587">
        <f>D25/$D$27</f>
        <v>1.7911751856705984E-2</v>
      </c>
      <c r="F25" s="206">
        <f>SUMPRODUCT(VLOOKUP($D$4,'2016E'!$A$1:$LM$5,{32,33},FALSE))</f>
        <v>119</v>
      </c>
      <c r="G25" s="588">
        <f>F25/$F$27</f>
        <v>2.2168405365126678E-2</v>
      </c>
      <c r="H25" s="581">
        <f t="shared" ref="H25:H26" si="0">IFERROR((D25-F25)/F25, "-")</f>
        <v>3.3613445378151259E-2</v>
      </c>
      <c r="I25" s="208">
        <f>H25</f>
        <v>3.3613445378151259E-2</v>
      </c>
      <c r="K25" s="25"/>
      <c r="L25" s="25"/>
      <c r="M25" s="25"/>
      <c r="N25" s="25"/>
      <c r="O25" s="114"/>
    </row>
    <row r="26" spans="2:28" ht="15.75" customHeight="1" x14ac:dyDescent="0.2">
      <c r="B26" s="338"/>
      <c r="C26" s="91" t="s">
        <v>254</v>
      </c>
      <c r="D26" s="206">
        <f>SUMPRODUCT(VLOOKUP($D$4,'2017E'!$A$1:$LM$5,{34,35},FALSE))</f>
        <v>824</v>
      </c>
      <c r="E26" s="587">
        <f>D26/$D$27</f>
        <v>0.1199941750400466</v>
      </c>
      <c r="F26" s="206">
        <f>SUMPRODUCT(VLOOKUP($D$4,'2016E'!$A$1:$LM$5,{34,35},FALSE))</f>
        <v>583</v>
      </c>
      <c r="G26" s="588">
        <f>F26/$F$27</f>
        <v>0.10860655737704918</v>
      </c>
      <c r="H26" s="581">
        <f t="shared" si="0"/>
        <v>0.41337907375643224</v>
      </c>
      <c r="I26" s="208">
        <f>H26</f>
        <v>0.41337907375643224</v>
      </c>
      <c r="O26" s="404" t="s">
        <v>1058</v>
      </c>
    </row>
    <row r="27" spans="2:28" ht="15.75" customHeight="1" x14ac:dyDescent="0.2">
      <c r="B27" s="84"/>
      <c r="C27" s="93" t="s">
        <v>222</v>
      </c>
      <c r="D27" s="215">
        <f>SUM(D24:D26)</f>
        <v>6867</v>
      </c>
      <c r="E27" s="217"/>
      <c r="F27" s="215">
        <f>SUM(F24:F26)</f>
        <v>5368</v>
      </c>
      <c r="G27" s="578"/>
      <c r="H27" s="586">
        <f>((D27-F27)/F27)</f>
        <v>0.27924739195230996</v>
      </c>
      <c r="I27" s="564">
        <f>H27</f>
        <v>0.27924739195230996</v>
      </c>
    </row>
    <row r="28" spans="2:28" ht="15.75" customHeight="1" x14ac:dyDescent="0.2">
      <c r="B28" s="17"/>
      <c r="C28" s="122"/>
      <c r="D28" s="121"/>
      <c r="E28" s="121"/>
      <c r="F28" s="121"/>
      <c r="G28" s="121"/>
      <c r="H28" s="121"/>
      <c r="I28" s="121"/>
    </row>
    <row r="29" spans="2:28" ht="15.75" customHeight="1" x14ac:dyDescent="0.2">
      <c r="B29" s="17"/>
      <c r="C29" s="122"/>
      <c r="D29" s="121"/>
      <c r="E29" s="121"/>
      <c r="F29" s="121"/>
      <c r="G29" s="121"/>
      <c r="H29" s="121"/>
      <c r="I29" s="121"/>
    </row>
    <row r="30" spans="2:28" ht="15.75" customHeight="1" x14ac:dyDescent="0.25">
      <c r="C30" s="335" t="s">
        <v>918</v>
      </c>
      <c r="F30" s="17"/>
      <c r="Q30" s="25"/>
      <c r="R30" s="60"/>
      <c r="S30" s="60"/>
      <c r="T30" s="25"/>
      <c r="U30" s="25"/>
      <c r="V30" s="25"/>
      <c r="W30" s="25"/>
      <c r="X30" s="25"/>
      <c r="Y30" s="25"/>
      <c r="Z30" s="25"/>
      <c r="AA30" s="25"/>
      <c r="AB30" s="25"/>
    </row>
    <row r="31" spans="2:28" ht="15.75" customHeight="1" x14ac:dyDescent="0.2">
      <c r="C31" s="255" t="s">
        <v>816</v>
      </c>
      <c r="Q31" s="25"/>
      <c r="R31" s="60"/>
      <c r="S31" s="60"/>
      <c r="T31" s="25"/>
      <c r="U31" s="25"/>
      <c r="V31" s="25"/>
      <c r="W31" s="25"/>
      <c r="X31" s="25"/>
      <c r="Y31" s="25"/>
      <c r="Z31" s="25"/>
      <c r="AA31" s="25"/>
      <c r="AB31" s="25"/>
    </row>
    <row r="32" spans="2:28" ht="15.75" customHeight="1" x14ac:dyDescent="0.2">
      <c r="Q32" s="25"/>
      <c r="R32" s="60"/>
      <c r="S32" s="60"/>
      <c r="T32" s="25"/>
      <c r="U32" s="25"/>
      <c r="V32" s="25"/>
      <c r="W32" s="25"/>
      <c r="X32" s="25"/>
      <c r="Y32" s="25"/>
      <c r="Z32" s="25"/>
      <c r="AA32" s="25"/>
      <c r="AB32" s="25"/>
    </row>
    <row r="33" spans="3:28" ht="15.75" customHeight="1" x14ac:dyDescent="0.25">
      <c r="C33" s="84"/>
      <c r="D33" s="630" t="s">
        <v>1058</v>
      </c>
      <c r="E33" s="631"/>
      <c r="F33" s="634" t="s">
        <v>766</v>
      </c>
      <c r="G33" s="635"/>
      <c r="H33" s="636"/>
      <c r="I33" s="637"/>
      <c r="Q33" s="25"/>
      <c r="R33" s="60"/>
      <c r="S33" s="60"/>
      <c r="T33" s="25"/>
      <c r="U33" s="25"/>
      <c r="V33" s="25"/>
      <c r="W33" s="25"/>
      <c r="X33" s="25"/>
      <c r="Y33" s="25"/>
      <c r="Z33" s="25"/>
      <c r="AA33" s="25"/>
      <c r="AB33" s="25"/>
    </row>
    <row r="34" spans="3:28" ht="15.75" customHeight="1" x14ac:dyDescent="0.2">
      <c r="C34" s="244"/>
      <c r="D34" s="213" t="s">
        <v>768</v>
      </c>
      <c r="E34" s="507"/>
      <c r="F34" s="213" t="s">
        <v>768</v>
      </c>
      <c r="G34" s="566"/>
      <c r="H34" s="632" t="s">
        <v>227</v>
      </c>
      <c r="I34" s="633"/>
      <c r="Q34" s="25"/>
      <c r="R34" s="60"/>
      <c r="S34" s="60"/>
      <c r="T34" s="25"/>
      <c r="U34" s="25"/>
      <c r="V34" s="25"/>
      <c r="W34" s="25"/>
      <c r="X34" s="25"/>
      <c r="Y34" s="25"/>
      <c r="Z34" s="25"/>
      <c r="AA34" s="25"/>
      <c r="AB34" s="25"/>
    </row>
    <row r="35" spans="3:28" ht="15.75" customHeight="1" x14ac:dyDescent="0.2">
      <c r="C35" s="245" t="s">
        <v>673</v>
      </c>
      <c r="D35" s="256">
        <f>VLOOKUP($D$4,'2017E'!$A$1:$LM$5,238,FALSE)</f>
        <v>748</v>
      </c>
      <c r="E35" s="589">
        <f>D35/$D$41</f>
        <v>0.14147909967845659</v>
      </c>
      <c r="F35" s="256">
        <f>VLOOKUP($D$4,'2016E'!$A$1:$LM$5,238,FALSE)</f>
        <v>791</v>
      </c>
      <c r="G35" s="590">
        <f>F35/$F$41</f>
        <v>0.13977734582081641</v>
      </c>
      <c r="H35" s="584">
        <f>IFERROR((D35-F35)/F35, "-")</f>
        <v>-5.4361567635903919E-2</v>
      </c>
      <c r="I35" s="208">
        <f t="shared" ref="I35:I41" si="1">H35</f>
        <v>-5.4361567635903919E-2</v>
      </c>
      <c r="Q35" s="25"/>
      <c r="R35" s="60"/>
      <c r="S35" s="60"/>
      <c r="T35" s="25"/>
      <c r="U35" s="25"/>
      <c r="V35" s="25"/>
      <c r="W35" s="25"/>
      <c r="X35" s="25"/>
      <c r="Y35" s="25"/>
      <c r="Z35" s="25"/>
      <c r="AA35" s="25"/>
      <c r="AB35" s="25"/>
    </row>
    <row r="36" spans="3:28" ht="15.75" customHeight="1" x14ac:dyDescent="0.2">
      <c r="C36" s="245" t="s">
        <v>674</v>
      </c>
      <c r="D36" s="256">
        <f>VLOOKUP($D$4,'2017E'!$A$1:$LM$5,237,FALSE)</f>
        <v>1523</v>
      </c>
      <c r="E36" s="589">
        <f t="shared" ref="E36:E40" si="2">D36/$D$41</f>
        <v>0.28806506525439757</v>
      </c>
      <c r="F36" s="256">
        <f>VLOOKUP($D$4,'2016E'!$A$1:$LM$5,237,FALSE)</f>
        <v>1786</v>
      </c>
      <c r="G36" s="590">
        <f t="shared" ref="G36:G40" si="3">F36/$F$41</f>
        <v>0.31560346350945395</v>
      </c>
      <c r="H36" s="584">
        <f t="shared" ref="H36:H40" si="4">IFERROR((D36-F36)/F36, "-")</f>
        <v>-0.14725643896976484</v>
      </c>
      <c r="I36" s="208">
        <f t="shared" si="1"/>
        <v>-0.14725643896976484</v>
      </c>
      <c r="Q36" s="25"/>
      <c r="R36" s="60"/>
      <c r="S36" s="60"/>
      <c r="T36" s="25"/>
      <c r="U36" s="25"/>
      <c r="V36" s="25"/>
      <c r="W36" s="25"/>
      <c r="X36" s="25"/>
      <c r="Y36" s="25"/>
      <c r="Z36" s="25"/>
      <c r="AA36" s="25"/>
      <c r="AB36" s="25"/>
    </row>
    <row r="37" spans="3:28" ht="15.75" customHeight="1" x14ac:dyDescent="0.2">
      <c r="C37" s="245" t="s">
        <v>675</v>
      </c>
      <c r="D37" s="256">
        <f>VLOOKUP($D$4,'2017E'!$A$1:$LM$5,236,FALSE)</f>
        <v>1358</v>
      </c>
      <c r="E37" s="589">
        <f t="shared" si="2"/>
        <v>0.25685644032532629</v>
      </c>
      <c r="F37" s="256">
        <f>VLOOKUP($D$4,'2016E'!$A$1:$LM$5,236,FALSE)</f>
        <v>1445</v>
      </c>
      <c r="G37" s="590">
        <f t="shared" si="3"/>
        <v>0.25534546739706659</v>
      </c>
      <c r="H37" s="584">
        <f t="shared" si="4"/>
        <v>-6.0207612456747404E-2</v>
      </c>
      <c r="I37" s="208">
        <f t="shared" si="1"/>
        <v>-6.0207612456747404E-2</v>
      </c>
      <c r="Q37" s="25"/>
      <c r="R37" s="60"/>
      <c r="S37" s="60"/>
      <c r="T37" s="25"/>
      <c r="U37" s="25"/>
      <c r="V37" s="25"/>
      <c r="W37" s="25"/>
      <c r="X37" s="25"/>
      <c r="Y37" s="25"/>
      <c r="Z37" s="25"/>
      <c r="AA37" s="25"/>
      <c r="AB37" s="25"/>
    </row>
    <row r="38" spans="3:28" ht="15.75" customHeight="1" x14ac:dyDescent="0.2">
      <c r="C38" s="245" t="s">
        <v>676</v>
      </c>
      <c r="D38" s="256">
        <f>VLOOKUP($D$4,'2017E'!$A$1:$LM$5,235,FALSE)</f>
        <v>986</v>
      </c>
      <c r="E38" s="589">
        <f t="shared" si="2"/>
        <v>0.18649517684887459</v>
      </c>
      <c r="F38" s="256">
        <f>VLOOKUP($D$4,'2016E'!$A$1:$LM$5,235,FALSE)</f>
        <v>964</v>
      </c>
      <c r="G38" s="590">
        <f t="shared" si="3"/>
        <v>0.17034811804205691</v>
      </c>
      <c r="H38" s="584">
        <f t="shared" si="4"/>
        <v>2.2821576763485476E-2</v>
      </c>
      <c r="I38" s="208">
        <f t="shared" si="1"/>
        <v>2.2821576763485476E-2</v>
      </c>
      <c r="Q38" s="25"/>
      <c r="R38" s="60"/>
      <c r="S38" s="60"/>
      <c r="T38" s="25"/>
      <c r="U38" s="25"/>
      <c r="V38" s="25"/>
      <c r="W38" s="25"/>
      <c r="X38" s="25"/>
      <c r="Y38" s="25"/>
      <c r="Z38" s="25"/>
      <c r="AA38" s="25"/>
      <c r="AB38" s="25"/>
    </row>
    <row r="39" spans="3:28" ht="15.75" customHeight="1" x14ac:dyDescent="0.2">
      <c r="C39" s="246" t="s">
        <v>677</v>
      </c>
      <c r="D39" s="256">
        <f>VLOOKUP($D$4,'2017E'!$A$1:$LM$5,234,FALSE)</f>
        <v>498</v>
      </c>
      <c r="E39" s="589">
        <f t="shared" si="2"/>
        <v>9.419330433137886E-2</v>
      </c>
      <c r="F39" s="256">
        <f>VLOOKUP($D$4,'2016E'!$A$1:$LM$5,234,FALSE)</f>
        <v>508</v>
      </c>
      <c r="G39" s="590">
        <f t="shared" si="3"/>
        <v>8.9768510337515456E-2</v>
      </c>
      <c r="H39" s="584">
        <f t="shared" si="4"/>
        <v>-1.968503937007874E-2</v>
      </c>
      <c r="I39" s="208">
        <f t="shared" si="1"/>
        <v>-1.968503937007874E-2</v>
      </c>
      <c r="Q39" s="25"/>
      <c r="R39" s="60"/>
      <c r="S39" s="60"/>
      <c r="T39" s="25"/>
      <c r="U39" s="25"/>
      <c r="V39" s="25"/>
      <c r="W39" s="25"/>
      <c r="X39" s="25"/>
      <c r="Y39" s="25"/>
      <c r="Z39" s="25"/>
      <c r="AA39" s="25"/>
      <c r="AB39" s="25"/>
    </row>
    <row r="40" spans="3:28" ht="15.75" customHeight="1" x14ac:dyDescent="0.2">
      <c r="C40" s="245" t="s">
        <v>671</v>
      </c>
      <c r="D40" s="256">
        <f>VLOOKUP($D$4,'2017E'!$A$1:$LM$5,233,FALSE)</f>
        <v>174</v>
      </c>
      <c r="E40" s="589">
        <f t="shared" si="2"/>
        <v>3.2910913561566106E-2</v>
      </c>
      <c r="F40" s="256">
        <f>VLOOKUP($D$4,'2016E'!$A$1:$LM$5,233,FALSE)</f>
        <v>165</v>
      </c>
      <c r="G40" s="590">
        <f t="shared" si="3"/>
        <v>2.9157094893090651E-2</v>
      </c>
      <c r="H40" s="584">
        <f t="shared" si="4"/>
        <v>5.4545454545454543E-2</v>
      </c>
      <c r="I40" s="208">
        <f t="shared" si="1"/>
        <v>5.4545454545454543E-2</v>
      </c>
      <c r="Q40" s="25"/>
      <c r="R40" s="60"/>
      <c r="S40" s="60"/>
      <c r="T40" s="25"/>
      <c r="U40" s="25"/>
      <c r="V40" s="25"/>
      <c r="W40" s="25"/>
      <c r="X40" s="25"/>
      <c r="Y40" s="25"/>
      <c r="Z40" s="25"/>
      <c r="AA40" s="25"/>
      <c r="AB40" s="25"/>
    </row>
    <row r="41" spans="3:28" ht="15.75" customHeight="1" x14ac:dyDescent="0.2">
      <c r="C41" s="119" t="s">
        <v>672</v>
      </c>
      <c r="D41" s="257">
        <f>SUM(D35:D40)</f>
        <v>5287</v>
      </c>
      <c r="E41" s="260"/>
      <c r="F41" s="257">
        <f>SUM(F35:F40)</f>
        <v>5659</v>
      </c>
      <c r="G41" s="580"/>
      <c r="H41" s="585">
        <f>((D41-F41)/F41)</f>
        <v>-6.5735995758968019E-2</v>
      </c>
      <c r="I41" s="209">
        <f t="shared" si="1"/>
        <v>-6.5735995758968019E-2</v>
      </c>
      <c r="Q41" s="25"/>
      <c r="R41" s="60"/>
      <c r="S41" s="60"/>
      <c r="T41" s="25"/>
      <c r="U41" s="25"/>
      <c r="V41" s="25"/>
      <c r="W41" s="25"/>
      <c r="X41" s="25"/>
      <c r="Y41" s="25"/>
      <c r="Z41" s="25"/>
      <c r="AA41" s="25"/>
      <c r="AB41" s="25"/>
    </row>
    <row r="42" spans="3:28" ht="5.25" customHeight="1" x14ac:dyDescent="0.2">
      <c r="E42" s="322"/>
      <c r="G42" s="333"/>
      <c r="I42" s="381"/>
      <c r="Q42" s="25"/>
      <c r="R42" s="60"/>
      <c r="S42" s="60"/>
      <c r="T42" s="25"/>
      <c r="U42" s="25"/>
      <c r="V42" s="25"/>
      <c r="W42" s="25"/>
      <c r="X42" s="25"/>
      <c r="Y42" s="25"/>
      <c r="Z42" s="25"/>
      <c r="AA42" s="25"/>
      <c r="AB42" s="25"/>
    </row>
    <row r="43" spans="3:28" ht="15.75" customHeight="1" x14ac:dyDescent="0.2">
      <c r="Q43" s="25"/>
      <c r="R43" s="60"/>
      <c r="S43" s="60"/>
      <c r="T43" s="25"/>
      <c r="U43" s="25"/>
      <c r="V43" s="25"/>
      <c r="W43" s="25"/>
      <c r="X43" s="25"/>
      <c r="Y43" s="25"/>
      <c r="Z43" s="25"/>
      <c r="AA43" s="25"/>
      <c r="AB43" s="25"/>
    </row>
    <row r="44" spans="3:28" ht="15.75" customHeight="1" x14ac:dyDescent="0.2">
      <c r="Q44" s="25"/>
      <c r="R44" s="60"/>
      <c r="S44" s="60"/>
      <c r="T44" s="25"/>
      <c r="U44" s="25"/>
      <c r="V44" s="25"/>
      <c r="W44" s="25"/>
      <c r="X44" s="25"/>
      <c r="Y44" s="25"/>
      <c r="Z44" s="25"/>
      <c r="AA44" s="25"/>
      <c r="AB44" s="25"/>
    </row>
    <row r="45" spans="3:28" ht="15.75" customHeight="1" x14ac:dyDescent="0.2">
      <c r="Q45" s="25"/>
      <c r="R45" s="60"/>
      <c r="S45" s="60"/>
      <c r="T45" s="25"/>
      <c r="U45" s="25"/>
      <c r="V45" s="25"/>
      <c r="W45" s="25"/>
      <c r="X45" s="25"/>
      <c r="Y45" s="25"/>
      <c r="Z45" s="25"/>
      <c r="AA45" s="25"/>
      <c r="AB45" s="25"/>
    </row>
    <row r="46" spans="3:28" ht="15.75" customHeight="1" x14ac:dyDescent="0.2">
      <c r="Q46" s="25"/>
      <c r="R46" s="60"/>
      <c r="S46" s="60"/>
      <c r="T46" s="25"/>
      <c r="U46" s="25"/>
      <c r="V46" s="25"/>
      <c r="W46" s="25"/>
      <c r="X46" s="25"/>
      <c r="Y46" s="25"/>
      <c r="Z46" s="25"/>
      <c r="AA46" s="25"/>
      <c r="AB46" s="25"/>
    </row>
    <row r="47" spans="3:28" ht="15.75" customHeight="1" x14ac:dyDescent="0.2">
      <c r="Q47" s="25"/>
      <c r="R47" s="60"/>
      <c r="S47" s="60"/>
      <c r="T47" s="25"/>
      <c r="U47" s="25"/>
      <c r="V47" s="25"/>
      <c r="W47" s="25"/>
      <c r="X47" s="25"/>
      <c r="Y47" s="25"/>
      <c r="Z47" s="25"/>
      <c r="AA47" s="25"/>
      <c r="AB47" s="25"/>
    </row>
    <row r="48" spans="3:28" ht="15.75" customHeight="1" x14ac:dyDescent="0.2">
      <c r="Q48" s="25"/>
      <c r="R48" s="60"/>
      <c r="S48" s="60"/>
      <c r="T48" s="25"/>
      <c r="U48" s="25"/>
      <c r="V48" s="25"/>
      <c r="W48" s="25"/>
      <c r="X48" s="25"/>
      <c r="Y48" s="25"/>
      <c r="Z48" s="25"/>
      <c r="AA48" s="25"/>
      <c r="AB48" s="25"/>
    </row>
    <row r="49" spans="17:28" ht="15.75" customHeight="1" x14ac:dyDescent="0.2">
      <c r="Q49" s="25"/>
      <c r="R49" s="60"/>
      <c r="S49" s="60"/>
      <c r="T49" s="25"/>
      <c r="U49" s="25"/>
      <c r="V49" s="25"/>
      <c r="W49" s="25"/>
      <c r="X49" s="25"/>
      <c r="Y49" s="25"/>
      <c r="Z49" s="25"/>
      <c r="AA49" s="25"/>
      <c r="AB49" s="25"/>
    </row>
    <row r="50" spans="17:28" ht="15.75" customHeight="1" x14ac:dyDescent="0.2">
      <c r="Q50" s="25"/>
      <c r="R50" s="60"/>
      <c r="S50" s="60"/>
      <c r="T50" s="25"/>
      <c r="U50" s="25"/>
      <c r="V50" s="25"/>
      <c r="W50" s="25"/>
      <c r="X50" s="25"/>
      <c r="Y50" s="25"/>
      <c r="Z50" s="25"/>
      <c r="AA50" s="25"/>
      <c r="AB50" s="25"/>
    </row>
    <row r="51" spans="17:28" ht="15.75" customHeight="1" x14ac:dyDescent="0.2">
      <c r="R51" s="32"/>
      <c r="S51" s="32"/>
    </row>
    <row r="52" spans="17:28" ht="15.75" customHeight="1" x14ac:dyDescent="0.2">
      <c r="R52" s="32"/>
      <c r="S52" s="32"/>
    </row>
    <row r="53" spans="17:28" ht="15.75" customHeight="1" x14ac:dyDescent="0.2">
      <c r="R53" s="32"/>
      <c r="S53" s="32"/>
    </row>
    <row r="54" spans="17:28" ht="15.75" customHeight="1" x14ac:dyDescent="0.2">
      <c r="R54" s="32"/>
      <c r="S54" s="32"/>
    </row>
    <row r="55" spans="17:28" ht="15.75" customHeight="1" x14ac:dyDescent="0.2">
      <c r="R55" s="32"/>
      <c r="S55" s="32"/>
    </row>
    <row r="56" spans="17:28" ht="15.75" customHeight="1" x14ac:dyDescent="0.2">
      <c r="R56" s="32"/>
      <c r="S56" s="32"/>
    </row>
    <row r="57" spans="17:28" ht="15.75" customHeight="1" x14ac:dyDescent="0.2">
      <c r="R57" s="32"/>
      <c r="S57" s="32"/>
    </row>
    <row r="58" spans="17:28" ht="15.75" customHeight="1" x14ac:dyDescent="0.2">
      <c r="R58" s="32"/>
      <c r="S58" s="32"/>
    </row>
    <row r="59" spans="17:28" ht="15.75" customHeight="1" x14ac:dyDescent="0.2">
      <c r="R59" s="32"/>
      <c r="S59" s="32"/>
    </row>
    <row r="60" spans="17:28" ht="15.75" customHeight="1" x14ac:dyDescent="0.2">
      <c r="R60" s="32"/>
      <c r="S60" s="32"/>
    </row>
    <row r="61" spans="17:28" ht="15.75" customHeight="1" x14ac:dyDescent="0.2">
      <c r="R61" s="32"/>
      <c r="S61" s="32"/>
    </row>
    <row r="62" spans="17:28" ht="15.75" customHeight="1" x14ac:dyDescent="0.2">
      <c r="R62" s="32"/>
      <c r="S62" s="32"/>
    </row>
    <row r="63" spans="17:28" ht="15.75" customHeight="1" x14ac:dyDescent="0.2">
      <c r="R63" s="32"/>
      <c r="S63" s="32"/>
    </row>
    <row r="64" spans="17:28" ht="15.75" customHeight="1" x14ac:dyDescent="0.2">
      <c r="R64" s="32"/>
      <c r="S64" s="32"/>
    </row>
    <row r="65" spans="18:19" ht="15.75" customHeight="1" x14ac:dyDescent="0.2">
      <c r="R65" s="32"/>
      <c r="S65" s="32"/>
    </row>
    <row r="66" spans="18:19" ht="15.75" customHeight="1" x14ac:dyDescent="0.2">
      <c r="R66" s="32"/>
      <c r="S66" s="32"/>
    </row>
    <row r="67" spans="18:19" ht="15.75" customHeight="1" x14ac:dyDescent="0.2">
      <c r="R67" s="32"/>
      <c r="S67" s="32"/>
    </row>
    <row r="68" spans="18:19" ht="15.75" customHeight="1" x14ac:dyDescent="0.2">
      <c r="R68" s="32"/>
      <c r="S68" s="32"/>
    </row>
    <row r="69" spans="18:19" ht="15.75" customHeight="1" x14ac:dyDescent="0.2">
      <c r="R69" s="32"/>
      <c r="S69" s="32"/>
    </row>
    <row r="70" spans="18:19" ht="15.75" customHeight="1" x14ac:dyDescent="0.2">
      <c r="R70" s="32"/>
      <c r="S70" s="32"/>
    </row>
    <row r="71" spans="18:19" ht="15.75" customHeight="1" x14ac:dyDescent="0.2">
      <c r="R71" s="32"/>
      <c r="S71" s="32"/>
    </row>
    <row r="72" spans="18:19" ht="15.75" customHeight="1" x14ac:dyDescent="0.2">
      <c r="R72" s="32"/>
      <c r="S72" s="32"/>
    </row>
    <row r="73" spans="18:19" ht="15.75" customHeight="1" x14ac:dyDescent="0.2">
      <c r="R73" s="32"/>
      <c r="S73" s="32"/>
    </row>
    <row r="74" spans="18:19" ht="15.75" customHeight="1" x14ac:dyDescent="0.2">
      <c r="R74" s="32"/>
      <c r="S74" s="32"/>
    </row>
    <row r="75" spans="18:19" ht="15.75" customHeight="1" x14ac:dyDescent="0.2">
      <c r="R75" s="32"/>
      <c r="S75" s="32"/>
    </row>
    <row r="76" spans="18:19" ht="15.75" customHeight="1" x14ac:dyDescent="0.2">
      <c r="R76" s="32"/>
      <c r="S76" s="32"/>
    </row>
    <row r="77" spans="18:19" ht="15.75" customHeight="1" x14ac:dyDescent="0.2">
      <c r="R77" s="32"/>
      <c r="S77" s="32"/>
    </row>
    <row r="78" spans="18:19" ht="15.75" customHeight="1" x14ac:dyDescent="0.2">
      <c r="R78" s="32"/>
      <c r="S78" s="32"/>
    </row>
    <row r="79" spans="18:19" ht="15.75" customHeight="1" x14ac:dyDescent="0.2">
      <c r="R79" s="32"/>
      <c r="S79" s="32"/>
    </row>
    <row r="80" spans="18:19" ht="15.75" customHeight="1" x14ac:dyDescent="0.2">
      <c r="R80" s="32"/>
      <c r="S80" s="32"/>
    </row>
    <row r="81" spans="18:19" ht="15.75" customHeight="1" x14ac:dyDescent="0.2">
      <c r="R81" s="32"/>
      <c r="S81" s="32"/>
    </row>
    <row r="82" spans="18:19" ht="15.75" customHeight="1" x14ac:dyDescent="0.2">
      <c r="R82" s="32"/>
      <c r="S82" s="32"/>
    </row>
    <row r="83" spans="18:19" ht="15.75" customHeight="1" x14ac:dyDescent="0.2">
      <c r="R83" s="32"/>
      <c r="S83" s="32"/>
    </row>
    <row r="84" spans="18:19" ht="15.75" customHeight="1" x14ac:dyDescent="0.2">
      <c r="R84" s="32"/>
      <c r="S84" s="32"/>
    </row>
    <row r="85" spans="18:19" ht="15.75" customHeight="1" x14ac:dyDescent="0.2">
      <c r="R85" s="32"/>
      <c r="S85" s="32"/>
    </row>
    <row r="86" spans="18:19" ht="15.75" customHeight="1" x14ac:dyDescent="0.2">
      <c r="R86" s="32"/>
      <c r="S86" s="32"/>
    </row>
    <row r="87" spans="18:19" ht="15.75" customHeight="1" x14ac:dyDescent="0.2">
      <c r="R87" s="32"/>
      <c r="S87" s="32"/>
    </row>
    <row r="88" spans="18:19" ht="15.75" customHeight="1" x14ac:dyDescent="0.2">
      <c r="R88" s="32"/>
      <c r="S88" s="32"/>
    </row>
    <row r="89" spans="18:19" ht="15.75" customHeight="1" x14ac:dyDescent="0.2">
      <c r="R89" s="32"/>
      <c r="S89" s="32"/>
    </row>
    <row r="90" spans="18:19" ht="15.75" customHeight="1" x14ac:dyDescent="0.2">
      <c r="R90" s="32"/>
      <c r="S90" s="32"/>
    </row>
    <row r="91" spans="18:19" ht="15.75" customHeight="1" x14ac:dyDescent="0.2">
      <c r="R91" s="32"/>
      <c r="S91" s="32"/>
    </row>
    <row r="92" spans="18:19" ht="15.75" customHeight="1" x14ac:dyDescent="0.2">
      <c r="R92" s="32"/>
      <c r="S92" s="32"/>
    </row>
    <row r="93" spans="18:19" ht="15.75" customHeight="1" x14ac:dyDescent="0.2">
      <c r="R93" s="32"/>
      <c r="S93" s="32"/>
    </row>
    <row r="94" spans="18:19" ht="15.75" customHeight="1" x14ac:dyDescent="0.2">
      <c r="R94" s="32"/>
      <c r="S94" s="32"/>
    </row>
    <row r="95" spans="18:19" ht="15.75" customHeight="1" x14ac:dyDescent="0.2">
      <c r="R95" s="32"/>
      <c r="S95" s="32"/>
    </row>
    <row r="96" spans="18:19" ht="15.75" customHeight="1" x14ac:dyDescent="0.2">
      <c r="R96" s="32"/>
      <c r="S96" s="32"/>
    </row>
    <row r="97" spans="18:19" ht="15.75" customHeight="1" x14ac:dyDescent="0.2">
      <c r="R97" s="32"/>
      <c r="S97" s="32"/>
    </row>
    <row r="98" spans="18:19" ht="15.75" customHeight="1" x14ac:dyDescent="0.2">
      <c r="R98" s="32"/>
      <c r="S98" s="32"/>
    </row>
    <row r="99" spans="18:19" ht="15.75" customHeight="1" x14ac:dyDescent="0.2">
      <c r="R99" s="32"/>
      <c r="S99" s="32"/>
    </row>
    <row r="100" spans="18:19" ht="15.75" customHeight="1" x14ac:dyDescent="0.2">
      <c r="R100" s="32"/>
      <c r="S100" s="32"/>
    </row>
    <row r="101" spans="18:19" ht="15.75" customHeight="1" x14ac:dyDescent="0.2">
      <c r="R101" s="32"/>
      <c r="S101" s="32"/>
    </row>
    <row r="102" spans="18:19" ht="15.75" customHeight="1" x14ac:dyDescent="0.2">
      <c r="R102" s="32"/>
      <c r="S102" s="32"/>
    </row>
    <row r="103" spans="18:19" ht="15.75" customHeight="1" x14ac:dyDescent="0.2">
      <c r="R103" s="32"/>
      <c r="S103" s="32"/>
    </row>
    <row r="104" spans="18:19" ht="15.75" customHeight="1" x14ac:dyDescent="0.2">
      <c r="R104" s="32"/>
      <c r="S104" s="32"/>
    </row>
    <row r="105" spans="18:19" ht="15.75" customHeight="1" x14ac:dyDescent="0.2">
      <c r="R105" s="32"/>
      <c r="S105" s="32"/>
    </row>
    <row r="106" spans="18:19" ht="15.75" customHeight="1" x14ac:dyDescent="0.2">
      <c r="R106" s="32"/>
      <c r="S106" s="32"/>
    </row>
    <row r="107" spans="18:19" ht="15.75" customHeight="1" x14ac:dyDescent="0.2">
      <c r="R107" s="32"/>
      <c r="S107" s="32"/>
    </row>
    <row r="108" spans="18:19" ht="15.75" customHeight="1" x14ac:dyDescent="0.2">
      <c r="R108" s="32"/>
      <c r="S108" s="32"/>
    </row>
    <row r="109" spans="18:19" ht="15.75" customHeight="1" x14ac:dyDescent="0.2">
      <c r="R109" s="32"/>
      <c r="S109" s="32"/>
    </row>
    <row r="110" spans="18:19" ht="15.75" customHeight="1" x14ac:dyDescent="0.2">
      <c r="R110" s="32"/>
      <c r="S110" s="32"/>
    </row>
    <row r="111" spans="18:19" ht="15.75" customHeight="1" x14ac:dyDescent="0.2">
      <c r="R111" s="32"/>
      <c r="S111" s="32"/>
    </row>
    <row r="112" spans="18:19" ht="15.75" customHeight="1" x14ac:dyDescent="0.2">
      <c r="R112" s="32"/>
      <c r="S112" s="32"/>
    </row>
    <row r="113" spans="18:19" ht="15.75" customHeight="1" x14ac:dyDescent="0.2">
      <c r="R113" s="32"/>
      <c r="S113" s="32"/>
    </row>
    <row r="114" spans="18:19" ht="15.75" customHeight="1" x14ac:dyDescent="0.2">
      <c r="R114" s="32"/>
      <c r="S114" s="32"/>
    </row>
    <row r="115" spans="18:19" ht="15.75" customHeight="1" x14ac:dyDescent="0.2">
      <c r="R115" s="32"/>
      <c r="S115" s="32"/>
    </row>
    <row r="116" spans="18:19" ht="15.75" customHeight="1" x14ac:dyDescent="0.2">
      <c r="R116" s="32"/>
      <c r="S116" s="32"/>
    </row>
    <row r="117" spans="18:19" ht="15.75" customHeight="1" x14ac:dyDescent="0.2">
      <c r="R117" s="32"/>
      <c r="S117" s="32"/>
    </row>
    <row r="118" spans="18:19" ht="15.75" customHeight="1" x14ac:dyDescent="0.2">
      <c r="R118" s="32"/>
      <c r="S118" s="32"/>
    </row>
    <row r="119" spans="18:19" ht="15.75" customHeight="1" x14ac:dyDescent="0.2">
      <c r="R119" s="32"/>
      <c r="S119" s="32"/>
    </row>
    <row r="120" spans="18:19" ht="15.75" customHeight="1" x14ac:dyDescent="0.2">
      <c r="R120" s="32"/>
      <c r="S120" s="32"/>
    </row>
    <row r="121" spans="18:19" ht="15.75" customHeight="1" x14ac:dyDescent="0.2">
      <c r="R121" s="32"/>
      <c r="S121" s="32"/>
    </row>
    <row r="122" spans="18:19" ht="15.75" customHeight="1" x14ac:dyDescent="0.2">
      <c r="R122" s="32"/>
      <c r="S122" s="32"/>
    </row>
    <row r="123" spans="18:19" ht="15.75" customHeight="1" x14ac:dyDescent="0.2">
      <c r="R123" s="32"/>
      <c r="S123" s="32"/>
    </row>
    <row r="124" spans="18:19" ht="15.75" customHeight="1" x14ac:dyDescent="0.2">
      <c r="R124" s="32"/>
      <c r="S124" s="32"/>
    </row>
    <row r="125" spans="18:19" ht="15.75" customHeight="1" x14ac:dyDescent="0.2">
      <c r="R125" s="32"/>
      <c r="S125" s="32"/>
    </row>
    <row r="126" spans="18:19" ht="15.75" customHeight="1" x14ac:dyDescent="0.2">
      <c r="R126" s="32"/>
      <c r="S126" s="32"/>
    </row>
    <row r="127" spans="18:19" ht="15.75" customHeight="1" x14ac:dyDescent="0.2">
      <c r="R127" s="32"/>
      <c r="S127" s="32"/>
    </row>
  </sheetData>
  <protectedRanges>
    <protectedRange sqref="D4:G4" name="TLDBEmployment"/>
  </protectedRanges>
  <sortState ref="C38:I42">
    <sortCondition ref="C37"/>
  </sortState>
  <dataConsolidate/>
  <mergeCells count="11">
    <mergeCell ref="D4:G4"/>
    <mergeCell ref="F11:G11"/>
    <mergeCell ref="H12:I12"/>
    <mergeCell ref="F22:G22"/>
    <mergeCell ref="D22:E22"/>
    <mergeCell ref="D33:E33"/>
    <mergeCell ref="D11:E11"/>
    <mergeCell ref="H34:I34"/>
    <mergeCell ref="H23:I23"/>
    <mergeCell ref="F33:G33"/>
    <mergeCell ref="H33:I33"/>
  </mergeCells>
  <conditionalFormatting sqref="G13:G15">
    <cfRule type="dataBar" priority="7">
      <dataBar>
        <cfvo type="num" val="0"/>
        <cfvo type="num" val="1"/>
        <color theme="4" tint="0.39997558519241921"/>
      </dataBar>
      <extLst>
        <ext xmlns:x14="http://schemas.microsoft.com/office/spreadsheetml/2009/9/main" uri="{B025F937-C7B1-47D3-B67F-A62EFF666E3E}">
          <x14:id>{36E5513E-0BEF-4925-9251-6591678EEC64}</x14:id>
        </ext>
      </extLst>
    </cfRule>
  </conditionalFormatting>
  <conditionalFormatting sqref="G24:G26">
    <cfRule type="dataBar" priority="4">
      <dataBar>
        <cfvo type="num" val="0"/>
        <cfvo type="num" val="1"/>
        <color theme="4" tint="0.39997558519241921"/>
      </dataBar>
      <extLst>
        <ext xmlns:x14="http://schemas.microsoft.com/office/spreadsheetml/2009/9/main" uri="{B025F937-C7B1-47D3-B67F-A62EFF666E3E}">
          <x14:id>{AFB0EEE2-1E96-4AEB-9B82-A24C2AA3E496}</x14:id>
        </ext>
      </extLst>
    </cfRule>
  </conditionalFormatting>
  <conditionalFormatting sqref="E24:E26">
    <cfRule type="dataBar" priority="2">
      <dataBar>
        <cfvo type="num" val="0"/>
        <cfvo type="num" val="1"/>
        <color theme="4" tint="0.39997558519241921"/>
      </dataBar>
      <extLst>
        <ext xmlns:x14="http://schemas.microsoft.com/office/spreadsheetml/2009/9/main" uri="{B025F937-C7B1-47D3-B67F-A62EFF666E3E}">
          <x14:id>{1E0561F6-0434-4631-BE6D-A3FD7EE25046}</x14:id>
        </ext>
      </extLst>
    </cfRule>
  </conditionalFormatting>
  <conditionalFormatting sqref="E13:E15">
    <cfRule type="dataBar" priority="1">
      <dataBar>
        <cfvo type="num" val="0"/>
        <cfvo type="num" val="1"/>
        <color theme="4" tint="0.39997558519241921"/>
      </dataBar>
      <extLst>
        <ext xmlns:x14="http://schemas.microsoft.com/office/spreadsheetml/2009/9/main" uri="{B025F937-C7B1-47D3-B67F-A62EFF666E3E}">
          <x14:id>{C8BA7614-1822-482C-B25E-2ADB1FCDE8EA}</x14:id>
        </ext>
      </extLst>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36E5513E-0BEF-4925-9251-6591678EEC64}">
            <x14:dataBar minLength="0" maxLength="100" gradient="0">
              <x14:cfvo type="num">
                <xm:f>0</xm:f>
              </x14:cfvo>
              <x14:cfvo type="num">
                <xm:f>1</xm:f>
              </x14:cfvo>
              <x14:negativeFillColor rgb="FFFF0000"/>
              <x14:axisColor rgb="FF000000"/>
            </x14:dataBar>
          </x14:cfRule>
          <xm:sqref>G13:G15</xm:sqref>
        </x14:conditionalFormatting>
        <x14:conditionalFormatting xmlns:xm="http://schemas.microsoft.com/office/excel/2006/main">
          <x14:cfRule type="dataBar" id="{AFB0EEE2-1E96-4AEB-9B82-A24C2AA3E496}">
            <x14:dataBar minLength="0" maxLength="100" gradient="0">
              <x14:cfvo type="num">
                <xm:f>0</xm:f>
              </x14:cfvo>
              <x14:cfvo type="num">
                <xm:f>1</xm:f>
              </x14:cfvo>
              <x14:negativeFillColor rgb="FFFF0000"/>
              <x14:axisColor rgb="FF000000"/>
            </x14:dataBar>
          </x14:cfRule>
          <xm:sqref>G24:G26</xm:sqref>
        </x14:conditionalFormatting>
        <x14:conditionalFormatting xmlns:xm="http://schemas.microsoft.com/office/excel/2006/main">
          <x14:cfRule type="dataBar" id="{1E0561F6-0434-4631-BE6D-A3FD7EE25046}">
            <x14:dataBar minLength="0" maxLength="100" gradient="0">
              <x14:cfvo type="num">
                <xm:f>0</xm:f>
              </x14:cfvo>
              <x14:cfvo type="num">
                <xm:f>1</xm:f>
              </x14:cfvo>
              <x14:negativeFillColor rgb="FFFF0000"/>
              <x14:axisColor rgb="FF000000"/>
            </x14:dataBar>
          </x14:cfRule>
          <xm:sqref>E24:E26</xm:sqref>
        </x14:conditionalFormatting>
        <x14:conditionalFormatting xmlns:xm="http://schemas.microsoft.com/office/excel/2006/main">
          <x14:cfRule type="dataBar" id="{C8BA7614-1822-482C-B25E-2ADB1FCDE8EA}">
            <x14:dataBar minLength="0" maxLength="100" gradient="0">
              <x14:cfvo type="num">
                <xm:f>0</xm:f>
              </x14:cfvo>
              <x14:cfvo type="num">
                <xm:f>1</xm:f>
              </x14:cfvo>
              <x14:negativeFillColor rgb="FFFF0000"/>
              <x14:axisColor rgb="FF000000"/>
            </x14:dataBar>
          </x14:cfRule>
          <xm:sqref>E13:E15</xm:sqref>
        </x14:conditionalFormatting>
        <x14:conditionalFormatting xmlns:xm="http://schemas.microsoft.com/office/excel/2006/main">
          <x14:cfRule type="iconSet" priority="9" id="{00F39692-F93B-4891-87BF-A5DE5C60453A}">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I13:I16</xm:sqref>
        </x14:conditionalFormatting>
        <x14:conditionalFormatting xmlns:xm="http://schemas.microsoft.com/office/excel/2006/main">
          <x14:cfRule type="iconSet" priority="6" id="{ADE26DB2-A7B5-4BD6-A0BA-ABB4C6F1266D}">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I24:I27</xm:sqref>
        </x14:conditionalFormatting>
        <x14:conditionalFormatting xmlns:xm="http://schemas.microsoft.com/office/excel/2006/main">
          <x14:cfRule type="iconSet" priority="60" id="{85C963E5-4314-4B42-B3DD-C055911F9FBC}">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E20</xm:sqref>
        </x14:conditionalFormatting>
        <x14:conditionalFormatting xmlns:xm="http://schemas.microsoft.com/office/excel/2006/main">
          <x14:cfRule type="iconSet" priority="61" id="{4DEF93B8-46F8-4842-9D18-BEE3BB95225A}">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G20</xm:sqref>
        </x14:conditionalFormatting>
        <x14:conditionalFormatting xmlns:xm="http://schemas.microsoft.com/office/excel/2006/main">
          <x14:cfRule type="iconSet" priority="63" id="{BC7AA72F-AD95-4BBE-BBF7-24281CEE8785}">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I28:I29 I20:I21</xm:sqref>
        </x14:conditionalFormatting>
        <x14:conditionalFormatting xmlns:xm="http://schemas.microsoft.com/office/excel/2006/main">
          <x14:cfRule type="iconSet" priority="70" id="{AD5A304C-B131-49BC-967F-C0687B9C30B5}">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I35:I41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'2017E'!$A$2:$A$5</xm:f>
          </x14:formula1>
          <xm:sqref>D4:G4</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0" tint="-0.499984740745262"/>
    <pageSetUpPr fitToPage="1"/>
  </sheetPr>
  <dimension ref="A1:AU306"/>
  <sheetViews>
    <sheetView showGridLines="0" zoomScale="80" zoomScaleNormal="80" workbookViewId="0">
      <pane ySplit="7" topLeftCell="A32" activePane="bottomLeft" state="frozen"/>
      <selection activeCell="S28" sqref="S28"/>
      <selection pane="bottomLeft" activeCell="H41" sqref="H41"/>
    </sheetView>
  </sheetViews>
  <sheetFormatPr defaultColWidth="0" defaultRowHeight="0" customHeight="1" zeroHeight="1" x14ac:dyDescent="0.2"/>
  <cols>
    <col min="1" max="1" width="5" style="23" customWidth="1"/>
    <col min="2" max="2" width="1.5703125" style="23" customWidth="1"/>
    <col min="3" max="3" width="29.5703125" style="23" customWidth="1"/>
    <col min="4" max="9" width="17.7109375" style="23" customWidth="1"/>
    <col min="10" max="10" width="16.42578125" style="23" customWidth="1"/>
    <col min="11" max="12" width="9.140625" style="23" customWidth="1"/>
    <col min="13" max="13" width="21.5703125" style="23" customWidth="1"/>
    <col min="14" max="14" width="24.42578125" style="23" customWidth="1"/>
    <col min="15" max="16" width="16.28515625" style="23" customWidth="1"/>
    <col min="17" max="17" width="22.5703125" style="23" customWidth="1"/>
    <col min="18" max="18" width="17.28515625" style="23" hidden="1" customWidth="1"/>
    <col min="19" max="19" width="18.28515625" style="23" hidden="1" customWidth="1"/>
    <col min="20" max="20" width="16.5703125" style="23" hidden="1" customWidth="1"/>
    <col min="21" max="21" width="18.85546875" style="23" hidden="1" customWidth="1"/>
    <col min="22" max="23" width="20.7109375" style="23" hidden="1" customWidth="1"/>
    <col min="24" max="24" width="19.42578125" style="23" hidden="1" customWidth="1"/>
    <col min="25" max="25" width="16" style="23" hidden="1" customWidth="1"/>
    <col min="26" max="26" width="24.85546875" style="23" hidden="1" customWidth="1"/>
    <col min="27" max="27" width="19.7109375" style="23" hidden="1" customWidth="1"/>
    <col min="28" max="28" width="18.85546875" style="23" hidden="1" customWidth="1"/>
    <col min="29" max="29" width="19.7109375" style="23" hidden="1" customWidth="1"/>
    <col min="30" max="30" width="19.42578125" style="23" hidden="1" customWidth="1"/>
    <col min="31" max="31" width="18" style="23" hidden="1" customWidth="1"/>
    <col min="32" max="32" width="28.7109375" style="23" hidden="1" customWidth="1"/>
    <col min="33" max="33" width="18.5703125" style="23" hidden="1" customWidth="1"/>
    <col min="34" max="34" width="18.85546875" style="23" hidden="1" customWidth="1"/>
    <col min="35" max="35" width="20.42578125" style="23" hidden="1" customWidth="1"/>
    <col min="36" max="36" width="18.85546875" style="23" hidden="1" customWidth="1"/>
    <col min="37" max="37" width="19.85546875" style="23" hidden="1" customWidth="1"/>
    <col min="38" max="38" width="6.5703125" style="23" hidden="1" customWidth="1"/>
    <col min="39" max="16384" width="9.140625" style="23" hidden="1"/>
  </cols>
  <sheetData>
    <row r="1" spans="2:47" s="18" customFormat="1" ht="18" customHeight="1" x14ac:dyDescent="0.25">
      <c r="C1" s="16" t="s">
        <v>1100</v>
      </c>
      <c r="D1" s="30"/>
      <c r="E1" s="30"/>
      <c r="F1" s="30"/>
      <c r="AU1" s="124"/>
    </row>
    <row r="2" spans="2:47" s="18" customFormat="1" ht="18" customHeight="1" x14ac:dyDescent="0.2">
      <c r="C2" s="18" t="s">
        <v>643</v>
      </c>
      <c r="D2" s="30"/>
      <c r="E2" s="30"/>
      <c r="F2" s="125"/>
      <c r="G2" s="30"/>
    </row>
    <row r="3" spans="2:47" s="18" customFormat="1" ht="18" customHeight="1" thickBot="1" x14ac:dyDescent="0.3">
      <c r="B3" s="30"/>
      <c r="C3" s="29"/>
      <c r="D3" s="30"/>
      <c r="E3" s="30"/>
      <c r="F3" s="126"/>
      <c r="G3" s="30"/>
    </row>
    <row r="4" spans="2:47" s="18" customFormat="1" ht="18" customHeight="1" thickBot="1" x14ac:dyDescent="0.3">
      <c r="C4" s="19"/>
      <c r="D4" s="638" t="s">
        <v>190</v>
      </c>
      <c r="E4" s="639"/>
      <c r="F4" s="639"/>
      <c r="G4" s="640"/>
    </row>
    <row r="5" spans="2:47" s="18" customFormat="1" ht="18" customHeight="1" x14ac:dyDescent="0.2">
      <c r="C5" s="19"/>
      <c r="D5" s="30" t="str">
        <f>IFERROR(VLOOKUP($D$4,merged2015,14,0),"")</f>
        <v/>
      </c>
      <c r="E5" s="30"/>
      <c r="F5" s="30"/>
      <c r="G5" s="30"/>
    </row>
    <row r="6" spans="2:47" s="18" customFormat="1" ht="18" customHeight="1" x14ac:dyDescent="0.2">
      <c r="C6" s="19" t="s">
        <v>219</v>
      </c>
      <c r="D6" s="22">
        <f>VLOOKUP(D4,'2016F'!A2:I5,9,FALSE)</f>
        <v>107</v>
      </c>
      <c r="E6" s="30"/>
      <c r="F6" s="30"/>
      <c r="G6" s="30"/>
    </row>
    <row r="7" spans="2:47" s="18" customFormat="1" ht="18" customHeight="1" x14ac:dyDescent="0.2">
      <c r="C7" s="30"/>
      <c r="D7" s="30"/>
      <c r="E7" s="30"/>
      <c r="F7" s="30"/>
    </row>
    <row r="8" spans="2:47" ht="15.75" customHeight="1" x14ac:dyDescent="0.2"/>
    <row r="9" spans="2:47" ht="15.75" customHeight="1" x14ac:dyDescent="0.25">
      <c r="B9" s="84"/>
      <c r="C9" s="222" t="s">
        <v>919</v>
      </c>
      <c r="D9" s="84"/>
      <c r="E9" s="84"/>
      <c r="F9" s="84"/>
      <c r="G9" s="84"/>
      <c r="H9" s="84"/>
      <c r="I9" s="84"/>
      <c r="J9" s="188"/>
      <c r="K9" s="188"/>
      <c r="L9" s="188"/>
      <c r="M9" s="188"/>
      <c r="N9" s="188"/>
      <c r="O9" s="188"/>
      <c r="P9" s="188"/>
    </row>
    <row r="10" spans="2:47" ht="15.75" customHeight="1" x14ac:dyDescent="0.25">
      <c r="B10" s="84"/>
      <c r="C10" s="85"/>
      <c r="D10" s="84"/>
      <c r="E10" s="84"/>
      <c r="F10" s="84"/>
      <c r="G10" s="84"/>
      <c r="H10" s="84"/>
      <c r="I10" s="84"/>
    </row>
    <row r="11" spans="2:47" ht="15.75" customHeight="1" x14ac:dyDescent="0.2">
      <c r="B11" s="84"/>
      <c r="C11" s="84"/>
      <c r="D11" s="630" t="s">
        <v>1058</v>
      </c>
      <c r="E11" s="631"/>
      <c r="F11" s="642" t="s">
        <v>766</v>
      </c>
      <c r="G11" s="643"/>
      <c r="H11" s="210"/>
      <c r="I11" s="210"/>
    </row>
    <row r="12" spans="2:47" ht="15.75" customHeight="1" x14ac:dyDescent="0.2">
      <c r="B12" s="86"/>
      <c r="C12" s="90" t="s">
        <v>317</v>
      </c>
      <c r="D12" s="95" t="s">
        <v>647</v>
      </c>
      <c r="E12" s="365"/>
      <c r="F12" s="95" t="s">
        <v>647</v>
      </c>
      <c r="G12" s="194"/>
      <c r="H12" s="644" t="s">
        <v>227</v>
      </c>
      <c r="I12" s="645"/>
    </row>
    <row r="13" spans="2:47" ht="15.75" customHeight="1" x14ac:dyDescent="0.2">
      <c r="B13" s="87"/>
      <c r="C13" s="91" t="s">
        <v>648</v>
      </c>
      <c r="D13" s="96">
        <f>VLOOKUP($D$4,'2017F'!$A$1:$BQ$6,60,FALSE)/1000</f>
        <v>20607.091260000001</v>
      </c>
      <c r="E13" s="203">
        <f>IFERROR($D13/$D$19,"-")</f>
        <v>0.4192905241060913</v>
      </c>
      <c r="F13" s="96">
        <f>VLOOKUP($D$4,'2016F'!$A$1:$BQ$5,60,FALSE)/1000</f>
        <v>20420.10039</v>
      </c>
      <c r="G13" s="203">
        <f>IFERROR($F13/$F$19,"-")</f>
        <v>0.41728098708614708</v>
      </c>
      <c r="H13" s="207">
        <f t="shared" ref="H13:H18" si="0">E13-G13</f>
        <v>2.0095370199442186E-3</v>
      </c>
      <c r="I13" s="208">
        <f>H13</f>
        <v>2.0095370199442186E-3</v>
      </c>
      <c r="P13" s="114"/>
    </row>
    <row r="14" spans="2:47" ht="15.75" customHeight="1" x14ac:dyDescent="0.2">
      <c r="B14" s="88"/>
      <c r="C14" s="91" t="s">
        <v>652</v>
      </c>
      <c r="D14" s="96">
        <f>VLOOKUP($D$4,'2017F'!$A$1:$BQ$6,40,FALSE)/1000</f>
        <v>14155.72934</v>
      </c>
      <c r="E14" s="203">
        <f t="shared" ref="E14:E18" si="1">IFERROR($D14/$D$19,"-")</f>
        <v>0.28802527727887461</v>
      </c>
      <c r="F14" s="96">
        <f>VLOOKUP($D$4,'2016F'!$A$1:$BQ$5,40,FALSE)/1000</f>
        <v>13915.584940000001</v>
      </c>
      <c r="G14" s="203">
        <f t="shared" ref="G14:G18" si="2">IFERROR($F14/$F$19,"-")</f>
        <v>0.28436241295306985</v>
      </c>
      <c r="H14" s="207">
        <f t="shared" si="0"/>
        <v>3.66286432580476E-3</v>
      </c>
      <c r="I14" s="208">
        <f t="shared" ref="I14:I19" si="3">H14</f>
        <v>3.66286432580476E-3</v>
      </c>
      <c r="O14" s="105" t="s">
        <v>766</v>
      </c>
    </row>
    <row r="15" spans="2:47" ht="15.75" customHeight="1" x14ac:dyDescent="0.2">
      <c r="B15" s="226"/>
      <c r="C15" s="91" t="s">
        <v>649</v>
      </c>
      <c r="D15" s="96">
        <f>VLOOKUP($D$4,'2017F'!$A$1:$BQ$6,64,FALSE)/1000</f>
        <v>3748.0058500000005</v>
      </c>
      <c r="E15" s="203">
        <f t="shared" si="1"/>
        <v>7.626031822596957E-2</v>
      </c>
      <c r="F15" s="96">
        <f>VLOOKUP($D$4,'2016F'!$A$1:$BQ$5,64,FALSE)/1000</f>
        <v>3403.4252899999997</v>
      </c>
      <c r="G15" s="203">
        <f t="shared" si="2"/>
        <v>6.9548368390032006E-2</v>
      </c>
      <c r="H15" s="207">
        <f t="shared" si="0"/>
        <v>6.711949835937564E-3</v>
      </c>
      <c r="I15" s="208">
        <f t="shared" si="3"/>
        <v>6.711949835937564E-3</v>
      </c>
      <c r="P15" s="104"/>
    </row>
    <row r="16" spans="2:47" ht="15.75" customHeight="1" x14ac:dyDescent="0.2">
      <c r="B16" s="225"/>
      <c r="C16" s="91" t="s">
        <v>650</v>
      </c>
      <c r="D16" s="96">
        <f>VLOOKUP($D$4,'2017F'!$A$1:$BQ$6,43,FALSE)/1000</f>
        <v>3463.2623699999999</v>
      </c>
      <c r="E16" s="203">
        <f t="shared" si="1"/>
        <v>7.0466669745519614E-2</v>
      </c>
      <c r="F16" s="96">
        <f>VLOOKUP($D$4,'2016F'!$A$1:$BQ$5,43,FALSE)/1000</f>
        <v>3153.3260699999996</v>
      </c>
      <c r="G16" s="203">
        <f t="shared" si="2"/>
        <v>6.4437636934363801E-2</v>
      </c>
      <c r="H16" s="207">
        <f t="shared" si="0"/>
        <v>6.0290328111558128E-3</v>
      </c>
      <c r="I16" s="208">
        <f t="shared" si="3"/>
        <v>6.0290328111558128E-3</v>
      </c>
      <c r="P16" s="114"/>
    </row>
    <row r="17" spans="2:16" ht="15.75" customHeight="1" x14ac:dyDescent="0.2">
      <c r="B17" s="229"/>
      <c r="C17" s="100" t="s">
        <v>654</v>
      </c>
      <c r="D17" s="96">
        <f>VLOOKUP($D$4,'2017F'!$A$1:$BQ$6,42,FALSE)/1000</f>
        <v>3549.8708899999997</v>
      </c>
      <c r="E17" s="203">
        <f t="shared" si="1"/>
        <v>7.222888505697124E-2</v>
      </c>
      <c r="F17" s="96">
        <f>VLOOKUP($D$4,'2016F'!$A$1:$BQ$5,42,FALSE)/1000</f>
        <v>3918.9429</v>
      </c>
      <c r="G17" s="203">
        <f t="shared" si="2"/>
        <v>8.0082875716275939E-2</v>
      </c>
      <c r="H17" s="207">
        <f t="shared" si="0"/>
        <v>-7.8539906593046993E-3</v>
      </c>
      <c r="I17" s="208">
        <f t="shared" si="3"/>
        <v>-7.8539906593046993E-3</v>
      </c>
      <c r="O17" s="105" t="s">
        <v>1058</v>
      </c>
    </row>
    <row r="18" spans="2:16" ht="15.75" customHeight="1" x14ac:dyDescent="0.2">
      <c r="B18" s="230"/>
      <c r="C18" s="92" t="s">
        <v>651</v>
      </c>
      <c r="D18" s="96">
        <f>VLOOKUP($D$4,'2017F'!$A$1:$BQ$6,48,FALSE)/1000</f>
        <v>3623.5646799999995</v>
      </c>
      <c r="E18" s="203">
        <f t="shared" si="1"/>
        <v>7.372832558657387E-2</v>
      </c>
      <c r="F18" s="96">
        <f>VLOOKUP($D$4,'2016F'!$A$1:$BQ$5,48,FALSE)/1000</f>
        <v>4124.7114900000006</v>
      </c>
      <c r="G18" s="203">
        <f t="shared" si="2"/>
        <v>8.4287718920111179E-2</v>
      </c>
      <c r="H18" s="207">
        <f t="shared" si="0"/>
        <v>-1.0559393333537309E-2</v>
      </c>
      <c r="I18" s="563">
        <f t="shared" si="3"/>
        <v>-1.0559393333537309E-2</v>
      </c>
    </row>
    <row r="19" spans="2:16" ht="15.75" customHeight="1" x14ac:dyDescent="0.2">
      <c r="B19" s="84"/>
      <c r="C19" s="228" t="s">
        <v>222</v>
      </c>
      <c r="D19" s="98">
        <f>SUM(D13:D18)</f>
        <v>49147.524389999991</v>
      </c>
      <c r="E19" s="204"/>
      <c r="F19" s="98">
        <f>SUM(F13:F18)</f>
        <v>48936.091080000006</v>
      </c>
      <c r="G19" s="204"/>
      <c r="H19" s="565">
        <f>(D19-F19)/F19</f>
        <v>4.3206007127610116E-3</v>
      </c>
      <c r="I19" s="209">
        <f t="shared" si="3"/>
        <v>4.3206007127610116E-3</v>
      </c>
    </row>
    <row r="20" spans="2:16" ht="15.75" customHeight="1" x14ac:dyDescent="0.25">
      <c r="B20" s="24"/>
      <c r="C20" s="47"/>
      <c r="D20" s="47"/>
      <c r="E20" s="47"/>
      <c r="G20" s="48"/>
    </row>
    <row r="21" spans="2:16" ht="15.75" customHeight="1" x14ac:dyDescent="0.25">
      <c r="B21" s="84"/>
      <c r="C21" s="222" t="s">
        <v>920</v>
      </c>
      <c r="D21" s="223"/>
      <c r="E21" s="223"/>
      <c r="F21" s="223"/>
      <c r="G21" s="223"/>
      <c r="H21" s="223"/>
      <c r="I21" s="223"/>
      <c r="J21" s="188"/>
      <c r="K21" s="188"/>
      <c r="L21" s="188"/>
      <c r="M21" s="188"/>
      <c r="N21" s="188"/>
      <c r="O21" s="188"/>
      <c r="P21" s="188"/>
    </row>
    <row r="22" spans="2:16" ht="15.75" customHeight="1" x14ac:dyDescent="0.2">
      <c r="B22" s="84"/>
      <c r="C22" s="107" t="s">
        <v>655</v>
      </c>
      <c r="D22" s="84"/>
      <c r="E22" s="84"/>
      <c r="F22" s="84"/>
      <c r="G22" s="84"/>
      <c r="H22" s="84"/>
      <c r="I22" s="84"/>
    </row>
    <row r="23" spans="2:16" ht="15.75" customHeight="1" x14ac:dyDescent="0.2">
      <c r="B23" s="84"/>
      <c r="C23" s="107"/>
      <c r="D23" s="84"/>
      <c r="E23" s="84"/>
      <c r="F23" s="84"/>
      <c r="G23" s="84"/>
      <c r="H23" s="84"/>
      <c r="I23" s="84"/>
    </row>
    <row r="24" spans="2:16" ht="15.75" customHeight="1" x14ac:dyDescent="0.2">
      <c r="B24" s="84"/>
      <c r="C24" s="84"/>
      <c r="D24" s="630" t="s">
        <v>1058</v>
      </c>
      <c r="E24" s="631"/>
      <c r="F24" s="630" t="s">
        <v>766</v>
      </c>
      <c r="G24" s="641"/>
      <c r="H24" s="205"/>
      <c r="I24" s="205"/>
    </row>
    <row r="25" spans="2:16" ht="15.75" customHeight="1" x14ac:dyDescent="0.2">
      <c r="B25" s="86"/>
      <c r="C25" s="90" t="s">
        <v>318</v>
      </c>
      <c r="D25" s="213" t="s">
        <v>647</v>
      </c>
      <c r="E25" s="364"/>
      <c r="F25" s="213" t="s">
        <v>647</v>
      </c>
      <c r="G25" s="566"/>
      <c r="H25" s="632" t="s">
        <v>227</v>
      </c>
      <c r="I25" s="633"/>
      <c r="N25" s="99"/>
      <c r="O25" s="415"/>
      <c r="P25" s="114"/>
    </row>
    <row r="26" spans="2:16" ht="15.75" customHeight="1" x14ac:dyDescent="0.2">
      <c r="B26" s="87"/>
      <c r="C26" s="91" t="s">
        <v>264</v>
      </c>
      <c r="D26" s="206">
        <f>VLOOKUP($D$4,'2017F'!$A$1:$BQ$6,15,FALSE)/1000</f>
        <v>15542.634600000001</v>
      </c>
      <c r="E26" s="216">
        <f>IFERROR($D26/$D$29, "-")</f>
        <v>0.66454381091727421</v>
      </c>
      <c r="F26" s="206">
        <f>VLOOKUP($D$4,'2016F'!$A$1:$BQ$5,15,FALSE)/1000</f>
        <v>14879.92561</v>
      </c>
      <c r="G26" s="577">
        <f>IFERROR($F26/$F$29, "-")</f>
        <v>0.65413946503709464</v>
      </c>
      <c r="H26" s="214">
        <f>E26-G26</f>
        <v>1.0404345880179577E-2</v>
      </c>
      <c r="I26" s="208">
        <f>H26</f>
        <v>1.0404345880179577E-2</v>
      </c>
      <c r="N26" s="99"/>
      <c r="O26" s="105" t="s">
        <v>766</v>
      </c>
    </row>
    <row r="27" spans="2:16" ht="15.75" customHeight="1" x14ac:dyDescent="0.2">
      <c r="B27" s="88"/>
      <c r="C27" s="91" t="s">
        <v>656</v>
      </c>
      <c r="D27" s="206">
        <f>VLOOKUP($D$4,'2017F'!$A$1:$BQ$6,25,FALSE)/1000</f>
        <v>5606.0038359999999</v>
      </c>
      <c r="E27" s="216">
        <f>IFERROR($D27/$D$29, "-")</f>
        <v>0.23969135536341421</v>
      </c>
      <c r="F27" s="206">
        <f>VLOOKUP($D$4,'2016F'!$A$1:$BQ$5,25,FALSE)/1000</f>
        <v>5261.6493599999994</v>
      </c>
      <c r="G27" s="577">
        <f>IFERROR($F27/$F$29, "-")</f>
        <v>0.23130844788969149</v>
      </c>
      <c r="H27" s="214">
        <f>E27-G27</f>
        <v>8.3829074737227227E-3</v>
      </c>
      <c r="I27" s="208">
        <f>H27</f>
        <v>8.3829074737227227E-3</v>
      </c>
      <c r="N27" s="99"/>
    </row>
    <row r="28" spans="2:16" ht="15.75" customHeight="1" x14ac:dyDescent="0.2">
      <c r="B28" s="106"/>
      <c r="C28" s="91" t="s">
        <v>254</v>
      </c>
      <c r="D28" s="206">
        <f>VLOOKUP($D$4,'2017F'!$A$1:$BQ$6,26,FALSE)/1000</f>
        <v>2239.7888499999995</v>
      </c>
      <c r="E28" s="216">
        <f>IFERROR($D28/$D$29, "-")</f>
        <v>9.5764833719311562E-2</v>
      </c>
      <c r="F28" s="206">
        <f>VLOOKUP($D$4,'2016F'!$A$1:$BQ$5,26,FALSE)/1000</f>
        <v>2605.7540100000001</v>
      </c>
      <c r="G28" s="577">
        <f>IFERROR($F28/$F$29, "-")</f>
        <v>0.11455208707321381</v>
      </c>
      <c r="H28" s="214">
        <f t="shared" ref="H28:H29" si="4">E28-G28</f>
        <v>-1.8787253353902245E-2</v>
      </c>
      <c r="I28" s="208">
        <f>H28</f>
        <v>-1.8787253353902245E-2</v>
      </c>
      <c r="N28" s="99"/>
      <c r="P28" s="114"/>
    </row>
    <row r="29" spans="2:16" ht="15.75" customHeight="1" x14ac:dyDescent="0.2">
      <c r="B29" s="84"/>
      <c r="C29" s="93" t="s">
        <v>222</v>
      </c>
      <c r="D29" s="215">
        <f>SUM(D26:D28)</f>
        <v>23388.427286000002</v>
      </c>
      <c r="E29" s="217"/>
      <c r="F29" s="215">
        <f>SUM(F26:F28)</f>
        <v>22747.328980000002</v>
      </c>
      <c r="G29" s="578"/>
      <c r="H29" s="565">
        <f>(D29-F29)/F29</f>
        <v>2.818345426681387E-2</v>
      </c>
      <c r="I29" s="564">
        <f>H29</f>
        <v>2.818345426681387E-2</v>
      </c>
      <c r="N29" s="99"/>
      <c r="O29" s="105" t="s">
        <v>1058</v>
      </c>
    </row>
    <row r="30" spans="2:16" ht="15.75" customHeight="1" x14ac:dyDescent="0.2">
      <c r="B30" s="84"/>
      <c r="C30" s="122"/>
      <c r="D30" s="120"/>
      <c r="E30" s="122"/>
      <c r="F30" s="218"/>
      <c r="G30" s="219"/>
      <c r="H30" s="220"/>
      <c r="I30" s="221"/>
      <c r="N30" s="99"/>
      <c r="O30" s="211"/>
      <c r="P30" s="211"/>
    </row>
    <row r="31" spans="2:16" ht="15.75" customHeight="1" x14ac:dyDescent="0.2">
      <c r="B31" s="84"/>
      <c r="C31" s="122"/>
      <c r="D31" s="17"/>
      <c r="E31" s="17"/>
      <c r="F31" s="218"/>
      <c r="G31" s="219"/>
      <c r="H31" s="220"/>
      <c r="I31" s="221"/>
      <c r="N31" s="99"/>
      <c r="O31" s="211"/>
      <c r="P31" s="211"/>
    </row>
    <row r="32" spans="2:16" ht="15.75" customHeight="1" x14ac:dyDescent="0.25">
      <c r="B32" s="84"/>
      <c r="C32" s="436" t="s">
        <v>1116</v>
      </c>
      <c r="D32" s="84"/>
      <c r="E32" s="84"/>
      <c r="F32" s="84"/>
      <c r="G32" s="84"/>
      <c r="H32" s="84"/>
      <c r="I32" s="84"/>
      <c r="N32" s="99"/>
    </row>
    <row r="33" spans="2:16" ht="15.75" customHeight="1" x14ac:dyDescent="0.2">
      <c r="B33" s="84"/>
      <c r="C33" s="107"/>
      <c r="D33" s="84"/>
      <c r="E33" s="84"/>
      <c r="F33" s="84"/>
      <c r="G33" s="84"/>
      <c r="H33" s="84"/>
      <c r="I33" s="84"/>
      <c r="N33" s="99"/>
    </row>
    <row r="34" spans="2:16" ht="15.75" customHeight="1" x14ac:dyDescent="0.2">
      <c r="B34" s="84"/>
      <c r="C34" s="84"/>
      <c r="D34" s="630" t="s">
        <v>1058</v>
      </c>
      <c r="E34" s="631"/>
      <c r="F34" s="642" t="s">
        <v>766</v>
      </c>
      <c r="G34" s="643"/>
      <c r="H34" s="84"/>
      <c r="I34" s="84"/>
      <c r="N34" s="99"/>
    </row>
    <row r="35" spans="2:16" ht="15.75" customHeight="1" x14ac:dyDescent="0.2">
      <c r="B35" s="86"/>
      <c r="C35" s="90" t="s">
        <v>318</v>
      </c>
      <c r="D35" s="95" t="s">
        <v>647</v>
      </c>
      <c r="E35" s="365"/>
      <c r="F35" s="95" t="s">
        <v>647</v>
      </c>
      <c r="G35" s="567"/>
      <c r="H35" s="646" t="s">
        <v>227</v>
      </c>
      <c r="I35" s="647"/>
      <c r="N35" s="99"/>
    </row>
    <row r="36" spans="2:16" ht="15.75" customHeight="1" x14ac:dyDescent="0.2">
      <c r="B36" s="87"/>
      <c r="C36" s="91" t="s">
        <v>276</v>
      </c>
      <c r="D36" s="96">
        <f>VLOOKUP($D$4,'2017F'!$A$1:$BQ$6,27,FALSE)/1000</f>
        <v>16577.327149999997</v>
      </c>
      <c r="E36" s="203">
        <f>IFERROR($D36/$D$40, "-")</f>
        <v>0.63236320604055229</v>
      </c>
      <c r="F36" s="96">
        <f>VLOOKUP($D$4,'2016F'!$A$1:$BQ$5,27,FALSE)/1000</f>
        <v>17236.635549999995</v>
      </c>
      <c r="G36" s="582">
        <f>IFERROR($F36/$F$40, "-")</f>
        <v>0.63571173549524884</v>
      </c>
      <c r="H36" s="581">
        <f>E36-G36</f>
        <v>-3.3485294546965472E-3</v>
      </c>
      <c r="I36" s="89">
        <f>H36</f>
        <v>-3.3485294546965472E-3</v>
      </c>
      <c r="N36" s="99"/>
      <c r="O36" s="105" t="s">
        <v>766</v>
      </c>
      <c r="P36" s="114"/>
    </row>
    <row r="37" spans="2:16" ht="15.75" customHeight="1" x14ac:dyDescent="0.2">
      <c r="B37" s="224"/>
      <c r="C37" s="100" t="s">
        <v>657</v>
      </c>
      <c r="D37" s="96">
        <f>VLOOKUP($D$4,'2017F'!$A$1:$BQ$6,29,FALSE)/1000</f>
        <v>1728.2933900000003</v>
      </c>
      <c r="E37" s="203">
        <f t="shared" ref="E37:E39" si="5">IFERROR($D37/$D$40, "-")</f>
        <v>6.5927947201011528E-2</v>
      </c>
      <c r="F37" s="96">
        <f>VLOOKUP($D$4,'2016F'!$A$1:$BQ$5,29,FALSE)/1000</f>
        <v>1690.6089900000002</v>
      </c>
      <c r="G37" s="582">
        <f>IFERROR($F37/$F$40, "-")</f>
        <v>6.2352073985620128E-2</v>
      </c>
      <c r="H37" s="581">
        <f>E37-G37</f>
        <v>3.5758732153913994E-3</v>
      </c>
      <c r="I37" s="89">
        <f>H37</f>
        <v>3.5758732153913994E-3</v>
      </c>
      <c r="N37" s="99"/>
    </row>
    <row r="38" spans="2:16" ht="15.75" customHeight="1" x14ac:dyDescent="0.2">
      <c r="B38" s="226"/>
      <c r="C38" s="100" t="s">
        <v>658</v>
      </c>
      <c r="D38" s="96">
        <f>VLOOKUP($D$4,'2017F'!$A$1:$BQ$6,35,FALSE)/1000</f>
        <v>1888.3322299999998</v>
      </c>
      <c r="E38" s="203">
        <f t="shared" si="5"/>
        <v>7.2032832086112608E-2</v>
      </c>
      <c r="F38" s="96">
        <f>VLOOKUP($D$4,'2016F'!$A$1:$BQ$5,35,FALSE)/1000</f>
        <v>1880.0207499999997</v>
      </c>
      <c r="G38" s="582">
        <f>IFERROR($F38/$F$40, "-")</f>
        <v>6.9337850201838219E-2</v>
      </c>
      <c r="H38" s="581">
        <f>E38-G38</f>
        <v>2.6949818842743889E-3</v>
      </c>
      <c r="I38" s="89">
        <f>H38</f>
        <v>2.6949818842743889E-3</v>
      </c>
      <c r="N38" s="99"/>
    </row>
    <row r="39" spans="2:16" ht="15.75" customHeight="1" x14ac:dyDescent="0.2">
      <c r="B39" s="227"/>
      <c r="C39" s="92" t="s">
        <v>254</v>
      </c>
      <c r="D39" s="97">
        <f>VLOOKUP($D$4,'2017F'!$A$1:$BR$7,70,FALSE)/1000</f>
        <v>6020.9297400000014</v>
      </c>
      <c r="E39" s="203">
        <f t="shared" si="5"/>
        <v>0.22967601467232371</v>
      </c>
      <c r="F39" s="97">
        <f>VLOOKUP($D$4,'2016F'!$A$1:$BR$6,70,FALSE)/1000</f>
        <v>6306.6522100000002</v>
      </c>
      <c r="G39" s="582">
        <f>IFERROR($F39/$F$40, "-")</f>
        <v>0.23259834031729282</v>
      </c>
      <c r="H39" s="581">
        <f>E39-G39</f>
        <v>-2.9223256449691093E-3</v>
      </c>
      <c r="I39" s="89">
        <f>H39</f>
        <v>-2.9223256449691093E-3</v>
      </c>
      <c r="N39" s="99"/>
      <c r="O39" s="105" t="s">
        <v>1058</v>
      </c>
      <c r="P39" s="114"/>
    </row>
    <row r="40" spans="2:16" ht="15.75" customHeight="1" x14ac:dyDescent="0.2">
      <c r="B40" s="84"/>
      <c r="C40" s="93" t="s">
        <v>222</v>
      </c>
      <c r="D40" s="98">
        <f>SUM(D36:D39)</f>
        <v>26214.882509999996</v>
      </c>
      <c r="E40" s="204"/>
      <c r="F40" s="98">
        <f>SUM(F36:F39)</f>
        <v>27113.917499999996</v>
      </c>
      <c r="G40" s="583"/>
      <c r="H40" s="579">
        <f>(D40-F40)/F40</f>
        <v>-3.3157694383336538E-2</v>
      </c>
      <c r="I40" s="564">
        <f>H40</f>
        <v>-3.3157694383336538E-2</v>
      </c>
      <c r="N40" s="99"/>
    </row>
    <row r="41" spans="2:16" ht="15.75" customHeight="1" x14ac:dyDescent="0.25">
      <c r="B41" s="24"/>
      <c r="C41" s="47"/>
      <c r="D41" s="159"/>
      <c r="E41" s="47"/>
      <c r="G41" s="48"/>
      <c r="N41" s="99"/>
    </row>
    <row r="42" spans="2:16" ht="15.75" customHeight="1" x14ac:dyDescent="0.25">
      <c r="B42" s="24"/>
      <c r="C42" s="380"/>
      <c r="D42" s="159"/>
      <c r="E42" s="562"/>
      <c r="F42" s="160"/>
      <c r="G42" s="48"/>
      <c r="N42" s="99"/>
    </row>
    <row r="43" spans="2:16" ht="15.75" hidden="1" customHeight="1" x14ac:dyDescent="0.25">
      <c r="B43" s="24"/>
      <c r="C43" s="47"/>
      <c r="D43" s="47"/>
      <c r="E43" s="47"/>
      <c r="G43" s="48"/>
      <c r="N43" s="99"/>
    </row>
    <row r="44" spans="2:16" ht="15.75" hidden="1" customHeight="1" x14ac:dyDescent="0.25">
      <c r="B44" s="24"/>
      <c r="C44" s="47"/>
      <c r="D44" s="47"/>
      <c r="E44" s="47"/>
      <c r="G44" s="48"/>
      <c r="N44" s="99"/>
    </row>
    <row r="45" spans="2:16" s="26" customFormat="1" ht="15.75" hidden="1" customHeight="1" x14ac:dyDescent="0.2">
      <c r="F45" s="21"/>
      <c r="G45" s="23"/>
      <c r="H45" s="23"/>
      <c r="I45" s="23"/>
    </row>
    <row r="46" spans="2:16" s="26" customFormat="1" ht="15.75" hidden="1" customHeight="1" x14ac:dyDescent="0.2">
      <c r="B46" s="23"/>
      <c r="C46" s="23"/>
      <c r="D46" s="23"/>
      <c r="E46" s="23"/>
      <c r="F46" s="21"/>
      <c r="G46" s="23"/>
      <c r="H46" s="23"/>
      <c r="I46" s="23"/>
    </row>
    <row r="47" spans="2:16" s="26" customFormat="1" ht="15.75" hidden="1" customHeight="1" x14ac:dyDescent="0.2">
      <c r="B47" s="23"/>
      <c r="C47" s="23"/>
      <c r="D47" s="23"/>
      <c r="E47" s="23"/>
      <c r="F47" s="21"/>
      <c r="G47" s="23"/>
      <c r="H47" s="23"/>
      <c r="I47" s="23"/>
    </row>
    <row r="48" spans="2:16" ht="15.75" hidden="1" customHeight="1" x14ac:dyDescent="0.2">
      <c r="F48" s="21"/>
      <c r="K48" s="50"/>
      <c r="M48" s="50"/>
    </row>
    <row r="49" spans="2:11" ht="15.75" hidden="1" customHeight="1" x14ac:dyDescent="0.2">
      <c r="F49" s="21"/>
    </row>
    <row r="50" spans="2:11" ht="15.75" hidden="1" customHeight="1" x14ac:dyDescent="0.2">
      <c r="F50" s="21"/>
      <c r="J50" s="51"/>
      <c r="K50" s="50"/>
    </row>
    <row r="51" spans="2:11" ht="15.75" hidden="1" customHeight="1" x14ac:dyDescent="0.2">
      <c r="F51" s="21"/>
    </row>
    <row r="52" spans="2:11" ht="15.75" hidden="1" customHeight="1" x14ac:dyDescent="0.2">
      <c r="F52" s="21"/>
      <c r="G52" s="52"/>
      <c r="H52" s="52"/>
    </row>
    <row r="53" spans="2:11" ht="15.75" hidden="1" customHeight="1" x14ac:dyDescent="0.2">
      <c r="F53" s="53"/>
      <c r="G53" s="50"/>
      <c r="H53" s="50"/>
    </row>
    <row r="54" spans="2:11" ht="15.75" hidden="1" customHeight="1" x14ac:dyDescent="0.2">
      <c r="F54" s="54"/>
    </row>
    <row r="55" spans="2:11" ht="15.75" hidden="1" customHeight="1" x14ac:dyDescent="0.2">
      <c r="F55" s="49"/>
    </row>
    <row r="56" spans="2:11" ht="15.75" hidden="1" customHeight="1" x14ac:dyDescent="0.2">
      <c r="F56" s="49"/>
    </row>
    <row r="57" spans="2:11" ht="15.75" hidden="1" customHeight="1" x14ac:dyDescent="0.2"/>
    <row r="58" spans="2:11" ht="15.75" hidden="1" customHeight="1" x14ac:dyDescent="0.2"/>
    <row r="59" spans="2:11" ht="15.75" hidden="1" customHeight="1" x14ac:dyDescent="0.2"/>
    <row r="60" spans="2:11" ht="15.75" hidden="1" customHeight="1" x14ac:dyDescent="0.2"/>
    <row r="61" spans="2:11" ht="15.75" hidden="1" customHeight="1" x14ac:dyDescent="0.2">
      <c r="F61" s="21"/>
    </row>
    <row r="62" spans="2:11" ht="15.75" hidden="1" customHeight="1" x14ac:dyDescent="0.2">
      <c r="F62" s="21"/>
    </row>
    <row r="63" spans="2:11" ht="15.75" hidden="1" customHeight="1" x14ac:dyDescent="0.2">
      <c r="B63" s="55"/>
      <c r="F63" s="21"/>
    </row>
    <row r="64" spans="2:11" ht="15.75" hidden="1" customHeight="1" x14ac:dyDescent="0.2">
      <c r="F64" s="21"/>
    </row>
    <row r="65" spans="2:6" ht="15.75" hidden="1" customHeight="1" x14ac:dyDescent="0.2">
      <c r="F65" s="21"/>
    </row>
    <row r="66" spans="2:6" ht="15.75" hidden="1" customHeight="1" x14ac:dyDescent="0.2">
      <c r="F66" s="21"/>
    </row>
    <row r="67" spans="2:6" ht="15.75" hidden="1" customHeight="1" x14ac:dyDescent="0.2">
      <c r="B67" s="21"/>
      <c r="C67" s="21"/>
      <c r="D67" s="21"/>
      <c r="E67" s="21"/>
      <c r="F67" s="21"/>
    </row>
    <row r="68" spans="2:6" ht="15.75" hidden="1" customHeight="1" x14ac:dyDescent="0.3">
      <c r="B68" s="56"/>
      <c r="C68" s="21"/>
      <c r="D68" s="21"/>
      <c r="E68" s="21"/>
      <c r="F68" s="21"/>
    </row>
    <row r="69" spans="2:6" ht="15.75" hidden="1" customHeight="1" x14ac:dyDescent="0.2">
      <c r="B69" s="21"/>
      <c r="C69" s="21"/>
      <c r="D69" s="21"/>
      <c r="E69" s="21"/>
      <c r="F69" s="21"/>
    </row>
    <row r="70" spans="2:6" ht="15.75" hidden="1" customHeight="1" x14ac:dyDescent="0.2">
      <c r="B70" s="53"/>
      <c r="C70" s="53"/>
      <c r="D70" s="53"/>
      <c r="E70" s="57"/>
      <c r="F70" s="21"/>
    </row>
    <row r="71" spans="2:6" ht="15.75" hidden="1" customHeight="1" x14ac:dyDescent="0.2">
      <c r="B71" s="58"/>
      <c r="C71" s="53"/>
      <c r="D71" s="53"/>
      <c r="E71" s="59"/>
      <c r="F71" s="21"/>
    </row>
    <row r="72" spans="2:6" ht="15.75" hidden="1" customHeight="1" x14ac:dyDescent="0.2">
      <c r="B72" s="58"/>
      <c r="C72" s="53"/>
      <c r="D72" s="53"/>
      <c r="E72" s="59"/>
      <c r="F72" s="21"/>
    </row>
    <row r="73" spans="2:6" ht="15.75" hidden="1" customHeight="1" x14ac:dyDescent="0.2">
      <c r="B73" s="58"/>
      <c r="C73" s="53"/>
      <c r="D73" s="53"/>
      <c r="E73" s="59"/>
      <c r="F73" s="21"/>
    </row>
    <row r="74" spans="2:6" ht="15.75" hidden="1" customHeight="1" x14ac:dyDescent="0.2">
      <c r="B74" s="58"/>
      <c r="C74" s="53"/>
      <c r="D74" s="53"/>
      <c r="E74" s="59"/>
      <c r="F74" s="21"/>
    </row>
    <row r="75" spans="2:6" ht="15.75" hidden="1" customHeight="1" x14ac:dyDescent="0.2">
      <c r="B75" s="58"/>
      <c r="C75" s="53"/>
      <c r="D75" s="53"/>
      <c r="E75" s="59"/>
      <c r="F75" s="21"/>
    </row>
    <row r="76" spans="2:6" ht="15.75" hidden="1" customHeight="1" x14ac:dyDescent="0.2">
      <c r="B76" s="58"/>
      <c r="C76" s="53"/>
      <c r="D76" s="53"/>
      <c r="E76" s="59"/>
      <c r="F76" s="21"/>
    </row>
    <row r="77" spans="2:6" ht="15.75" hidden="1" customHeight="1" x14ac:dyDescent="0.2">
      <c r="B77" s="58"/>
      <c r="C77" s="53"/>
      <c r="D77" s="53"/>
      <c r="E77" s="59"/>
      <c r="F77" s="21"/>
    </row>
    <row r="78" spans="2:6" ht="15.75" hidden="1" customHeight="1" x14ac:dyDescent="0.2">
      <c r="B78" s="58"/>
      <c r="C78" s="53"/>
      <c r="D78" s="53"/>
      <c r="E78" s="59"/>
      <c r="F78" s="21"/>
    </row>
    <row r="79" spans="2:6" ht="15.75" hidden="1" customHeight="1" x14ac:dyDescent="0.2">
      <c r="B79" s="58"/>
      <c r="C79" s="53"/>
      <c r="D79" s="53"/>
      <c r="E79" s="59"/>
      <c r="F79" s="21"/>
    </row>
    <row r="80" spans="2:6" ht="15.75" hidden="1" customHeight="1" x14ac:dyDescent="0.2">
      <c r="B80" s="58"/>
      <c r="C80" s="53"/>
      <c r="D80" s="53"/>
      <c r="E80" s="59"/>
      <c r="F80" s="21"/>
    </row>
    <row r="81" spans="2:6" ht="15.75" hidden="1" customHeight="1" x14ac:dyDescent="0.2">
      <c r="B81" s="58"/>
      <c r="C81" s="53"/>
      <c r="D81" s="53"/>
      <c r="E81" s="59"/>
      <c r="F81" s="21"/>
    </row>
    <row r="82" spans="2:6" ht="15.75" hidden="1" customHeight="1" x14ac:dyDescent="0.2">
      <c r="B82" s="53"/>
      <c r="C82" s="53"/>
      <c r="D82" s="53"/>
      <c r="E82" s="57"/>
      <c r="F82" s="21"/>
    </row>
    <row r="83" spans="2:6" ht="15.75" hidden="1" customHeight="1" x14ac:dyDescent="0.2">
      <c r="B83" s="21"/>
      <c r="C83" s="21"/>
      <c r="D83" s="21"/>
      <c r="E83" s="21"/>
      <c r="F83" s="21"/>
    </row>
    <row r="84" spans="2:6" ht="15.75" hidden="1" customHeight="1" x14ac:dyDescent="0.2">
      <c r="B84" s="21"/>
      <c r="C84" s="21"/>
      <c r="D84" s="21"/>
      <c r="E84" s="21"/>
    </row>
    <row r="85" spans="2:6" ht="15.75" hidden="1" customHeight="1" x14ac:dyDescent="0.2">
      <c r="B85" s="21"/>
      <c r="C85" s="21"/>
      <c r="D85" s="21"/>
      <c r="E85" s="21"/>
    </row>
    <row r="86" spans="2:6" ht="15.75" hidden="1" customHeight="1" x14ac:dyDescent="0.2">
      <c r="B86" s="21"/>
      <c r="C86" s="21"/>
      <c r="D86" s="21"/>
      <c r="E86" s="21"/>
    </row>
    <row r="87" spans="2:6" ht="15.75" hidden="1" customHeight="1" x14ac:dyDescent="0.2">
      <c r="B87" s="21"/>
      <c r="C87" s="21"/>
      <c r="D87" s="21"/>
      <c r="E87" s="21"/>
    </row>
    <row r="88" spans="2:6" ht="15.75" hidden="1" customHeight="1" x14ac:dyDescent="0.2">
      <c r="B88" s="21"/>
      <c r="C88" s="21"/>
      <c r="D88" s="21"/>
      <c r="E88" s="21"/>
    </row>
    <row r="89" spans="2:6" ht="15.75" hidden="1" customHeight="1" x14ac:dyDescent="0.2">
      <c r="B89" s="21"/>
      <c r="C89" s="21"/>
      <c r="D89" s="21"/>
      <c r="E89" s="21"/>
    </row>
    <row r="90" spans="2:6" ht="15.75" hidden="1" customHeight="1" x14ac:dyDescent="0.2"/>
    <row r="91" spans="2:6" ht="15.75" hidden="1" customHeight="1" x14ac:dyDescent="0.2"/>
    <row r="92" spans="2:6" ht="15.75" hidden="1" customHeight="1" x14ac:dyDescent="0.2"/>
    <row r="93" spans="2:6" ht="15.75" hidden="1" customHeight="1" x14ac:dyDescent="0.2"/>
    <row r="94" spans="2:6" ht="15.75" hidden="1" customHeight="1" x14ac:dyDescent="0.2"/>
    <row r="95" spans="2:6" ht="15.75" hidden="1" customHeight="1" x14ac:dyDescent="0.2"/>
    <row r="96" spans="2: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spans="6:38" ht="15.75" hidden="1" customHeight="1" x14ac:dyDescent="0.2"/>
    <row r="130" spans="6:38" ht="15.75" hidden="1" customHeight="1" x14ac:dyDescent="0.2"/>
    <row r="131" spans="6:38" ht="15.75" hidden="1" customHeight="1" x14ac:dyDescent="0.2"/>
    <row r="132" spans="6:38" ht="15.75" hidden="1" customHeight="1" x14ac:dyDescent="0.2"/>
    <row r="133" spans="6:38" ht="15.75" hidden="1" customHeight="1" x14ac:dyDescent="0.2"/>
    <row r="134" spans="6:38" ht="15.75" hidden="1" customHeight="1" x14ac:dyDescent="0.2"/>
    <row r="135" spans="6:38" ht="15.75" hidden="1" customHeight="1" x14ac:dyDescent="0.2"/>
    <row r="136" spans="6:38" ht="15.75" hidden="1" customHeight="1" x14ac:dyDescent="0.2"/>
    <row r="137" spans="6:38" ht="15.75" hidden="1" customHeight="1" x14ac:dyDescent="0.2"/>
    <row r="138" spans="6:38" ht="15.75" hidden="1" customHeight="1" x14ac:dyDescent="0.2"/>
    <row r="139" spans="6:38" ht="15.75" hidden="1" customHeight="1" x14ac:dyDescent="0.2"/>
    <row r="140" spans="6:38" ht="15.75" hidden="1" customHeight="1" x14ac:dyDescent="0.2">
      <c r="AB140" s="32"/>
      <c r="AC140" s="32"/>
      <c r="AD140" s="32"/>
      <c r="AE140" s="32"/>
      <c r="AF140" s="32"/>
      <c r="AG140" s="32"/>
      <c r="AH140" s="32"/>
      <c r="AI140" s="32"/>
      <c r="AJ140" s="32"/>
      <c r="AK140" s="32"/>
      <c r="AL140" s="32"/>
    </row>
    <row r="141" spans="6:38" ht="15.75" hidden="1" customHeight="1" x14ac:dyDescent="0.25">
      <c r="F141" s="47"/>
      <c r="G141" s="47"/>
      <c r="H141" s="47"/>
      <c r="I141" s="47"/>
      <c r="AB141" s="32"/>
      <c r="AC141" s="32"/>
      <c r="AD141" s="32"/>
      <c r="AE141" s="32"/>
      <c r="AF141" s="32"/>
      <c r="AG141" s="32"/>
      <c r="AH141" s="32"/>
      <c r="AI141" s="32"/>
      <c r="AJ141" s="32"/>
      <c r="AK141" s="32"/>
      <c r="AL141" s="32"/>
    </row>
    <row r="142" spans="6:38" ht="15.75" hidden="1" customHeight="1" x14ac:dyDescent="0.25">
      <c r="F142" s="47"/>
      <c r="G142" s="47"/>
      <c r="H142" s="47"/>
      <c r="I142" s="47"/>
      <c r="AB142" s="32"/>
      <c r="AC142" s="32"/>
      <c r="AD142" s="32"/>
      <c r="AE142" s="32"/>
      <c r="AF142" s="32"/>
      <c r="AG142" s="32"/>
      <c r="AH142" s="32"/>
      <c r="AI142" s="32"/>
      <c r="AJ142" s="32"/>
      <c r="AK142" s="32"/>
      <c r="AL142" s="32"/>
    </row>
    <row r="143" spans="6:38" ht="15.75" hidden="1" customHeight="1" x14ac:dyDescent="0.2">
      <c r="AB143" s="32"/>
      <c r="AC143" s="32"/>
      <c r="AD143" s="32"/>
      <c r="AE143" s="32"/>
      <c r="AF143" s="32"/>
      <c r="AG143" s="32"/>
      <c r="AH143" s="32"/>
      <c r="AI143" s="32"/>
      <c r="AJ143" s="32"/>
      <c r="AK143" s="32"/>
      <c r="AL143" s="32"/>
    </row>
    <row r="144" spans="6:38" ht="15.75" hidden="1" customHeight="1" x14ac:dyDescent="0.2">
      <c r="AB144" s="32"/>
      <c r="AC144" s="32"/>
      <c r="AD144" s="32"/>
      <c r="AE144" s="32"/>
      <c r="AF144" s="32"/>
      <c r="AG144" s="32"/>
      <c r="AH144" s="32"/>
      <c r="AI144" s="32"/>
      <c r="AJ144" s="32"/>
      <c r="AK144" s="32"/>
      <c r="AL144" s="32"/>
    </row>
    <row r="145" spans="2:38" ht="15.75" hidden="1" customHeight="1" x14ac:dyDescent="0.2">
      <c r="AB145" s="32"/>
      <c r="AC145" s="32"/>
      <c r="AD145" s="32"/>
      <c r="AE145" s="32"/>
      <c r="AF145" s="32"/>
      <c r="AG145" s="32"/>
      <c r="AH145" s="32"/>
      <c r="AI145" s="32"/>
      <c r="AJ145" s="32"/>
      <c r="AK145" s="32"/>
      <c r="AL145" s="32"/>
    </row>
    <row r="146" spans="2:38" ht="15.75" hidden="1" customHeight="1" x14ac:dyDescent="0.2">
      <c r="F146" s="17"/>
      <c r="G146" s="17"/>
      <c r="H146" s="17"/>
      <c r="I146" s="17"/>
      <c r="AB146" s="32"/>
      <c r="AC146" s="32"/>
      <c r="AD146" s="32"/>
      <c r="AE146" s="32"/>
      <c r="AF146" s="32"/>
      <c r="AG146" s="32"/>
      <c r="AH146" s="32"/>
      <c r="AI146" s="32"/>
      <c r="AJ146" s="32"/>
      <c r="AK146" s="32"/>
      <c r="AL146" s="32"/>
    </row>
    <row r="147" spans="2:38" ht="15.75" hidden="1" customHeight="1" x14ac:dyDescent="0.25">
      <c r="B147" s="47"/>
      <c r="C147" s="47"/>
      <c r="D147" s="47"/>
      <c r="E147" s="47"/>
      <c r="AB147" s="32"/>
      <c r="AC147" s="32"/>
      <c r="AD147" s="32"/>
      <c r="AE147" s="32"/>
      <c r="AF147" s="32"/>
      <c r="AG147" s="32"/>
      <c r="AH147" s="32"/>
      <c r="AI147" s="32"/>
      <c r="AJ147" s="32"/>
      <c r="AK147" s="32"/>
      <c r="AL147" s="32"/>
    </row>
    <row r="148" spans="2:38" ht="15.75" hidden="1" customHeight="1" x14ac:dyDescent="0.25">
      <c r="B148" s="47"/>
      <c r="C148" s="47"/>
      <c r="D148" s="47"/>
      <c r="E148" s="47"/>
      <c r="AB148" s="32"/>
      <c r="AC148" s="32"/>
      <c r="AD148" s="32"/>
      <c r="AE148" s="32"/>
      <c r="AF148" s="32"/>
      <c r="AG148" s="32"/>
      <c r="AH148" s="32"/>
      <c r="AI148" s="32"/>
      <c r="AJ148" s="32"/>
      <c r="AK148" s="32"/>
      <c r="AL148" s="32"/>
    </row>
    <row r="149" spans="2:38" s="47" customFormat="1" ht="15.75" hidden="1" customHeight="1" x14ac:dyDescent="0.25">
      <c r="B149" s="23"/>
      <c r="C149" s="23"/>
      <c r="D149" s="23"/>
      <c r="E149" s="23"/>
      <c r="F149" s="23"/>
      <c r="G149" s="23"/>
      <c r="H149" s="23"/>
      <c r="I149" s="23"/>
    </row>
    <row r="150" spans="2:38" s="47" customFormat="1" ht="15.75" hidden="1" customHeight="1" x14ac:dyDescent="0.25">
      <c r="B150" s="23"/>
      <c r="C150" s="23"/>
      <c r="D150" s="23"/>
      <c r="E150" s="23"/>
      <c r="F150" s="23"/>
      <c r="G150" s="23"/>
      <c r="H150" s="23"/>
      <c r="I150" s="23"/>
    </row>
    <row r="151" spans="2:38" ht="15.75" hidden="1" customHeight="1" x14ac:dyDescent="0.2"/>
    <row r="152" spans="2:38" ht="15.75" hidden="1" customHeight="1" x14ac:dyDescent="0.2">
      <c r="B152" s="17"/>
      <c r="C152" s="17"/>
      <c r="D152" s="17"/>
      <c r="E152" s="17"/>
    </row>
    <row r="153" spans="2:38" ht="15.75" hidden="1" customHeight="1" x14ac:dyDescent="0.2">
      <c r="AC153" s="17"/>
      <c r="AD153" s="17"/>
      <c r="AE153" s="17"/>
      <c r="AF153" s="17"/>
      <c r="AG153" s="17"/>
      <c r="AH153" s="17"/>
      <c r="AI153" s="17"/>
      <c r="AJ153" s="17"/>
      <c r="AK153" s="17"/>
    </row>
    <row r="154" spans="2:38" s="17" customFormat="1" ht="15.75" hidden="1" customHeight="1" x14ac:dyDescent="0.2">
      <c r="B154" s="23"/>
      <c r="C154" s="23"/>
      <c r="D154" s="23"/>
      <c r="E154" s="23"/>
      <c r="F154" s="23"/>
      <c r="G154" s="23"/>
      <c r="H154" s="23"/>
      <c r="I154" s="23"/>
    </row>
    <row r="155" spans="2:38" ht="15.75" hidden="1" customHeight="1" x14ac:dyDescent="0.2">
      <c r="AC155" s="17"/>
      <c r="AD155" s="17"/>
      <c r="AE155" s="17"/>
      <c r="AF155" s="17"/>
      <c r="AG155" s="17"/>
      <c r="AH155" s="17"/>
      <c r="AI155" s="17"/>
      <c r="AJ155" s="17"/>
      <c r="AK155" s="17"/>
    </row>
    <row r="156" spans="2:38" ht="15.75" hidden="1" customHeight="1" x14ac:dyDescent="0.2">
      <c r="AC156" s="17"/>
      <c r="AD156" s="17"/>
      <c r="AE156" s="17"/>
      <c r="AF156" s="17"/>
      <c r="AG156" s="17"/>
      <c r="AH156" s="17"/>
      <c r="AI156" s="17"/>
      <c r="AJ156" s="17"/>
      <c r="AK156" s="17"/>
    </row>
    <row r="157" spans="2:38" ht="15.75" hidden="1" customHeight="1" x14ac:dyDescent="0.2"/>
    <row r="158" spans="2:38" ht="15.75" hidden="1" customHeight="1" x14ac:dyDescent="0.2"/>
    <row r="159" spans="2:38" ht="15.75" hidden="1" customHeight="1" x14ac:dyDescent="0.2"/>
    <row r="160" spans="2:38" ht="15.75" hidden="1" customHeight="1" x14ac:dyDescent="0.2"/>
    <row r="161" spans="14:26" ht="15.75" hidden="1" customHeight="1" x14ac:dyDescent="0.2"/>
    <row r="162" spans="14:26" ht="15.75" hidden="1" customHeight="1" x14ac:dyDescent="0.2"/>
    <row r="163" spans="14:26" ht="15.75" hidden="1" customHeight="1" x14ac:dyDescent="0.2"/>
    <row r="164" spans="14:26" ht="15.75" hidden="1" customHeight="1" x14ac:dyDescent="0.2"/>
    <row r="165" spans="14:26" ht="15.75" hidden="1" customHeight="1" x14ac:dyDescent="0.2"/>
    <row r="166" spans="14:26" ht="15.75" hidden="1" customHeight="1" x14ac:dyDescent="0.2"/>
    <row r="167" spans="14:26" ht="15.75" hidden="1" customHeight="1" x14ac:dyDescent="0.2"/>
    <row r="168" spans="14:26" ht="15.75" hidden="1" customHeight="1" x14ac:dyDescent="0.2"/>
    <row r="169" spans="14:26" ht="15.75" hidden="1" customHeight="1" x14ac:dyDescent="0.2"/>
    <row r="170" spans="14:26" ht="15.75" hidden="1" customHeight="1" x14ac:dyDescent="0.2"/>
    <row r="171" spans="14:26" ht="15.75" hidden="1" customHeight="1" x14ac:dyDescent="0.2"/>
    <row r="172" spans="14:26" ht="15.75" hidden="1" customHeight="1" x14ac:dyDescent="0.2"/>
    <row r="173" spans="14:26" ht="15.75" hidden="1" customHeight="1" x14ac:dyDescent="0.2"/>
    <row r="174" spans="14:26" ht="15.75" hidden="1" customHeight="1" x14ac:dyDescent="0.2">
      <c r="N174" s="25"/>
      <c r="O174" s="25"/>
      <c r="P174" s="25"/>
      <c r="Q174" s="25"/>
      <c r="R174" s="25"/>
      <c r="S174" s="25"/>
      <c r="T174" s="25"/>
      <c r="U174" s="25"/>
      <c r="V174" s="25"/>
      <c r="W174" s="25"/>
      <c r="X174" s="25"/>
      <c r="Y174" s="25"/>
      <c r="Z174" s="25"/>
    </row>
    <row r="175" spans="14:26" ht="15.75" hidden="1" customHeight="1" x14ac:dyDescent="0.2">
      <c r="N175" s="25"/>
      <c r="O175" s="25"/>
      <c r="P175" s="25"/>
      <c r="Q175" s="25"/>
      <c r="R175" s="25"/>
      <c r="S175" s="25"/>
      <c r="T175" s="25"/>
      <c r="U175" s="25"/>
      <c r="V175" s="25"/>
      <c r="W175" s="25"/>
      <c r="X175" s="25"/>
      <c r="Y175" s="25"/>
      <c r="Z175" s="25"/>
    </row>
    <row r="176" spans="14:26" ht="15.75" hidden="1" customHeight="1" x14ac:dyDescent="0.2">
      <c r="N176" s="25"/>
      <c r="O176" s="25"/>
      <c r="P176" s="25"/>
      <c r="Q176" s="25"/>
      <c r="R176" s="25"/>
      <c r="S176" s="25"/>
      <c r="T176" s="25"/>
      <c r="U176" s="25"/>
      <c r="V176" s="25"/>
      <c r="W176" s="25"/>
      <c r="X176" s="25"/>
      <c r="Y176" s="25"/>
      <c r="Z176" s="25"/>
    </row>
    <row r="177" spans="14:26" ht="15.75" hidden="1" customHeight="1" x14ac:dyDescent="0.2">
      <c r="N177" s="25"/>
      <c r="O177" s="25"/>
      <c r="P177" s="25"/>
      <c r="Q177" s="25"/>
      <c r="R177" s="25"/>
      <c r="S177" s="25"/>
      <c r="T177" s="25"/>
      <c r="U177" s="25"/>
      <c r="V177" s="25"/>
      <c r="W177" s="25"/>
      <c r="X177" s="25"/>
      <c r="Y177" s="25"/>
      <c r="Z177" s="25"/>
    </row>
    <row r="178" spans="14:26" ht="15.75" hidden="1" customHeight="1" x14ac:dyDescent="0.2">
      <c r="N178" s="25"/>
      <c r="O178" s="25"/>
      <c r="P178" s="25"/>
      <c r="Q178" s="25"/>
      <c r="R178" s="25"/>
      <c r="S178" s="25"/>
      <c r="T178" s="25"/>
      <c r="U178" s="25"/>
      <c r="V178" s="25"/>
      <c r="W178" s="25"/>
      <c r="X178" s="25"/>
      <c r="Y178" s="25"/>
      <c r="Z178" s="25"/>
    </row>
    <row r="179" spans="14:26" ht="15.75" hidden="1" customHeight="1" x14ac:dyDescent="0.2">
      <c r="N179" s="25"/>
      <c r="O179" s="60"/>
      <c r="P179" s="60"/>
      <c r="Q179" s="60"/>
      <c r="R179" s="25"/>
      <c r="S179" s="25"/>
      <c r="T179" s="25"/>
      <c r="U179" s="25"/>
      <c r="V179" s="25"/>
      <c r="W179" s="25"/>
      <c r="X179" s="25"/>
      <c r="Y179" s="25"/>
      <c r="Z179" s="25"/>
    </row>
    <row r="180" spans="14:26" ht="15.75" hidden="1" customHeight="1" x14ac:dyDescent="0.2">
      <c r="N180" s="25"/>
      <c r="O180" s="60"/>
      <c r="P180" s="60"/>
      <c r="Q180" s="60"/>
      <c r="R180" s="25"/>
      <c r="S180" s="25"/>
      <c r="T180" s="25"/>
      <c r="U180" s="25"/>
      <c r="V180" s="25"/>
      <c r="W180" s="25"/>
      <c r="X180" s="25"/>
      <c r="Y180" s="25"/>
      <c r="Z180" s="25"/>
    </row>
    <row r="181" spans="14:26" ht="15.75" hidden="1" customHeight="1" x14ac:dyDescent="0.2">
      <c r="N181" s="25"/>
      <c r="O181" s="60"/>
      <c r="P181" s="60"/>
      <c r="Q181" s="60"/>
      <c r="R181" s="25"/>
      <c r="S181" s="25"/>
      <c r="T181" s="25"/>
      <c r="U181" s="25"/>
      <c r="V181" s="25"/>
      <c r="W181" s="25"/>
      <c r="X181" s="25"/>
      <c r="Y181" s="25"/>
      <c r="Z181" s="25"/>
    </row>
    <row r="182" spans="14:26" ht="15.75" hidden="1" customHeight="1" x14ac:dyDescent="0.2">
      <c r="N182" s="25"/>
      <c r="O182" s="60"/>
      <c r="P182" s="60"/>
      <c r="Q182" s="60"/>
      <c r="R182" s="25"/>
      <c r="S182" s="25"/>
      <c r="T182" s="25"/>
      <c r="U182" s="25"/>
      <c r="V182" s="25"/>
      <c r="W182" s="25"/>
      <c r="X182" s="25"/>
      <c r="Y182" s="25"/>
      <c r="Z182" s="25"/>
    </row>
    <row r="183" spans="14:26" ht="15.75" hidden="1" customHeight="1" x14ac:dyDescent="0.2">
      <c r="N183" s="25"/>
      <c r="O183" s="60"/>
      <c r="P183" s="60"/>
      <c r="Q183" s="60"/>
      <c r="R183" s="25"/>
      <c r="S183" s="25"/>
      <c r="T183" s="25"/>
      <c r="U183" s="25"/>
      <c r="V183" s="25"/>
      <c r="W183" s="25"/>
      <c r="X183" s="25"/>
      <c r="Y183" s="25"/>
      <c r="Z183" s="25"/>
    </row>
    <row r="184" spans="14:26" ht="15.75" hidden="1" customHeight="1" x14ac:dyDescent="0.2">
      <c r="N184" s="25"/>
      <c r="O184" s="60"/>
      <c r="P184" s="60"/>
      <c r="Q184" s="60"/>
      <c r="R184" s="25"/>
      <c r="S184" s="25"/>
      <c r="T184" s="25"/>
      <c r="U184" s="25"/>
      <c r="V184" s="25"/>
      <c r="W184" s="25"/>
      <c r="X184" s="25"/>
      <c r="Y184" s="25"/>
      <c r="Z184" s="25"/>
    </row>
    <row r="185" spans="14:26" ht="15.75" hidden="1" customHeight="1" x14ac:dyDescent="0.2">
      <c r="N185" s="25"/>
      <c r="O185" s="60"/>
      <c r="P185" s="60"/>
      <c r="Q185" s="60"/>
      <c r="R185" s="25"/>
      <c r="S185" s="25"/>
      <c r="T185" s="25"/>
      <c r="U185" s="25"/>
      <c r="V185" s="25"/>
      <c r="W185" s="25"/>
      <c r="X185" s="25"/>
      <c r="Y185" s="25"/>
      <c r="Z185" s="25"/>
    </row>
    <row r="186" spans="14:26" ht="15.75" hidden="1" customHeight="1" x14ac:dyDescent="0.2">
      <c r="N186" s="25"/>
      <c r="O186" s="60"/>
      <c r="P186" s="60"/>
      <c r="Q186" s="60"/>
      <c r="R186" s="25"/>
      <c r="S186" s="25"/>
      <c r="T186" s="25"/>
      <c r="U186" s="25"/>
      <c r="V186" s="25"/>
      <c r="W186" s="25"/>
      <c r="X186" s="25"/>
      <c r="Y186" s="25"/>
      <c r="Z186" s="25"/>
    </row>
    <row r="187" spans="14:26" ht="15.75" hidden="1" customHeight="1" x14ac:dyDescent="0.2">
      <c r="N187" s="25"/>
      <c r="O187" s="60"/>
      <c r="P187" s="60"/>
      <c r="Q187" s="60"/>
      <c r="R187" s="25"/>
      <c r="S187" s="25"/>
      <c r="T187" s="25"/>
      <c r="U187" s="25"/>
      <c r="V187" s="25"/>
      <c r="W187" s="25"/>
      <c r="X187" s="25"/>
      <c r="Y187" s="25"/>
      <c r="Z187" s="25"/>
    </row>
    <row r="188" spans="14:26" ht="15.75" hidden="1" customHeight="1" x14ac:dyDescent="0.2">
      <c r="N188" s="25"/>
      <c r="O188" s="60"/>
      <c r="P188" s="60"/>
      <c r="Q188" s="60"/>
      <c r="R188" s="25"/>
      <c r="S188" s="25"/>
      <c r="T188" s="25"/>
      <c r="U188" s="25"/>
      <c r="V188" s="25"/>
      <c r="W188" s="25"/>
      <c r="X188" s="25"/>
      <c r="Y188" s="25"/>
      <c r="Z188" s="25"/>
    </row>
    <row r="189" spans="14:26" ht="15.75" hidden="1" customHeight="1" x14ac:dyDescent="0.2">
      <c r="N189" s="25"/>
      <c r="O189" s="60"/>
      <c r="P189" s="60"/>
      <c r="Q189" s="60"/>
      <c r="R189" s="25"/>
      <c r="S189" s="25"/>
      <c r="T189" s="25"/>
      <c r="U189" s="25"/>
      <c r="V189" s="25"/>
      <c r="W189" s="25"/>
      <c r="X189" s="25"/>
      <c r="Y189" s="25"/>
      <c r="Z189" s="25"/>
    </row>
    <row r="190" spans="14:26" ht="15.75" hidden="1" customHeight="1" x14ac:dyDescent="0.2">
      <c r="N190" s="25"/>
      <c r="O190" s="60"/>
      <c r="P190" s="60"/>
      <c r="Q190" s="60"/>
      <c r="R190" s="25"/>
      <c r="S190" s="25"/>
      <c r="T190" s="25"/>
      <c r="U190" s="25"/>
      <c r="V190" s="25"/>
      <c r="W190" s="25"/>
      <c r="X190" s="25"/>
      <c r="Y190" s="25"/>
      <c r="Z190" s="25"/>
    </row>
    <row r="191" spans="14:26" ht="15.75" hidden="1" customHeight="1" x14ac:dyDescent="0.2">
      <c r="N191" s="25"/>
      <c r="O191" s="60"/>
      <c r="P191" s="60"/>
      <c r="Q191" s="60"/>
      <c r="R191" s="25"/>
      <c r="S191" s="25"/>
      <c r="T191" s="25"/>
      <c r="U191" s="25"/>
      <c r="V191" s="25"/>
      <c r="W191" s="25"/>
      <c r="X191" s="25"/>
      <c r="Y191" s="25"/>
      <c r="Z191" s="25"/>
    </row>
    <row r="192" spans="14:26" ht="15.75" hidden="1" customHeight="1" x14ac:dyDescent="0.2">
      <c r="N192" s="25"/>
      <c r="O192" s="60"/>
      <c r="P192" s="60"/>
      <c r="Q192" s="60"/>
      <c r="R192" s="25"/>
      <c r="S192" s="25"/>
      <c r="T192" s="25"/>
      <c r="U192" s="25"/>
      <c r="V192" s="25"/>
      <c r="W192" s="25"/>
      <c r="X192" s="25"/>
      <c r="Y192" s="25"/>
      <c r="Z192" s="25"/>
    </row>
    <row r="193" spans="14:26" ht="15.75" hidden="1" customHeight="1" x14ac:dyDescent="0.2">
      <c r="N193" s="25"/>
      <c r="O193" s="60"/>
      <c r="P193" s="60"/>
      <c r="Q193" s="60"/>
      <c r="R193" s="25"/>
      <c r="S193" s="25"/>
      <c r="T193" s="25"/>
      <c r="U193" s="25"/>
      <c r="V193" s="25"/>
      <c r="W193" s="25"/>
      <c r="X193" s="25"/>
      <c r="Y193" s="25"/>
      <c r="Z193" s="25"/>
    </row>
    <row r="194" spans="14:26" ht="15.75" hidden="1" customHeight="1" x14ac:dyDescent="0.2">
      <c r="N194" s="25"/>
      <c r="O194" s="60"/>
      <c r="P194" s="60"/>
      <c r="Q194" s="60"/>
      <c r="R194" s="25"/>
      <c r="S194" s="25"/>
      <c r="T194" s="25"/>
      <c r="U194" s="25"/>
      <c r="V194" s="25"/>
      <c r="W194" s="25"/>
      <c r="X194" s="25"/>
      <c r="Y194" s="25"/>
      <c r="Z194" s="25"/>
    </row>
    <row r="195" spans="14:26" ht="15.75" hidden="1" customHeight="1" x14ac:dyDescent="0.2">
      <c r="N195" s="25"/>
      <c r="O195" s="60"/>
      <c r="P195" s="60"/>
      <c r="Q195" s="60"/>
      <c r="R195" s="25"/>
      <c r="S195" s="25"/>
      <c r="T195" s="25"/>
      <c r="U195" s="25"/>
      <c r="V195" s="25"/>
      <c r="W195" s="25"/>
      <c r="X195" s="25"/>
      <c r="Y195" s="25"/>
      <c r="Z195" s="25"/>
    </row>
    <row r="196" spans="14:26" ht="15.75" hidden="1" customHeight="1" x14ac:dyDescent="0.2">
      <c r="N196" s="25"/>
      <c r="O196" s="60"/>
      <c r="P196" s="60"/>
      <c r="Q196" s="60"/>
      <c r="R196" s="25"/>
      <c r="S196" s="25"/>
      <c r="T196" s="25"/>
      <c r="U196" s="25"/>
      <c r="V196" s="25"/>
      <c r="W196" s="25"/>
      <c r="X196" s="25"/>
      <c r="Y196" s="25"/>
      <c r="Z196" s="25"/>
    </row>
    <row r="197" spans="14:26" ht="15.75" hidden="1" customHeight="1" x14ac:dyDescent="0.2">
      <c r="N197" s="25"/>
      <c r="O197" s="60"/>
      <c r="P197" s="60"/>
      <c r="Q197" s="60"/>
      <c r="R197" s="25"/>
      <c r="S197" s="25"/>
      <c r="T197" s="25"/>
      <c r="U197" s="25"/>
      <c r="V197" s="25"/>
      <c r="W197" s="25"/>
      <c r="X197" s="25"/>
      <c r="Y197" s="25"/>
      <c r="Z197" s="25"/>
    </row>
    <row r="198" spans="14:26" ht="15.75" hidden="1" customHeight="1" x14ac:dyDescent="0.2">
      <c r="N198" s="25"/>
      <c r="O198" s="60"/>
      <c r="P198" s="60"/>
      <c r="Q198" s="60"/>
      <c r="R198" s="25"/>
      <c r="S198" s="25"/>
      <c r="T198" s="25"/>
      <c r="U198" s="25"/>
      <c r="V198" s="25"/>
      <c r="W198" s="25"/>
      <c r="X198" s="25"/>
      <c r="Y198" s="25"/>
      <c r="Z198" s="25"/>
    </row>
    <row r="199" spans="14:26" ht="15.75" hidden="1" customHeight="1" x14ac:dyDescent="0.2">
      <c r="N199" s="25"/>
      <c r="O199" s="60"/>
      <c r="P199" s="60"/>
      <c r="Q199" s="60"/>
      <c r="R199" s="25"/>
      <c r="S199" s="25"/>
      <c r="T199" s="25"/>
      <c r="U199" s="25"/>
      <c r="V199" s="25"/>
      <c r="W199" s="25"/>
      <c r="X199" s="25"/>
      <c r="Y199" s="25"/>
      <c r="Z199" s="25"/>
    </row>
    <row r="200" spans="14:26" ht="15.75" hidden="1" customHeight="1" x14ac:dyDescent="0.2">
      <c r="N200" s="25"/>
      <c r="O200" s="60"/>
      <c r="P200" s="60"/>
      <c r="Q200" s="60"/>
      <c r="R200" s="25"/>
      <c r="S200" s="25"/>
      <c r="T200" s="25"/>
      <c r="U200" s="25"/>
      <c r="V200" s="25"/>
      <c r="W200" s="25"/>
      <c r="X200" s="25"/>
      <c r="Y200" s="25"/>
      <c r="Z200" s="25"/>
    </row>
    <row r="201" spans="14:26" ht="15.75" hidden="1" customHeight="1" x14ac:dyDescent="0.2">
      <c r="N201" s="25"/>
      <c r="O201" s="60"/>
      <c r="P201" s="60"/>
      <c r="Q201" s="60"/>
      <c r="R201" s="25"/>
      <c r="S201" s="25"/>
      <c r="T201" s="25"/>
      <c r="U201" s="25"/>
      <c r="V201" s="25"/>
      <c r="W201" s="25"/>
      <c r="X201" s="25"/>
      <c r="Y201" s="25"/>
      <c r="Z201" s="25"/>
    </row>
    <row r="202" spans="14:26" ht="15.75" hidden="1" customHeight="1" x14ac:dyDescent="0.2">
      <c r="N202" s="25"/>
      <c r="O202" s="60"/>
      <c r="P202" s="60"/>
      <c r="Q202" s="60"/>
      <c r="R202" s="25"/>
      <c r="S202" s="25"/>
      <c r="T202" s="25"/>
      <c r="U202" s="25"/>
      <c r="V202" s="25"/>
      <c r="W202" s="25"/>
      <c r="X202" s="25"/>
      <c r="Y202" s="25"/>
      <c r="Z202" s="25"/>
    </row>
    <row r="203" spans="14:26" ht="15.75" hidden="1" customHeight="1" x14ac:dyDescent="0.2">
      <c r="N203" s="25"/>
      <c r="O203" s="60"/>
      <c r="P203" s="60"/>
      <c r="Q203" s="60"/>
      <c r="R203" s="25"/>
      <c r="S203" s="25"/>
      <c r="T203" s="25"/>
      <c r="U203" s="25"/>
      <c r="V203" s="25"/>
      <c r="W203" s="25"/>
      <c r="X203" s="25"/>
      <c r="Y203" s="25"/>
      <c r="Z203" s="25"/>
    </row>
    <row r="204" spans="14:26" ht="15.75" hidden="1" customHeight="1" x14ac:dyDescent="0.2">
      <c r="N204" s="25"/>
      <c r="O204" s="60"/>
      <c r="P204" s="60"/>
      <c r="Q204" s="60"/>
      <c r="R204" s="25"/>
      <c r="S204" s="25"/>
      <c r="T204" s="25"/>
      <c r="U204" s="25"/>
      <c r="V204" s="25"/>
      <c r="W204" s="25"/>
      <c r="X204" s="25"/>
      <c r="Y204" s="25"/>
      <c r="Z204" s="25"/>
    </row>
    <row r="205" spans="14:26" ht="15.75" hidden="1" customHeight="1" x14ac:dyDescent="0.2">
      <c r="N205" s="25"/>
      <c r="O205" s="60"/>
      <c r="P205" s="60"/>
      <c r="Q205" s="60"/>
      <c r="R205" s="25"/>
      <c r="S205" s="25"/>
      <c r="T205" s="25"/>
      <c r="U205" s="25"/>
      <c r="V205" s="25"/>
      <c r="W205" s="25"/>
      <c r="X205" s="25"/>
      <c r="Y205" s="25"/>
      <c r="Z205" s="25"/>
    </row>
    <row r="206" spans="14:26" ht="15.75" hidden="1" customHeight="1" x14ac:dyDescent="0.2">
      <c r="N206" s="25"/>
      <c r="O206" s="60"/>
      <c r="P206" s="60"/>
      <c r="Q206" s="60"/>
      <c r="R206" s="25"/>
      <c r="S206" s="25"/>
      <c r="T206" s="25"/>
      <c r="U206" s="25"/>
      <c r="V206" s="25"/>
      <c r="W206" s="25"/>
      <c r="X206" s="25"/>
      <c r="Y206" s="25"/>
      <c r="Z206" s="25"/>
    </row>
    <row r="207" spans="14:26" ht="15.75" hidden="1" customHeight="1" x14ac:dyDescent="0.2">
      <c r="N207" s="25"/>
      <c r="O207" s="60"/>
      <c r="P207" s="60"/>
      <c r="Q207" s="60"/>
      <c r="R207" s="25"/>
      <c r="S207" s="25"/>
      <c r="T207" s="25"/>
      <c r="U207" s="25"/>
      <c r="V207" s="25"/>
      <c r="W207" s="25"/>
      <c r="X207" s="25"/>
      <c r="Y207" s="25"/>
      <c r="Z207" s="25"/>
    </row>
    <row r="208" spans="14:26" ht="15.75" hidden="1" customHeight="1" x14ac:dyDescent="0.2">
      <c r="N208" s="25"/>
      <c r="O208" s="60"/>
      <c r="P208" s="60"/>
      <c r="Q208" s="60"/>
      <c r="R208" s="25"/>
      <c r="S208" s="25"/>
      <c r="T208" s="25"/>
      <c r="U208" s="25"/>
      <c r="V208" s="25"/>
      <c r="W208" s="25"/>
      <c r="X208" s="25"/>
      <c r="Y208" s="25"/>
      <c r="Z208" s="25"/>
    </row>
    <row r="209" spans="14:26" ht="15.75" hidden="1" customHeight="1" x14ac:dyDescent="0.2">
      <c r="N209" s="25"/>
      <c r="O209" s="60"/>
      <c r="P209" s="60"/>
      <c r="Q209" s="60"/>
      <c r="R209" s="25"/>
      <c r="S209" s="25"/>
      <c r="T209" s="25"/>
      <c r="U209" s="25"/>
      <c r="V209" s="25"/>
      <c r="W209" s="25"/>
      <c r="X209" s="25"/>
      <c r="Y209" s="25"/>
      <c r="Z209" s="25"/>
    </row>
    <row r="210" spans="14:26" ht="15.75" hidden="1" customHeight="1" x14ac:dyDescent="0.2">
      <c r="N210" s="25"/>
      <c r="O210" s="60"/>
      <c r="P210" s="60"/>
      <c r="Q210" s="60"/>
      <c r="R210" s="25"/>
      <c r="S210" s="25"/>
      <c r="T210" s="25"/>
      <c r="U210" s="25"/>
      <c r="V210" s="25"/>
      <c r="W210" s="25"/>
      <c r="X210" s="25"/>
      <c r="Y210" s="25"/>
      <c r="Z210" s="25"/>
    </row>
    <row r="211" spans="14:26" ht="15.75" hidden="1" customHeight="1" x14ac:dyDescent="0.2">
      <c r="N211" s="25"/>
      <c r="O211" s="60"/>
      <c r="P211" s="60"/>
      <c r="Q211" s="60"/>
      <c r="R211" s="25"/>
      <c r="S211" s="25"/>
      <c r="T211" s="25"/>
      <c r="U211" s="25"/>
      <c r="V211" s="25"/>
      <c r="W211" s="25"/>
      <c r="X211" s="25"/>
      <c r="Y211" s="25"/>
      <c r="Z211" s="25"/>
    </row>
    <row r="212" spans="14:26" ht="15.75" hidden="1" customHeight="1" x14ac:dyDescent="0.2">
      <c r="N212" s="25"/>
      <c r="O212" s="60"/>
      <c r="P212" s="60"/>
      <c r="Q212" s="60"/>
      <c r="R212" s="25"/>
      <c r="S212" s="25"/>
      <c r="T212" s="25"/>
      <c r="U212" s="25"/>
      <c r="V212" s="25"/>
      <c r="W212" s="25"/>
      <c r="X212" s="25"/>
      <c r="Y212" s="25"/>
      <c r="Z212" s="25"/>
    </row>
    <row r="213" spans="14:26" ht="15.75" hidden="1" customHeight="1" x14ac:dyDescent="0.2">
      <c r="O213" s="32"/>
      <c r="P213" s="32"/>
      <c r="Q213" s="32"/>
    </row>
    <row r="214" spans="14:26" ht="15.75" hidden="1" customHeight="1" x14ac:dyDescent="0.2">
      <c r="O214" s="32"/>
      <c r="P214" s="32"/>
      <c r="Q214" s="32"/>
    </row>
    <row r="215" spans="14:26" ht="15.75" hidden="1" customHeight="1" x14ac:dyDescent="0.2">
      <c r="O215" s="32"/>
      <c r="P215" s="32"/>
      <c r="Q215" s="32"/>
    </row>
    <row r="216" spans="14:26" ht="15.75" hidden="1" customHeight="1" x14ac:dyDescent="0.2">
      <c r="O216" s="32"/>
      <c r="P216" s="32"/>
      <c r="Q216" s="32"/>
    </row>
    <row r="217" spans="14:26" ht="15.75" hidden="1" customHeight="1" x14ac:dyDescent="0.2">
      <c r="O217" s="32"/>
      <c r="P217" s="32"/>
      <c r="Q217" s="32"/>
    </row>
    <row r="218" spans="14:26" ht="15.75" hidden="1" customHeight="1" x14ac:dyDescent="0.2">
      <c r="O218" s="32"/>
      <c r="P218" s="32"/>
      <c r="Q218" s="32"/>
    </row>
    <row r="219" spans="14:26" ht="15.75" hidden="1" customHeight="1" x14ac:dyDescent="0.2">
      <c r="O219" s="32"/>
      <c r="P219" s="32"/>
      <c r="Q219" s="32"/>
    </row>
    <row r="220" spans="14:26" ht="15.75" hidden="1" customHeight="1" x14ac:dyDescent="0.2">
      <c r="O220" s="32"/>
      <c r="P220" s="32"/>
      <c r="Q220" s="32"/>
    </row>
    <row r="221" spans="14:26" ht="15.75" hidden="1" customHeight="1" x14ac:dyDescent="0.2">
      <c r="O221" s="32"/>
      <c r="P221" s="32"/>
      <c r="Q221" s="32"/>
    </row>
    <row r="222" spans="14:26" ht="15.75" hidden="1" customHeight="1" x14ac:dyDescent="0.2">
      <c r="O222" s="32"/>
      <c r="P222" s="32"/>
      <c r="Q222" s="32"/>
    </row>
    <row r="223" spans="14:26" ht="15.75" hidden="1" customHeight="1" x14ac:dyDescent="0.2">
      <c r="O223" s="32"/>
      <c r="P223" s="32"/>
      <c r="Q223" s="32"/>
    </row>
    <row r="224" spans="14:26" ht="15.75" hidden="1" customHeight="1" x14ac:dyDescent="0.2">
      <c r="O224" s="32"/>
      <c r="P224" s="32"/>
      <c r="Q224" s="32"/>
    </row>
    <row r="225" spans="15:17" ht="15.75" hidden="1" customHeight="1" x14ac:dyDescent="0.2">
      <c r="O225" s="32"/>
      <c r="P225" s="32"/>
      <c r="Q225" s="32"/>
    </row>
    <row r="226" spans="15:17" ht="15.75" hidden="1" customHeight="1" x14ac:dyDescent="0.2">
      <c r="O226" s="32"/>
      <c r="P226" s="32"/>
      <c r="Q226" s="32"/>
    </row>
    <row r="227" spans="15:17" ht="15.75" hidden="1" customHeight="1" x14ac:dyDescent="0.2">
      <c r="O227" s="32"/>
      <c r="P227" s="32"/>
      <c r="Q227" s="32"/>
    </row>
    <row r="228" spans="15:17" ht="15.75" hidden="1" customHeight="1" x14ac:dyDescent="0.2">
      <c r="O228" s="32"/>
      <c r="P228" s="32"/>
      <c r="Q228" s="32"/>
    </row>
    <row r="229" spans="15:17" ht="15.75" hidden="1" customHeight="1" x14ac:dyDescent="0.2">
      <c r="O229" s="32"/>
      <c r="P229" s="32"/>
      <c r="Q229" s="32"/>
    </row>
    <row r="230" spans="15:17" ht="15.75" hidden="1" customHeight="1" x14ac:dyDescent="0.2">
      <c r="O230" s="32"/>
      <c r="P230" s="32"/>
      <c r="Q230" s="32"/>
    </row>
    <row r="231" spans="15:17" ht="15.75" hidden="1" customHeight="1" x14ac:dyDescent="0.2">
      <c r="O231" s="32"/>
      <c r="P231" s="32"/>
      <c r="Q231" s="32"/>
    </row>
    <row r="232" spans="15:17" ht="15.75" hidden="1" customHeight="1" x14ac:dyDescent="0.2">
      <c r="O232" s="32"/>
      <c r="P232" s="32"/>
      <c r="Q232" s="32"/>
    </row>
    <row r="233" spans="15:17" ht="15.75" hidden="1" customHeight="1" x14ac:dyDescent="0.2">
      <c r="O233" s="32"/>
      <c r="P233" s="32"/>
      <c r="Q233" s="32"/>
    </row>
    <row r="234" spans="15:17" ht="15.75" hidden="1" customHeight="1" x14ac:dyDescent="0.2">
      <c r="O234" s="32"/>
      <c r="P234" s="32"/>
      <c r="Q234" s="32"/>
    </row>
    <row r="235" spans="15:17" ht="15.75" hidden="1" customHeight="1" x14ac:dyDescent="0.2">
      <c r="O235" s="32"/>
      <c r="P235" s="32"/>
      <c r="Q235" s="32"/>
    </row>
    <row r="236" spans="15:17" ht="15.75" hidden="1" customHeight="1" x14ac:dyDescent="0.2">
      <c r="O236" s="32"/>
      <c r="P236" s="32"/>
      <c r="Q236" s="32"/>
    </row>
    <row r="237" spans="15:17" ht="15.75" hidden="1" customHeight="1" x14ac:dyDescent="0.2">
      <c r="O237" s="32"/>
      <c r="P237" s="32"/>
      <c r="Q237" s="32"/>
    </row>
    <row r="238" spans="15:17" ht="15.75" hidden="1" customHeight="1" x14ac:dyDescent="0.2">
      <c r="O238" s="32"/>
      <c r="P238" s="32"/>
      <c r="Q238" s="32"/>
    </row>
    <row r="239" spans="15:17" ht="15.75" hidden="1" customHeight="1" x14ac:dyDescent="0.2">
      <c r="O239" s="32"/>
      <c r="P239" s="32"/>
      <c r="Q239" s="32"/>
    </row>
    <row r="240" spans="15:17" ht="15.75" hidden="1" customHeight="1" x14ac:dyDescent="0.2">
      <c r="O240" s="32"/>
      <c r="P240" s="32"/>
      <c r="Q240" s="32"/>
    </row>
    <row r="241" spans="15:17" ht="15.75" hidden="1" customHeight="1" x14ac:dyDescent="0.2">
      <c r="O241" s="32"/>
      <c r="P241" s="32"/>
      <c r="Q241" s="32"/>
    </row>
    <row r="242" spans="15:17" ht="15.75" hidden="1" customHeight="1" x14ac:dyDescent="0.2">
      <c r="O242" s="32"/>
      <c r="P242" s="32"/>
      <c r="Q242" s="32"/>
    </row>
    <row r="243" spans="15:17" ht="15.75" hidden="1" customHeight="1" x14ac:dyDescent="0.2">
      <c r="O243" s="32"/>
      <c r="P243" s="32"/>
      <c r="Q243" s="32"/>
    </row>
    <row r="244" spans="15:17" ht="15.75" hidden="1" customHeight="1" x14ac:dyDescent="0.2">
      <c r="O244" s="32"/>
      <c r="P244" s="32"/>
      <c r="Q244" s="32"/>
    </row>
    <row r="245" spans="15:17" ht="15.75" hidden="1" customHeight="1" x14ac:dyDescent="0.2">
      <c r="O245" s="32"/>
      <c r="P245" s="32"/>
      <c r="Q245" s="32"/>
    </row>
    <row r="246" spans="15:17" ht="15.75" hidden="1" customHeight="1" x14ac:dyDescent="0.2">
      <c r="O246" s="32"/>
      <c r="P246" s="32"/>
      <c r="Q246" s="32"/>
    </row>
    <row r="247" spans="15:17" ht="15.75" hidden="1" customHeight="1" x14ac:dyDescent="0.2">
      <c r="O247" s="32"/>
      <c r="P247" s="32"/>
      <c r="Q247" s="32"/>
    </row>
    <row r="248" spans="15:17" ht="15.75" hidden="1" customHeight="1" x14ac:dyDescent="0.2">
      <c r="O248" s="32"/>
      <c r="P248" s="32"/>
      <c r="Q248" s="32"/>
    </row>
    <row r="249" spans="15:17" ht="15.75" hidden="1" customHeight="1" x14ac:dyDescent="0.2">
      <c r="O249" s="32"/>
      <c r="P249" s="32"/>
      <c r="Q249" s="32"/>
    </row>
    <row r="250" spans="15:17" ht="15.75" hidden="1" customHeight="1" x14ac:dyDescent="0.2">
      <c r="O250" s="32"/>
      <c r="P250" s="32"/>
      <c r="Q250" s="32"/>
    </row>
    <row r="251" spans="15:17" ht="15.75" hidden="1" customHeight="1" x14ac:dyDescent="0.2">
      <c r="O251" s="32"/>
      <c r="P251" s="32"/>
      <c r="Q251" s="32"/>
    </row>
    <row r="252" spans="15:17" ht="15.75" hidden="1" customHeight="1" x14ac:dyDescent="0.2">
      <c r="O252" s="32"/>
      <c r="P252" s="32"/>
      <c r="Q252" s="32"/>
    </row>
    <row r="253" spans="15:17" ht="15.75" hidden="1" customHeight="1" x14ac:dyDescent="0.2">
      <c r="O253" s="32"/>
      <c r="P253" s="32"/>
      <c r="Q253" s="32"/>
    </row>
    <row r="254" spans="15:17" ht="15.75" hidden="1" customHeight="1" x14ac:dyDescent="0.2">
      <c r="O254" s="32"/>
      <c r="P254" s="32"/>
      <c r="Q254" s="32"/>
    </row>
    <row r="255" spans="15:17" ht="15.75" hidden="1" customHeight="1" x14ac:dyDescent="0.2">
      <c r="O255" s="32"/>
      <c r="P255" s="32"/>
      <c r="Q255" s="32"/>
    </row>
    <row r="256" spans="15:17" ht="15.75" hidden="1" customHeight="1" x14ac:dyDescent="0.2">
      <c r="O256" s="32"/>
      <c r="P256" s="32"/>
      <c r="Q256" s="32"/>
    </row>
    <row r="257" spans="15:17" ht="15.75" hidden="1" customHeight="1" x14ac:dyDescent="0.2">
      <c r="O257" s="32"/>
      <c r="P257" s="32"/>
      <c r="Q257" s="32"/>
    </row>
    <row r="258" spans="15:17" ht="15.75" hidden="1" customHeight="1" x14ac:dyDescent="0.2">
      <c r="O258" s="32"/>
      <c r="P258" s="32"/>
      <c r="Q258" s="32"/>
    </row>
    <row r="259" spans="15:17" ht="15.75" hidden="1" customHeight="1" x14ac:dyDescent="0.2">
      <c r="O259" s="32"/>
      <c r="P259" s="32"/>
      <c r="Q259" s="32"/>
    </row>
    <row r="260" spans="15:17" ht="15.75" hidden="1" customHeight="1" x14ac:dyDescent="0.2">
      <c r="O260" s="32"/>
      <c r="P260" s="32"/>
      <c r="Q260" s="32"/>
    </row>
    <row r="261" spans="15:17" ht="15.75" hidden="1" customHeight="1" x14ac:dyDescent="0.2">
      <c r="O261" s="32"/>
      <c r="P261" s="32"/>
      <c r="Q261" s="32"/>
    </row>
    <row r="262" spans="15:17" ht="15.75" hidden="1" customHeight="1" x14ac:dyDescent="0.2">
      <c r="O262" s="32"/>
      <c r="P262" s="32"/>
      <c r="Q262" s="32"/>
    </row>
    <row r="263" spans="15:17" ht="15.75" hidden="1" customHeight="1" x14ac:dyDescent="0.2">
      <c r="O263" s="32"/>
      <c r="P263" s="32"/>
      <c r="Q263" s="32"/>
    </row>
    <row r="264" spans="15:17" ht="15.75" hidden="1" customHeight="1" x14ac:dyDescent="0.2">
      <c r="O264" s="32"/>
      <c r="P264" s="32"/>
      <c r="Q264" s="32"/>
    </row>
    <row r="265" spans="15:17" ht="15.75" hidden="1" customHeight="1" x14ac:dyDescent="0.2">
      <c r="O265" s="32"/>
      <c r="P265" s="32"/>
      <c r="Q265" s="32"/>
    </row>
    <row r="266" spans="15:17" ht="15.75" hidden="1" customHeight="1" x14ac:dyDescent="0.2">
      <c r="O266" s="32"/>
      <c r="P266" s="32"/>
      <c r="Q266" s="32"/>
    </row>
    <row r="267" spans="15:17" ht="15.75" hidden="1" customHeight="1" x14ac:dyDescent="0.2">
      <c r="O267" s="32"/>
      <c r="P267" s="32"/>
      <c r="Q267" s="32"/>
    </row>
    <row r="268" spans="15:17" ht="15.75" hidden="1" customHeight="1" x14ac:dyDescent="0.2">
      <c r="O268" s="32"/>
      <c r="P268" s="32"/>
      <c r="Q268" s="32"/>
    </row>
    <row r="269" spans="15:17" ht="15.75" hidden="1" customHeight="1" x14ac:dyDescent="0.2">
      <c r="O269" s="32"/>
      <c r="P269" s="32"/>
      <c r="Q269" s="32"/>
    </row>
    <row r="270" spans="15:17" ht="15.75" hidden="1" customHeight="1" x14ac:dyDescent="0.2">
      <c r="O270" s="32"/>
      <c r="P270" s="32"/>
      <c r="Q270" s="32"/>
    </row>
    <row r="271" spans="15:17" ht="15.75" hidden="1" customHeight="1" x14ac:dyDescent="0.2">
      <c r="O271" s="32"/>
      <c r="P271" s="32"/>
      <c r="Q271" s="32"/>
    </row>
    <row r="272" spans="15:17" ht="15.75" hidden="1" customHeight="1" x14ac:dyDescent="0.2">
      <c r="O272" s="32"/>
      <c r="P272" s="32"/>
      <c r="Q272" s="32"/>
    </row>
    <row r="273" spans="15:17" ht="15.75" hidden="1" customHeight="1" x14ac:dyDescent="0.2">
      <c r="O273" s="32"/>
      <c r="P273" s="32"/>
      <c r="Q273" s="32"/>
    </row>
    <row r="274" spans="15:17" ht="15.75" hidden="1" customHeight="1" x14ac:dyDescent="0.2">
      <c r="O274" s="32"/>
      <c r="P274" s="32"/>
      <c r="Q274" s="32"/>
    </row>
    <row r="275" spans="15:17" ht="15.75" hidden="1" customHeight="1" x14ac:dyDescent="0.2">
      <c r="O275" s="32"/>
      <c r="P275" s="32"/>
      <c r="Q275" s="32"/>
    </row>
    <row r="276" spans="15:17" ht="15.75" hidden="1" customHeight="1" x14ac:dyDescent="0.2">
      <c r="O276" s="32"/>
      <c r="P276" s="32"/>
      <c r="Q276" s="32"/>
    </row>
    <row r="277" spans="15:17" ht="15.75" hidden="1" customHeight="1" x14ac:dyDescent="0.2">
      <c r="O277" s="32"/>
      <c r="P277" s="32"/>
      <c r="Q277" s="32"/>
    </row>
    <row r="278" spans="15:17" ht="15.75" hidden="1" customHeight="1" x14ac:dyDescent="0.2">
      <c r="O278" s="32"/>
      <c r="P278" s="32"/>
      <c r="Q278" s="32"/>
    </row>
    <row r="279" spans="15:17" ht="15.75" hidden="1" customHeight="1" x14ac:dyDescent="0.2">
      <c r="O279" s="32"/>
      <c r="P279" s="32"/>
      <c r="Q279" s="32"/>
    </row>
    <row r="280" spans="15:17" ht="15.75" hidden="1" customHeight="1" x14ac:dyDescent="0.2">
      <c r="O280" s="32"/>
      <c r="P280" s="32"/>
      <c r="Q280" s="32"/>
    </row>
    <row r="281" spans="15:17" ht="15.75" hidden="1" customHeight="1" x14ac:dyDescent="0.2">
      <c r="O281" s="32"/>
      <c r="P281" s="32"/>
      <c r="Q281" s="32"/>
    </row>
    <row r="282" spans="15:17" ht="15.75" hidden="1" customHeight="1" x14ac:dyDescent="0.2">
      <c r="O282" s="32"/>
      <c r="P282" s="32"/>
      <c r="Q282" s="32"/>
    </row>
    <row r="283" spans="15:17" ht="15.75" hidden="1" customHeight="1" x14ac:dyDescent="0.2">
      <c r="O283" s="32"/>
      <c r="P283" s="32"/>
      <c r="Q283" s="32"/>
    </row>
    <row r="284" spans="15:17" ht="15.75" hidden="1" customHeight="1" x14ac:dyDescent="0.2">
      <c r="O284" s="32"/>
      <c r="P284" s="32"/>
      <c r="Q284" s="32"/>
    </row>
    <row r="285" spans="15:17" ht="15.75" hidden="1" customHeight="1" x14ac:dyDescent="0.2">
      <c r="O285" s="32"/>
      <c r="P285" s="32"/>
      <c r="Q285" s="32"/>
    </row>
    <row r="286" spans="15:17" ht="15.75" hidden="1" customHeight="1" x14ac:dyDescent="0.2">
      <c r="O286" s="32"/>
      <c r="P286" s="32"/>
      <c r="Q286" s="32"/>
    </row>
    <row r="287" spans="15:17" ht="15.75" hidden="1" customHeight="1" x14ac:dyDescent="0.2">
      <c r="O287" s="32"/>
      <c r="P287" s="32"/>
      <c r="Q287" s="32"/>
    </row>
    <row r="288" spans="15:17" ht="15.75" hidden="1" customHeight="1" x14ac:dyDescent="0.2">
      <c r="O288" s="32"/>
      <c r="P288" s="32"/>
      <c r="Q288" s="32"/>
    </row>
    <row r="289" spans="15:17" ht="15.75" hidden="1" customHeight="1" x14ac:dyDescent="0.2">
      <c r="O289" s="32"/>
      <c r="P289" s="32"/>
      <c r="Q289" s="32"/>
    </row>
    <row r="290" spans="15:17" ht="15.75" customHeight="1" x14ac:dyDescent="0.2"/>
    <row r="291" spans="15:17" ht="15.75" customHeight="1" x14ac:dyDescent="0.2"/>
    <row r="292" spans="15:17" ht="15.75" customHeight="1" x14ac:dyDescent="0.2"/>
    <row r="293" spans="15:17" ht="15.75" customHeight="1" x14ac:dyDescent="0.2"/>
    <row r="294" spans="15:17" ht="15.75" customHeight="1" x14ac:dyDescent="0.2"/>
    <row r="295" spans="15:17" ht="15.75" customHeight="1" x14ac:dyDescent="0.2"/>
    <row r="296" spans="15:17" ht="15.75" customHeight="1" x14ac:dyDescent="0.2"/>
    <row r="297" spans="15:17" ht="15.75" customHeight="1" x14ac:dyDescent="0.2"/>
    <row r="298" spans="15:17" ht="15.75" customHeight="1" x14ac:dyDescent="0.2"/>
    <row r="299" spans="15:17" ht="15.75" customHeight="1" x14ac:dyDescent="0.2"/>
    <row r="300" spans="15:17" ht="15.75" customHeight="1" x14ac:dyDescent="0.2"/>
    <row r="301" spans="15:17" ht="15.75" customHeight="1" x14ac:dyDescent="0.2"/>
    <row r="302" spans="15:17" ht="15.75" customHeight="1" x14ac:dyDescent="0.2"/>
    <row r="303" spans="15:17" ht="15.75" customHeight="1" x14ac:dyDescent="0.2"/>
    <row r="304" spans="15:17" ht="15.75" customHeight="1" x14ac:dyDescent="0.2"/>
    <row r="305" ht="15.75" customHeight="1" x14ac:dyDescent="0.2"/>
    <row r="306" ht="15.75" customHeight="1" x14ac:dyDescent="0.2"/>
  </sheetData>
  <mergeCells count="10">
    <mergeCell ref="D4:G4"/>
    <mergeCell ref="F11:G11"/>
    <mergeCell ref="H12:I12"/>
    <mergeCell ref="H35:I35"/>
    <mergeCell ref="F24:G24"/>
    <mergeCell ref="H25:I25"/>
    <mergeCell ref="F34:G34"/>
    <mergeCell ref="D24:E24"/>
    <mergeCell ref="D11:E11"/>
    <mergeCell ref="D34:E34"/>
  </mergeCells>
  <conditionalFormatting sqref="G36:G39 G13:G18">
    <cfRule type="dataBar" priority="19">
      <dataBar>
        <cfvo type="num" val="0"/>
        <cfvo type="num" val="1"/>
        <color theme="4" tint="0.39997558519241921"/>
      </dataBar>
      <extLst>
        <ext xmlns:x14="http://schemas.microsoft.com/office/spreadsheetml/2009/9/main" uri="{B025F937-C7B1-47D3-B67F-A62EFF666E3E}">
          <x14:id>{34CE75F3-4172-4231-B58C-B53F550CDC81}</x14:id>
        </ext>
      </extLst>
    </cfRule>
  </conditionalFormatting>
  <conditionalFormatting sqref="G26:G28">
    <cfRule type="dataBar" priority="14">
      <dataBar>
        <cfvo type="num" val="0"/>
        <cfvo type="num" val="1"/>
        <color theme="4" tint="0.39997558519241921"/>
      </dataBar>
      <extLst>
        <ext xmlns:x14="http://schemas.microsoft.com/office/spreadsheetml/2009/9/main" uri="{B025F937-C7B1-47D3-B67F-A62EFF666E3E}">
          <x14:id>{AD10E73E-3B8A-4B56-AFBC-DF7A8FF9499D}</x14:id>
        </ext>
      </extLst>
    </cfRule>
  </conditionalFormatting>
  <conditionalFormatting sqref="E26:E28">
    <cfRule type="dataBar" priority="5">
      <dataBar>
        <cfvo type="num" val="0"/>
        <cfvo type="num" val="1"/>
        <color theme="4" tint="0.39997558519241921"/>
      </dataBar>
      <extLst>
        <ext xmlns:x14="http://schemas.microsoft.com/office/spreadsheetml/2009/9/main" uri="{B025F937-C7B1-47D3-B67F-A62EFF666E3E}">
          <x14:id>{DFA487BB-FD0F-4352-879D-A72185A0DC12}</x14:id>
        </ext>
      </extLst>
    </cfRule>
  </conditionalFormatting>
  <conditionalFormatting sqref="E13:E18">
    <cfRule type="dataBar" priority="4">
      <dataBar>
        <cfvo type="num" val="0"/>
        <cfvo type="num" val="1"/>
        <color theme="4" tint="0.39997558519241921"/>
      </dataBar>
      <extLst>
        <ext xmlns:x14="http://schemas.microsoft.com/office/spreadsheetml/2009/9/main" uri="{B025F937-C7B1-47D3-B67F-A62EFF666E3E}">
          <x14:id>{C40597ED-4D8F-4120-999C-DA14806B0755}</x14:id>
        </ext>
      </extLst>
    </cfRule>
  </conditionalFormatting>
  <conditionalFormatting sqref="E36:E39">
    <cfRule type="dataBar" priority="3">
      <dataBar>
        <cfvo type="num" val="0"/>
        <cfvo type="num" val="1"/>
        <color theme="4" tint="0.39997558519241921"/>
      </dataBar>
      <extLst>
        <ext xmlns:x14="http://schemas.microsoft.com/office/spreadsheetml/2009/9/main" uri="{B025F937-C7B1-47D3-B67F-A62EFF666E3E}">
          <x14:id>{537E8A2D-BBCC-4A9A-98BA-DB990A9A6D68}</x14:id>
        </ext>
      </extLst>
    </cfRule>
  </conditionalFormatting>
  <pageMargins left="0.7" right="0.7" top="0.75" bottom="0.75" header="0.3" footer="0.3"/>
  <pageSetup paperSize="9" scale="53"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dataBar" id="{34CE75F3-4172-4231-B58C-B53F550CDC81}">
            <x14:dataBar minLength="0" maxLength="100" gradient="0">
              <x14:cfvo type="num">
                <xm:f>0</xm:f>
              </x14:cfvo>
              <x14:cfvo type="num">
                <xm:f>1</xm:f>
              </x14:cfvo>
              <x14:negativeFillColor rgb="FFFF0000"/>
              <x14:axisColor rgb="FF000000"/>
            </x14:dataBar>
          </x14:cfRule>
          <xm:sqref>G36:G39 G13:G18</xm:sqref>
        </x14:conditionalFormatting>
        <x14:conditionalFormatting xmlns:xm="http://schemas.microsoft.com/office/excel/2006/main">
          <x14:cfRule type="dataBar" id="{AD10E73E-3B8A-4B56-AFBC-DF7A8FF9499D}">
            <x14:dataBar minLength="0" maxLength="100" gradient="0">
              <x14:cfvo type="num">
                <xm:f>0</xm:f>
              </x14:cfvo>
              <x14:cfvo type="num">
                <xm:f>1</xm:f>
              </x14:cfvo>
              <x14:negativeFillColor rgb="FFFF0000"/>
              <x14:axisColor rgb="FF000000"/>
            </x14:dataBar>
          </x14:cfRule>
          <xm:sqref>G26:G28</xm:sqref>
        </x14:conditionalFormatting>
        <x14:conditionalFormatting xmlns:xm="http://schemas.microsoft.com/office/excel/2006/main">
          <x14:cfRule type="dataBar" id="{DFA487BB-FD0F-4352-879D-A72185A0DC12}">
            <x14:dataBar minLength="0" maxLength="100" gradient="0">
              <x14:cfvo type="num">
                <xm:f>0</xm:f>
              </x14:cfvo>
              <x14:cfvo type="num">
                <xm:f>1</xm:f>
              </x14:cfvo>
              <x14:negativeFillColor rgb="FFFF0000"/>
              <x14:axisColor rgb="FF000000"/>
            </x14:dataBar>
          </x14:cfRule>
          <xm:sqref>E26:E28</xm:sqref>
        </x14:conditionalFormatting>
        <x14:conditionalFormatting xmlns:xm="http://schemas.microsoft.com/office/excel/2006/main">
          <x14:cfRule type="dataBar" id="{C40597ED-4D8F-4120-999C-DA14806B0755}">
            <x14:dataBar minLength="0" maxLength="100" gradient="0">
              <x14:cfvo type="num">
                <xm:f>0</xm:f>
              </x14:cfvo>
              <x14:cfvo type="num">
                <xm:f>1</xm:f>
              </x14:cfvo>
              <x14:negativeFillColor rgb="FFFF0000"/>
              <x14:axisColor rgb="FF000000"/>
            </x14:dataBar>
          </x14:cfRule>
          <xm:sqref>E13:E18</xm:sqref>
        </x14:conditionalFormatting>
        <x14:conditionalFormatting xmlns:xm="http://schemas.microsoft.com/office/excel/2006/main">
          <x14:cfRule type="dataBar" id="{537E8A2D-BBCC-4A9A-98BA-DB990A9A6D68}">
            <x14:dataBar minLength="0" maxLength="100" gradient="0">
              <x14:cfvo type="num">
                <xm:f>0</xm:f>
              </x14:cfvo>
              <x14:cfvo type="num">
                <xm:f>1</xm:f>
              </x14:cfvo>
              <x14:negativeFillColor rgb="FFFF0000"/>
              <x14:axisColor rgb="FF000000"/>
            </x14:dataBar>
          </x14:cfRule>
          <xm:sqref>E36:E39</xm:sqref>
        </x14:conditionalFormatting>
        <x14:conditionalFormatting xmlns:xm="http://schemas.microsoft.com/office/excel/2006/main">
          <x14:cfRule type="iconSet" priority="20" id="{2A6DC058-076B-4B85-A849-2A29325A8C3D}">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I13:I19</xm:sqref>
        </x14:conditionalFormatting>
        <x14:conditionalFormatting xmlns:xm="http://schemas.microsoft.com/office/excel/2006/main">
          <x14:cfRule type="iconSet" priority="28" id="{5FAF949F-3A91-4E31-B5BC-BF0B8E140C16}">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I36:I39</xm:sqref>
        </x14:conditionalFormatting>
        <x14:conditionalFormatting xmlns:xm="http://schemas.microsoft.com/office/excel/2006/main">
          <x14:cfRule type="iconSet" priority="61" id="{9F9B870D-0EA3-4E70-B922-5CE857FA38EE}">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I26:I31</xm:sqref>
        </x14:conditionalFormatting>
        <x14:conditionalFormatting xmlns:xm="http://schemas.microsoft.com/office/excel/2006/main">
          <x14:cfRule type="iconSet" priority="1" id="{A4D3D62F-A817-4F03-9D6F-B57A1750CDAA}">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I40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'2016F'!$A$2:$A$5</xm:f>
          </x14:formula1>
          <xm:sqref>D4:G4</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0" tint="-0.499984740745262"/>
  </sheetPr>
  <dimension ref="A1:BA211"/>
  <sheetViews>
    <sheetView showGridLines="0" showZeros="0" zoomScale="80" zoomScaleNormal="80" workbookViewId="0">
      <pane ySplit="7" topLeftCell="A8" activePane="bottomLeft" state="frozen"/>
      <selection activeCell="S28" sqref="S28"/>
      <selection pane="bottomLeft" activeCell="G93" sqref="G93"/>
    </sheetView>
  </sheetViews>
  <sheetFormatPr defaultColWidth="0" defaultRowHeight="0" customHeight="1" zeroHeight="1" x14ac:dyDescent="0.2"/>
  <cols>
    <col min="1" max="1" width="5.85546875" style="386" customWidth="1"/>
    <col min="2" max="2" width="1.85546875" style="386" customWidth="1"/>
    <col min="3" max="3" width="42.28515625" style="386" customWidth="1"/>
    <col min="4" max="4" width="14.5703125" style="386" customWidth="1"/>
    <col min="5" max="5" width="16.7109375" style="386" customWidth="1"/>
    <col min="6" max="9" width="13.42578125" style="386" customWidth="1"/>
    <col min="10" max="10" width="14.85546875" style="386" customWidth="1"/>
    <col min="11" max="11" width="14.7109375" style="386" customWidth="1"/>
    <col min="12" max="12" width="15.42578125" style="386" customWidth="1"/>
    <col min="13" max="13" width="14.85546875" style="386" customWidth="1"/>
    <col min="14" max="14" width="5" style="386" customWidth="1"/>
    <col min="15" max="15" width="2.85546875" style="386" customWidth="1"/>
    <col min="16" max="16" width="2" style="386" customWidth="1"/>
    <col min="17" max="18" width="18.85546875" style="386" customWidth="1"/>
    <col min="19" max="19" width="30" style="386" customWidth="1"/>
    <col min="20" max="20" width="18.28515625" style="386" hidden="1" customWidth="1"/>
    <col min="21" max="21" width="16.5703125" style="386" hidden="1" customWidth="1"/>
    <col min="22" max="22" width="18.85546875" style="386" hidden="1" customWidth="1"/>
    <col min="23" max="24" width="20.7109375" style="386" hidden="1" customWidth="1"/>
    <col min="25" max="25" width="19.42578125" style="386" hidden="1" customWidth="1"/>
    <col min="26" max="26" width="16" style="386" hidden="1" customWidth="1"/>
    <col min="27" max="27" width="24.85546875" style="386" hidden="1" customWidth="1"/>
    <col min="28" max="28" width="19.7109375" style="386" hidden="1" customWidth="1"/>
    <col min="29" max="29" width="18.85546875" style="386" hidden="1" customWidth="1"/>
    <col min="30" max="30" width="19.7109375" style="386" hidden="1" customWidth="1"/>
    <col min="31" max="31" width="19.42578125" style="386" hidden="1" customWidth="1"/>
    <col min="32" max="32" width="18" style="386" hidden="1" customWidth="1"/>
    <col min="33" max="33" width="28.7109375" style="386" hidden="1" customWidth="1"/>
    <col min="34" max="34" width="18.5703125" style="386" hidden="1" customWidth="1"/>
    <col min="35" max="35" width="18.85546875" style="386" hidden="1" customWidth="1"/>
    <col min="36" max="36" width="20.42578125" style="386" hidden="1" customWidth="1"/>
    <col min="37" max="37" width="18.85546875" style="386" hidden="1" customWidth="1"/>
    <col min="38" max="38" width="19.85546875" style="386" hidden="1" customWidth="1"/>
    <col min="39" max="39" width="6.5703125" style="386" hidden="1" customWidth="1"/>
    <col min="40" max="50" width="9.140625" style="386" hidden="1" customWidth="1"/>
    <col min="51" max="53" width="0" style="386" hidden="1" customWidth="1"/>
    <col min="54" max="16384" width="9.140625" style="386" hidden="1"/>
  </cols>
  <sheetData>
    <row r="1" spans="2:51" s="377" customFormat="1" ht="16.5" customHeight="1" x14ac:dyDescent="0.25">
      <c r="C1" s="376" t="s">
        <v>1100</v>
      </c>
    </row>
    <row r="2" spans="2:51" s="377" customFormat="1" ht="16.5" customHeight="1" x14ac:dyDescent="0.2">
      <c r="C2" s="378" t="s">
        <v>644</v>
      </c>
      <c r="D2" s="378"/>
      <c r="E2" s="378"/>
      <c r="F2" s="378"/>
      <c r="G2" s="378"/>
      <c r="H2" s="378"/>
    </row>
    <row r="3" spans="2:51" s="377" customFormat="1" ht="16.5" customHeight="1" thickBot="1" x14ac:dyDescent="0.25">
      <c r="C3" s="378"/>
      <c r="D3" s="378"/>
      <c r="E3" s="378"/>
      <c r="F3" s="378"/>
      <c r="G3" s="378"/>
      <c r="H3" s="378"/>
    </row>
    <row r="4" spans="2:51" s="377" customFormat="1" ht="16.5" customHeight="1" thickBot="1" x14ac:dyDescent="0.3">
      <c r="C4" s="379"/>
      <c r="D4" s="638" t="s">
        <v>765</v>
      </c>
      <c r="E4" s="639"/>
      <c r="F4" s="639"/>
      <c r="G4" s="640"/>
      <c r="H4" s="428"/>
      <c r="AY4" s="380"/>
    </row>
    <row r="5" spans="2:51" s="377" customFormat="1" ht="16.5" customHeight="1" x14ac:dyDescent="0.25">
      <c r="C5" s="379"/>
      <c r="D5" s="379"/>
      <c r="E5" s="379"/>
      <c r="F5" s="379"/>
      <c r="G5" s="379"/>
      <c r="H5" s="379"/>
      <c r="AY5" s="380"/>
    </row>
    <row r="6" spans="2:51" s="377" customFormat="1" ht="16.5" customHeight="1" x14ac:dyDescent="0.2">
      <c r="C6" s="379" t="s">
        <v>219</v>
      </c>
      <c r="D6" s="382">
        <f>VLOOKUP('[5]TLDB-Activity'!$D$4,activity2016,2,0)</f>
        <v>107</v>
      </c>
      <c r="E6" s="378"/>
      <c r="F6" s="392"/>
      <c r="G6" s="426"/>
      <c r="H6" s="427"/>
    </row>
    <row r="7" spans="2:51" s="377" customFormat="1" ht="17.25" customHeight="1" x14ac:dyDescent="0.35">
      <c r="C7" s="383"/>
      <c r="D7" s="384"/>
      <c r="E7" s="381"/>
      <c r="F7" s="381"/>
      <c r="G7" s="393"/>
      <c r="H7" s="385"/>
    </row>
    <row r="8" spans="2:51" s="377" customFormat="1" ht="16.5" customHeight="1" x14ac:dyDescent="0.35">
      <c r="C8" s="383"/>
      <c r="D8" s="384"/>
      <c r="E8" s="381"/>
      <c r="F8" s="381"/>
      <c r="G8" s="393"/>
      <c r="H8" s="381"/>
    </row>
    <row r="9" spans="2:51" s="377" customFormat="1" ht="16.5" customHeight="1" x14ac:dyDescent="0.35">
      <c r="C9" s="399" t="s">
        <v>921</v>
      </c>
      <c r="D9" s="384"/>
      <c r="E9" s="381"/>
      <c r="F9" s="381"/>
      <c r="H9" s="381"/>
    </row>
    <row r="10" spans="2:51" s="377" customFormat="1" ht="16.5" customHeight="1" x14ac:dyDescent="0.25">
      <c r="C10" s="377" t="s">
        <v>852</v>
      </c>
      <c r="D10" s="381"/>
      <c r="E10" s="381"/>
      <c r="F10" s="381"/>
      <c r="G10" s="389"/>
      <c r="H10" s="381"/>
      <c r="K10" s="456"/>
    </row>
    <row r="11" spans="2:51" s="377" customFormat="1" ht="16.5" customHeight="1" x14ac:dyDescent="0.25">
      <c r="D11" s="381"/>
      <c r="E11" s="381"/>
      <c r="F11" s="381"/>
      <c r="G11" s="389"/>
      <c r="H11" s="381"/>
    </row>
    <row r="12" spans="2:51" s="377" customFormat="1" ht="16.5" customHeight="1" x14ac:dyDescent="0.2">
      <c r="C12" s="401"/>
      <c r="D12" s="650" t="s">
        <v>1058</v>
      </c>
      <c r="E12" s="651"/>
      <c r="F12" s="652"/>
      <c r="G12" s="650" t="s">
        <v>766</v>
      </c>
      <c r="H12" s="651"/>
      <c r="I12" s="652"/>
    </row>
    <row r="13" spans="2:51" s="377" customFormat="1" ht="45" customHeight="1" x14ac:dyDescent="0.2">
      <c r="C13" s="444" t="s">
        <v>660</v>
      </c>
      <c r="D13" s="439" t="s">
        <v>221</v>
      </c>
      <c r="E13" s="437" t="s">
        <v>907</v>
      </c>
      <c r="F13" s="438" t="s">
        <v>908</v>
      </c>
      <c r="G13" s="439" t="s">
        <v>221</v>
      </c>
      <c r="H13" s="437" t="s">
        <v>907</v>
      </c>
      <c r="I13" s="438" t="s">
        <v>908</v>
      </c>
    </row>
    <row r="14" spans="2:51" s="377" customFormat="1" ht="16.5" customHeight="1" x14ac:dyDescent="0.2">
      <c r="B14" s="403" t="s">
        <v>722</v>
      </c>
      <c r="C14" s="445" t="s">
        <v>223</v>
      </c>
      <c r="D14" s="446">
        <f>VLOOKUP($D$4,'2017A'!$A$1:$GK$5,15,FALSE)</f>
        <v>7723</v>
      </c>
      <c r="E14" s="442">
        <f>VLOOKUP($D$4,'2017A'!$A$1:$GK$5,20,FALSE)/1000</f>
        <v>888.70500000000004</v>
      </c>
      <c r="F14" s="447">
        <f>VLOOKUP($D$4,'2017A'!$A$1:$GK$5,21,FALSE)/1000</f>
        <v>1808.0170000000001</v>
      </c>
      <c r="G14" s="446">
        <f>VLOOKUP($D$4,activity2016,15,FALSE)</f>
        <v>8276</v>
      </c>
      <c r="H14" s="442">
        <f>VLOOKUP($D$4,activity2016,20,FALSE)/1000</f>
        <v>796.14599999999996</v>
      </c>
      <c r="I14" s="447">
        <f>VLOOKUP($D$4,activity2016,21,FALSE)/1000</f>
        <v>1537.896</v>
      </c>
    </row>
    <row r="15" spans="2:51" s="377" customFormat="1" ht="16.5" customHeight="1" x14ac:dyDescent="0.2">
      <c r="B15" s="451"/>
      <c r="C15" s="445" t="s">
        <v>224</v>
      </c>
      <c r="D15" s="446">
        <f>VLOOKUP($D$4,'2017A'!$A$1:$GK$5,16,FALSE)</f>
        <v>43324</v>
      </c>
      <c r="E15" s="442">
        <f>VLOOKUP($D$4,'2017A'!$A$1:$GK$5,22,FALSE)/1000</f>
        <v>592.47699999999998</v>
      </c>
      <c r="F15" s="447">
        <f>VLOOKUP($D$4,'2017A'!$A$1:$GK$5,23,FALSE)/1000</f>
        <v>315.23599999999999</v>
      </c>
      <c r="G15" s="446">
        <f>VLOOKUP($D$4,activity2016,16,FALSE)</f>
        <v>39038</v>
      </c>
      <c r="H15" s="442">
        <f>VLOOKUP($D$4,activity2016,22,FALSE)/1000</f>
        <v>380.173</v>
      </c>
      <c r="I15" s="447">
        <f>VLOOKUP($D$4,activity2016,23,FALSE)/1000</f>
        <v>483.072</v>
      </c>
      <c r="Q15" s="415"/>
      <c r="R15" s="415"/>
      <c r="S15" s="415"/>
    </row>
    <row r="16" spans="2:51" s="377" customFormat="1" ht="16.5" customHeight="1" x14ac:dyDescent="0.2">
      <c r="B16" s="452"/>
      <c r="C16" s="445" t="s">
        <v>225</v>
      </c>
      <c r="D16" s="446">
        <f>VLOOKUP($D$4,'2017A'!$A$1:$GK$5,17,FALSE)</f>
        <v>652</v>
      </c>
      <c r="E16" s="442">
        <f>VLOOKUP($D$4,'2017A'!$A$1:$GK$5,24,FALSE)/1000</f>
        <v>142.38399999999999</v>
      </c>
      <c r="F16" s="447">
        <f>VLOOKUP($D$4,'2017A'!$A$1:$GK$5,25,FALSE)/1000</f>
        <v>469.483</v>
      </c>
      <c r="G16" s="446">
        <f>VLOOKUP($D$4,activity2016,17,FALSE)</f>
        <v>821</v>
      </c>
      <c r="H16" s="442">
        <f>VLOOKUP($D$4,activity2016,24,FALSE)/1000</f>
        <v>194.94399999999999</v>
      </c>
      <c r="I16" s="447">
        <f>VLOOKUP($D$4,activity2016,25,FALSE)/1000</f>
        <v>433.39600000000002</v>
      </c>
    </row>
    <row r="17" spans="2:19" s="377" customFormat="1" ht="18" customHeight="1" x14ac:dyDescent="0.2">
      <c r="B17" s="453"/>
      <c r="C17" s="445" t="s">
        <v>226</v>
      </c>
      <c r="D17" s="448">
        <f>VLOOKUP($D$4,'2017A'!$A$1:$GK$5,18,FALSE)</f>
        <v>1137</v>
      </c>
      <c r="E17" s="443">
        <f>VLOOKUP($D$4,'2017A'!$A$1:$GK$5,26,FALSE)/1000</f>
        <v>285.22800000000001</v>
      </c>
      <c r="F17" s="449">
        <f>VLOOKUP($D$4,'2017A'!$A$1:$GK$5,27,FALSE)/1000</f>
        <v>530.24800000000005</v>
      </c>
      <c r="G17" s="448">
        <f>VLOOKUP($D$4,activity2016,18,FALSE)</f>
        <v>915</v>
      </c>
      <c r="H17" s="443">
        <f>VLOOKUP($D$4,activity2016,26,FALSE)/1000</f>
        <v>159.477</v>
      </c>
      <c r="I17" s="449">
        <f>VLOOKUP($D$4,activity2016,27,FALSE)/1000</f>
        <v>519.08799999999997</v>
      </c>
      <c r="Q17" s="415"/>
      <c r="R17" s="415"/>
      <c r="S17" s="415"/>
    </row>
    <row r="18" spans="2:19" s="377" customFormat="1" ht="16.5" customHeight="1" x14ac:dyDescent="0.2">
      <c r="C18" s="450" t="s">
        <v>222</v>
      </c>
      <c r="D18" s="441">
        <f>SUM(D14:D17)</f>
        <v>52836</v>
      </c>
      <c r="E18" s="440">
        <f>SUM(E14:E17)</f>
        <v>1908.7940000000001</v>
      </c>
      <c r="F18" s="483">
        <f>SUM(F14:F17)</f>
        <v>3122.9840000000004</v>
      </c>
      <c r="G18" s="441">
        <f>SUM(G14:G17)</f>
        <v>49050</v>
      </c>
      <c r="H18" s="440">
        <f t="shared" ref="G18:I18" si="0">SUM(H14:H17)</f>
        <v>1530.74</v>
      </c>
      <c r="I18" s="483">
        <f t="shared" si="0"/>
        <v>2973.4520000000002</v>
      </c>
    </row>
    <row r="19" spans="2:19" s="377" customFormat="1" ht="16.5" customHeight="1" x14ac:dyDescent="0.2">
      <c r="C19" s="402"/>
      <c r="D19" s="402"/>
      <c r="E19" s="431"/>
      <c r="F19" s="401"/>
      <c r="G19" s="402"/>
      <c r="H19" s="431"/>
      <c r="I19" s="401"/>
    </row>
    <row r="20" spans="2:19" s="377" customFormat="1" ht="16.5" customHeight="1" x14ac:dyDescent="0.2">
      <c r="C20" s="457" t="s">
        <v>853</v>
      </c>
      <c r="D20" s="458">
        <f>IFERROR((D18-G18)/G18, "-")</f>
        <v>7.7186544342507643E-2</v>
      </c>
      <c r="E20" s="459">
        <f>IFERROR((E18-H18)/H18, "-")</f>
        <v>0.24697466584789063</v>
      </c>
      <c r="F20" s="460">
        <f>IFERROR((F18-I18)/I18, "-")</f>
        <v>5.0289024339387402E-2</v>
      </c>
      <c r="G20" s="121"/>
      <c r="H20" s="121"/>
      <c r="I20" s="121"/>
      <c r="J20" s="432"/>
      <c r="K20" s="433"/>
      <c r="L20" s="432"/>
      <c r="M20" s="400"/>
      <c r="N20" s="434"/>
    </row>
    <row r="21" spans="2:19" s="377" customFormat="1" ht="15.75" customHeight="1" x14ac:dyDescent="0.25">
      <c r="C21" s="381"/>
      <c r="D21" s="381"/>
      <c r="E21" s="381"/>
      <c r="F21" s="381"/>
      <c r="G21" s="389"/>
      <c r="H21" s="381"/>
    </row>
    <row r="22" spans="2:19" s="377" customFormat="1" ht="15.75" customHeight="1" x14ac:dyDescent="0.25">
      <c r="C22" s="381"/>
      <c r="D22" s="381"/>
      <c r="E22" s="670"/>
      <c r="F22" s="381"/>
      <c r="G22" s="505"/>
      <c r="H22" s="506"/>
    </row>
    <row r="23" spans="2:19" s="381" customFormat="1" ht="15.75" customHeight="1" x14ac:dyDescent="0.2">
      <c r="D23" s="405"/>
      <c r="E23" s="405"/>
      <c r="F23" s="405"/>
      <c r="G23" s="405"/>
      <c r="H23" s="405"/>
    </row>
    <row r="24" spans="2:19" s="381" customFormat="1" ht="15.75" customHeight="1" x14ac:dyDescent="0.25">
      <c r="B24" s="392"/>
      <c r="C24" s="436" t="s">
        <v>1122</v>
      </c>
      <c r="D24" s="392"/>
      <c r="E24" s="392"/>
      <c r="F24" s="392"/>
      <c r="G24" s="392"/>
    </row>
    <row r="25" spans="2:19" s="381" customFormat="1" ht="15.75" customHeight="1" x14ac:dyDescent="0.2">
      <c r="B25" s="392"/>
      <c r="C25" s="392" t="s">
        <v>857</v>
      </c>
      <c r="D25" s="392"/>
      <c r="E25" s="392"/>
      <c r="F25" s="392"/>
      <c r="G25" s="392"/>
    </row>
    <row r="26" spans="2:19" s="381" customFormat="1" ht="15.75" customHeight="1" x14ac:dyDescent="0.2">
      <c r="B26" s="392"/>
      <c r="C26" s="392"/>
      <c r="D26" s="392"/>
      <c r="E26" s="392"/>
      <c r="F26" s="392"/>
      <c r="G26" s="392"/>
    </row>
    <row r="27" spans="2:19" s="381" customFormat="1" ht="15.75" customHeight="1" x14ac:dyDescent="0.2">
      <c r="C27" s="388"/>
      <c r="D27" s="591" t="s">
        <v>1058</v>
      </c>
      <c r="E27" s="495" t="s">
        <v>766</v>
      </c>
      <c r="F27" s="392"/>
      <c r="G27" s="392"/>
    </row>
    <row r="28" spans="2:19" s="381" customFormat="1" ht="15.75" customHeight="1" x14ac:dyDescent="0.2">
      <c r="C28" s="454"/>
      <c r="D28" s="463"/>
      <c r="E28" s="463"/>
      <c r="F28" s="644" t="s">
        <v>227</v>
      </c>
      <c r="G28" s="645"/>
    </row>
    <row r="29" spans="2:19" s="381" customFormat="1" ht="15.75" customHeight="1" x14ac:dyDescent="0.2">
      <c r="B29" s="407"/>
      <c r="C29" s="455" t="s">
        <v>855</v>
      </c>
      <c r="D29" s="592">
        <f>IFERROR(VLOOKUP($D$4,'2017A'!$A$1:$GK$5,76,FALSE),"-")</f>
        <v>0.14374339622641508</v>
      </c>
      <c r="E29" s="592">
        <f>IFERROR(VLOOKUP($D$4,activity2016,76,FALSE),"-")</f>
        <v>0.11152336448598131</v>
      </c>
      <c r="F29" s="576">
        <f t="shared" ref="F29:F35" si="1">IFERROR(D29-E29,"-")</f>
        <v>3.2220031740433766E-2</v>
      </c>
      <c r="G29" s="435">
        <f>F29</f>
        <v>3.2220031740433766E-2</v>
      </c>
    </row>
    <row r="30" spans="2:19" s="381" customFormat="1" ht="15.75" customHeight="1" x14ac:dyDescent="0.2">
      <c r="B30" s="408"/>
      <c r="C30" s="455" t="s">
        <v>236</v>
      </c>
      <c r="D30" s="592">
        <f>IFERROR(VLOOKUP($D$4,'2017A'!$A$1:$GK$5,77,FALSE),"-")</f>
        <v>8.1556603773584854E-2</v>
      </c>
      <c r="E30" s="592">
        <f>IFERROR(VLOOKUP($D$4,activity2016,77,FALSE),"-")</f>
        <v>6.5448598130841112E-2</v>
      </c>
      <c r="F30" s="576">
        <f t="shared" si="1"/>
        <v>1.6108005642743742E-2</v>
      </c>
      <c r="G30" s="435">
        <f t="shared" ref="G30:G35" si="2">F30</f>
        <v>1.6108005642743742E-2</v>
      </c>
    </row>
    <row r="31" spans="2:19" s="381" customFormat="1" ht="15.75" customHeight="1" x14ac:dyDescent="0.2">
      <c r="B31" s="409"/>
      <c r="C31" s="455" t="s">
        <v>237</v>
      </c>
      <c r="D31" s="592">
        <f>IFERROR(VLOOKUP($D$4,'2017A'!$A$1:$GK$5,78,FALSE),"-")</f>
        <v>0.27800000000000002</v>
      </c>
      <c r="E31" s="592">
        <f>IFERROR(VLOOKUP($D$4,activity2016,78,FALSE),"-")</f>
        <v>0.29009345794392521</v>
      </c>
      <c r="F31" s="576">
        <f t="shared" si="1"/>
        <v>-1.209345794392519E-2</v>
      </c>
      <c r="G31" s="435">
        <f t="shared" si="2"/>
        <v>-1.209345794392519E-2</v>
      </c>
    </row>
    <row r="32" spans="2:19" s="381" customFormat="1" ht="15.75" customHeight="1" x14ac:dyDescent="0.2">
      <c r="B32" s="410"/>
      <c r="C32" s="455" t="s">
        <v>238</v>
      </c>
      <c r="D32" s="592">
        <f>IFERROR(VLOOKUP($D$4,'2017A'!$A$1:$GK$5,79,FALSE),"-")</f>
        <v>4.7971698113207541E-2</v>
      </c>
      <c r="E32" s="592">
        <f>IFERROR(VLOOKUP($D$4,activity2016,79,FALSE),"-")</f>
        <v>4.1018691588785038E-2</v>
      </c>
      <c r="F32" s="576">
        <f t="shared" si="1"/>
        <v>6.9530065244225031E-3</v>
      </c>
      <c r="G32" s="435">
        <f>IFERROR(F32,".")</f>
        <v>6.9530065244225031E-3</v>
      </c>
    </row>
    <row r="33" spans="2:19" s="381" customFormat="1" ht="15.75" customHeight="1" x14ac:dyDescent="0.2">
      <c r="B33" s="411"/>
      <c r="C33" s="455" t="s">
        <v>239</v>
      </c>
      <c r="D33" s="592">
        <f>IFERROR(VLOOKUP($D$4,'2017A'!$A$1:$GK$5,80,FALSE),"-")</f>
        <v>0.13776698113207542</v>
      </c>
      <c r="E33" s="592">
        <f>IFERROR(VLOOKUP($D$4,activity2016,80,FALSE),"-")</f>
        <v>0.13083177570093454</v>
      </c>
      <c r="F33" s="576">
        <f t="shared" si="1"/>
        <v>6.9352054311408728E-3</v>
      </c>
      <c r="G33" s="435">
        <f t="shared" si="2"/>
        <v>6.9352054311408728E-3</v>
      </c>
    </row>
    <row r="34" spans="2:19" s="381" customFormat="1" ht="15.75" customHeight="1" x14ac:dyDescent="0.2">
      <c r="B34" s="412"/>
      <c r="C34" s="455" t="s">
        <v>240</v>
      </c>
      <c r="D34" s="592">
        <f>IFERROR(VLOOKUP($D$4,activity2017a,81,FALSE),"-")</f>
        <v>0.36999999999999983</v>
      </c>
      <c r="E34" s="592">
        <f>IFERROR(VLOOKUP($D$4,activity2016,81,FALSE),"-")</f>
        <v>0.37042990654205604</v>
      </c>
      <c r="F34" s="576">
        <f t="shared" si="1"/>
        <v>-4.2990654205621315E-4</v>
      </c>
      <c r="G34" s="435">
        <f t="shared" si="2"/>
        <v>-4.2990654205621315E-4</v>
      </c>
    </row>
    <row r="35" spans="2:19" s="381" customFormat="1" ht="15.75" customHeight="1" x14ac:dyDescent="0.2">
      <c r="B35" s="465"/>
      <c r="C35" s="462" t="s">
        <v>241</v>
      </c>
      <c r="D35" s="593">
        <f>IFERROR(VLOOKUP($D$4,'2017A'!$A$1:$GK$5,82,FALSE),"-")</f>
        <v>3.141509433962264E-2</v>
      </c>
      <c r="E35" s="593">
        <f>IFERROR(VLOOKUP($D$4,activity2016,82,FALSE),"-")</f>
        <v>1.7500000000000002E-2</v>
      </c>
      <c r="F35" s="594">
        <f t="shared" si="1"/>
        <v>1.3915094339622638E-2</v>
      </c>
      <c r="G35" s="464">
        <f t="shared" si="2"/>
        <v>1.3915094339622638E-2</v>
      </c>
    </row>
    <row r="36" spans="2:19" s="381" customFormat="1" ht="15.75" customHeight="1" x14ac:dyDescent="0.2"/>
    <row r="37" spans="2:19" s="381" customFormat="1" ht="15.75" customHeight="1" x14ac:dyDescent="0.2">
      <c r="D37" s="405"/>
      <c r="E37" s="405"/>
      <c r="F37" s="405"/>
      <c r="G37" s="405"/>
      <c r="H37" s="405"/>
    </row>
    <row r="38" spans="2:19" s="381" customFormat="1" ht="15.75" customHeight="1" x14ac:dyDescent="0.2">
      <c r="D38" s="405"/>
      <c r="E38" s="405"/>
      <c r="F38" s="405"/>
      <c r="G38" s="405"/>
      <c r="H38" s="405"/>
    </row>
    <row r="39" spans="2:19" s="381" customFormat="1" ht="15.75" customHeight="1" x14ac:dyDescent="0.2">
      <c r="C39" s="430" t="s">
        <v>1123</v>
      </c>
      <c r="D39" s="420"/>
      <c r="E39" s="405"/>
      <c r="F39" s="405"/>
      <c r="G39" s="405"/>
    </row>
    <row r="40" spans="2:19" s="381" customFormat="1" ht="15.75" customHeight="1" x14ac:dyDescent="0.2">
      <c r="C40" s="421"/>
      <c r="D40" s="422"/>
      <c r="E40" s="417"/>
      <c r="F40" s="417"/>
      <c r="G40" s="417"/>
      <c r="H40" s="417"/>
      <c r="I40" s="417"/>
      <c r="J40" s="395"/>
      <c r="K40" s="395"/>
      <c r="R40" s="525"/>
      <c r="S40" s="381" t="s">
        <v>1087</v>
      </c>
    </row>
    <row r="41" spans="2:19" s="381" customFormat="1" ht="15.75" customHeight="1" x14ac:dyDescent="0.2">
      <c r="C41" s="414"/>
      <c r="D41" s="494" t="s">
        <v>1058</v>
      </c>
      <c r="E41" s="466" t="s">
        <v>242</v>
      </c>
      <c r="F41" s="494" t="s">
        <v>766</v>
      </c>
      <c r="G41" s="466" t="s">
        <v>242</v>
      </c>
      <c r="H41" s="417"/>
      <c r="I41" s="417"/>
      <c r="J41" s="417"/>
      <c r="K41" s="417"/>
      <c r="L41" s="395"/>
      <c r="M41" s="395"/>
      <c r="R41" s="524"/>
      <c r="S41" s="381" t="s">
        <v>1088</v>
      </c>
    </row>
    <row r="42" spans="2:19" s="381" customFormat="1" ht="15.75" customHeight="1" x14ac:dyDescent="0.2">
      <c r="C42" s="487" t="s">
        <v>243</v>
      </c>
      <c r="D42" s="488"/>
      <c r="E42" s="489"/>
      <c r="F42" s="488"/>
      <c r="G42" s="489"/>
      <c r="H42" s="417"/>
      <c r="I42" s="417"/>
      <c r="J42" s="417"/>
      <c r="K42" s="417"/>
      <c r="L42" s="395"/>
      <c r="M42" s="395"/>
      <c r="R42" s="429"/>
      <c r="S42" s="381" t="s">
        <v>1089</v>
      </c>
    </row>
    <row r="43" spans="2:19" s="381" customFormat="1" ht="15.75" customHeight="1" x14ac:dyDescent="0.2">
      <c r="B43" s="413"/>
      <c r="C43" s="490" t="s">
        <v>244</v>
      </c>
      <c r="D43" s="481">
        <f>VLOOKUP($D$4,'2017A'!$A$1:$GK$5,83,FALSE)</f>
        <v>59</v>
      </c>
      <c r="E43" s="608">
        <f t="shared" ref="E43:E52" si="3">IFERROR(D43/$D$53,"-")</f>
        <v>0.18789808917197454</v>
      </c>
      <c r="F43" s="481">
        <f>VLOOKUP($D$4,activity2016,83,FALSE)</f>
        <v>55</v>
      </c>
      <c r="G43" s="608">
        <f>IFERROR(F43/$F$53,"-")</f>
        <v>0.23504273504273504</v>
      </c>
      <c r="H43" s="417">
        <f>E6</f>
        <v>0</v>
      </c>
      <c r="I43" s="417"/>
      <c r="J43" s="417"/>
      <c r="K43" s="417"/>
      <c r="L43" s="395"/>
      <c r="M43" s="395"/>
      <c r="R43" s="406"/>
      <c r="S43" s="381" t="s">
        <v>1090</v>
      </c>
    </row>
    <row r="44" spans="2:19" s="381" customFormat="1" ht="15.75" customHeight="1" x14ac:dyDescent="0.2">
      <c r="B44" s="413"/>
      <c r="C44" s="490" t="s">
        <v>245</v>
      </c>
      <c r="D44" s="481">
        <f>VLOOKUP($D$4,'2017A'!$A$1:$GK$5,85,FALSE)</f>
        <v>22</v>
      </c>
      <c r="E44" s="608">
        <f t="shared" si="3"/>
        <v>7.0063694267515922E-2</v>
      </c>
      <c r="F44" s="481">
        <f>VLOOKUP($D$4,activity2016,85,FALSE)</f>
        <v>15</v>
      </c>
      <c r="G44" s="608">
        <f t="shared" ref="G44:G52" si="4">IFERROR(F44/$F$53,"-")</f>
        <v>6.4102564102564097E-2</v>
      </c>
      <c r="H44" s="418"/>
      <c r="I44" s="467"/>
      <c r="J44" s="467"/>
      <c r="K44" s="417"/>
      <c r="L44" s="395"/>
      <c r="M44" s="395"/>
    </row>
    <row r="45" spans="2:19" s="381" customFormat="1" ht="15.75" customHeight="1" x14ac:dyDescent="0.2">
      <c r="B45" s="413"/>
      <c r="C45" s="490" t="s">
        <v>246</v>
      </c>
      <c r="D45" s="481">
        <f>VLOOKUP($D$4,'2017A'!$A$1:$GK$5,87,FALSE)</f>
        <v>37</v>
      </c>
      <c r="E45" s="608">
        <f t="shared" si="3"/>
        <v>0.1178343949044586</v>
      </c>
      <c r="F45" s="481">
        <f>VLOOKUP($D$4,activity2016,87,FALSE)</f>
        <v>33</v>
      </c>
      <c r="G45" s="608">
        <f t="shared" si="4"/>
        <v>0.14102564102564102</v>
      </c>
      <c r="H45" s="418"/>
      <c r="I45" s="467"/>
      <c r="J45" s="467"/>
      <c r="K45" s="417"/>
      <c r="L45" s="395"/>
      <c r="M45" s="395"/>
    </row>
    <row r="46" spans="2:19" s="381" customFormat="1" ht="15.75" customHeight="1" x14ac:dyDescent="0.2">
      <c r="B46" s="413"/>
      <c r="C46" s="490" t="s">
        <v>247</v>
      </c>
      <c r="D46" s="481">
        <f>VLOOKUP($D$4,'2017A'!$A$1:$GK$5,91,FALSE)</f>
        <v>68</v>
      </c>
      <c r="E46" s="608">
        <f>IFERROR(D46/$D$53,"-")</f>
        <v>0.21656050955414013</v>
      </c>
      <c r="F46" s="481">
        <f>VLOOKUP($D$4,activity2016,91,FALSE)</f>
        <v>57</v>
      </c>
      <c r="G46" s="608">
        <f t="shared" si="4"/>
        <v>0.24358974358974358</v>
      </c>
      <c r="H46" s="418"/>
      <c r="I46" s="467"/>
      <c r="J46" s="467"/>
      <c r="K46" s="417"/>
      <c r="L46" s="395"/>
      <c r="M46" s="395"/>
    </row>
    <row r="47" spans="2:19" s="381" customFormat="1" ht="15.75" customHeight="1" x14ac:dyDescent="0.2">
      <c r="B47" s="413"/>
      <c r="C47" s="490" t="s">
        <v>248</v>
      </c>
      <c r="D47" s="481">
        <f>VLOOKUP($D$4,'2017A'!$A$1:$GK$5,97,FALSE)</f>
        <v>9</v>
      </c>
      <c r="E47" s="608">
        <f t="shared" si="3"/>
        <v>2.8662420382165606E-2</v>
      </c>
      <c r="F47" s="481">
        <f>VLOOKUP($D$4,activity2016,97,FALSE)</f>
        <v>3</v>
      </c>
      <c r="G47" s="608">
        <f t="shared" si="4"/>
        <v>1.282051282051282E-2</v>
      </c>
      <c r="H47" s="418"/>
      <c r="I47" s="467"/>
      <c r="J47" s="467"/>
      <c r="K47" s="416"/>
      <c r="L47" s="396"/>
      <c r="M47" s="396"/>
    </row>
    <row r="48" spans="2:19" s="381" customFormat="1" ht="15.75" customHeight="1" x14ac:dyDescent="0.2">
      <c r="B48" s="413"/>
      <c r="C48" s="490" t="s">
        <v>249</v>
      </c>
      <c r="D48" s="481">
        <f>VLOOKUP($D$4,'2017A'!$A$1:$GK$5,99,FALSE)</f>
        <v>26</v>
      </c>
      <c r="E48" s="608">
        <f t="shared" si="3"/>
        <v>8.2802547770700632E-2</v>
      </c>
      <c r="F48" s="481">
        <f>VLOOKUP($D$4,activity2016,99,FALSE)</f>
        <v>12</v>
      </c>
      <c r="G48" s="608">
        <f>IFERROR(F48/$F$53,"-")</f>
        <v>5.128205128205128E-2</v>
      </c>
      <c r="H48" s="418"/>
      <c r="I48" s="467"/>
      <c r="J48" s="467"/>
      <c r="M48" s="394"/>
    </row>
    <row r="49" spans="2:19" s="381" customFormat="1" ht="15.75" customHeight="1" x14ac:dyDescent="0.2">
      <c r="B49" s="413"/>
      <c r="C49" s="490" t="s">
        <v>250</v>
      </c>
      <c r="D49" s="481">
        <f>VLOOKUP($D$4,'2017A'!$A$1:$GK$5,84,FALSE)</f>
        <v>50</v>
      </c>
      <c r="E49" s="608">
        <f t="shared" si="3"/>
        <v>0.15923566878980891</v>
      </c>
      <c r="F49" s="481">
        <f>VLOOKUP($D$4,activity2016,84,FALSE)</f>
        <v>43</v>
      </c>
      <c r="G49" s="608">
        <f t="shared" si="4"/>
        <v>0.18376068376068377</v>
      </c>
      <c r="H49" s="418"/>
      <c r="I49" s="467"/>
      <c r="J49" s="467"/>
      <c r="M49" s="394"/>
    </row>
    <row r="50" spans="2:19" s="381" customFormat="1" ht="15.75" customHeight="1" x14ac:dyDescent="0.2">
      <c r="C50" s="490" t="s">
        <v>251</v>
      </c>
      <c r="D50" s="481">
        <f>VLOOKUP($D$4,'2017A'!$A$1:$GK$5,90,FALSE)</f>
        <v>28</v>
      </c>
      <c r="E50" s="608">
        <f t="shared" si="3"/>
        <v>8.9171974522292988E-2</v>
      </c>
      <c r="F50" s="481">
        <f>VLOOKUP($D$4,activity2016,90,FALSE)</f>
        <v>11</v>
      </c>
      <c r="G50" s="608">
        <f t="shared" si="4"/>
        <v>4.7008547008547008E-2</v>
      </c>
      <c r="H50" s="390"/>
      <c r="I50" s="467"/>
      <c r="J50" s="467"/>
      <c r="M50" s="394"/>
    </row>
    <row r="51" spans="2:19" s="381" customFormat="1" ht="15.75" customHeight="1" x14ac:dyDescent="0.2">
      <c r="C51" s="490" t="s">
        <v>252</v>
      </c>
      <c r="D51" s="481">
        <f>VLOOKUP($D$4,'2017A'!$A$1:$GK$5,94,FALSE)</f>
        <v>11</v>
      </c>
      <c r="E51" s="608">
        <f t="shared" si="3"/>
        <v>3.5031847133757961E-2</v>
      </c>
      <c r="F51" s="481">
        <f>VLOOKUP($D$4,activity2016,94,FALSE)</f>
        <v>3</v>
      </c>
      <c r="G51" s="608">
        <f t="shared" si="4"/>
        <v>1.282051282051282E-2</v>
      </c>
      <c r="H51" s="390"/>
      <c r="I51" s="467"/>
      <c r="J51" s="467"/>
      <c r="M51" s="394"/>
    </row>
    <row r="52" spans="2:19" s="381" customFormat="1" ht="15.75" customHeight="1" x14ac:dyDescent="0.2">
      <c r="C52" s="491" t="s">
        <v>253</v>
      </c>
      <c r="D52" s="492">
        <f>VLOOKUP($D$4,'2017A'!$A$1:$GK$5,102,FALSE)</f>
        <v>4</v>
      </c>
      <c r="E52" s="609">
        <f t="shared" si="3"/>
        <v>1.2738853503184714E-2</v>
      </c>
      <c r="F52" s="492">
        <f>VLOOKUP($D$4,activity2016,102,FALSE)</f>
        <v>2</v>
      </c>
      <c r="G52" s="609">
        <f t="shared" si="4"/>
        <v>8.5470085470085479E-3</v>
      </c>
      <c r="H52" s="390"/>
      <c r="I52" s="467"/>
      <c r="J52" s="467"/>
      <c r="M52" s="394"/>
    </row>
    <row r="53" spans="2:19" s="381" customFormat="1" ht="15.75" customHeight="1" x14ac:dyDescent="0.2">
      <c r="C53" s="414"/>
      <c r="D53" s="496">
        <f>SUM(D43:D52)</f>
        <v>314</v>
      </c>
      <c r="E53" s="610"/>
      <c r="F53" s="496">
        <f>SUM(F43:F52)</f>
        <v>234</v>
      </c>
      <c r="G53" s="610"/>
      <c r="H53" s="390"/>
      <c r="I53" s="467"/>
      <c r="J53" s="467"/>
      <c r="M53" s="394"/>
    </row>
    <row r="54" spans="2:19" s="381" customFormat="1" ht="15.75" customHeight="1" x14ac:dyDescent="0.2">
      <c r="E54" s="390"/>
      <c r="F54" s="390"/>
      <c r="G54" s="390"/>
      <c r="H54" s="419"/>
      <c r="K54" s="394"/>
    </row>
    <row r="55" spans="2:19" s="381" customFormat="1" ht="15.75" customHeight="1" x14ac:dyDescent="0.2">
      <c r="E55" s="390"/>
      <c r="F55" s="390"/>
      <c r="G55" s="390"/>
      <c r="H55" s="419"/>
      <c r="K55" s="394"/>
    </row>
    <row r="56" spans="2:19" s="381" customFormat="1" ht="15.75" customHeight="1" x14ac:dyDescent="0.2">
      <c r="C56" s="430" t="s">
        <v>1124</v>
      </c>
      <c r="E56" s="468"/>
      <c r="F56" s="422"/>
      <c r="G56" s="422"/>
    </row>
    <row r="57" spans="2:19" s="381" customFormat="1" ht="15.75" customHeight="1" x14ac:dyDescent="0.2">
      <c r="E57" s="390"/>
      <c r="F57" s="422"/>
      <c r="G57" s="422"/>
    </row>
    <row r="58" spans="2:19" s="381" customFormat="1" ht="15.75" customHeight="1" x14ac:dyDescent="0.2">
      <c r="D58" s="601" t="s">
        <v>1058</v>
      </c>
      <c r="E58" s="493" t="s">
        <v>766</v>
      </c>
      <c r="F58" s="648" t="s">
        <v>227</v>
      </c>
      <c r="G58" s="649"/>
    </row>
    <row r="59" spans="2:19" s="381" customFormat="1" ht="15.75" hidden="1" customHeight="1" x14ac:dyDescent="0.2">
      <c r="B59" s="423"/>
      <c r="C59" s="474" t="s">
        <v>876</v>
      </c>
      <c r="D59" s="475" t="e">
        <f>VLOOKUP('[5]TLDB-Activity'!$D$4,[5]Calculations!#REF!,2,0)</f>
        <v>#REF!</v>
      </c>
      <c r="E59" s="475">
        <f>VLOOKUP('[5]TLDB-Activity'!$D$4,[5]Calculations!A30:B52,2,0)</f>
        <v>48</v>
      </c>
      <c r="F59" s="476" t="str">
        <f>IFERROR((E59-#REF!)/#REF!, "-")</f>
        <v>-</v>
      </c>
      <c r="G59" s="477" t="str">
        <f>F59</f>
        <v>-</v>
      </c>
    </row>
    <row r="60" spans="2:19" s="381" customFormat="1" ht="15.75" customHeight="1" x14ac:dyDescent="0.2">
      <c r="B60" s="482"/>
      <c r="C60" s="478" t="s">
        <v>862</v>
      </c>
      <c r="D60" s="497">
        <f>VLOOKUP($D$4,'2017A'!$A$1:$GK$5,70,FALSE)</f>
        <v>1135077</v>
      </c>
      <c r="E60" s="497">
        <f>VLOOKUP($D$4,activity2016,70,FALSE)</f>
        <v>1330464</v>
      </c>
      <c r="F60" s="602">
        <f>IFERROR((D60-E60)/E60, "-")</f>
        <v>-0.14685628472472761</v>
      </c>
      <c r="G60" s="595">
        <f>F60</f>
        <v>-0.14685628472472761</v>
      </c>
    </row>
    <row r="61" spans="2:19" ht="15.75" customHeight="1" x14ac:dyDescent="0.2">
      <c r="B61" s="486"/>
      <c r="C61" s="479" t="s">
        <v>870</v>
      </c>
      <c r="D61" s="498">
        <f>VLOOKUP($D$4,'2017A'!$A$1:$GK$5,71,FALSE)</f>
        <v>592732</v>
      </c>
      <c r="E61" s="498">
        <f>VLOOKUP($D$4,activity2016,71,FALSE)</f>
        <v>828419</v>
      </c>
      <c r="F61" s="603">
        <f t="shared" ref="F61:F63" si="5">IFERROR((D61-E61)/E61, "-")</f>
        <v>-0.28450216617436347</v>
      </c>
      <c r="G61" s="596">
        <f>F61</f>
        <v>-0.28450216617436347</v>
      </c>
      <c r="Q61" s="404" t="s">
        <v>1058</v>
      </c>
    </row>
    <row r="62" spans="2:19" ht="15.75" customHeight="1" x14ac:dyDescent="0.2">
      <c r="B62" s="451"/>
      <c r="C62" s="479" t="s">
        <v>863</v>
      </c>
      <c r="D62" s="498">
        <f>VLOOKUP($D$4,'2017A'!$A$1:$GK$5,72,FALSE)</f>
        <v>114549</v>
      </c>
      <c r="E62" s="498">
        <f>VLOOKUP($D$4,activity2016,72,FALSE)</f>
        <v>102300</v>
      </c>
      <c r="F62" s="603">
        <f>IFERROR((D62-E62)/E62, "-")</f>
        <v>0.11973607038123167</v>
      </c>
      <c r="G62" s="596">
        <f>IFERROR(F62,".")</f>
        <v>0.11973607038123167</v>
      </c>
      <c r="P62" s="388"/>
      <c r="R62" s="415"/>
      <c r="S62" s="415"/>
    </row>
    <row r="63" spans="2:19" ht="15.75" customHeight="1" x14ac:dyDescent="0.2">
      <c r="B63" s="485"/>
      <c r="C63" s="480" t="s">
        <v>864</v>
      </c>
      <c r="D63" s="499">
        <f>VLOOKUP($D$4,'2017A'!$A$1:$GK$5,73,FALSE)</f>
        <v>183158</v>
      </c>
      <c r="E63" s="499">
        <f>VLOOKUP($D$4,activity2016,73,FALSE)</f>
        <v>134389</v>
      </c>
      <c r="F63" s="604">
        <f t="shared" si="5"/>
        <v>0.36289428450245181</v>
      </c>
      <c r="G63" s="597">
        <f>F63</f>
        <v>0.36289428450245181</v>
      </c>
    </row>
    <row r="64" spans="2:19" ht="15.75" customHeight="1" x14ac:dyDescent="0.2">
      <c r="B64" s="423"/>
      <c r="D64" s="500"/>
      <c r="E64" s="500"/>
      <c r="F64" s="605"/>
      <c r="G64" s="598"/>
    </row>
    <row r="65" spans="2:19" ht="15.75" customHeight="1" x14ac:dyDescent="0.2">
      <c r="B65" s="423"/>
      <c r="C65" s="472" t="s">
        <v>877</v>
      </c>
      <c r="D65" s="473">
        <f>VLOOKUP($D$4,'2017A'!$A$1:$GK$5,74,FALSE)/1000</f>
        <v>13177.191780000001</v>
      </c>
      <c r="E65" s="473">
        <f>VLOOKUP($D$4,activity2016,74,FALSE)/1000</f>
        <v>13601.03224</v>
      </c>
      <c r="F65" s="606">
        <f>IFERROR((D65-E65)/E65, "-")</f>
        <v>-3.1162374481659153E-2</v>
      </c>
      <c r="G65" s="599">
        <f>F65</f>
        <v>-3.1162374481659153E-2</v>
      </c>
      <c r="Q65" s="404" t="s">
        <v>766</v>
      </c>
      <c r="R65" s="415"/>
      <c r="S65" s="415"/>
    </row>
    <row r="66" spans="2:19" ht="15.75" customHeight="1" x14ac:dyDescent="0.2">
      <c r="B66" s="423"/>
      <c r="C66" s="469" t="s">
        <v>873</v>
      </c>
      <c r="D66" s="501">
        <f xml:space="preserve"> IFERROR(D65/(D61+D63)*1000,"-")</f>
        <v>16.983324672311799</v>
      </c>
      <c r="E66" s="501">
        <f xml:space="preserve"> IFERROR(E65/(E61+E63)*1000,"-")</f>
        <v>14.12642213193077</v>
      </c>
      <c r="F66" s="603">
        <f t="shared" ref="F66:F67" si="6">IFERROR((D66-E66)/E66, "-")</f>
        <v>0.20223822519952922</v>
      </c>
      <c r="G66" s="600">
        <f>F66</f>
        <v>0.20223822519952922</v>
      </c>
    </row>
    <row r="67" spans="2:19" s="381" customFormat="1" ht="15.75" customHeight="1" x14ac:dyDescent="0.2">
      <c r="C67" s="470" t="s">
        <v>874</v>
      </c>
      <c r="D67" s="471">
        <f>IFERROR((D61+D62+D63)/D60,"-")</f>
        <v>0.78447453344574858</v>
      </c>
      <c r="E67" s="471">
        <f>IFERROR((E61+E62+E63)/E60,"-")</f>
        <v>0.80055379175986718</v>
      </c>
      <c r="F67" s="607">
        <f t="shared" si="6"/>
        <v>-2.0085169141190844E-2</v>
      </c>
      <c r="G67" s="464">
        <f>F67</f>
        <v>-2.0085169141190844E-2</v>
      </c>
    </row>
    <row r="68" spans="2:19" s="381" customFormat="1" ht="15.75" customHeight="1" x14ac:dyDescent="0.2">
      <c r="B68" s="413"/>
      <c r="E68" s="391"/>
      <c r="F68" s="422"/>
      <c r="G68" s="422"/>
    </row>
    <row r="69" spans="2:19" s="381" customFormat="1" ht="15.75" customHeight="1" x14ac:dyDescent="0.2">
      <c r="B69" s="413"/>
      <c r="C69" s="381" t="s">
        <v>875</v>
      </c>
      <c r="E69" s="391"/>
    </row>
    <row r="70" spans="2:19" s="381" customFormat="1" ht="15.75" customHeight="1" x14ac:dyDescent="0.2">
      <c r="B70" s="413"/>
      <c r="E70" s="391"/>
    </row>
    <row r="71" spans="2:19" s="381" customFormat="1" ht="15.75" customHeight="1" x14ac:dyDescent="0.2">
      <c r="B71" s="413"/>
      <c r="E71" s="391"/>
    </row>
    <row r="72" spans="2:19" s="381" customFormat="1" ht="15.75" customHeight="1" x14ac:dyDescent="0.2">
      <c r="B72" s="423"/>
      <c r="C72" s="530"/>
      <c r="E72" s="391"/>
    </row>
    <row r="73" spans="2:19" s="381" customFormat="1" ht="15.75" customHeight="1" x14ac:dyDescent="0.2">
      <c r="B73" s="423"/>
      <c r="D73" s="391"/>
      <c r="E73" s="391"/>
    </row>
    <row r="74" spans="2:19" s="381" customFormat="1" ht="15.75" customHeight="1" x14ac:dyDescent="0.2">
      <c r="B74" s="528"/>
      <c r="C74" s="528"/>
      <c r="D74" s="529"/>
    </row>
    <row r="75" spans="2:19" s="381" customFormat="1" ht="15.75" customHeight="1" x14ac:dyDescent="0.2">
      <c r="B75" s="528"/>
      <c r="C75" s="528"/>
      <c r="D75" s="529"/>
      <c r="N75" s="397"/>
    </row>
    <row r="76" spans="2:19" s="381" customFormat="1" ht="15.75" customHeight="1" x14ac:dyDescent="0.2">
      <c r="B76" s="528"/>
      <c r="C76" s="528"/>
      <c r="D76" s="529"/>
      <c r="N76" s="397"/>
      <c r="O76" s="397"/>
      <c r="P76" s="397"/>
      <c r="Q76" s="397"/>
      <c r="R76" s="397"/>
      <c r="S76" s="397"/>
    </row>
    <row r="77" spans="2:19" s="381" customFormat="1" ht="15.75" customHeight="1" x14ac:dyDescent="0.2">
      <c r="B77" s="528"/>
      <c r="C77" s="528"/>
      <c r="D77" s="529"/>
      <c r="N77" s="397"/>
      <c r="O77" s="397"/>
      <c r="P77" s="397"/>
      <c r="Q77" s="397"/>
      <c r="R77" s="397"/>
      <c r="S77" s="397"/>
    </row>
    <row r="78" spans="2:19" s="381" customFormat="1" ht="15.75" customHeight="1" x14ac:dyDescent="0.2">
      <c r="B78" s="528"/>
      <c r="C78" s="528"/>
      <c r="D78" s="529"/>
      <c r="N78" s="397"/>
      <c r="O78" s="397"/>
      <c r="P78" s="397"/>
      <c r="Q78" s="397"/>
      <c r="R78" s="397"/>
      <c r="S78" s="397"/>
    </row>
    <row r="79" spans="2:19" s="381" customFormat="1" ht="15.75" customHeight="1" x14ac:dyDescent="0.2">
      <c r="B79" s="528"/>
      <c r="C79" s="528"/>
      <c r="D79" s="529"/>
      <c r="N79" s="397"/>
      <c r="O79" s="397"/>
      <c r="P79" s="397"/>
      <c r="Q79" s="397"/>
      <c r="R79" s="397"/>
      <c r="S79" s="397"/>
    </row>
    <row r="80" spans="2:19" s="381" customFormat="1" ht="15.75" customHeight="1" x14ac:dyDescent="0.2">
      <c r="B80" s="528"/>
      <c r="C80" s="528"/>
      <c r="D80" s="529"/>
      <c r="N80" s="397"/>
      <c r="O80" s="397"/>
      <c r="P80" s="397"/>
      <c r="Q80" s="397"/>
      <c r="R80" s="397"/>
      <c r="S80" s="397"/>
    </row>
    <row r="81" spans="2:19" s="381" customFormat="1" ht="15.75" customHeight="1" x14ac:dyDescent="0.2">
      <c r="B81" s="528"/>
      <c r="C81" s="528"/>
      <c r="D81" s="529"/>
      <c r="N81" s="397"/>
      <c r="O81" s="397"/>
      <c r="P81" s="397"/>
      <c r="Q81" s="397"/>
      <c r="R81" s="397"/>
      <c r="S81" s="397"/>
    </row>
    <row r="82" spans="2:19" s="381" customFormat="1" ht="15.75" customHeight="1" x14ac:dyDescent="0.2">
      <c r="N82" s="397"/>
      <c r="O82" s="397"/>
      <c r="P82" s="397"/>
      <c r="Q82" s="397"/>
      <c r="R82" s="397"/>
      <c r="S82" s="397"/>
    </row>
    <row r="83" spans="2:19" s="381" customFormat="1" ht="15.75" customHeight="1" x14ac:dyDescent="0.2">
      <c r="N83" s="397"/>
      <c r="O83" s="397"/>
      <c r="P83" s="397"/>
      <c r="Q83" s="397"/>
      <c r="R83" s="397"/>
      <c r="S83" s="397"/>
    </row>
    <row r="84" spans="2:19" s="381" customFormat="1" ht="15.75" customHeight="1" x14ac:dyDescent="0.2">
      <c r="N84" s="397"/>
      <c r="O84" s="397"/>
      <c r="P84" s="397"/>
      <c r="Q84" s="397"/>
      <c r="R84" s="397"/>
      <c r="S84" s="397"/>
    </row>
    <row r="85" spans="2:19" s="381" customFormat="1" ht="15.75" customHeight="1" x14ac:dyDescent="0.2">
      <c r="K85" s="484"/>
      <c r="N85" s="397"/>
      <c r="O85" s="397"/>
      <c r="P85" s="397"/>
      <c r="Q85" s="397"/>
      <c r="R85" s="397"/>
      <c r="S85" s="397"/>
    </row>
    <row r="86" spans="2:19" s="381" customFormat="1" ht="15.75" customHeight="1" x14ac:dyDescent="0.2">
      <c r="N86" s="397"/>
      <c r="O86" s="397"/>
      <c r="P86" s="397"/>
      <c r="Q86" s="397"/>
      <c r="R86" s="397"/>
      <c r="S86" s="397"/>
    </row>
    <row r="87" spans="2:19" s="381" customFormat="1" ht="15.75" customHeight="1" x14ac:dyDescent="0.2">
      <c r="N87" s="397"/>
      <c r="O87" s="397"/>
      <c r="P87" s="397"/>
      <c r="Q87" s="397"/>
      <c r="R87" s="397"/>
      <c r="S87" s="397"/>
    </row>
    <row r="88" spans="2:19" s="381" customFormat="1" ht="15.75" customHeight="1" x14ac:dyDescent="0.2">
      <c r="N88" s="397"/>
      <c r="O88" s="397"/>
      <c r="P88" s="397"/>
      <c r="Q88" s="397"/>
      <c r="R88" s="397"/>
      <c r="S88" s="397"/>
    </row>
    <row r="89" spans="2:19" s="381" customFormat="1" ht="15.75" customHeight="1" x14ac:dyDescent="0.2">
      <c r="N89" s="397"/>
      <c r="O89" s="397"/>
      <c r="P89" s="397"/>
      <c r="Q89" s="397"/>
      <c r="R89" s="397"/>
      <c r="S89" s="397"/>
    </row>
    <row r="90" spans="2:19" s="381" customFormat="1" ht="15.75" customHeight="1" x14ac:dyDescent="0.2">
      <c r="N90" s="397"/>
      <c r="O90" s="397"/>
      <c r="P90" s="397"/>
      <c r="Q90" s="397"/>
      <c r="R90" s="397"/>
      <c r="S90" s="397"/>
    </row>
    <row r="91" spans="2:19" s="381" customFormat="1" ht="15.75" customHeight="1" x14ac:dyDescent="0.2">
      <c r="N91" s="397"/>
      <c r="O91" s="397"/>
      <c r="P91" s="397"/>
      <c r="Q91" s="397"/>
      <c r="R91" s="397"/>
      <c r="S91" s="397"/>
    </row>
    <row r="92" spans="2:19" s="381" customFormat="1" ht="15.75" customHeight="1" x14ac:dyDescent="0.2">
      <c r="N92" s="397"/>
      <c r="O92" s="397"/>
      <c r="P92" s="397"/>
      <c r="Q92" s="397"/>
      <c r="R92" s="397"/>
      <c r="S92" s="397"/>
    </row>
    <row r="93" spans="2:19" s="381" customFormat="1" ht="15.75" customHeight="1" x14ac:dyDescent="0.2">
      <c r="N93" s="397"/>
      <c r="O93" s="397"/>
      <c r="P93" s="397"/>
      <c r="Q93" s="397"/>
      <c r="R93" s="397"/>
      <c r="S93" s="397"/>
    </row>
    <row r="94" spans="2:19" s="381" customFormat="1" ht="15.75" customHeight="1" x14ac:dyDescent="0.2">
      <c r="N94" s="397"/>
      <c r="O94" s="397"/>
      <c r="P94" s="397"/>
      <c r="Q94" s="397"/>
      <c r="R94" s="397"/>
      <c r="S94" s="397"/>
    </row>
    <row r="95" spans="2:19" s="381" customFormat="1" ht="15.75" customHeight="1" x14ac:dyDescent="0.2">
      <c r="N95" s="397"/>
      <c r="O95" s="397"/>
      <c r="P95" s="397"/>
      <c r="Q95" s="397"/>
      <c r="R95" s="397"/>
      <c r="S95" s="397"/>
    </row>
    <row r="96" spans="2:19" s="381" customFormat="1" ht="15.75" customHeight="1" x14ac:dyDescent="0.2">
      <c r="N96" s="397"/>
      <c r="O96" s="397"/>
      <c r="P96" s="397"/>
      <c r="Q96" s="397"/>
      <c r="R96" s="397"/>
      <c r="S96" s="397"/>
    </row>
    <row r="97" spans="14:19" s="381" customFormat="1" ht="15.75" customHeight="1" x14ac:dyDescent="0.2">
      <c r="N97" s="397"/>
      <c r="O97" s="397"/>
      <c r="P97" s="397"/>
      <c r="Q97" s="397"/>
      <c r="R97" s="397"/>
      <c r="S97" s="397"/>
    </row>
    <row r="98" spans="14:19" s="381" customFormat="1" ht="15.75" customHeight="1" x14ac:dyDescent="0.2">
      <c r="N98" s="397"/>
      <c r="O98" s="397"/>
      <c r="P98" s="397"/>
      <c r="Q98" s="397"/>
      <c r="R98" s="397"/>
      <c r="S98" s="397"/>
    </row>
    <row r="99" spans="14:19" s="381" customFormat="1" ht="15.75" customHeight="1" x14ac:dyDescent="0.2">
      <c r="N99" s="397"/>
      <c r="O99" s="397"/>
      <c r="P99" s="397"/>
      <c r="Q99" s="397"/>
      <c r="R99" s="397"/>
      <c r="S99" s="397"/>
    </row>
    <row r="100" spans="14:19" s="381" customFormat="1" ht="15.75" customHeight="1" x14ac:dyDescent="0.2">
      <c r="N100" s="397"/>
      <c r="O100" s="397"/>
      <c r="P100" s="397"/>
      <c r="Q100" s="397"/>
      <c r="R100" s="397"/>
      <c r="S100" s="397"/>
    </row>
    <row r="101" spans="14:19" s="381" customFormat="1" ht="15.75" customHeight="1" x14ac:dyDescent="0.2">
      <c r="N101" s="397"/>
      <c r="O101" s="397"/>
      <c r="P101" s="397"/>
      <c r="Q101" s="397"/>
      <c r="R101" s="397"/>
      <c r="S101" s="397"/>
    </row>
    <row r="102" spans="14:19" s="381" customFormat="1" ht="15.75" customHeight="1" x14ac:dyDescent="0.2">
      <c r="N102" s="397"/>
      <c r="O102" s="397"/>
      <c r="P102" s="397"/>
      <c r="Q102" s="397"/>
      <c r="R102" s="397"/>
      <c r="S102" s="397"/>
    </row>
    <row r="103" spans="14:19" s="381" customFormat="1" ht="15.75" customHeight="1" x14ac:dyDescent="0.2">
      <c r="N103" s="397"/>
      <c r="O103" s="397"/>
      <c r="P103" s="397"/>
      <c r="Q103" s="397"/>
      <c r="R103" s="397"/>
      <c r="S103" s="397"/>
    </row>
    <row r="104" spans="14:19" s="381" customFormat="1" ht="15.75" customHeight="1" x14ac:dyDescent="0.2">
      <c r="N104" s="397"/>
      <c r="O104" s="397"/>
      <c r="P104" s="397"/>
      <c r="Q104" s="397"/>
      <c r="R104" s="397"/>
      <c r="S104" s="397"/>
    </row>
    <row r="105" spans="14:19" s="381" customFormat="1" ht="15.75" customHeight="1" x14ac:dyDescent="0.2">
      <c r="N105" s="397"/>
      <c r="O105" s="397"/>
      <c r="P105" s="397"/>
      <c r="Q105" s="397"/>
      <c r="R105" s="397"/>
      <c r="S105" s="397"/>
    </row>
    <row r="106" spans="14:19" s="381" customFormat="1" ht="15.75" customHeight="1" x14ac:dyDescent="0.2">
      <c r="N106" s="397"/>
      <c r="O106" s="397"/>
      <c r="P106" s="397"/>
      <c r="Q106" s="397"/>
      <c r="R106" s="397"/>
      <c r="S106" s="397"/>
    </row>
    <row r="107" spans="14:19" s="381" customFormat="1" ht="15.75" customHeight="1" x14ac:dyDescent="0.2">
      <c r="N107" s="397"/>
      <c r="O107" s="397"/>
      <c r="P107" s="397"/>
      <c r="Q107" s="397"/>
      <c r="R107" s="397"/>
      <c r="S107" s="397"/>
    </row>
    <row r="108" spans="14:19" s="381" customFormat="1" ht="15.75" customHeight="1" x14ac:dyDescent="0.2">
      <c r="N108" s="397"/>
      <c r="O108" s="397"/>
      <c r="P108" s="397"/>
      <c r="Q108" s="397"/>
      <c r="R108" s="397"/>
      <c r="S108" s="397"/>
    </row>
    <row r="109" spans="14:19" s="381" customFormat="1" ht="15.75" customHeight="1" x14ac:dyDescent="0.2">
      <c r="N109" s="397"/>
      <c r="O109" s="397"/>
      <c r="P109" s="397"/>
      <c r="Q109" s="397"/>
      <c r="R109" s="397"/>
      <c r="S109" s="397"/>
    </row>
    <row r="110" spans="14:19" s="381" customFormat="1" ht="15.75" customHeight="1" x14ac:dyDescent="0.2">
      <c r="N110" s="397"/>
      <c r="O110" s="397"/>
      <c r="P110" s="397"/>
      <c r="Q110" s="397"/>
      <c r="R110" s="397"/>
      <c r="S110" s="397"/>
    </row>
    <row r="111" spans="14:19" s="381" customFormat="1" ht="15.75" customHeight="1" x14ac:dyDescent="0.2">
      <c r="N111" s="397"/>
      <c r="O111" s="397"/>
      <c r="P111" s="397"/>
      <c r="Q111" s="397"/>
      <c r="R111" s="397"/>
      <c r="S111" s="397"/>
    </row>
    <row r="112" spans="14:19" s="381" customFormat="1" ht="15.75" customHeight="1" x14ac:dyDescent="0.2">
      <c r="N112" s="397"/>
      <c r="O112" s="397"/>
      <c r="P112" s="397"/>
      <c r="Q112" s="397"/>
      <c r="R112" s="397"/>
      <c r="S112" s="397"/>
    </row>
    <row r="113" spans="14:19" s="381" customFormat="1" ht="15.75" customHeight="1" x14ac:dyDescent="0.2">
      <c r="N113" s="397"/>
      <c r="O113" s="397"/>
      <c r="P113" s="397"/>
      <c r="Q113" s="397"/>
      <c r="R113" s="397"/>
      <c r="S113" s="397"/>
    </row>
    <row r="114" spans="14:19" s="381" customFormat="1" ht="15.75" customHeight="1" x14ac:dyDescent="0.2">
      <c r="N114" s="397"/>
      <c r="O114" s="397"/>
      <c r="P114" s="397"/>
      <c r="Q114" s="397"/>
      <c r="R114" s="397"/>
      <c r="S114" s="397"/>
    </row>
    <row r="115" spans="14:19" s="381" customFormat="1" ht="15.75" customHeight="1" x14ac:dyDescent="0.2">
      <c r="N115" s="397"/>
      <c r="O115" s="397"/>
      <c r="P115" s="397"/>
      <c r="Q115" s="397"/>
      <c r="R115" s="397"/>
      <c r="S115" s="397"/>
    </row>
    <row r="116" spans="14:19" s="381" customFormat="1" ht="15.75" customHeight="1" x14ac:dyDescent="0.2">
      <c r="N116" s="397"/>
      <c r="O116" s="397"/>
      <c r="P116" s="397"/>
      <c r="Q116" s="397"/>
      <c r="R116" s="397"/>
      <c r="S116" s="397"/>
    </row>
    <row r="117" spans="14:19" s="381" customFormat="1" ht="15.75" customHeight="1" x14ac:dyDescent="0.2">
      <c r="N117" s="397"/>
      <c r="O117" s="397"/>
      <c r="P117" s="397"/>
      <c r="Q117" s="397"/>
      <c r="R117" s="397"/>
      <c r="S117" s="397"/>
    </row>
    <row r="118" spans="14:19" s="381" customFormat="1" ht="15.75" customHeight="1" x14ac:dyDescent="0.2">
      <c r="N118" s="397"/>
      <c r="O118" s="397"/>
      <c r="P118" s="397"/>
      <c r="Q118" s="397"/>
      <c r="R118" s="397"/>
      <c r="S118" s="397"/>
    </row>
    <row r="119" spans="14:19" ht="15.75" customHeight="1" x14ac:dyDescent="0.2">
      <c r="N119" s="398"/>
      <c r="O119" s="398"/>
      <c r="P119" s="398"/>
      <c r="Q119" s="398"/>
      <c r="R119" s="398"/>
      <c r="S119" s="398"/>
    </row>
    <row r="120" spans="14:19" ht="15.75" customHeight="1" x14ac:dyDescent="0.2">
      <c r="N120" s="398"/>
      <c r="O120" s="398"/>
      <c r="P120" s="398"/>
      <c r="Q120" s="398"/>
      <c r="R120" s="398"/>
      <c r="S120" s="398"/>
    </row>
    <row r="121" spans="14:19" ht="15.75" customHeight="1" x14ac:dyDescent="0.2">
      <c r="N121" s="398"/>
      <c r="O121" s="398"/>
      <c r="P121" s="398"/>
      <c r="Q121" s="398"/>
      <c r="R121" s="398"/>
      <c r="S121" s="398"/>
    </row>
    <row r="122" spans="14:19" ht="15.75" customHeight="1" x14ac:dyDescent="0.2">
      <c r="N122" s="398"/>
      <c r="O122" s="398"/>
      <c r="P122" s="398"/>
      <c r="Q122" s="398"/>
      <c r="R122" s="398"/>
      <c r="S122" s="398"/>
    </row>
    <row r="123" spans="14:19" ht="15.75" customHeight="1" x14ac:dyDescent="0.2">
      <c r="N123" s="398"/>
      <c r="O123" s="398"/>
      <c r="P123" s="398"/>
      <c r="Q123" s="398"/>
      <c r="R123" s="398"/>
      <c r="S123" s="398"/>
    </row>
    <row r="124" spans="14:19" ht="15.75" customHeight="1" x14ac:dyDescent="0.2">
      <c r="N124" s="398"/>
      <c r="O124" s="398"/>
      <c r="P124" s="398"/>
      <c r="Q124" s="398"/>
      <c r="R124" s="398"/>
      <c r="S124" s="398"/>
    </row>
    <row r="125" spans="14:19" ht="15.75" customHeight="1" x14ac:dyDescent="0.2">
      <c r="N125" s="398"/>
      <c r="O125" s="398"/>
      <c r="P125" s="398"/>
      <c r="Q125" s="398"/>
      <c r="R125" s="398"/>
      <c r="S125" s="398"/>
    </row>
    <row r="126" spans="14:19" ht="15.75" customHeight="1" x14ac:dyDescent="0.2">
      <c r="N126" s="398"/>
      <c r="O126" s="398"/>
      <c r="P126" s="398"/>
      <c r="Q126" s="398"/>
      <c r="R126" s="398"/>
      <c r="S126" s="398"/>
    </row>
    <row r="127" spans="14:19" ht="15.75" customHeight="1" x14ac:dyDescent="0.2">
      <c r="N127" s="398"/>
      <c r="O127" s="398"/>
      <c r="P127" s="398"/>
      <c r="Q127" s="398"/>
      <c r="R127" s="398"/>
      <c r="S127" s="398"/>
    </row>
    <row r="128" spans="14:19" ht="15.75" customHeight="1" x14ac:dyDescent="0.2">
      <c r="N128" s="398"/>
      <c r="O128" s="398"/>
      <c r="P128" s="398"/>
      <c r="Q128" s="398"/>
      <c r="R128" s="398"/>
      <c r="S128" s="398"/>
    </row>
    <row r="129" spans="14:19" ht="15.75" customHeight="1" x14ac:dyDescent="0.2">
      <c r="N129" s="398"/>
      <c r="O129" s="398"/>
      <c r="P129" s="398"/>
      <c r="Q129" s="398"/>
      <c r="R129" s="398"/>
      <c r="S129" s="398"/>
    </row>
    <row r="130" spans="14:19" ht="15.75" customHeight="1" x14ac:dyDescent="0.2">
      <c r="N130" s="398"/>
      <c r="O130" s="398"/>
      <c r="P130" s="398"/>
      <c r="Q130" s="398"/>
      <c r="R130" s="398"/>
      <c r="S130" s="398"/>
    </row>
    <row r="131" spans="14:19" ht="15.75" customHeight="1" x14ac:dyDescent="0.2">
      <c r="N131" s="398"/>
      <c r="O131" s="398"/>
      <c r="P131" s="398"/>
      <c r="Q131" s="398"/>
      <c r="R131" s="398"/>
      <c r="S131" s="398"/>
    </row>
    <row r="132" spans="14:19" ht="15.75" customHeight="1" x14ac:dyDescent="0.2">
      <c r="N132" s="398"/>
      <c r="O132" s="398"/>
      <c r="P132" s="398"/>
      <c r="Q132" s="398"/>
      <c r="R132" s="398"/>
      <c r="S132" s="398"/>
    </row>
    <row r="133" spans="14:19" ht="15.75" customHeight="1" x14ac:dyDescent="0.2">
      <c r="N133" s="398"/>
      <c r="O133" s="398"/>
      <c r="P133" s="398"/>
      <c r="Q133" s="398"/>
      <c r="R133" s="398"/>
      <c r="S133" s="398"/>
    </row>
    <row r="134" spans="14:19" ht="15.75" customHeight="1" x14ac:dyDescent="0.2">
      <c r="N134" s="398"/>
      <c r="O134" s="398"/>
      <c r="P134" s="398"/>
      <c r="Q134" s="398"/>
      <c r="R134" s="398"/>
      <c r="S134" s="398"/>
    </row>
    <row r="135" spans="14:19" ht="15.75" customHeight="1" x14ac:dyDescent="0.2">
      <c r="N135" s="398"/>
      <c r="O135" s="398"/>
      <c r="P135" s="398"/>
      <c r="Q135" s="398"/>
      <c r="R135" s="398"/>
      <c r="S135" s="398"/>
    </row>
    <row r="136" spans="14:19" ht="15.75" customHeight="1" x14ac:dyDescent="0.2">
      <c r="N136" s="398"/>
      <c r="O136" s="398"/>
      <c r="P136" s="398"/>
      <c r="Q136" s="398"/>
      <c r="R136" s="398"/>
      <c r="S136" s="398"/>
    </row>
    <row r="137" spans="14:19" ht="15.75" customHeight="1" x14ac:dyDescent="0.2">
      <c r="N137" s="398"/>
      <c r="O137" s="398"/>
      <c r="P137" s="398"/>
      <c r="Q137" s="398"/>
      <c r="R137" s="398"/>
      <c r="S137" s="398"/>
    </row>
    <row r="138" spans="14:19" ht="15.75" customHeight="1" x14ac:dyDescent="0.2">
      <c r="N138" s="398"/>
      <c r="O138" s="398"/>
      <c r="P138" s="398"/>
      <c r="Q138" s="398"/>
      <c r="R138" s="398"/>
      <c r="S138" s="398"/>
    </row>
    <row r="139" spans="14:19" ht="15.75" customHeight="1" x14ac:dyDescent="0.2">
      <c r="N139" s="398"/>
      <c r="O139" s="398"/>
      <c r="P139" s="398"/>
      <c r="Q139" s="398"/>
      <c r="R139" s="398"/>
      <c r="S139" s="398"/>
    </row>
    <row r="140" spans="14:19" ht="15.75" customHeight="1" x14ac:dyDescent="0.2">
      <c r="N140" s="398"/>
      <c r="O140" s="398"/>
      <c r="P140" s="398"/>
      <c r="Q140" s="398"/>
      <c r="R140" s="398"/>
      <c r="S140" s="398"/>
    </row>
    <row r="141" spans="14:19" ht="15.75" customHeight="1" x14ac:dyDescent="0.2">
      <c r="N141" s="398"/>
      <c r="O141" s="398"/>
      <c r="P141" s="398"/>
      <c r="Q141" s="398"/>
      <c r="R141" s="398"/>
      <c r="S141" s="398"/>
    </row>
    <row r="142" spans="14:19" ht="15.75" customHeight="1" x14ac:dyDescent="0.2">
      <c r="N142" s="398"/>
      <c r="O142" s="398"/>
      <c r="P142" s="398"/>
      <c r="Q142" s="398"/>
      <c r="R142" s="398"/>
      <c r="S142" s="398"/>
    </row>
    <row r="143" spans="14:19" ht="15.75" customHeight="1" x14ac:dyDescent="0.2">
      <c r="N143" s="398"/>
      <c r="O143" s="398"/>
      <c r="P143" s="398"/>
      <c r="Q143" s="398"/>
      <c r="R143" s="398"/>
      <c r="S143" s="398"/>
    </row>
    <row r="144" spans="14:19" ht="15.75" customHeight="1" x14ac:dyDescent="0.2">
      <c r="N144" s="398"/>
      <c r="O144" s="398"/>
      <c r="P144" s="398"/>
      <c r="Q144" s="398"/>
      <c r="R144" s="398"/>
      <c r="S144" s="398"/>
    </row>
    <row r="145" spans="14:19" ht="15.75" customHeight="1" x14ac:dyDescent="0.2">
      <c r="N145" s="398"/>
      <c r="O145" s="398"/>
      <c r="P145" s="398"/>
      <c r="Q145" s="398"/>
      <c r="R145" s="398"/>
      <c r="S145" s="398"/>
    </row>
    <row r="146" spans="14:19" ht="15.75" customHeight="1" x14ac:dyDescent="0.2">
      <c r="N146" s="398"/>
      <c r="O146" s="398"/>
      <c r="P146" s="398"/>
      <c r="Q146" s="398"/>
      <c r="R146" s="398"/>
      <c r="S146" s="398"/>
    </row>
    <row r="147" spans="14:19" ht="15.75" customHeight="1" x14ac:dyDescent="0.2">
      <c r="N147" s="398"/>
      <c r="O147" s="398"/>
      <c r="P147" s="398"/>
      <c r="Q147" s="398"/>
      <c r="R147" s="398"/>
      <c r="S147" s="398"/>
    </row>
    <row r="148" spans="14:19" ht="15.75" customHeight="1" x14ac:dyDescent="0.2">
      <c r="N148" s="398"/>
      <c r="O148" s="398"/>
      <c r="P148" s="398"/>
      <c r="Q148" s="398"/>
      <c r="R148" s="398"/>
      <c r="S148" s="398"/>
    </row>
    <row r="149" spans="14:19" ht="15.75" customHeight="1" x14ac:dyDescent="0.2">
      <c r="N149" s="398"/>
      <c r="O149" s="398"/>
      <c r="P149" s="398"/>
      <c r="Q149" s="398"/>
      <c r="R149" s="398"/>
      <c r="S149" s="398"/>
    </row>
    <row r="150" spans="14:19" ht="15.75" customHeight="1" x14ac:dyDescent="0.2">
      <c r="N150" s="398"/>
      <c r="O150" s="398"/>
      <c r="P150" s="398"/>
      <c r="Q150" s="398"/>
      <c r="R150" s="398"/>
      <c r="S150" s="398"/>
    </row>
    <row r="151" spans="14:19" ht="15.75" customHeight="1" x14ac:dyDescent="0.2">
      <c r="N151" s="398"/>
      <c r="O151" s="398"/>
      <c r="P151" s="398"/>
      <c r="Q151" s="398"/>
      <c r="R151" s="398"/>
      <c r="S151" s="398"/>
    </row>
    <row r="152" spans="14:19" ht="15.75" customHeight="1" x14ac:dyDescent="0.2">
      <c r="N152" s="398"/>
      <c r="O152" s="398"/>
      <c r="P152" s="398"/>
      <c r="Q152" s="398"/>
      <c r="R152" s="398"/>
      <c r="S152" s="398"/>
    </row>
    <row r="153" spans="14:19" ht="15.75" customHeight="1" x14ac:dyDescent="0.2">
      <c r="N153" s="398"/>
      <c r="O153" s="398"/>
      <c r="P153" s="398"/>
      <c r="Q153" s="398"/>
      <c r="R153" s="398"/>
      <c r="S153" s="398"/>
    </row>
    <row r="154" spans="14:19" ht="15.75" customHeight="1" x14ac:dyDescent="0.2">
      <c r="N154" s="398"/>
      <c r="O154" s="398"/>
      <c r="P154" s="398"/>
      <c r="Q154" s="398"/>
      <c r="R154" s="398"/>
      <c r="S154" s="398"/>
    </row>
    <row r="155" spans="14:19" ht="15.75" customHeight="1" x14ac:dyDescent="0.2">
      <c r="N155" s="398"/>
      <c r="O155" s="398"/>
      <c r="P155" s="398"/>
      <c r="Q155" s="398"/>
      <c r="R155" s="398"/>
      <c r="S155" s="398"/>
    </row>
    <row r="156" spans="14:19" ht="15.75" customHeight="1" x14ac:dyDescent="0.2">
      <c r="N156" s="398"/>
      <c r="O156" s="398"/>
      <c r="P156" s="398"/>
      <c r="Q156" s="398"/>
      <c r="R156" s="398"/>
      <c r="S156" s="398"/>
    </row>
    <row r="157" spans="14:19" ht="15.75" customHeight="1" x14ac:dyDescent="0.2">
      <c r="N157" s="398"/>
      <c r="O157" s="398"/>
      <c r="P157" s="398"/>
      <c r="Q157" s="398"/>
      <c r="R157" s="398"/>
      <c r="S157" s="398"/>
    </row>
    <row r="158" spans="14:19" ht="15.75" customHeight="1" x14ac:dyDescent="0.2">
      <c r="N158" s="398"/>
      <c r="O158" s="398"/>
      <c r="P158" s="398"/>
      <c r="Q158" s="398"/>
      <c r="R158" s="398"/>
      <c r="S158" s="398"/>
    </row>
    <row r="159" spans="14:19" ht="15.75" customHeight="1" x14ac:dyDescent="0.2">
      <c r="N159" s="398"/>
      <c r="O159" s="398"/>
      <c r="P159" s="398"/>
      <c r="Q159" s="398"/>
      <c r="R159" s="398"/>
      <c r="S159" s="398"/>
    </row>
    <row r="160" spans="14:19" ht="15.75" customHeight="1" x14ac:dyDescent="0.2">
      <c r="N160" s="398"/>
      <c r="O160" s="398"/>
      <c r="P160" s="398"/>
      <c r="Q160" s="398"/>
      <c r="R160" s="398"/>
      <c r="S160" s="398"/>
    </row>
    <row r="161" spans="14:19" ht="15.75" customHeight="1" x14ac:dyDescent="0.2">
      <c r="N161" s="398"/>
      <c r="O161" s="398"/>
      <c r="P161" s="398"/>
      <c r="Q161" s="398"/>
      <c r="R161" s="398"/>
      <c r="S161" s="398"/>
    </row>
    <row r="162" spans="14:19" ht="15.75" customHeight="1" x14ac:dyDescent="0.2">
      <c r="N162" s="398"/>
      <c r="O162" s="398"/>
      <c r="P162" s="398"/>
      <c r="Q162" s="398"/>
      <c r="R162" s="398"/>
      <c r="S162" s="398"/>
    </row>
    <row r="163" spans="14:19" ht="15.75" customHeight="1" x14ac:dyDescent="0.2">
      <c r="N163" s="398"/>
      <c r="O163" s="398"/>
      <c r="P163" s="398"/>
      <c r="Q163" s="398"/>
      <c r="R163" s="398"/>
      <c r="S163" s="398"/>
    </row>
    <row r="164" spans="14:19" ht="15.75" customHeight="1" x14ac:dyDescent="0.2">
      <c r="N164" s="398"/>
      <c r="O164" s="398"/>
      <c r="P164" s="398"/>
      <c r="Q164" s="398"/>
      <c r="R164" s="398"/>
      <c r="S164" s="398"/>
    </row>
    <row r="165" spans="14:19" ht="15.75" customHeight="1" x14ac:dyDescent="0.2">
      <c r="N165" s="398"/>
      <c r="O165" s="398"/>
      <c r="P165" s="398"/>
      <c r="Q165" s="398"/>
      <c r="R165" s="398"/>
      <c r="S165" s="398"/>
    </row>
    <row r="166" spans="14:19" ht="15.75" customHeight="1" x14ac:dyDescent="0.2">
      <c r="N166" s="398"/>
      <c r="O166" s="398"/>
      <c r="P166" s="398"/>
      <c r="Q166" s="398"/>
      <c r="R166" s="398"/>
      <c r="S166" s="398"/>
    </row>
    <row r="167" spans="14:19" ht="15.75" customHeight="1" x14ac:dyDescent="0.2">
      <c r="N167" s="398"/>
      <c r="O167" s="398"/>
      <c r="P167" s="398"/>
      <c r="Q167" s="398"/>
      <c r="R167" s="398"/>
      <c r="S167" s="398"/>
    </row>
    <row r="168" spans="14:19" ht="15.75" customHeight="1" x14ac:dyDescent="0.2">
      <c r="N168" s="398"/>
      <c r="O168" s="398"/>
      <c r="P168" s="398"/>
      <c r="Q168" s="398"/>
      <c r="R168" s="398"/>
      <c r="S168" s="398"/>
    </row>
    <row r="169" spans="14:19" ht="15.75" customHeight="1" x14ac:dyDescent="0.2">
      <c r="N169" s="398"/>
      <c r="O169" s="398"/>
      <c r="P169" s="398"/>
      <c r="Q169" s="398"/>
      <c r="R169" s="398"/>
      <c r="S169" s="398"/>
    </row>
    <row r="170" spans="14:19" ht="15.75" customHeight="1" x14ac:dyDescent="0.2">
      <c r="N170" s="398"/>
      <c r="O170" s="398"/>
      <c r="P170" s="398"/>
      <c r="Q170" s="398"/>
      <c r="R170" s="398"/>
      <c r="S170" s="398"/>
    </row>
    <row r="171" spans="14:19" ht="15.75" customHeight="1" x14ac:dyDescent="0.2">
      <c r="N171" s="398"/>
      <c r="O171" s="398"/>
      <c r="P171" s="398"/>
      <c r="Q171" s="398"/>
      <c r="R171" s="398"/>
      <c r="S171" s="398"/>
    </row>
    <row r="172" spans="14:19" ht="15.75" customHeight="1" x14ac:dyDescent="0.2">
      <c r="N172" s="398"/>
      <c r="O172" s="398"/>
      <c r="P172" s="398"/>
      <c r="Q172" s="398"/>
      <c r="R172" s="398"/>
      <c r="S172" s="398"/>
    </row>
    <row r="173" spans="14:19" ht="15.75" customHeight="1" x14ac:dyDescent="0.2">
      <c r="N173" s="398"/>
      <c r="O173" s="398"/>
      <c r="P173" s="398"/>
      <c r="Q173" s="398"/>
      <c r="R173" s="398"/>
      <c r="S173" s="398"/>
    </row>
    <row r="174" spans="14:19" ht="15.75" customHeight="1" x14ac:dyDescent="0.2">
      <c r="N174" s="398"/>
      <c r="O174" s="398"/>
      <c r="P174" s="398"/>
      <c r="Q174" s="398"/>
      <c r="R174" s="398"/>
      <c r="S174" s="398"/>
    </row>
    <row r="175" spans="14:19" ht="15.75" customHeight="1" x14ac:dyDescent="0.2">
      <c r="N175" s="398"/>
      <c r="O175" s="398"/>
      <c r="P175" s="398"/>
      <c r="Q175" s="398"/>
      <c r="R175" s="398"/>
      <c r="S175" s="398"/>
    </row>
    <row r="176" spans="14:19" ht="15.75" customHeight="1" x14ac:dyDescent="0.2">
      <c r="N176" s="398"/>
      <c r="O176" s="398"/>
      <c r="P176" s="398"/>
      <c r="Q176" s="398"/>
      <c r="R176" s="398"/>
      <c r="S176" s="398"/>
    </row>
    <row r="177" spans="14:19" ht="15.75" customHeight="1" x14ac:dyDescent="0.2">
      <c r="N177" s="398"/>
      <c r="O177" s="398"/>
      <c r="P177" s="398"/>
      <c r="Q177" s="398"/>
      <c r="R177" s="398"/>
      <c r="S177" s="398"/>
    </row>
    <row r="178" spans="14:19" ht="15.75" customHeight="1" x14ac:dyDescent="0.2">
      <c r="N178" s="398"/>
      <c r="O178" s="398"/>
      <c r="P178" s="398"/>
      <c r="Q178" s="398"/>
      <c r="R178" s="398"/>
      <c r="S178" s="398"/>
    </row>
    <row r="179" spans="14:19" ht="15.75" customHeight="1" x14ac:dyDescent="0.2">
      <c r="N179" s="398"/>
      <c r="O179" s="398"/>
      <c r="P179" s="398"/>
      <c r="Q179" s="398"/>
      <c r="R179" s="398"/>
      <c r="S179" s="398"/>
    </row>
    <row r="180" spans="14:19" ht="15.75" customHeight="1" x14ac:dyDescent="0.2"/>
    <row r="181" spans="14:19" ht="15.75" customHeight="1" x14ac:dyDescent="0.2"/>
    <row r="182" spans="14:19" ht="15.75" customHeight="1" x14ac:dyDescent="0.2"/>
    <row r="183" spans="14:19" ht="15.75" customHeight="1" x14ac:dyDescent="0.2"/>
    <row r="184" spans="14:19" ht="15.75" customHeight="1" x14ac:dyDescent="0.2"/>
    <row r="185" spans="14:19" ht="15.75" customHeight="1" x14ac:dyDescent="0.2"/>
    <row r="186" spans="14:19" ht="15.75" customHeight="1" x14ac:dyDescent="0.2"/>
    <row r="187" spans="14:19" ht="15.75" customHeight="1" x14ac:dyDescent="0.2"/>
    <row r="188" spans="14:19" ht="15.75" customHeight="1" x14ac:dyDescent="0.2"/>
    <row r="189" spans="14:19" ht="15.75" customHeight="1" x14ac:dyDescent="0.2"/>
    <row r="190" spans="14:19" ht="15.75" customHeight="1" x14ac:dyDescent="0.2"/>
    <row r="191" spans="14:19" ht="15.75" customHeight="1" x14ac:dyDescent="0.2"/>
    <row r="192" spans="14:19"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sheetData>
  <dataConsolidate/>
  <mergeCells count="5">
    <mergeCell ref="F28:G28"/>
    <mergeCell ref="F58:G58"/>
    <mergeCell ref="D4:G4"/>
    <mergeCell ref="D12:F12"/>
    <mergeCell ref="G12:I12"/>
  </mergeCells>
  <conditionalFormatting sqref="I66 I63">
    <cfRule type="dataBar" priority="5">
      <dataBar>
        <cfvo type="min"/>
        <cfvo type="max"/>
        <color rgb="FF638EC6"/>
      </dataBar>
      <extLst>
        <ext xmlns:x14="http://schemas.microsoft.com/office/spreadsheetml/2009/9/main" uri="{B025F937-C7B1-47D3-B67F-A62EFF666E3E}">
          <x14:id>{70699EFF-5481-4A3A-B943-FAB9326FB3C4}</x14:id>
        </ext>
      </extLst>
    </cfRule>
  </conditionalFormatting>
  <dataValidations count="1">
    <dataValidation type="list" allowBlank="1" showInputMessage="1" showErrorMessage="1" sqref="H4:H5 E5:F5">
      <formula1>$A$96:$A$119</formula1>
    </dataValidation>
  </dataValidations>
  <pageMargins left="0.7" right="0.7" top="0.75" bottom="0.75" header="0.3" footer="0.3"/>
  <pageSetup paperSize="9" orientation="portrait" r:id="rId1"/>
  <ignoredErrors>
    <ignoredError sqref="G32 G62" formula="1"/>
  </ignoredErrors>
  <drawing r:id="rId2"/>
  <extLst>
    <ext xmlns:x14="http://schemas.microsoft.com/office/spreadsheetml/2009/9/main" uri="{78C0D931-6437-407d-A8EE-F0AAD7539E65}">
      <x14:conditionalFormattings>
        <x14:conditionalFormatting xmlns:xm="http://schemas.microsoft.com/office/excel/2006/main">
          <x14:cfRule type="dataBar" id="{70699EFF-5481-4A3A-B943-FAB9326FB3C4}">
            <x14:dataBar minLength="0" maxLength="100" gradient="0">
              <x14:cfvo type="autoMin"/>
              <x14:cfvo type="autoMax"/>
              <x14:negativeFillColor rgb="FFFF0000"/>
              <x14:axisColor rgb="FF000000"/>
            </x14:dataBar>
          </x14:cfRule>
          <xm:sqref>I66 I63</xm:sqref>
        </x14:conditionalFormatting>
        <x14:conditionalFormatting xmlns:xm="http://schemas.microsoft.com/office/excel/2006/main">
          <x14:cfRule type="iconSet" priority="3" id="{E23651D3-56A5-42BF-81F9-F47867DA68F7}">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J20</xm:sqref>
        </x14:conditionalFormatting>
        <x14:conditionalFormatting xmlns:xm="http://schemas.microsoft.com/office/excel/2006/main">
          <x14:cfRule type="iconSet" priority="4" id="{43022DC2-E840-4F86-B1B2-389E18C32208}">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L20</xm:sqref>
        </x14:conditionalFormatting>
        <x14:conditionalFormatting xmlns:xm="http://schemas.microsoft.com/office/excel/2006/main">
          <x14:cfRule type="iconSet" priority="2" id="{2A54E5DB-9862-4D5F-8E2E-6D0A8A259250}">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G29:G35</xm:sqref>
        </x14:conditionalFormatting>
        <x14:conditionalFormatting xmlns:xm="http://schemas.microsoft.com/office/excel/2006/main">
          <x14:cfRule type="iconSet" priority="6" id="{50FBB385-499B-41C6-9E71-9558FA52D3D8}">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G59:G63 G65:G67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'2017A'!$A$2:$A$5</xm:f>
          </x14:formula1>
          <xm:sqref>D4:G4</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0" tint="-0.499984740745262"/>
  </sheetPr>
  <dimension ref="A1:AT252"/>
  <sheetViews>
    <sheetView showGridLines="0" zoomScale="80" zoomScaleNormal="80" workbookViewId="0">
      <pane ySplit="7" topLeftCell="A59" activePane="bottomLeft" state="frozen"/>
      <selection activeCell="S28" sqref="S28"/>
      <selection pane="bottomLeft" activeCell="D59" sqref="D59:H59"/>
    </sheetView>
  </sheetViews>
  <sheetFormatPr defaultColWidth="0" defaultRowHeight="15.75" customHeight="1" x14ac:dyDescent="0.2"/>
  <cols>
    <col min="1" max="1" width="4.5703125" style="23" customWidth="1"/>
    <col min="2" max="2" width="2" style="23" customWidth="1"/>
    <col min="3" max="3" width="39.42578125" style="23" customWidth="1"/>
    <col min="4" max="4" width="15.28515625" style="23" customWidth="1"/>
    <col min="5" max="5" width="14.85546875" style="23" customWidth="1"/>
    <col min="6" max="6" width="13.7109375" style="23" customWidth="1"/>
    <col min="7" max="7" width="15.42578125" style="23" customWidth="1"/>
    <col min="8" max="8" width="14.140625" style="23" customWidth="1"/>
    <col min="9" max="15" width="16.7109375" style="23" customWidth="1"/>
    <col min="16" max="16" width="47.28515625" style="23" customWidth="1"/>
    <col min="17" max="20" width="9.140625" style="23" hidden="1" customWidth="1"/>
    <col min="21" max="21" width="56.7109375" style="23" hidden="1" customWidth="1"/>
    <col min="22" max="22" width="21.42578125" style="23" hidden="1" customWidth="1"/>
    <col min="23" max="23" width="16.85546875" style="23" hidden="1" customWidth="1"/>
    <col min="24" max="24" width="17.28515625" style="23" hidden="1" customWidth="1"/>
    <col min="25" max="25" width="18.28515625" style="23" hidden="1" customWidth="1"/>
    <col min="26" max="26" width="16.5703125" style="23" hidden="1" customWidth="1"/>
    <col min="27" max="27" width="18.85546875" style="23" hidden="1" customWidth="1"/>
    <col min="28" max="29" width="20.7109375" style="23" hidden="1" customWidth="1"/>
    <col min="30" max="30" width="19.42578125" style="23" hidden="1" customWidth="1"/>
    <col min="31" max="31" width="16" style="23" hidden="1" customWidth="1"/>
    <col min="32" max="32" width="24.85546875" style="23" hidden="1" customWidth="1"/>
    <col min="33" max="33" width="19.7109375" style="23" hidden="1" customWidth="1"/>
    <col min="34" max="34" width="18.85546875" style="23" hidden="1" customWidth="1"/>
    <col min="35" max="35" width="19.7109375" style="23" hidden="1" customWidth="1"/>
    <col min="36" max="36" width="19.42578125" style="23" hidden="1" customWidth="1"/>
    <col min="37" max="37" width="18" style="23" hidden="1" customWidth="1"/>
    <col min="38" max="38" width="28.7109375" style="23" hidden="1" customWidth="1"/>
    <col min="39" max="39" width="18.5703125" style="23" hidden="1" customWidth="1"/>
    <col min="40" max="40" width="18.85546875" style="23" hidden="1" customWidth="1"/>
    <col min="41" max="41" width="20.42578125" style="23" hidden="1" customWidth="1"/>
    <col min="42" max="42" width="18.85546875" style="23" hidden="1" customWidth="1"/>
    <col min="43" max="43" width="19.85546875" style="23" hidden="1" customWidth="1"/>
    <col min="44" max="44" width="6.5703125" style="23" hidden="1" customWidth="1"/>
    <col min="45" max="45" width="19.85546875" style="23" hidden="1" customWidth="1"/>
    <col min="46" max="46" width="6.5703125" style="23" hidden="1" customWidth="1"/>
    <col min="47" max="16384" width="9.140625" style="23" hidden="1"/>
  </cols>
  <sheetData>
    <row r="1" spans="1:18" s="74" customFormat="1" ht="18" customHeight="1" x14ac:dyDescent="0.25">
      <c r="C1" s="75" t="s">
        <v>1100</v>
      </c>
    </row>
    <row r="2" spans="1:18" s="76" customFormat="1" ht="18" customHeight="1" x14ac:dyDescent="0.2">
      <c r="C2" s="76" t="s">
        <v>678</v>
      </c>
    </row>
    <row r="3" spans="1:18" s="76" customFormat="1" ht="18" customHeight="1" thickBot="1" x14ac:dyDescent="0.25"/>
    <row r="4" spans="1:18" s="76" customFormat="1" ht="18" customHeight="1" thickBot="1" x14ac:dyDescent="0.3">
      <c r="C4" s="77"/>
      <c r="D4" s="638" t="s">
        <v>765</v>
      </c>
      <c r="E4" s="639"/>
      <c r="F4" s="639"/>
      <c r="G4" s="640"/>
      <c r="J4" s="78"/>
      <c r="K4" s="78"/>
      <c r="L4" s="78"/>
    </row>
    <row r="5" spans="1:18" s="76" customFormat="1" ht="18" customHeight="1" x14ac:dyDescent="0.25">
      <c r="B5" s="77"/>
      <c r="C5" s="77"/>
      <c r="D5" s="308"/>
      <c r="E5" s="308"/>
      <c r="F5" s="308"/>
      <c r="G5" s="308"/>
      <c r="J5" s="78"/>
      <c r="K5" s="78"/>
      <c r="L5" s="78"/>
    </row>
    <row r="6" spans="1:18" s="76" customFormat="1" ht="18" customHeight="1" x14ac:dyDescent="0.25">
      <c r="C6" s="77" t="s">
        <v>646</v>
      </c>
      <c r="D6" s="83">
        <f>VLOOKUP($D$4,'2017L'!A2:B15,2,FALSE)</f>
        <v>107</v>
      </c>
      <c r="E6" s="79"/>
      <c r="F6" s="79"/>
      <c r="G6" s="79"/>
      <c r="H6" s="80"/>
      <c r="J6" s="78"/>
      <c r="K6" s="78"/>
      <c r="L6" s="78"/>
    </row>
    <row r="7" spans="1:18" s="76" customFormat="1" ht="18" customHeight="1" x14ac:dyDescent="0.2"/>
    <row r="9" spans="1:18" ht="15.75" customHeight="1" x14ac:dyDescent="0.25">
      <c r="C9" s="182" t="s">
        <v>922</v>
      </c>
      <c r="G9" s="25"/>
    </row>
    <row r="10" spans="1:18" ht="15.75" customHeight="1" x14ac:dyDescent="0.2">
      <c r="A10" s="25"/>
      <c r="B10" s="25"/>
      <c r="C10" s="25"/>
      <c r="D10" s="25"/>
      <c r="E10" s="25"/>
      <c r="F10" s="25"/>
      <c r="G10" s="25"/>
      <c r="H10" s="25"/>
      <c r="I10" s="25"/>
      <c r="J10" s="25"/>
      <c r="K10" s="25"/>
      <c r="L10" s="25"/>
      <c r="M10" s="25"/>
    </row>
    <row r="11" spans="1:18" ht="15.75" customHeight="1" x14ac:dyDescent="0.25">
      <c r="A11" s="25"/>
      <c r="B11" s="17"/>
      <c r="C11" s="86"/>
      <c r="D11" s="653" t="s">
        <v>1058</v>
      </c>
      <c r="E11" s="654"/>
      <c r="F11" s="653" t="s">
        <v>766</v>
      </c>
      <c r="G11" s="654"/>
      <c r="H11" s="661"/>
      <c r="I11" s="662"/>
      <c r="J11" s="176"/>
      <c r="K11" s="109"/>
      <c r="L11" s="109"/>
      <c r="M11" s="109"/>
      <c r="N11" s="109"/>
      <c r="O11" s="468"/>
      <c r="P11" s="114"/>
      <c r="R11" s="114"/>
    </row>
    <row r="12" spans="1:18" ht="15.75" customHeight="1" x14ac:dyDescent="0.25">
      <c r="A12" s="25"/>
      <c r="B12" s="86" t="s">
        <v>722</v>
      </c>
      <c r="C12" s="231"/>
      <c r="D12" s="374"/>
      <c r="E12" s="374"/>
      <c r="F12" s="574"/>
      <c r="G12" s="574"/>
      <c r="H12" s="615"/>
      <c r="I12" s="615"/>
      <c r="J12" s="659" t="s">
        <v>227</v>
      </c>
      <c r="K12" s="660"/>
      <c r="L12" s="109"/>
      <c r="M12" s="404" t="s">
        <v>766</v>
      </c>
      <c r="N12" s="109"/>
      <c r="O12" s="386"/>
      <c r="P12" s="114"/>
      <c r="Q12" s="105" t="s">
        <v>653</v>
      </c>
      <c r="R12" s="114"/>
    </row>
    <row r="13" spans="1:18" ht="15.75" customHeight="1" x14ac:dyDescent="0.2">
      <c r="A13" s="25"/>
      <c r="B13" s="189"/>
      <c r="C13" s="174" t="s">
        <v>640</v>
      </c>
      <c r="D13" s="177">
        <f>VLOOKUP($D$4,'2017L'!$A$2:$AR$5,12,0)</f>
        <v>30251</v>
      </c>
      <c r="E13" s="94">
        <f>D13/$D$15</f>
        <v>0.4488678517375434</v>
      </c>
      <c r="F13" s="177">
        <f>VLOOKUP($D$4,'2016L'!$A$2:$AR$5,12,FALSE)</f>
        <v>38288</v>
      </c>
      <c r="G13" s="619">
        <f>F13/$F$15</f>
        <v>0.75811816885791228</v>
      </c>
      <c r="H13" s="616"/>
      <c r="I13" s="614"/>
      <c r="J13" s="612">
        <f>G13-I13</f>
        <v>0.75811816885791228</v>
      </c>
      <c r="K13" s="178">
        <f>J13</f>
        <v>0.75811816885791228</v>
      </c>
      <c r="L13" s="109"/>
      <c r="M13" s="386"/>
      <c r="N13" s="109"/>
      <c r="P13" s="104"/>
      <c r="Q13" s="104"/>
      <c r="R13" s="104"/>
    </row>
    <row r="14" spans="1:18" ht="15.75" customHeight="1" x14ac:dyDescent="0.2">
      <c r="A14" s="25"/>
      <c r="B14" s="190"/>
      <c r="C14" s="179" t="s">
        <v>767</v>
      </c>
      <c r="D14" s="177">
        <f>VLOOKUP($D$4,'2017L'!$A$2:$AR$5,11,0)</f>
        <v>37143</v>
      </c>
      <c r="E14" s="94">
        <f>D14/$D$15</f>
        <v>0.5511321482624566</v>
      </c>
      <c r="F14" s="177">
        <f>VLOOKUP($D$4,'2016L'!$A$2:$AR$5,11,0)</f>
        <v>12216</v>
      </c>
      <c r="G14" s="619">
        <f>F14/$F$15</f>
        <v>0.24188183114208775</v>
      </c>
      <c r="H14" s="616"/>
      <c r="I14" s="614"/>
      <c r="J14" s="612">
        <f>G14-I14</f>
        <v>0.24188183114208775</v>
      </c>
      <c r="K14" s="178">
        <f>J14</f>
        <v>0.24188183114208775</v>
      </c>
      <c r="L14" s="109"/>
      <c r="M14" s="404" t="s">
        <v>1058</v>
      </c>
      <c r="N14" s="109"/>
      <c r="P14" s="175"/>
      <c r="R14" s="175"/>
    </row>
    <row r="15" spans="1:18" ht="15.75" customHeight="1" x14ac:dyDescent="0.2">
      <c r="A15" s="25"/>
      <c r="C15" s="233" t="s">
        <v>938</v>
      </c>
      <c r="D15" s="234">
        <f>SUM(D13:D14)</f>
        <v>67394</v>
      </c>
      <c r="E15" s="235"/>
      <c r="F15" s="234">
        <f>SUM(F13:F14)</f>
        <v>50504</v>
      </c>
      <c r="G15" s="235"/>
      <c r="H15" s="617"/>
      <c r="I15" s="618"/>
      <c r="J15" s="613" t="e">
        <f>((F15-H15)/H15)</f>
        <v>#DIV/0!</v>
      </c>
      <c r="K15" s="236"/>
      <c r="L15" s="109"/>
      <c r="M15" s="109"/>
      <c r="N15" s="109"/>
      <c r="P15" s="175"/>
      <c r="Q15" s="105" t="s">
        <v>766</v>
      </c>
      <c r="R15" s="175"/>
    </row>
    <row r="16" spans="1:18" ht="15.75" customHeight="1" x14ac:dyDescent="0.2">
      <c r="A16" s="25"/>
      <c r="B16" s="111"/>
      <c r="C16" s="112" t="str">
        <f>IFERROR(AVERAGEIFS('2015L'!$V$2:$V$5,'2015L'!$N$2:$N$5,#REF!),"")</f>
        <v/>
      </c>
      <c r="D16" s="113" t="str">
        <f>IFERROR(C16/G16,"")</f>
        <v/>
      </c>
      <c r="E16" s="112" t="str">
        <f>IFERROR(AVERAGEIFS('2015L'!$W$2:$W$5,'2015L'!$N$2:$N$5,#REF!),"")</f>
        <v/>
      </c>
      <c r="F16" s="113" t="str">
        <f>IFERROR(E16/G16,"")</f>
        <v/>
      </c>
      <c r="G16" s="112" t="str">
        <f>IFERROR(C16+E16,"")</f>
        <v/>
      </c>
      <c r="H16" s="109"/>
      <c r="I16" s="109"/>
      <c r="J16" s="109"/>
      <c r="K16" s="109"/>
      <c r="L16" s="109"/>
      <c r="M16" s="109"/>
    </row>
    <row r="17" spans="1:17" ht="15.75" customHeight="1" x14ac:dyDescent="0.2">
      <c r="A17" s="25"/>
      <c r="B17" s="111"/>
      <c r="C17" s="361"/>
      <c r="D17" s="361"/>
      <c r="E17" s="361"/>
      <c r="F17" s="361"/>
      <c r="G17" s="361"/>
      <c r="H17" s="361"/>
      <c r="I17" s="361"/>
      <c r="J17" s="109"/>
      <c r="K17" s="109"/>
      <c r="L17" s="109"/>
      <c r="M17" s="109"/>
    </row>
    <row r="18" spans="1:17" ht="15.75" customHeight="1" x14ac:dyDescent="0.2">
      <c r="A18" s="25"/>
      <c r="B18" s="111"/>
      <c r="C18" s="361"/>
      <c r="D18" s="361"/>
      <c r="E18" s="361"/>
      <c r="F18" s="361"/>
      <c r="G18" s="361"/>
      <c r="H18" s="361"/>
      <c r="I18" s="361"/>
      <c r="J18" s="109"/>
      <c r="K18" s="109"/>
      <c r="L18" s="109"/>
      <c r="M18" s="109"/>
    </row>
    <row r="19" spans="1:17" ht="15.75" customHeight="1" x14ac:dyDescent="0.2">
      <c r="B19" s="115"/>
      <c r="C19" s="116"/>
      <c r="D19" s="117"/>
      <c r="E19" s="28"/>
      <c r="F19" s="187"/>
      <c r="G19" s="110"/>
      <c r="H19" s="28"/>
      <c r="I19" s="28"/>
    </row>
    <row r="20" spans="1:17" s="25" customFormat="1" ht="15.75" customHeight="1" x14ac:dyDescent="0.25">
      <c r="C20" s="182" t="s">
        <v>1117</v>
      </c>
      <c r="D20" s="191"/>
      <c r="E20" s="70"/>
    </row>
    <row r="21" spans="1:17" ht="15.75" customHeight="1" x14ac:dyDescent="0.2">
      <c r="F21" s="160"/>
      <c r="K21" s="17"/>
    </row>
    <row r="22" spans="1:17" ht="15.75" customHeight="1" x14ac:dyDescent="0.25">
      <c r="C22" s="86"/>
      <c r="D22" s="653" t="s">
        <v>1058</v>
      </c>
      <c r="E22" s="654"/>
      <c r="F22" s="653" t="s">
        <v>766</v>
      </c>
      <c r="G22" s="663"/>
      <c r="H22" s="661"/>
      <c r="I22" s="662"/>
      <c r="J22" s="176"/>
      <c r="K22" s="109"/>
    </row>
    <row r="23" spans="1:17" ht="15.75" customHeight="1" x14ac:dyDescent="0.25">
      <c r="C23" s="238"/>
      <c r="D23" s="374"/>
      <c r="E23" s="374"/>
      <c r="F23" s="237"/>
      <c r="G23" s="575"/>
      <c r="H23" s="615"/>
      <c r="I23" s="615"/>
      <c r="J23" s="657" t="s">
        <v>227</v>
      </c>
      <c r="K23" s="658"/>
      <c r="M23" s="105" t="s">
        <v>766</v>
      </c>
      <c r="O23" s="468"/>
      <c r="Q23" s="105" t="s">
        <v>653</v>
      </c>
    </row>
    <row r="24" spans="1:17" ht="15.75" customHeight="1" x14ac:dyDescent="0.2">
      <c r="B24" s="189"/>
      <c r="C24" s="174" t="s">
        <v>641</v>
      </c>
      <c r="D24" s="177">
        <f>VLOOKUP($D$4,'2017L'!$A$2:$AR$5,27,0)</f>
        <v>58710</v>
      </c>
      <c r="E24" s="180">
        <f>D24/$D$26</f>
        <v>0.87114579932931713</v>
      </c>
      <c r="F24" s="177">
        <f>VLOOKUP($D$4,'2016L'!$A$2:$AR$5,27,0)</f>
        <v>45393</v>
      </c>
      <c r="G24" s="620">
        <f>F24/$F$26</f>
        <v>0.89880009504197689</v>
      </c>
      <c r="H24" s="616"/>
      <c r="I24" s="614"/>
      <c r="J24" s="612">
        <f>G24-I24</f>
        <v>0.89880009504197689</v>
      </c>
      <c r="K24" s="178">
        <f>J24</f>
        <v>0.89880009504197689</v>
      </c>
    </row>
    <row r="25" spans="1:17" ht="15.75" customHeight="1" x14ac:dyDescent="0.2">
      <c r="B25" s="190"/>
      <c r="C25" s="179" t="s">
        <v>642</v>
      </c>
      <c r="D25" s="177">
        <f>VLOOKUP($D$4,'2017L'!$A$2:$AR$5,29,0)</f>
        <v>8684</v>
      </c>
      <c r="E25" s="180">
        <f>D25/$D$26</f>
        <v>0.12885420067068284</v>
      </c>
      <c r="F25" s="177">
        <f>VLOOKUP($D$4,'2016L'!$A$2:$AR$5,29,0)</f>
        <v>5111</v>
      </c>
      <c r="G25" s="620">
        <f>F25/$F$26</f>
        <v>0.10119990495802313</v>
      </c>
      <c r="H25" s="616"/>
      <c r="I25" s="614"/>
      <c r="J25" s="612">
        <f>G25-I25</f>
        <v>0.10119990495802313</v>
      </c>
      <c r="K25" s="178">
        <f>J25</f>
        <v>0.10119990495802313</v>
      </c>
      <c r="M25" s="404" t="s">
        <v>1058</v>
      </c>
    </row>
    <row r="26" spans="1:17" ht="15.75" customHeight="1" x14ac:dyDescent="0.2">
      <c r="C26" s="241" t="s">
        <v>222</v>
      </c>
      <c r="D26" s="234">
        <f>SUM(D24:D25)</f>
        <v>67394</v>
      </c>
      <c r="E26" s="235"/>
      <c r="F26" s="234">
        <f>SUM(F24:F25)</f>
        <v>50504</v>
      </c>
      <c r="G26" s="611"/>
      <c r="H26" s="616"/>
      <c r="I26" s="618"/>
      <c r="J26" s="621"/>
      <c r="K26" s="236"/>
    </row>
    <row r="27" spans="1:17" ht="15.75" customHeight="1" x14ac:dyDescent="0.2">
      <c r="C27" s="192"/>
      <c r="D27" s="184"/>
      <c r="E27" s="185"/>
      <c r="F27" s="184"/>
      <c r="G27" s="185"/>
      <c r="H27" s="186"/>
      <c r="I27" s="193"/>
      <c r="J27" s="188"/>
    </row>
    <row r="28" spans="1:17" ht="15.75" customHeight="1" x14ac:dyDescent="0.2">
      <c r="C28" s="192"/>
      <c r="D28" s="184"/>
      <c r="E28" s="185"/>
      <c r="F28" s="184"/>
      <c r="G28" s="185"/>
      <c r="H28" s="186"/>
      <c r="I28" s="193"/>
      <c r="J28" s="188"/>
    </row>
    <row r="29" spans="1:17" ht="15.75" customHeight="1" x14ac:dyDescent="0.2">
      <c r="C29" s="192"/>
      <c r="D29" s="184"/>
      <c r="E29" s="185"/>
      <c r="F29" s="184"/>
      <c r="G29" s="185"/>
      <c r="H29" s="186"/>
      <c r="I29" s="193"/>
      <c r="J29" s="188"/>
    </row>
    <row r="30" spans="1:17" ht="15.75" customHeight="1" x14ac:dyDescent="0.2">
      <c r="C30" s="115"/>
      <c r="D30" s="143"/>
      <c r="E30" s="144"/>
      <c r="F30" s="143"/>
      <c r="G30" s="144"/>
      <c r="H30" s="145"/>
    </row>
    <row r="31" spans="1:17" ht="15.75" customHeight="1" x14ac:dyDescent="0.25">
      <c r="C31" s="182" t="s">
        <v>1118</v>
      </c>
      <c r="D31" s="143"/>
      <c r="E31" s="144"/>
      <c r="F31" s="143"/>
      <c r="G31" s="144"/>
      <c r="H31" s="145"/>
    </row>
    <row r="32" spans="1:17" ht="15.75" customHeight="1" x14ac:dyDescent="0.2">
      <c r="C32" s="115"/>
      <c r="D32" s="143"/>
      <c r="E32" s="144"/>
      <c r="F32" s="143"/>
      <c r="G32" s="144"/>
      <c r="H32" s="145"/>
    </row>
    <row r="33" spans="3:9" ht="15.75" customHeight="1" x14ac:dyDescent="0.25">
      <c r="C33" s="86"/>
      <c r="D33" s="653" t="s">
        <v>1058</v>
      </c>
      <c r="E33" s="654"/>
      <c r="F33" s="653" t="s">
        <v>766</v>
      </c>
      <c r="G33" s="654"/>
      <c r="H33" s="176"/>
      <c r="I33" s="109"/>
    </row>
    <row r="34" spans="3:9" ht="15.75" customHeight="1" x14ac:dyDescent="0.25">
      <c r="C34" s="231"/>
      <c r="D34" s="373" t="s">
        <v>768</v>
      </c>
      <c r="E34" s="373"/>
      <c r="F34" s="232" t="s">
        <v>768</v>
      </c>
      <c r="G34" s="232"/>
      <c r="H34" s="655" t="s">
        <v>227</v>
      </c>
      <c r="I34" s="656"/>
    </row>
    <row r="35" spans="3:9" ht="15.75" customHeight="1" x14ac:dyDescent="0.2">
      <c r="C35" s="181" t="s">
        <v>180</v>
      </c>
      <c r="D35" s="359">
        <f>SUMIFS('2017L'!$AE$2:$AE$5,'2017L'!$A$2:$A$5,$D$4)</f>
        <v>34208</v>
      </c>
      <c r="E35" s="180">
        <f>D35/$D$46</f>
        <v>0.51020164658155354</v>
      </c>
      <c r="F35" s="359">
        <f>SUMIFS('2016L'!$AE$2:$AE$5,'2016L'!$A$2:$A$5,$D$4)</f>
        <v>21132</v>
      </c>
      <c r="G35" s="180">
        <f t="shared" ref="G35:G45" si="0">F35/$F$46</f>
        <v>0.41842230318390622</v>
      </c>
      <c r="H35" s="357">
        <f t="shared" ref="H35:H45" si="1">E35-G35</f>
        <v>9.1779343397647317E-2</v>
      </c>
      <c r="I35" s="178">
        <f>H35</f>
        <v>9.1779343397647317E-2</v>
      </c>
    </row>
    <row r="36" spans="3:9" ht="15.75" customHeight="1" x14ac:dyDescent="0.2">
      <c r="C36" s="181" t="s">
        <v>187</v>
      </c>
      <c r="D36" s="359">
        <f>SUMIFS('2017L'!$AF$2:$AF$5,'2017L'!$A$2:$A$5,$D$4)</f>
        <v>5354</v>
      </c>
      <c r="E36" s="180">
        <f t="shared" ref="E36:E45" si="2">D36/$D$46</f>
        <v>7.9853239470230278E-2</v>
      </c>
      <c r="F36" s="359">
        <f>SUMIFS('2016L'!$AF$2:$AF$5,'2016L'!$A$2:$A$5,$D$4)</f>
        <v>1425</v>
      </c>
      <c r="G36" s="180">
        <f t="shared" si="0"/>
        <v>2.8215586884207191E-2</v>
      </c>
      <c r="H36" s="357">
        <f t="shared" si="1"/>
        <v>5.1637652586023083E-2</v>
      </c>
      <c r="I36" s="178">
        <f t="shared" ref="I36:I46" si="3">H36</f>
        <v>5.1637652586023083E-2</v>
      </c>
    </row>
    <row r="37" spans="3:9" ht="15.75" customHeight="1" x14ac:dyDescent="0.2">
      <c r="C37" s="181" t="s">
        <v>182</v>
      </c>
      <c r="D37" s="359">
        <f>SUMIFS('2017L'!$AG$2:$AG$5,'2017L'!$A$2:$A$5,$D$4)</f>
        <v>13879</v>
      </c>
      <c r="E37" s="180">
        <f t="shared" si="2"/>
        <v>0.20700095454003103</v>
      </c>
      <c r="F37" s="359">
        <f>SUMIFS('2016L'!$AG$2:$AG$5,'2016L'!$A$2:$A$5,$D$4)</f>
        <v>10100</v>
      </c>
      <c r="G37" s="180">
        <f t="shared" si="0"/>
        <v>0.19998415967052113</v>
      </c>
      <c r="H37" s="357">
        <f t="shared" si="1"/>
        <v>7.0167948695099014E-3</v>
      </c>
      <c r="I37" s="178">
        <f t="shared" si="3"/>
        <v>7.0167948695099014E-3</v>
      </c>
    </row>
    <row r="38" spans="3:9" ht="15.75" customHeight="1" x14ac:dyDescent="0.2">
      <c r="C38" s="181" t="s">
        <v>771</v>
      </c>
      <c r="D38" s="359">
        <f>SUMIFS('2017L'!$AH$2:$AH$5,'2017L'!$A$2:$A$5,$D$4)</f>
        <v>1565</v>
      </c>
      <c r="E38" s="180">
        <f t="shared" si="2"/>
        <v>2.3341486696098316E-2</v>
      </c>
      <c r="F38" s="359">
        <f>SUMIFS('2016L'!$AH$2:$AH$5,'2016L'!$A$2:$A$5,$D$4)</f>
        <v>3323</v>
      </c>
      <c r="G38" s="180">
        <f t="shared" si="0"/>
        <v>6.579676857278631E-2</v>
      </c>
      <c r="H38" s="357">
        <f t="shared" si="1"/>
        <v>-4.2455281876687997E-2</v>
      </c>
      <c r="I38" s="178">
        <f t="shared" si="3"/>
        <v>-4.2455281876687997E-2</v>
      </c>
    </row>
    <row r="39" spans="3:9" ht="15.75" customHeight="1" x14ac:dyDescent="0.2">
      <c r="C39" s="181" t="s">
        <v>183</v>
      </c>
      <c r="D39" s="359">
        <f>SUMIFS('2017L'!$AI$2:$AI$5,'2017L'!$A$2:$A$5,$D$4)</f>
        <v>3102</v>
      </c>
      <c r="E39" s="180">
        <f t="shared" si="2"/>
        <v>4.6265362128624268E-2</v>
      </c>
      <c r="F39" s="359">
        <f>SUMIFS('2016L'!$AI$2:$AI$5,'2016L'!$A$2:$A$5,$D$4)</f>
        <v>1658</v>
      </c>
      <c r="G39" s="180">
        <f t="shared" si="0"/>
        <v>3.2829082844923176E-2</v>
      </c>
      <c r="H39" s="357">
        <f t="shared" si="1"/>
        <v>1.3436279283701093E-2</v>
      </c>
      <c r="I39" s="178">
        <f t="shared" si="3"/>
        <v>1.3436279283701093E-2</v>
      </c>
    </row>
    <row r="40" spans="3:9" ht="15.75" customHeight="1" x14ac:dyDescent="0.2">
      <c r="C40" s="181" t="s">
        <v>184</v>
      </c>
      <c r="D40" s="359">
        <f>SUMIFS('2017L'!$AJ$2:$AJ$5,'2017L'!$A$2:$A$5,$D$4)</f>
        <v>1138</v>
      </c>
      <c r="E40" s="180">
        <f t="shared" si="2"/>
        <v>1.6972914926619734E-2</v>
      </c>
      <c r="F40" s="359">
        <f>SUMIFS('2016L'!$AJ$2:$AJ$5,'2016L'!$A$2:$A$5,$D$4)</f>
        <v>1074</v>
      </c>
      <c r="G40" s="180">
        <f t="shared" si="0"/>
        <v>2.1265642325360368E-2</v>
      </c>
      <c r="H40" s="357">
        <f t="shared" si="1"/>
        <v>-4.2927273987406339E-3</v>
      </c>
      <c r="I40" s="178">
        <f t="shared" si="3"/>
        <v>-4.2927273987406339E-3</v>
      </c>
    </row>
    <row r="41" spans="3:9" ht="15.75" customHeight="1" x14ac:dyDescent="0.2">
      <c r="C41" s="181" t="s">
        <v>186</v>
      </c>
      <c r="D41" s="359">
        <f>SUMIFS('2017L'!$AK$2:$AK$5,'2017L'!$A$2:$A$5,$D$4)</f>
        <v>1277</v>
      </c>
      <c r="E41" s="180">
        <f t="shared" si="2"/>
        <v>1.9046056556496837E-2</v>
      </c>
      <c r="F41" s="359">
        <f>SUMIFS('2016L'!$AK$2:$AK$5,'2016L'!$A$2:$A$5,$D$4)</f>
        <v>978</v>
      </c>
      <c r="G41" s="180">
        <f t="shared" si="0"/>
        <v>1.9364802787897987E-2</v>
      </c>
      <c r="H41" s="357">
        <f t="shared" si="1"/>
        <v>-3.1874623140114994E-4</v>
      </c>
      <c r="I41" s="178">
        <f t="shared" si="3"/>
        <v>-3.1874623140114994E-4</v>
      </c>
    </row>
    <row r="42" spans="3:9" ht="15.75" customHeight="1" x14ac:dyDescent="0.2">
      <c r="C42" s="181" t="s">
        <v>189</v>
      </c>
      <c r="D42" s="359">
        <f>SUMIFS('2017L'!$AL$2:$AL$5,'2017L'!$A$2:$A$5,$D$4)</f>
        <v>2826</v>
      </c>
      <c r="E42" s="180">
        <f t="shared" si="2"/>
        <v>4.2148908244839516E-2</v>
      </c>
      <c r="F42" s="359">
        <f>SUMIFS('2016L'!$AL$2:$AL$5,'2016L'!$A$2:$A$5,$D$4)</f>
        <v>3626</v>
      </c>
      <c r="G42" s="180">
        <f t="shared" si="0"/>
        <v>7.1796293362901942E-2</v>
      </c>
      <c r="H42" s="357">
        <f t="shared" si="1"/>
        <v>-2.9647385118062426E-2</v>
      </c>
      <c r="I42" s="178">
        <f t="shared" si="3"/>
        <v>-2.9647385118062426E-2</v>
      </c>
    </row>
    <row r="43" spans="3:9" ht="15.75" customHeight="1" x14ac:dyDescent="0.2">
      <c r="C43" s="181" t="s">
        <v>201</v>
      </c>
      <c r="D43" s="359">
        <f>SUMIFS('2017L'!$AM$2:$AM$5,'2017L'!$A$2:$A$5,$D$4)</f>
        <v>574</v>
      </c>
      <c r="E43" s="180">
        <f t="shared" si="2"/>
        <v>8.5610309032335043E-3</v>
      </c>
      <c r="F43" s="359">
        <f>SUMIFS('2016L'!$AM$2:$AM$5,'2016L'!$A$2:$A$5,$D$4)</f>
        <v>1748</v>
      </c>
      <c r="G43" s="180">
        <f t="shared" si="0"/>
        <v>3.4611119911294154E-2</v>
      </c>
      <c r="H43" s="357">
        <f t="shared" si="1"/>
        <v>-2.6050089008060648E-2</v>
      </c>
      <c r="I43" s="178">
        <f t="shared" si="3"/>
        <v>-2.6050089008060648E-2</v>
      </c>
    </row>
    <row r="44" spans="3:9" ht="15.75" customHeight="1" x14ac:dyDescent="0.2">
      <c r="C44" s="181" t="s">
        <v>202</v>
      </c>
      <c r="D44" s="359">
        <f>SUMIFS('2017L'!$AN$2:$AN$5,'2017L'!$A$2:$A$5,$D$4)</f>
        <v>1846</v>
      </c>
      <c r="E44" s="180">
        <f t="shared" si="2"/>
        <v>2.7532514019806706E-2</v>
      </c>
      <c r="F44" s="359">
        <f>SUMIFS('2016L'!$AN$2:$AN$5,'2016L'!$A$2:$A$5,$D$4)</f>
        <v>3191</v>
      </c>
      <c r="G44" s="180">
        <f t="shared" si="0"/>
        <v>6.3183114208775537E-2</v>
      </c>
      <c r="H44" s="357">
        <f t="shared" si="1"/>
        <v>-3.5650600188968831E-2</v>
      </c>
      <c r="I44" s="178">
        <f t="shared" si="3"/>
        <v>-3.5650600188968831E-2</v>
      </c>
    </row>
    <row r="45" spans="3:9" ht="15.75" customHeight="1" x14ac:dyDescent="0.2">
      <c r="C45" s="181" t="s">
        <v>185</v>
      </c>
      <c r="D45" s="359">
        <f>SUMIFS('2017L'!$AO$2:$AO$5,'2017L'!$A$2:$A$5,$D$4)</f>
        <v>1279</v>
      </c>
      <c r="E45" s="180">
        <f t="shared" si="2"/>
        <v>1.9075885932466292E-2</v>
      </c>
      <c r="F45" s="359">
        <f>SUMIFS('2016L'!$AO$2:$AO$5,'2016L'!$A$2:$A$5,$D$4)</f>
        <v>2249</v>
      </c>
      <c r="G45" s="180">
        <f t="shared" si="0"/>
        <v>4.4531126247425945E-2</v>
      </c>
      <c r="H45" s="357">
        <f t="shared" si="1"/>
        <v>-2.5455240314959653E-2</v>
      </c>
      <c r="I45" s="178">
        <f t="shared" si="3"/>
        <v>-2.5455240314959653E-2</v>
      </c>
    </row>
    <row r="46" spans="3:9" ht="15.75" customHeight="1" x14ac:dyDescent="0.2">
      <c r="C46" s="239" t="s">
        <v>222</v>
      </c>
      <c r="D46" s="360">
        <f>SUM(D35:D45)</f>
        <v>67048</v>
      </c>
      <c r="E46" s="240"/>
      <c r="F46" s="360">
        <f>SUM(F35:F45)</f>
        <v>50504</v>
      </c>
      <c r="G46" s="240"/>
      <c r="H46" s="546">
        <f>((D46-F46)/F46)</f>
        <v>0.32757801362268335</v>
      </c>
      <c r="I46" s="547">
        <f t="shared" si="3"/>
        <v>0.32757801362268335</v>
      </c>
    </row>
    <row r="47" spans="3:9" ht="8.25" customHeight="1" x14ac:dyDescent="0.2">
      <c r="C47" s="115"/>
      <c r="D47" s="622"/>
      <c r="E47" s="623"/>
      <c r="F47" s="624"/>
      <c r="G47" s="625"/>
      <c r="H47" s="145"/>
    </row>
    <row r="48" spans="3:9" ht="15.75" customHeight="1" x14ac:dyDescent="0.2">
      <c r="C48" s="115"/>
      <c r="D48" s="143"/>
      <c r="E48" s="144"/>
      <c r="F48" s="143"/>
      <c r="G48" s="144"/>
      <c r="H48" s="145"/>
    </row>
    <row r="50" spans="3:11" ht="15.75" customHeight="1" x14ac:dyDescent="0.25">
      <c r="C50" s="182" t="s">
        <v>1119</v>
      </c>
    </row>
    <row r="52" spans="3:11" ht="15.75" customHeight="1" x14ac:dyDescent="0.25">
      <c r="C52" s="86"/>
      <c r="D52" s="653" t="s">
        <v>1058</v>
      </c>
      <c r="E52" s="654"/>
      <c r="F52" s="653" t="s">
        <v>766</v>
      </c>
      <c r="G52" s="654"/>
      <c r="H52" s="176"/>
      <c r="I52" s="109"/>
    </row>
    <row r="53" spans="3:11" ht="15.75" customHeight="1" x14ac:dyDescent="0.25">
      <c r="C53" s="231"/>
      <c r="D53" s="373" t="s">
        <v>768</v>
      </c>
      <c r="E53" s="373"/>
      <c r="F53" s="354" t="s">
        <v>768</v>
      </c>
      <c r="G53" s="354"/>
      <c r="H53" s="655" t="s">
        <v>227</v>
      </c>
      <c r="I53" s="656"/>
    </row>
    <row r="54" spans="3:11" ht="15.75" customHeight="1" x14ac:dyDescent="0.2">
      <c r="C54" s="181" t="s">
        <v>1000</v>
      </c>
      <c r="D54" s="359">
        <f>D46</f>
        <v>67048</v>
      </c>
      <c r="E54" s="356">
        <f>D54/(SUM(D$54:D$59))</f>
        <v>0.98769942400895661</v>
      </c>
      <c r="F54" s="359">
        <f>F46</f>
        <v>50504</v>
      </c>
      <c r="G54" s="356">
        <f>F54/(SUM(F$54:F$59))</f>
        <v>0.98085065061176924</v>
      </c>
      <c r="H54" s="358">
        <f t="shared" ref="H54:H59" si="4">E54-G54</f>
        <v>6.8487733971873688E-3</v>
      </c>
      <c r="I54" s="178">
        <f t="shared" ref="I54:I59" si="5">H54</f>
        <v>6.8487733971873688E-3</v>
      </c>
    </row>
    <row r="55" spans="3:11" ht="15.75" customHeight="1" x14ac:dyDescent="0.2">
      <c r="C55" s="181" t="s">
        <v>188</v>
      </c>
      <c r="D55" s="359">
        <f>IFERROR(VLOOKUP($D$4,'2017L'!$A:$BZ,53,FALSE),"-")</f>
        <v>414</v>
      </c>
      <c r="E55" s="356">
        <f t="shared" ref="E55:E59" si="6">D55/(SUM(D$54:D$59))</f>
        <v>6.0987286949604463E-3</v>
      </c>
      <c r="F55" s="359">
        <f>IFERROR(VLOOKUP($D$4,'2016L'!$A:$BZ,53,FALSE),"-")</f>
        <v>407</v>
      </c>
      <c r="G55" s="356">
        <f t="shared" ref="G55:G59" si="7">F55/(SUM(F$54:F$59))</f>
        <v>7.9044474655272871E-3</v>
      </c>
      <c r="H55" s="358">
        <f t="shared" si="4"/>
        <v>-1.8057187705668408E-3</v>
      </c>
      <c r="I55" s="178">
        <f t="shared" si="5"/>
        <v>-1.8057187705668408E-3</v>
      </c>
    </row>
    <row r="56" spans="3:11" ht="15.75" customHeight="1" x14ac:dyDescent="0.2">
      <c r="C56" s="181" t="s">
        <v>997</v>
      </c>
      <c r="D56" s="359">
        <f>IFERROR(VLOOKUP($D$4,'2017L'!$A:$BZ,76,FALSE),"-")</f>
        <v>62</v>
      </c>
      <c r="E56" s="356">
        <f t="shared" si="6"/>
        <v>9.133361813708882E-4</v>
      </c>
      <c r="F56" s="359">
        <f>IFERROR(VLOOKUP($D$4,'2016L'!A:BZ,76,FALSE),"-")</f>
        <v>187</v>
      </c>
      <c r="G56" s="356">
        <f t="shared" si="7"/>
        <v>3.6317731598368617E-3</v>
      </c>
      <c r="H56" s="358">
        <f t="shared" si="4"/>
        <v>-2.7184369784659735E-3</v>
      </c>
      <c r="I56" s="178">
        <f t="shared" si="5"/>
        <v>-2.7184369784659735E-3</v>
      </c>
    </row>
    <row r="57" spans="3:11" ht="15.75" customHeight="1" x14ac:dyDescent="0.2">
      <c r="C57" s="181" t="s">
        <v>1002</v>
      </c>
      <c r="D57" s="359">
        <f>IFERROR(VLOOKUP($D$4,'2017L'!$A:$BZ,77,FALSE),"-")</f>
        <v>73</v>
      </c>
      <c r="E57" s="356">
        <f t="shared" si="6"/>
        <v>1.0753796974205618E-3</v>
      </c>
      <c r="F57" s="359">
        <f>IFERROR(VLOOKUP($D$4,'2016L'!A:BZ,77,FALSE),"-")</f>
        <v>177</v>
      </c>
      <c r="G57" s="356">
        <f t="shared" si="7"/>
        <v>3.4375606913963877E-3</v>
      </c>
      <c r="H57" s="358">
        <f t="shared" si="4"/>
        <v>-2.3621809939758259E-3</v>
      </c>
      <c r="I57" s="178">
        <f t="shared" si="5"/>
        <v>-2.3621809939758259E-3</v>
      </c>
    </row>
    <row r="58" spans="3:11" ht="15.75" customHeight="1" x14ac:dyDescent="0.2">
      <c r="C58" s="181" t="s">
        <v>949</v>
      </c>
      <c r="D58" s="359">
        <f>IFERROR(VLOOKUP($D$4,'2017L'!$A:$BZ,52,FALSE),"-")</f>
        <v>153</v>
      </c>
      <c r="E58" s="356">
        <f t="shared" si="6"/>
        <v>2.2538779959636432E-3</v>
      </c>
      <c r="F58" s="359">
        <f>IFERROR(VLOOKUP($D$4,'2016L'!A:BZ,52,FALSE),"-")</f>
        <v>139</v>
      </c>
      <c r="G58" s="356">
        <f t="shared" si="7"/>
        <v>2.699553311322587E-3</v>
      </c>
      <c r="H58" s="358">
        <f t="shared" si="4"/>
        <v>-4.456753153589438E-4</v>
      </c>
      <c r="I58" s="178">
        <f t="shared" si="5"/>
        <v>-4.456753153589438E-4</v>
      </c>
    </row>
    <row r="59" spans="3:11" ht="18" customHeight="1" x14ac:dyDescent="0.2">
      <c r="C59" s="181" t="s">
        <v>1001</v>
      </c>
      <c r="D59" s="671">
        <f>IFERROR(VLOOKUP($D$4,'2017L'!$A:$BZ,78,FALSE),"-")</f>
        <v>133</v>
      </c>
      <c r="E59" s="672">
        <f t="shared" si="6"/>
        <v>1.959253421327873E-3</v>
      </c>
      <c r="F59" s="671">
        <f>IFERROR(VLOOKUP($D$4,'2016L'!A:BZ,78,FALSE),"-")</f>
        <v>76</v>
      </c>
      <c r="G59" s="672">
        <f t="shared" si="7"/>
        <v>1.4760147601476014E-3</v>
      </c>
      <c r="H59" s="673">
        <f t="shared" si="4"/>
        <v>4.8323866118027154E-4</v>
      </c>
      <c r="I59" s="178">
        <f t="shared" si="5"/>
        <v>4.8323866118027154E-4</v>
      </c>
    </row>
    <row r="60" spans="3:11" s="386" customFormat="1" ht="30" customHeight="1" x14ac:dyDescent="0.2">
      <c r="C60" s="568"/>
      <c r="D60" s="569"/>
      <c r="E60" s="570"/>
      <c r="F60" s="569"/>
      <c r="G60" s="570"/>
      <c r="H60" s="571"/>
      <c r="I60" s="572"/>
      <c r="J60" s="573"/>
      <c r="K60" s="432"/>
    </row>
    <row r="62" spans="3:11" s="386" customFormat="1" ht="15.75" customHeight="1" x14ac:dyDescent="0.25">
      <c r="C62" s="182" t="s">
        <v>1120</v>
      </c>
    </row>
    <row r="65" spans="3:9" ht="15.75" customHeight="1" x14ac:dyDescent="0.25">
      <c r="C65" s="402"/>
      <c r="D65" s="653" t="s">
        <v>1058</v>
      </c>
      <c r="E65" s="654"/>
      <c r="F65" s="653" t="s">
        <v>766</v>
      </c>
      <c r="G65" s="654"/>
    </row>
    <row r="66" spans="3:9" ht="15.75" customHeight="1" x14ac:dyDescent="0.25">
      <c r="C66" s="231" t="s">
        <v>1092</v>
      </c>
      <c r="D66" s="527" t="s">
        <v>768</v>
      </c>
      <c r="E66" s="527"/>
      <c r="F66" s="527" t="s">
        <v>768</v>
      </c>
      <c r="G66" s="527"/>
      <c r="H66" s="655" t="s">
        <v>227</v>
      </c>
      <c r="I66" s="656"/>
    </row>
    <row r="67" spans="3:9" ht="15.75" customHeight="1" x14ac:dyDescent="0.2">
      <c r="C67" s="181" t="s">
        <v>1093</v>
      </c>
      <c r="D67" s="359">
        <f>VLOOKUP($D$4,'2017L'!$A:$CV,79,FALSE)</f>
        <v>34361</v>
      </c>
      <c r="E67" s="180">
        <f>D67/$D$77</f>
        <v>0.50985250912544144</v>
      </c>
      <c r="F67" s="359">
        <f>VLOOKUP($D$4,'2016L'!$A:$CV,79,FALSE)</f>
        <v>22149</v>
      </c>
      <c r="G67" s="180">
        <f>F67/$F$77</f>
        <v>0.47080454883622064</v>
      </c>
      <c r="H67" s="358">
        <f>E67-G67</f>
        <v>3.9047960289220807E-2</v>
      </c>
      <c r="I67" s="178">
        <f t="shared" ref="I67:I72" si="8">H67</f>
        <v>3.9047960289220807E-2</v>
      </c>
    </row>
    <row r="68" spans="3:9" ht="15.75" customHeight="1" x14ac:dyDescent="0.2">
      <c r="C68" s="181">
        <v>2</v>
      </c>
      <c r="D68" s="359">
        <f>VLOOKUP($D$4,'2017L'!$A:$CV,78+$C68,FALSE)</f>
        <v>4965</v>
      </c>
      <c r="E68" s="180">
        <f t="shared" ref="E68:E76" si="9">D68/$D$77</f>
        <v>7.3671246698519155E-2</v>
      </c>
      <c r="F68" s="359">
        <f>VLOOKUP($D$4,'2016L'!$A:$CV,78+$C68,FALSE)</f>
        <v>5753</v>
      </c>
      <c r="G68" s="180">
        <f t="shared" ref="G68:G76" si="10">F68/$F$77</f>
        <v>0.12228717185673292</v>
      </c>
      <c r="H68" s="358">
        <f t="shared" ref="H68:H76" si="11">E68-G68</f>
        <v>-4.8615925158213766E-2</v>
      </c>
      <c r="I68" s="178">
        <f t="shared" si="8"/>
        <v>-4.8615925158213766E-2</v>
      </c>
    </row>
    <row r="69" spans="3:9" ht="15.75" customHeight="1" x14ac:dyDescent="0.2">
      <c r="C69" s="181">
        <v>3</v>
      </c>
      <c r="D69" s="359">
        <f>VLOOKUP($D$4,'2017L'!$A:$CV,78+$C69,FALSE)</f>
        <v>10548</v>
      </c>
      <c r="E69" s="180">
        <f t="shared" si="9"/>
        <v>0.15651244917945217</v>
      </c>
      <c r="F69" s="359">
        <f>VLOOKUP($D$4,'2016L'!$A:$CV,78+$C69,FALSE)</f>
        <v>1410</v>
      </c>
      <c r="G69" s="180">
        <f t="shared" si="10"/>
        <v>2.9971304070570731E-2</v>
      </c>
      <c r="H69" s="358">
        <f t="shared" si="11"/>
        <v>0.12654114510888145</v>
      </c>
      <c r="I69" s="178">
        <f t="shared" si="8"/>
        <v>0.12654114510888145</v>
      </c>
    </row>
    <row r="70" spans="3:9" ht="15.75" customHeight="1" x14ac:dyDescent="0.2">
      <c r="C70" s="181">
        <v>4</v>
      </c>
      <c r="D70" s="359">
        <f>VLOOKUP($D$4,'2017L'!$A:$CV,78+$C70,FALSE)</f>
        <v>1311</v>
      </c>
      <c r="E70" s="180">
        <f t="shared" si="9"/>
        <v>1.9452770276285721E-2</v>
      </c>
      <c r="F70" s="359">
        <f>VLOOKUP($D$4,'2016L'!$A:$CV,78+$C70,FALSE)</f>
        <v>5893</v>
      </c>
      <c r="G70" s="180">
        <f t="shared" si="10"/>
        <v>0.12526304601976831</v>
      </c>
      <c r="H70" s="358">
        <f t="shared" si="11"/>
        <v>-0.10581027574348259</v>
      </c>
      <c r="I70" s="178">
        <f t="shared" si="8"/>
        <v>-0.10581027574348259</v>
      </c>
    </row>
    <row r="71" spans="3:9" ht="15.75" customHeight="1" x14ac:dyDescent="0.2">
      <c r="C71" s="181">
        <v>5</v>
      </c>
      <c r="D71" s="359">
        <f>VLOOKUP($D$4,'2017L'!$A:$CV,78+$C71,FALSE)</f>
        <v>5773</v>
      </c>
      <c r="E71" s="180">
        <f t="shared" si="9"/>
        <v>8.5660444549959941E-2</v>
      </c>
      <c r="F71" s="359">
        <f>VLOOKUP($D$4,'2016L'!$A:$CV,78+$C71,FALSE)</f>
        <v>569</v>
      </c>
      <c r="G71" s="180">
        <f t="shared" si="10"/>
        <v>1.2094802848336699E-2</v>
      </c>
      <c r="H71" s="358">
        <f t="shared" si="11"/>
        <v>7.3565641701623247E-2</v>
      </c>
      <c r="I71" s="178">
        <f t="shared" si="8"/>
        <v>7.3565641701623247E-2</v>
      </c>
    </row>
    <row r="72" spans="3:9" ht="15.75" customHeight="1" x14ac:dyDescent="0.2">
      <c r="C72" s="181">
        <v>6</v>
      </c>
      <c r="D72" s="359">
        <f>VLOOKUP($D$4,'2017L'!$A:$CV,78+$C72,FALSE)</f>
        <v>1286</v>
      </c>
      <c r="E72" s="180">
        <f t="shared" si="9"/>
        <v>1.9081817372466392E-2</v>
      </c>
      <c r="F72" s="359">
        <f>VLOOKUP($D$4,'2016L'!$A:$CV,78+$C72,FALSE)</f>
        <v>5952</v>
      </c>
      <c r="G72" s="180">
        <f t="shared" si="10"/>
        <v>0.1265171644170475</v>
      </c>
      <c r="H72" s="358">
        <f t="shared" si="11"/>
        <v>-0.1074353470445811</v>
      </c>
      <c r="I72" s="178">
        <f t="shared" si="8"/>
        <v>-0.1074353470445811</v>
      </c>
    </row>
    <row r="73" spans="3:9" ht="15.75" customHeight="1" x14ac:dyDescent="0.2">
      <c r="C73" s="181">
        <v>7</v>
      </c>
      <c r="D73" s="359">
        <f>VLOOKUP($D$4,'2017L'!$A:$CV,78+$C73,FALSE)</f>
        <v>1522</v>
      </c>
      <c r="E73" s="180">
        <f t="shared" si="9"/>
        <v>2.2583612784520878E-2</v>
      </c>
      <c r="F73" s="359">
        <f>VLOOKUP($D$4,'2016L'!$A:$CV,78+$C73,FALSE)</f>
        <v>942</v>
      </c>
      <c r="G73" s="180">
        <f t="shared" si="10"/>
        <v>2.002338186842385E-2</v>
      </c>
      <c r="H73" s="358">
        <f t="shared" si="11"/>
        <v>2.5602309160970282E-3</v>
      </c>
      <c r="I73" s="178">
        <f t="shared" ref="I73:I76" si="12">H73</f>
        <v>2.5602309160970282E-3</v>
      </c>
    </row>
    <row r="74" spans="3:9" ht="15.75" customHeight="1" x14ac:dyDescent="0.2">
      <c r="C74" s="181">
        <v>8</v>
      </c>
      <c r="D74" s="359">
        <f>VLOOKUP($D$4,'2017L'!$A:$CV,78+$C74,FALSE)</f>
        <v>2239</v>
      </c>
      <c r="E74" s="180">
        <f t="shared" si="9"/>
        <v>3.3222542066059291E-2</v>
      </c>
      <c r="F74" s="359">
        <f>VLOOKUP($D$4,'2016L'!$A:$CV,78+$C74,FALSE)</f>
        <v>2420</v>
      </c>
      <c r="G74" s="180">
        <f t="shared" si="10"/>
        <v>5.1440110532468913E-2</v>
      </c>
      <c r="H74" s="358">
        <f t="shared" si="11"/>
        <v>-1.8217568466409623E-2</v>
      </c>
      <c r="I74" s="178">
        <f t="shared" si="12"/>
        <v>-1.8217568466409623E-2</v>
      </c>
    </row>
    <row r="75" spans="3:9" ht="15.75" customHeight="1" x14ac:dyDescent="0.2">
      <c r="C75" s="181">
        <v>9</v>
      </c>
      <c r="D75" s="359">
        <f>VLOOKUP($D$4,'2017L'!$A:$CV,78+$C75,FALSE)</f>
        <v>737</v>
      </c>
      <c r="E75" s="180">
        <f t="shared" si="9"/>
        <v>1.0935691604593881E-2</v>
      </c>
      <c r="F75" s="359">
        <f>VLOOKUP($D$4,'2016L'!$A:$CV,78+$C75,FALSE)</f>
        <v>1957</v>
      </c>
      <c r="G75" s="180">
        <f t="shared" si="10"/>
        <v>4.1598469550430436E-2</v>
      </c>
      <c r="H75" s="358">
        <f t="shared" si="11"/>
        <v>-3.0662777945836557E-2</v>
      </c>
      <c r="I75" s="178">
        <f t="shared" si="12"/>
        <v>-3.0662777945836557E-2</v>
      </c>
    </row>
    <row r="76" spans="3:9" ht="15.75" customHeight="1" x14ac:dyDescent="0.2">
      <c r="C76" s="181" t="s">
        <v>1094</v>
      </c>
      <c r="D76" s="359">
        <f>VLOOKUP($D$4,'2017L'!$A:$CV,88,FALSE)</f>
        <v>4652</v>
      </c>
      <c r="E76" s="180">
        <f t="shared" si="9"/>
        <v>6.9026916342701125E-2</v>
      </c>
      <c r="F76" s="359">
        <f>VLOOKUP($D$4,'2016L'!$A:$CV,89,FALSE)</f>
        <v>0</v>
      </c>
      <c r="G76" s="180">
        <f t="shared" si="10"/>
        <v>0</v>
      </c>
      <c r="H76" s="358">
        <f t="shared" si="11"/>
        <v>6.9026916342701125E-2</v>
      </c>
      <c r="I76" s="178">
        <f t="shared" si="12"/>
        <v>6.9026916342701125E-2</v>
      </c>
    </row>
    <row r="77" spans="3:9" ht="15.75" customHeight="1" x14ac:dyDescent="0.2">
      <c r="C77" s="239" t="s">
        <v>222</v>
      </c>
      <c r="D77" s="360">
        <f>SUM(D67:D76)</f>
        <v>67394</v>
      </c>
      <c r="E77" s="240"/>
      <c r="F77" s="360">
        <f>SUM(F67:F76)</f>
        <v>47045</v>
      </c>
      <c r="G77" s="240"/>
      <c r="H77" s="240"/>
      <c r="I77" s="240"/>
    </row>
    <row r="78" spans="3:9" ht="15.75" customHeight="1" x14ac:dyDescent="0.25">
      <c r="H78" s="531"/>
    </row>
    <row r="79" spans="3:9" s="386" customFormat="1" ht="15.75" customHeight="1" x14ac:dyDescent="0.25">
      <c r="H79" s="555"/>
    </row>
    <row r="80" spans="3:9" s="386" customFormat="1" ht="15.75" customHeight="1" x14ac:dyDescent="0.25">
      <c r="C80" s="182" t="s">
        <v>1121</v>
      </c>
      <c r="H80" s="555"/>
    </row>
    <row r="81" spans="3:12" ht="15.75" customHeight="1" x14ac:dyDescent="0.25">
      <c r="H81" s="531"/>
    </row>
    <row r="82" spans="3:12" ht="15.75" customHeight="1" x14ac:dyDescent="0.25">
      <c r="C82" s="402"/>
      <c r="D82" s="653" t="s">
        <v>1058</v>
      </c>
      <c r="E82" s="654"/>
      <c r="F82" s="388"/>
      <c r="G82" s="388"/>
      <c r="H82" s="531"/>
    </row>
    <row r="83" spans="3:12" ht="15.75" customHeight="1" x14ac:dyDescent="0.25">
      <c r="C83" s="231" t="s">
        <v>1099</v>
      </c>
      <c r="D83" s="527" t="s">
        <v>768</v>
      </c>
      <c r="E83" s="527"/>
      <c r="F83" s="531"/>
      <c r="G83" s="531"/>
      <c r="H83" s="531"/>
    </row>
    <row r="84" spans="3:12" ht="15.75" customHeight="1" x14ac:dyDescent="0.25">
      <c r="C84" s="537" t="s">
        <v>1078</v>
      </c>
      <c r="D84" s="359">
        <f>VLOOKUP($D$4,'2017L'!$A:$CV,97,FALSE)</f>
        <v>38783</v>
      </c>
      <c r="E84" s="180">
        <f t="shared" ref="E84:E94" si="13">D84/$D$95</f>
        <v>0.6001702259362427</v>
      </c>
      <c r="F84" s="531"/>
      <c r="G84" s="531"/>
      <c r="H84" s="531"/>
    </row>
    <row r="85" spans="3:12" ht="15.75" customHeight="1" x14ac:dyDescent="0.25">
      <c r="C85" s="537" t="s">
        <v>1073</v>
      </c>
      <c r="D85" s="359">
        <f>VLOOKUP($D$4,'2017L'!$A:$CV,90,FALSE)</f>
        <v>10831</v>
      </c>
      <c r="E85" s="180">
        <f t="shared" si="13"/>
        <v>0.16761064685855773</v>
      </c>
      <c r="F85" s="531"/>
      <c r="G85" s="531"/>
      <c r="H85" s="531"/>
    </row>
    <row r="86" spans="3:12" ht="15.75" customHeight="1" x14ac:dyDescent="0.25">
      <c r="C86" s="537" t="s">
        <v>1075</v>
      </c>
      <c r="D86" s="359">
        <f>VLOOKUP($D$4,'2017L'!$A:$CV,98,FALSE)</f>
        <v>5588</v>
      </c>
      <c r="E86" s="180">
        <f t="shared" si="13"/>
        <v>8.6474775611265861E-2</v>
      </c>
      <c r="F86" s="531"/>
      <c r="G86" s="531"/>
      <c r="H86" s="531"/>
    </row>
    <row r="87" spans="3:12" ht="15.75" customHeight="1" x14ac:dyDescent="0.25">
      <c r="C87" s="538" t="s">
        <v>1077</v>
      </c>
      <c r="D87" s="359">
        <f>VLOOKUP($D$4,'2017L'!$A:$CV,99,FALSE)</f>
        <v>4240</v>
      </c>
      <c r="E87" s="180">
        <f t="shared" si="13"/>
        <v>6.561436087898484E-2</v>
      </c>
      <c r="F87" s="531"/>
      <c r="G87" s="539"/>
      <c r="H87" s="539"/>
      <c r="I87" s="388"/>
      <c r="J87" s="388"/>
      <c r="K87" s="388"/>
      <c r="L87" s="388"/>
    </row>
    <row r="88" spans="3:12" ht="15.75" customHeight="1" x14ac:dyDescent="0.25">
      <c r="C88" s="537" t="s">
        <v>1097</v>
      </c>
      <c r="D88" s="359">
        <f>VLOOKUP($D$4,'2017L'!$A:$CV,93,FALSE)</f>
        <v>4142</v>
      </c>
      <c r="E88" s="180">
        <f t="shared" si="13"/>
        <v>6.4097802537913959E-2</v>
      </c>
      <c r="F88" s="531"/>
      <c r="G88" s="539"/>
      <c r="H88" s="539"/>
      <c r="I88" s="388"/>
      <c r="J88" s="388"/>
      <c r="K88" s="388"/>
      <c r="L88" s="388"/>
    </row>
    <row r="89" spans="3:12" ht="15.75" customHeight="1" x14ac:dyDescent="0.25">
      <c r="C89" s="537" t="s">
        <v>1096</v>
      </c>
      <c r="D89" s="359">
        <f>VLOOKUP($D$4,'2017L'!$A:$CV,91,FALSE)</f>
        <v>615</v>
      </c>
      <c r="E89" s="180">
        <f t="shared" si="13"/>
        <v>9.5171773444753943E-3</v>
      </c>
      <c r="F89" s="531"/>
      <c r="G89" s="388"/>
      <c r="H89" s="388"/>
      <c r="I89" s="540"/>
      <c r="J89" s="388"/>
      <c r="K89" s="540"/>
      <c r="L89" s="388"/>
    </row>
    <row r="90" spans="3:12" ht="15.75" customHeight="1" x14ac:dyDescent="0.25">
      <c r="C90" s="536" t="s">
        <v>1095</v>
      </c>
      <c r="D90" s="359">
        <f>VLOOKUP($D$4,'2017L'!$A:$CV,89,FALSE)</f>
        <v>160</v>
      </c>
      <c r="E90" s="180">
        <f t="shared" si="13"/>
        <v>2.4760136180748994E-3</v>
      </c>
      <c r="F90" s="118"/>
      <c r="G90" s="388"/>
      <c r="H90" s="290"/>
      <c r="I90" s="290"/>
      <c r="J90" s="290"/>
      <c r="K90" s="290"/>
      <c r="L90" s="388"/>
    </row>
    <row r="91" spans="3:12" ht="15.75" customHeight="1" x14ac:dyDescent="0.25">
      <c r="C91" s="537" t="s">
        <v>1079</v>
      </c>
      <c r="D91" s="359">
        <f>VLOOKUP($D$4,'2017L'!$A:$CV,96,FALSE)</f>
        <v>79</v>
      </c>
      <c r="E91" s="180">
        <f t="shared" si="13"/>
        <v>1.2225317239244816E-3</v>
      </c>
      <c r="F91" s="118"/>
      <c r="G91" s="541"/>
      <c r="H91" s="290"/>
      <c r="I91" s="290"/>
      <c r="J91" s="290"/>
      <c r="K91" s="290"/>
      <c r="L91" s="388"/>
    </row>
    <row r="92" spans="3:12" s="386" customFormat="1" ht="15.75" customHeight="1" x14ac:dyDescent="0.25">
      <c r="C92" s="537" t="s">
        <v>1098</v>
      </c>
      <c r="D92" s="359">
        <f>VLOOKUP($D$4,'2017L'!$A:$CV,95,FALSE)</f>
        <v>77</v>
      </c>
      <c r="E92" s="180">
        <f t="shared" si="13"/>
        <v>1.1915815536985453E-3</v>
      </c>
      <c r="F92" s="118"/>
      <c r="G92" s="541"/>
      <c r="H92" s="290"/>
      <c r="I92" s="290"/>
      <c r="J92" s="290"/>
      <c r="K92" s="290"/>
      <c r="L92" s="388"/>
    </row>
    <row r="93" spans="3:12" ht="15.75" customHeight="1" x14ac:dyDescent="0.25">
      <c r="C93" s="537" t="s">
        <v>1076</v>
      </c>
      <c r="D93" s="359">
        <f>VLOOKUP($D$4,'2017L'!$A:$CV,92,FALSE)</f>
        <v>63</v>
      </c>
      <c r="E93" s="180">
        <f t="shared" si="13"/>
        <v>9.749303621169916E-4</v>
      </c>
      <c r="F93" s="118"/>
      <c r="G93" s="541"/>
      <c r="H93" s="290"/>
      <c r="I93" s="290"/>
      <c r="J93" s="290"/>
      <c r="K93" s="290"/>
      <c r="L93" s="388"/>
    </row>
    <row r="94" spans="3:12" s="386" customFormat="1" ht="15.75" customHeight="1" x14ac:dyDescent="0.25">
      <c r="C94" s="537" t="s">
        <v>1072</v>
      </c>
      <c r="D94" s="359">
        <f>VLOOKUP($D$4,'2017L'!$A:$CV,94,FALSE)</f>
        <v>42</v>
      </c>
      <c r="E94" s="180">
        <f t="shared" si="13"/>
        <v>6.4995357474466114E-4</v>
      </c>
      <c r="F94" s="118"/>
      <c r="G94" s="541"/>
      <c r="H94" s="290"/>
      <c r="I94" s="290"/>
      <c r="J94" s="290"/>
      <c r="K94" s="290"/>
      <c r="L94" s="388"/>
    </row>
    <row r="95" spans="3:12" ht="15.75" customHeight="1" x14ac:dyDescent="0.25">
      <c r="C95" s="239" t="s">
        <v>222</v>
      </c>
      <c r="D95" s="360">
        <f>SUM(D84:D94)</f>
        <v>64620</v>
      </c>
      <c r="E95" s="240"/>
      <c r="F95" s="118"/>
      <c r="G95" s="541"/>
      <c r="H95" s="290"/>
      <c r="I95" s="290"/>
      <c r="J95" s="290"/>
      <c r="K95" s="290"/>
      <c r="L95" s="388"/>
    </row>
    <row r="96" spans="3:12" ht="15.75" customHeight="1" x14ac:dyDescent="0.25">
      <c r="F96" s="118"/>
      <c r="G96" s="541"/>
      <c r="H96" s="290"/>
      <c r="I96" s="290"/>
      <c r="J96" s="290"/>
      <c r="K96" s="290"/>
      <c r="L96" s="388"/>
    </row>
    <row r="97" spans="2:44" ht="15.75" customHeight="1" x14ac:dyDescent="0.25">
      <c r="F97" s="118"/>
      <c r="G97" s="541"/>
      <c r="H97" s="290"/>
      <c r="I97" s="290"/>
      <c r="J97" s="290"/>
      <c r="K97" s="290"/>
      <c r="L97" s="388"/>
    </row>
    <row r="98" spans="2:44" ht="15.75" customHeight="1" x14ac:dyDescent="0.25">
      <c r="F98" s="118"/>
      <c r="G98" s="541"/>
      <c r="H98" s="290"/>
      <c r="I98" s="290"/>
      <c r="J98" s="290"/>
      <c r="K98" s="290"/>
      <c r="L98" s="388"/>
    </row>
    <row r="99" spans="2:44" ht="15.75" customHeight="1" x14ac:dyDescent="0.25">
      <c r="B99" s="388"/>
      <c r="C99" s="388"/>
      <c r="D99" s="388"/>
      <c r="E99" s="388"/>
      <c r="F99" s="542"/>
      <c r="G99" s="541"/>
      <c r="H99" s="290"/>
      <c r="I99" s="290"/>
      <c r="J99" s="290"/>
      <c r="K99" s="290"/>
      <c r="L99" s="388"/>
    </row>
    <row r="100" spans="2:44" ht="15.75" customHeight="1" x14ac:dyDescent="0.25">
      <c r="B100" s="388"/>
      <c r="C100" s="539"/>
      <c r="D100" s="388"/>
      <c r="E100" s="292"/>
      <c r="F100" s="542"/>
      <c r="G100" s="388"/>
      <c r="H100" s="290"/>
      <c r="I100" s="290"/>
      <c r="J100" s="290"/>
      <c r="K100" s="290"/>
      <c r="L100" s="388"/>
    </row>
    <row r="101" spans="2:44" ht="15.75" customHeight="1" x14ac:dyDescent="0.25">
      <c r="B101" s="388"/>
      <c r="C101" s="290"/>
      <c r="D101" s="290"/>
      <c r="E101" s="543"/>
      <c r="F101" s="542"/>
      <c r="G101" s="388"/>
      <c r="H101" s="388"/>
      <c r="I101" s="388"/>
      <c r="J101" s="388"/>
      <c r="K101" s="388"/>
      <c r="L101" s="388"/>
    </row>
    <row r="102" spans="2:44" ht="15.75" customHeight="1" x14ac:dyDescent="0.25">
      <c r="B102" s="388"/>
      <c r="C102" s="290"/>
      <c r="D102" s="290"/>
      <c r="E102" s="543"/>
      <c r="F102" s="539"/>
      <c r="G102" s="539"/>
      <c r="H102" s="539"/>
      <c r="I102" s="388"/>
      <c r="J102" s="388"/>
      <c r="K102" s="388"/>
      <c r="L102" s="388"/>
    </row>
    <row r="103" spans="2:44" ht="15.75" customHeight="1" x14ac:dyDescent="0.2">
      <c r="B103" s="388"/>
      <c r="C103" s="290"/>
      <c r="D103" s="290"/>
      <c r="E103" s="543"/>
      <c r="F103" s="388"/>
      <c r="G103" s="388"/>
      <c r="AH103" s="32"/>
      <c r="AI103" s="32"/>
      <c r="AJ103" s="32"/>
      <c r="AK103" s="32"/>
      <c r="AL103" s="32"/>
      <c r="AM103" s="32"/>
      <c r="AN103" s="32"/>
      <c r="AO103" s="32"/>
      <c r="AP103" s="32"/>
      <c r="AQ103" s="32"/>
      <c r="AR103" s="32"/>
    </row>
    <row r="104" spans="2:44" ht="15.75" customHeight="1" x14ac:dyDescent="0.2">
      <c r="B104" s="388"/>
      <c r="C104" s="290"/>
      <c r="D104" s="290"/>
      <c r="E104" s="543"/>
      <c r="F104" s="388"/>
      <c r="G104" s="388"/>
      <c r="AH104" s="32"/>
      <c r="AI104" s="32"/>
      <c r="AJ104" s="32"/>
      <c r="AK104" s="32"/>
      <c r="AL104" s="32"/>
      <c r="AM104" s="32"/>
      <c r="AN104" s="32"/>
      <c r="AO104" s="32"/>
      <c r="AP104" s="32"/>
      <c r="AQ104" s="32"/>
      <c r="AR104" s="32"/>
    </row>
    <row r="105" spans="2:44" ht="15.75" customHeight="1" x14ac:dyDescent="0.2">
      <c r="B105" s="388"/>
      <c r="C105" s="290"/>
      <c r="D105" s="290"/>
      <c r="E105" s="543"/>
      <c r="F105" s="388"/>
      <c r="G105" s="388"/>
      <c r="AH105" s="32"/>
      <c r="AI105" s="32"/>
      <c r="AJ105" s="32"/>
      <c r="AK105" s="32"/>
      <c r="AL105" s="32"/>
      <c r="AM105" s="32"/>
      <c r="AN105" s="32"/>
      <c r="AO105" s="32"/>
      <c r="AP105" s="32"/>
      <c r="AQ105" s="32"/>
      <c r="AR105" s="32"/>
    </row>
    <row r="106" spans="2:44" ht="15.75" customHeight="1" x14ac:dyDescent="0.2">
      <c r="B106" s="388"/>
      <c r="C106" s="290"/>
      <c r="D106" s="290"/>
      <c r="E106" s="543"/>
      <c r="F106" s="388"/>
      <c r="G106" s="388"/>
      <c r="AH106" s="32"/>
      <c r="AI106" s="32"/>
      <c r="AJ106" s="32"/>
      <c r="AK106" s="32"/>
      <c r="AL106" s="32"/>
      <c r="AM106" s="32"/>
      <c r="AN106" s="32"/>
      <c r="AO106" s="32"/>
      <c r="AP106" s="32"/>
      <c r="AQ106" s="32"/>
      <c r="AR106" s="32"/>
    </row>
    <row r="107" spans="2:44" ht="15.75" customHeight="1" x14ac:dyDescent="0.2">
      <c r="B107" s="388"/>
      <c r="C107" s="290"/>
      <c r="D107" s="290"/>
      <c r="E107" s="543"/>
      <c r="F107" s="388"/>
      <c r="G107" s="388"/>
      <c r="AH107" s="32"/>
      <c r="AI107" s="32"/>
      <c r="AJ107" s="32"/>
      <c r="AK107" s="32"/>
      <c r="AL107" s="32"/>
      <c r="AM107" s="32"/>
      <c r="AN107" s="32"/>
      <c r="AO107" s="32"/>
      <c r="AP107" s="32"/>
      <c r="AQ107" s="32"/>
      <c r="AR107" s="32"/>
    </row>
    <row r="108" spans="2:44" ht="15.75" customHeight="1" x14ac:dyDescent="0.2">
      <c r="B108" s="388"/>
      <c r="C108" s="290"/>
      <c r="D108" s="290"/>
      <c r="E108" s="543"/>
      <c r="F108" s="388"/>
      <c r="G108" s="388"/>
      <c r="AH108" s="32"/>
      <c r="AI108" s="32"/>
      <c r="AJ108" s="32"/>
      <c r="AK108" s="32"/>
      <c r="AL108" s="32"/>
      <c r="AM108" s="32"/>
      <c r="AN108" s="32"/>
      <c r="AO108" s="32"/>
      <c r="AP108" s="32"/>
      <c r="AQ108" s="32"/>
      <c r="AR108" s="32"/>
    </row>
    <row r="109" spans="2:44" ht="15.75" customHeight="1" x14ac:dyDescent="0.2">
      <c r="B109" s="388"/>
      <c r="C109" s="290"/>
      <c r="D109" s="290"/>
      <c r="E109" s="543"/>
      <c r="F109" s="388"/>
      <c r="G109" s="388"/>
      <c r="AH109" s="32"/>
      <c r="AI109" s="32"/>
      <c r="AJ109" s="32"/>
      <c r="AK109" s="32"/>
      <c r="AL109" s="32"/>
      <c r="AM109" s="32"/>
      <c r="AN109" s="32"/>
      <c r="AO109" s="32"/>
      <c r="AP109" s="32"/>
      <c r="AQ109" s="32"/>
      <c r="AR109" s="32"/>
    </row>
    <row r="110" spans="2:44" ht="15.75" customHeight="1" x14ac:dyDescent="0.2">
      <c r="B110" s="388"/>
      <c r="C110" s="290"/>
      <c r="D110" s="290"/>
      <c r="E110" s="543"/>
      <c r="F110" s="388"/>
      <c r="G110" s="388"/>
      <c r="AH110" s="32"/>
      <c r="AI110" s="32"/>
      <c r="AJ110" s="32"/>
      <c r="AK110" s="32"/>
      <c r="AL110" s="32"/>
      <c r="AM110" s="32"/>
      <c r="AN110" s="32"/>
      <c r="AO110" s="32"/>
      <c r="AP110" s="32"/>
      <c r="AQ110" s="32"/>
      <c r="AR110" s="32"/>
    </row>
    <row r="111" spans="2:44" ht="15.75" customHeight="1" x14ac:dyDescent="0.2">
      <c r="B111" s="388"/>
      <c r="C111" s="290"/>
      <c r="D111" s="290"/>
      <c r="E111" s="543"/>
      <c r="F111" s="388"/>
      <c r="G111" s="388"/>
      <c r="AH111" s="32"/>
      <c r="AI111" s="32"/>
      <c r="AJ111" s="32"/>
      <c r="AK111" s="32"/>
      <c r="AL111" s="32"/>
      <c r="AM111" s="32"/>
      <c r="AN111" s="32"/>
      <c r="AO111" s="32"/>
      <c r="AP111" s="32"/>
      <c r="AQ111" s="32"/>
      <c r="AR111" s="32"/>
    </row>
    <row r="112" spans="2:44" s="47" customFormat="1" ht="15.75" customHeight="1" x14ac:dyDescent="0.25">
      <c r="B112" s="544"/>
      <c r="C112" s="290"/>
      <c r="D112" s="290"/>
      <c r="E112" s="290"/>
      <c r="F112" s="544"/>
      <c r="G112" s="544"/>
    </row>
    <row r="113" spans="2:43" s="47" customFormat="1" ht="15.75" customHeight="1" x14ac:dyDescent="0.25">
      <c r="B113" s="544"/>
      <c r="C113" s="544"/>
      <c r="D113" s="544"/>
      <c r="E113" s="544"/>
      <c r="F113" s="544"/>
      <c r="G113" s="544"/>
    </row>
    <row r="114" spans="2:43" ht="15.75" customHeight="1" x14ac:dyDescent="0.2">
      <c r="B114" s="388"/>
      <c r="C114" s="388"/>
      <c r="D114" s="388"/>
      <c r="E114" s="388"/>
      <c r="F114" s="388"/>
      <c r="G114" s="388"/>
    </row>
    <row r="116" spans="2:43" ht="15.75" customHeight="1" x14ac:dyDescent="0.2">
      <c r="AI116" s="17"/>
      <c r="AJ116" s="17"/>
      <c r="AK116" s="17"/>
      <c r="AL116" s="17"/>
      <c r="AM116" s="17"/>
      <c r="AN116" s="17"/>
      <c r="AO116" s="17"/>
      <c r="AP116" s="17"/>
      <c r="AQ116" s="17"/>
    </row>
    <row r="117" spans="2:43" s="17" customFormat="1" ht="15.75" customHeight="1" x14ac:dyDescent="0.2"/>
    <row r="118" spans="2:43" ht="15.75" customHeight="1" x14ac:dyDescent="0.2">
      <c r="AI118" s="17"/>
      <c r="AJ118" s="17"/>
      <c r="AK118" s="17"/>
      <c r="AL118" s="17"/>
      <c r="AM118" s="17"/>
      <c r="AN118" s="17"/>
      <c r="AO118" s="17"/>
      <c r="AP118" s="17"/>
      <c r="AQ118" s="17"/>
    </row>
    <row r="119" spans="2:43" ht="15.75" customHeight="1" x14ac:dyDescent="0.2">
      <c r="AI119" s="17"/>
      <c r="AJ119" s="17"/>
      <c r="AK119" s="17"/>
      <c r="AL119" s="17"/>
      <c r="AM119" s="17"/>
      <c r="AN119" s="17"/>
      <c r="AO119" s="17"/>
      <c r="AP119" s="17"/>
      <c r="AQ119" s="17"/>
    </row>
    <row r="137" spans="21:32" ht="15.75" customHeight="1" x14ac:dyDescent="0.2">
      <c r="U137" s="25"/>
      <c r="V137" s="25"/>
      <c r="W137" s="25"/>
      <c r="X137" s="25"/>
      <c r="Y137" s="25"/>
      <c r="Z137" s="25"/>
      <c r="AA137" s="25"/>
      <c r="AB137" s="25"/>
      <c r="AC137" s="25"/>
      <c r="AD137" s="25"/>
      <c r="AE137" s="25"/>
      <c r="AF137" s="25"/>
    </row>
    <row r="138" spans="21:32" ht="15.75" customHeight="1" x14ac:dyDescent="0.2">
      <c r="U138" s="25"/>
      <c r="V138" s="25"/>
      <c r="W138" s="25"/>
      <c r="X138" s="25"/>
      <c r="Y138" s="25"/>
      <c r="Z138" s="25"/>
      <c r="AA138" s="25"/>
      <c r="AB138" s="25"/>
      <c r="AC138" s="25"/>
      <c r="AD138" s="25"/>
      <c r="AE138" s="25"/>
      <c r="AF138" s="25"/>
    </row>
    <row r="139" spans="21:32" ht="15.75" customHeight="1" x14ac:dyDescent="0.2">
      <c r="U139" s="25"/>
      <c r="V139" s="25"/>
      <c r="W139" s="25"/>
      <c r="X139" s="25"/>
      <c r="Y139" s="25"/>
      <c r="Z139" s="25"/>
      <c r="AA139" s="25"/>
      <c r="AB139" s="25"/>
      <c r="AC139" s="25"/>
      <c r="AD139" s="25"/>
      <c r="AE139" s="25"/>
      <c r="AF139" s="25"/>
    </row>
    <row r="140" spans="21:32" ht="15.75" customHeight="1" x14ac:dyDescent="0.2">
      <c r="U140" s="25"/>
      <c r="V140" s="25"/>
      <c r="W140" s="25"/>
      <c r="X140" s="25"/>
      <c r="Y140" s="25"/>
      <c r="Z140" s="25"/>
      <c r="AA140" s="25"/>
      <c r="AB140" s="25"/>
      <c r="AC140" s="25"/>
      <c r="AD140" s="25"/>
      <c r="AE140" s="25"/>
      <c r="AF140" s="25"/>
    </row>
    <row r="141" spans="21:32" ht="15.75" customHeight="1" x14ac:dyDescent="0.2">
      <c r="U141" s="25"/>
      <c r="V141" s="25"/>
      <c r="W141" s="25"/>
      <c r="X141" s="25"/>
      <c r="Y141" s="25"/>
      <c r="Z141" s="25"/>
      <c r="AA141" s="25"/>
      <c r="AB141" s="25"/>
      <c r="AC141" s="25"/>
      <c r="AD141" s="25"/>
      <c r="AE141" s="25"/>
      <c r="AF141" s="25"/>
    </row>
    <row r="142" spans="21:32" ht="15.75" customHeight="1" x14ac:dyDescent="0.2">
      <c r="U142" s="25"/>
      <c r="V142" s="60"/>
      <c r="W142" s="60"/>
      <c r="X142" s="25"/>
      <c r="Y142" s="25"/>
      <c r="Z142" s="25"/>
      <c r="AA142" s="25"/>
      <c r="AB142" s="25"/>
      <c r="AC142" s="25"/>
      <c r="AD142" s="25"/>
      <c r="AE142" s="25"/>
      <c r="AF142" s="25"/>
    </row>
    <row r="143" spans="21:32" ht="15.75" customHeight="1" x14ac:dyDescent="0.2">
      <c r="U143" s="25"/>
      <c r="V143" s="60"/>
      <c r="W143" s="60"/>
      <c r="X143" s="25"/>
      <c r="Y143" s="25"/>
      <c r="Z143" s="25"/>
      <c r="AA143" s="25"/>
      <c r="AB143" s="25"/>
      <c r="AC143" s="25"/>
      <c r="AD143" s="25"/>
      <c r="AE143" s="25"/>
      <c r="AF143" s="25"/>
    </row>
    <row r="144" spans="21:32" ht="15.75" customHeight="1" x14ac:dyDescent="0.2">
      <c r="U144" s="25"/>
      <c r="V144" s="60"/>
      <c r="W144" s="60"/>
      <c r="X144" s="25"/>
      <c r="Y144" s="25"/>
      <c r="Z144" s="25"/>
      <c r="AA144" s="25"/>
      <c r="AB144" s="25"/>
      <c r="AC144" s="25"/>
      <c r="AD144" s="25"/>
      <c r="AE144" s="25"/>
      <c r="AF144" s="25"/>
    </row>
    <row r="145" spans="21:32" ht="15.75" customHeight="1" x14ac:dyDescent="0.2">
      <c r="U145" s="25"/>
      <c r="V145" s="60"/>
      <c r="W145" s="60"/>
      <c r="X145" s="25"/>
      <c r="Y145" s="25"/>
      <c r="Z145" s="25"/>
      <c r="AA145" s="25"/>
      <c r="AB145" s="25"/>
      <c r="AC145" s="25"/>
      <c r="AD145" s="25"/>
      <c r="AE145" s="25"/>
      <c r="AF145" s="25"/>
    </row>
    <row r="146" spans="21:32" ht="15.75" customHeight="1" x14ac:dyDescent="0.2">
      <c r="U146" s="25"/>
      <c r="V146" s="60"/>
      <c r="W146" s="60"/>
      <c r="X146" s="25"/>
      <c r="Y146" s="25"/>
      <c r="Z146" s="25"/>
      <c r="AA146" s="25"/>
      <c r="AB146" s="25"/>
      <c r="AC146" s="25"/>
      <c r="AD146" s="25"/>
      <c r="AE146" s="25"/>
      <c r="AF146" s="25"/>
    </row>
    <row r="147" spans="21:32" ht="15.75" customHeight="1" x14ac:dyDescent="0.2">
      <c r="U147" s="25"/>
      <c r="V147" s="60"/>
      <c r="W147" s="60"/>
      <c r="X147" s="25"/>
      <c r="Y147" s="25"/>
      <c r="Z147" s="25"/>
      <c r="AA147" s="25"/>
      <c r="AB147" s="25"/>
      <c r="AC147" s="25"/>
      <c r="AD147" s="25"/>
      <c r="AE147" s="25"/>
      <c r="AF147" s="25"/>
    </row>
    <row r="148" spans="21:32" ht="15.75" customHeight="1" x14ac:dyDescent="0.2">
      <c r="U148" s="25"/>
      <c r="V148" s="60"/>
      <c r="W148" s="60"/>
      <c r="X148" s="25"/>
      <c r="Y148" s="25"/>
      <c r="Z148" s="25"/>
      <c r="AA148" s="25"/>
      <c r="AB148" s="25"/>
      <c r="AC148" s="25"/>
      <c r="AD148" s="25"/>
      <c r="AE148" s="25"/>
      <c r="AF148" s="25"/>
    </row>
    <row r="149" spans="21:32" ht="15.75" customHeight="1" x14ac:dyDescent="0.2">
      <c r="U149" s="25"/>
      <c r="V149" s="60"/>
      <c r="W149" s="60"/>
      <c r="X149" s="25"/>
      <c r="Y149" s="25"/>
      <c r="Z149" s="25"/>
      <c r="AA149" s="25"/>
      <c r="AB149" s="25"/>
      <c r="AC149" s="25"/>
      <c r="AD149" s="25"/>
      <c r="AE149" s="25"/>
      <c r="AF149" s="25"/>
    </row>
    <row r="150" spans="21:32" ht="15.75" customHeight="1" x14ac:dyDescent="0.2">
      <c r="U150" s="25"/>
      <c r="V150" s="60"/>
      <c r="W150" s="60"/>
      <c r="X150" s="25"/>
      <c r="Y150" s="25"/>
      <c r="Z150" s="25"/>
      <c r="AA150" s="25"/>
      <c r="AB150" s="25"/>
      <c r="AC150" s="25"/>
      <c r="AD150" s="25"/>
      <c r="AE150" s="25"/>
      <c r="AF150" s="25"/>
    </row>
    <row r="151" spans="21:32" ht="15.75" customHeight="1" x14ac:dyDescent="0.2">
      <c r="U151" s="25"/>
      <c r="V151" s="60"/>
      <c r="W151" s="60"/>
      <c r="X151" s="25"/>
      <c r="Y151" s="25"/>
      <c r="Z151" s="25"/>
      <c r="AA151" s="25"/>
      <c r="AB151" s="25"/>
      <c r="AC151" s="25"/>
      <c r="AD151" s="25"/>
      <c r="AE151" s="25"/>
      <c r="AF151" s="25"/>
    </row>
    <row r="152" spans="21:32" ht="15.75" customHeight="1" x14ac:dyDescent="0.2">
      <c r="U152" s="25"/>
      <c r="V152" s="60"/>
      <c r="W152" s="60"/>
      <c r="X152" s="25"/>
      <c r="Y152" s="25"/>
      <c r="Z152" s="25"/>
      <c r="AA152" s="25"/>
      <c r="AB152" s="25"/>
      <c r="AC152" s="25"/>
      <c r="AD152" s="25"/>
      <c r="AE152" s="25"/>
      <c r="AF152" s="25"/>
    </row>
    <row r="153" spans="21:32" ht="15.75" customHeight="1" x14ac:dyDescent="0.2">
      <c r="U153" s="25"/>
      <c r="V153" s="60"/>
      <c r="W153" s="60"/>
      <c r="X153" s="25"/>
      <c r="Y153" s="25"/>
      <c r="Z153" s="25"/>
      <c r="AA153" s="25"/>
      <c r="AB153" s="25"/>
      <c r="AC153" s="25"/>
      <c r="AD153" s="25"/>
      <c r="AE153" s="25"/>
      <c r="AF153" s="25"/>
    </row>
    <row r="154" spans="21:32" ht="15.75" customHeight="1" x14ac:dyDescent="0.2">
      <c r="U154" s="25"/>
      <c r="V154" s="60"/>
      <c r="W154" s="60"/>
      <c r="X154" s="25"/>
      <c r="Y154" s="25"/>
      <c r="Z154" s="25"/>
      <c r="AA154" s="25"/>
      <c r="AB154" s="25"/>
      <c r="AC154" s="25"/>
      <c r="AD154" s="25"/>
      <c r="AE154" s="25"/>
      <c r="AF154" s="25"/>
    </row>
    <row r="155" spans="21:32" ht="15.75" customHeight="1" x14ac:dyDescent="0.2">
      <c r="U155" s="25"/>
      <c r="V155" s="60"/>
      <c r="W155" s="60"/>
      <c r="X155" s="25"/>
      <c r="Y155" s="25"/>
      <c r="Z155" s="25"/>
      <c r="AA155" s="25"/>
      <c r="AB155" s="25"/>
      <c r="AC155" s="25"/>
      <c r="AD155" s="25"/>
      <c r="AE155" s="25"/>
      <c r="AF155" s="25"/>
    </row>
    <row r="156" spans="21:32" ht="15.75" customHeight="1" x14ac:dyDescent="0.2">
      <c r="U156" s="25"/>
      <c r="V156" s="60"/>
      <c r="W156" s="60"/>
      <c r="X156" s="25"/>
      <c r="Y156" s="25"/>
      <c r="Z156" s="25"/>
      <c r="AA156" s="25"/>
      <c r="AB156" s="25"/>
      <c r="AC156" s="25"/>
      <c r="AD156" s="25"/>
      <c r="AE156" s="25"/>
      <c r="AF156" s="25"/>
    </row>
    <row r="157" spans="21:32" ht="15.75" customHeight="1" x14ac:dyDescent="0.2">
      <c r="U157" s="25"/>
      <c r="V157" s="60"/>
      <c r="W157" s="60"/>
      <c r="X157" s="25"/>
      <c r="Y157" s="25"/>
      <c r="Z157" s="25"/>
      <c r="AA157" s="25"/>
      <c r="AB157" s="25"/>
      <c r="AC157" s="25"/>
      <c r="AD157" s="25"/>
      <c r="AE157" s="25"/>
      <c r="AF157" s="25"/>
    </row>
    <row r="158" spans="21:32" ht="15.75" customHeight="1" x14ac:dyDescent="0.2">
      <c r="U158" s="25"/>
      <c r="V158" s="60"/>
      <c r="W158" s="60"/>
      <c r="X158" s="25"/>
      <c r="Y158" s="25"/>
      <c r="Z158" s="25"/>
      <c r="AA158" s="25"/>
      <c r="AB158" s="25"/>
      <c r="AC158" s="25"/>
      <c r="AD158" s="25"/>
      <c r="AE158" s="25"/>
      <c r="AF158" s="25"/>
    </row>
    <row r="159" spans="21:32" ht="15.75" customHeight="1" x14ac:dyDescent="0.2">
      <c r="U159" s="25"/>
      <c r="V159" s="60"/>
      <c r="W159" s="60"/>
      <c r="X159" s="25"/>
      <c r="Y159" s="25"/>
      <c r="Z159" s="25"/>
      <c r="AA159" s="25"/>
      <c r="AB159" s="25"/>
      <c r="AC159" s="25"/>
      <c r="AD159" s="25"/>
      <c r="AE159" s="25"/>
      <c r="AF159" s="25"/>
    </row>
    <row r="160" spans="21:32" ht="15.75" customHeight="1" x14ac:dyDescent="0.2">
      <c r="U160" s="25"/>
      <c r="V160" s="60"/>
      <c r="W160" s="60"/>
      <c r="X160" s="25"/>
      <c r="Y160" s="25"/>
      <c r="Z160" s="25"/>
      <c r="AA160" s="25"/>
      <c r="AB160" s="25"/>
      <c r="AC160" s="25"/>
      <c r="AD160" s="25"/>
      <c r="AE160" s="25"/>
      <c r="AF160" s="25"/>
    </row>
    <row r="161" spans="21:32" ht="15.75" customHeight="1" x14ac:dyDescent="0.2">
      <c r="U161" s="25"/>
      <c r="V161" s="60"/>
      <c r="W161" s="60"/>
      <c r="X161" s="25"/>
      <c r="Y161" s="25"/>
      <c r="Z161" s="25"/>
      <c r="AA161" s="25"/>
      <c r="AB161" s="25"/>
      <c r="AC161" s="25"/>
      <c r="AD161" s="25"/>
      <c r="AE161" s="25"/>
      <c r="AF161" s="25"/>
    </row>
    <row r="162" spans="21:32" ht="15.75" customHeight="1" x14ac:dyDescent="0.2">
      <c r="U162" s="25"/>
      <c r="V162" s="60"/>
      <c r="W162" s="60"/>
      <c r="X162" s="25"/>
      <c r="Y162" s="25"/>
      <c r="Z162" s="25"/>
      <c r="AA162" s="25"/>
      <c r="AB162" s="25"/>
      <c r="AC162" s="25"/>
      <c r="AD162" s="25"/>
      <c r="AE162" s="25"/>
      <c r="AF162" s="25"/>
    </row>
    <row r="163" spans="21:32" ht="15.75" customHeight="1" x14ac:dyDescent="0.2">
      <c r="U163" s="25"/>
      <c r="V163" s="60"/>
      <c r="W163" s="60"/>
      <c r="X163" s="25"/>
      <c r="Y163" s="25"/>
      <c r="Z163" s="25"/>
      <c r="AA163" s="25"/>
      <c r="AB163" s="25"/>
      <c r="AC163" s="25"/>
      <c r="AD163" s="25"/>
      <c r="AE163" s="25"/>
      <c r="AF163" s="25"/>
    </row>
    <row r="164" spans="21:32" ht="15.75" customHeight="1" x14ac:dyDescent="0.2">
      <c r="U164" s="25"/>
      <c r="V164" s="60"/>
      <c r="W164" s="60"/>
      <c r="X164" s="25"/>
      <c r="Y164" s="25"/>
      <c r="Z164" s="25"/>
      <c r="AA164" s="25"/>
      <c r="AB164" s="25"/>
      <c r="AC164" s="25"/>
      <c r="AD164" s="25"/>
      <c r="AE164" s="25"/>
      <c r="AF164" s="25"/>
    </row>
    <row r="165" spans="21:32" ht="15.75" customHeight="1" x14ac:dyDescent="0.2">
      <c r="U165" s="25"/>
      <c r="V165" s="60"/>
      <c r="W165" s="60"/>
      <c r="X165" s="25"/>
      <c r="Y165" s="25"/>
      <c r="Z165" s="25"/>
      <c r="AA165" s="25"/>
      <c r="AB165" s="25"/>
      <c r="AC165" s="25"/>
      <c r="AD165" s="25"/>
      <c r="AE165" s="25"/>
      <c r="AF165" s="25"/>
    </row>
    <row r="166" spans="21:32" ht="15.75" customHeight="1" x14ac:dyDescent="0.2">
      <c r="U166" s="25"/>
      <c r="V166" s="60"/>
      <c r="W166" s="60"/>
      <c r="X166" s="25"/>
      <c r="Y166" s="25"/>
      <c r="Z166" s="25"/>
      <c r="AA166" s="25"/>
      <c r="AB166" s="25"/>
      <c r="AC166" s="25"/>
      <c r="AD166" s="25"/>
      <c r="AE166" s="25"/>
      <c r="AF166" s="25"/>
    </row>
    <row r="167" spans="21:32" ht="15.75" customHeight="1" x14ac:dyDescent="0.2">
      <c r="U167" s="25"/>
      <c r="V167" s="60"/>
      <c r="W167" s="60"/>
      <c r="X167" s="25"/>
      <c r="Y167" s="25"/>
      <c r="Z167" s="25"/>
      <c r="AA167" s="25"/>
      <c r="AB167" s="25"/>
      <c r="AC167" s="25"/>
      <c r="AD167" s="25"/>
      <c r="AE167" s="25"/>
      <c r="AF167" s="25"/>
    </row>
    <row r="168" spans="21:32" ht="15.75" customHeight="1" x14ac:dyDescent="0.2">
      <c r="U168" s="25"/>
      <c r="V168" s="60"/>
      <c r="W168" s="60"/>
      <c r="X168" s="25"/>
      <c r="Y168" s="25"/>
      <c r="Z168" s="25"/>
      <c r="AA168" s="25"/>
      <c r="AB168" s="25"/>
      <c r="AC168" s="25"/>
      <c r="AD168" s="25"/>
      <c r="AE168" s="25"/>
      <c r="AF168" s="25"/>
    </row>
    <row r="169" spans="21:32" ht="15.75" customHeight="1" x14ac:dyDescent="0.2">
      <c r="U169" s="25"/>
      <c r="V169" s="60"/>
      <c r="W169" s="60"/>
      <c r="X169" s="25"/>
      <c r="Y169" s="25"/>
      <c r="Z169" s="25"/>
      <c r="AA169" s="25"/>
      <c r="AB169" s="25"/>
      <c r="AC169" s="25"/>
      <c r="AD169" s="25"/>
      <c r="AE169" s="25"/>
      <c r="AF169" s="25"/>
    </row>
    <row r="170" spans="21:32" ht="15.75" customHeight="1" x14ac:dyDescent="0.2">
      <c r="U170" s="25"/>
      <c r="V170" s="60"/>
      <c r="W170" s="60"/>
      <c r="X170" s="25"/>
      <c r="Y170" s="25"/>
      <c r="Z170" s="25"/>
      <c r="AA170" s="25"/>
      <c r="AB170" s="25"/>
      <c r="AC170" s="25"/>
      <c r="AD170" s="25"/>
      <c r="AE170" s="25"/>
      <c r="AF170" s="25"/>
    </row>
    <row r="171" spans="21:32" ht="15.75" customHeight="1" x14ac:dyDescent="0.2">
      <c r="U171" s="25"/>
      <c r="V171" s="60"/>
      <c r="W171" s="60"/>
      <c r="X171" s="25"/>
      <c r="Y171" s="25"/>
      <c r="Z171" s="25"/>
      <c r="AA171" s="25"/>
      <c r="AB171" s="25"/>
      <c r="AC171" s="25"/>
      <c r="AD171" s="25"/>
      <c r="AE171" s="25"/>
      <c r="AF171" s="25"/>
    </row>
    <row r="172" spans="21:32" ht="15.75" customHeight="1" x14ac:dyDescent="0.2">
      <c r="U172" s="25"/>
      <c r="V172" s="60"/>
      <c r="W172" s="60"/>
      <c r="X172" s="25"/>
      <c r="Y172" s="25"/>
      <c r="Z172" s="25"/>
      <c r="AA172" s="25"/>
      <c r="AB172" s="25"/>
      <c r="AC172" s="25"/>
      <c r="AD172" s="25"/>
      <c r="AE172" s="25"/>
      <c r="AF172" s="25"/>
    </row>
    <row r="173" spans="21:32" ht="15.75" customHeight="1" x14ac:dyDescent="0.2">
      <c r="U173" s="25"/>
      <c r="V173" s="60"/>
      <c r="W173" s="60"/>
      <c r="X173" s="25"/>
      <c r="Y173" s="25"/>
      <c r="Z173" s="25"/>
      <c r="AA173" s="25"/>
      <c r="AB173" s="25"/>
      <c r="AC173" s="25"/>
      <c r="AD173" s="25"/>
      <c r="AE173" s="25"/>
      <c r="AF173" s="25"/>
    </row>
    <row r="174" spans="21:32" ht="15.75" customHeight="1" x14ac:dyDescent="0.2">
      <c r="U174" s="25"/>
      <c r="V174" s="60"/>
      <c r="W174" s="60"/>
      <c r="X174" s="25"/>
      <c r="Y174" s="25"/>
      <c r="Z174" s="25"/>
      <c r="AA174" s="25"/>
      <c r="AB174" s="25"/>
      <c r="AC174" s="25"/>
      <c r="AD174" s="25"/>
      <c r="AE174" s="25"/>
      <c r="AF174" s="25"/>
    </row>
    <row r="175" spans="21:32" ht="15.75" customHeight="1" x14ac:dyDescent="0.2">
      <c r="U175" s="25"/>
      <c r="V175" s="60"/>
      <c r="W175" s="60"/>
      <c r="X175" s="25"/>
      <c r="Y175" s="25"/>
      <c r="Z175" s="25"/>
      <c r="AA175" s="25"/>
      <c r="AB175" s="25"/>
      <c r="AC175" s="25"/>
      <c r="AD175" s="25"/>
      <c r="AE175" s="25"/>
      <c r="AF175" s="25"/>
    </row>
    <row r="176" spans="21:32" ht="15.75" customHeight="1" x14ac:dyDescent="0.2">
      <c r="V176" s="32"/>
      <c r="W176" s="32"/>
    </row>
    <row r="177" spans="22:23" ht="15.75" customHeight="1" x14ac:dyDescent="0.2">
      <c r="V177" s="32"/>
      <c r="W177" s="32"/>
    </row>
    <row r="178" spans="22:23" ht="15.75" customHeight="1" x14ac:dyDescent="0.2">
      <c r="V178" s="32"/>
      <c r="W178" s="32"/>
    </row>
    <row r="179" spans="22:23" ht="15.75" customHeight="1" x14ac:dyDescent="0.2">
      <c r="V179" s="32"/>
      <c r="W179" s="32"/>
    </row>
    <row r="180" spans="22:23" ht="15.75" customHeight="1" x14ac:dyDescent="0.2">
      <c r="V180" s="32"/>
      <c r="W180" s="32"/>
    </row>
    <row r="181" spans="22:23" ht="15.75" customHeight="1" x14ac:dyDescent="0.2">
      <c r="V181" s="32"/>
      <c r="W181" s="32"/>
    </row>
    <row r="182" spans="22:23" ht="15.75" customHeight="1" x14ac:dyDescent="0.2">
      <c r="V182" s="32"/>
      <c r="W182" s="32"/>
    </row>
    <row r="183" spans="22:23" ht="15.75" customHeight="1" x14ac:dyDescent="0.2">
      <c r="V183" s="32"/>
      <c r="W183" s="32"/>
    </row>
    <row r="184" spans="22:23" ht="15.75" customHeight="1" x14ac:dyDescent="0.2">
      <c r="V184" s="32"/>
      <c r="W184" s="32"/>
    </row>
    <row r="185" spans="22:23" ht="15.75" customHeight="1" x14ac:dyDescent="0.2">
      <c r="V185" s="32"/>
      <c r="W185" s="32"/>
    </row>
    <row r="186" spans="22:23" ht="15.75" customHeight="1" x14ac:dyDescent="0.2">
      <c r="V186" s="32"/>
      <c r="W186" s="32"/>
    </row>
    <row r="187" spans="22:23" ht="15.75" customHeight="1" x14ac:dyDescent="0.2">
      <c r="V187" s="32"/>
      <c r="W187" s="32"/>
    </row>
    <row r="188" spans="22:23" ht="15.75" customHeight="1" x14ac:dyDescent="0.2">
      <c r="V188" s="32"/>
      <c r="W188" s="32"/>
    </row>
    <row r="189" spans="22:23" ht="15.75" customHeight="1" x14ac:dyDescent="0.2">
      <c r="V189" s="32"/>
      <c r="W189" s="32"/>
    </row>
    <row r="190" spans="22:23" ht="15.75" customHeight="1" x14ac:dyDescent="0.2">
      <c r="V190" s="32"/>
      <c r="W190" s="32"/>
    </row>
    <row r="191" spans="22:23" ht="15.75" customHeight="1" x14ac:dyDescent="0.2">
      <c r="V191" s="32"/>
      <c r="W191" s="32"/>
    </row>
    <row r="192" spans="22:23" ht="15.75" customHeight="1" x14ac:dyDescent="0.2">
      <c r="V192" s="32"/>
      <c r="W192" s="32"/>
    </row>
    <row r="193" spans="22:23" ht="15.75" customHeight="1" x14ac:dyDescent="0.2">
      <c r="V193" s="32"/>
      <c r="W193" s="32"/>
    </row>
    <row r="194" spans="22:23" ht="15.75" customHeight="1" x14ac:dyDescent="0.2">
      <c r="V194" s="32"/>
      <c r="W194" s="32"/>
    </row>
    <row r="195" spans="22:23" ht="15.75" customHeight="1" x14ac:dyDescent="0.2">
      <c r="V195" s="32"/>
      <c r="W195" s="32"/>
    </row>
    <row r="196" spans="22:23" ht="15.75" customHeight="1" x14ac:dyDescent="0.2">
      <c r="V196" s="32"/>
      <c r="W196" s="32"/>
    </row>
    <row r="197" spans="22:23" ht="15.75" customHeight="1" x14ac:dyDescent="0.2">
      <c r="V197" s="32"/>
      <c r="W197" s="32"/>
    </row>
    <row r="198" spans="22:23" ht="15.75" customHeight="1" x14ac:dyDescent="0.2">
      <c r="V198" s="32"/>
      <c r="W198" s="32"/>
    </row>
    <row r="199" spans="22:23" ht="15.75" customHeight="1" x14ac:dyDescent="0.2">
      <c r="V199" s="32"/>
      <c r="W199" s="32"/>
    </row>
    <row r="200" spans="22:23" ht="15.75" customHeight="1" x14ac:dyDescent="0.2">
      <c r="V200" s="32"/>
      <c r="W200" s="32"/>
    </row>
    <row r="201" spans="22:23" ht="15.75" customHeight="1" x14ac:dyDescent="0.2">
      <c r="V201" s="32"/>
      <c r="W201" s="32"/>
    </row>
    <row r="202" spans="22:23" ht="15.75" customHeight="1" x14ac:dyDescent="0.2">
      <c r="V202" s="32"/>
      <c r="W202" s="32"/>
    </row>
    <row r="203" spans="22:23" ht="15.75" customHeight="1" x14ac:dyDescent="0.2">
      <c r="V203" s="32"/>
      <c r="W203" s="32"/>
    </row>
    <row r="204" spans="22:23" ht="15.75" customHeight="1" x14ac:dyDescent="0.2">
      <c r="V204" s="32"/>
      <c r="W204" s="32"/>
    </row>
    <row r="205" spans="22:23" ht="15.75" customHeight="1" x14ac:dyDescent="0.2">
      <c r="V205" s="32"/>
      <c r="W205" s="32"/>
    </row>
    <row r="206" spans="22:23" ht="15.75" customHeight="1" x14ac:dyDescent="0.2">
      <c r="V206" s="32"/>
      <c r="W206" s="32"/>
    </row>
    <row r="207" spans="22:23" ht="15.75" customHeight="1" x14ac:dyDescent="0.2">
      <c r="V207" s="32"/>
      <c r="W207" s="32"/>
    </row>
    <row r="208" spans="22:23" ht="15.75" customHeight="1" x14ac:dyDescent="0.2">
      <c r="V208" s="32"/>
      <c r="W208" s="32"/>
    </row>
    <row r="209" spans="22:23" ht="15.75" customHeight="1" x14ac:dyDescent="0.2">
      <c r="V209" s="32"/>
      <c r="W209" s="32"/>
    </row>
    <row r="210" spans="22:23" ht="15.75" customHeight="1" x14ac:dyDescent="0.2">
      <c r="V210" s="32"/>
      <c r="W210" s="32"/>
    </row>
    <row r="211" spans="22:23" ht="15.75" customHeight="1" x14ac:dyDescent="0.2">
      <c r="V211" s="32"/>
      <c r="W211" s="32"/>
    </row>
    <row r="212" spans="22:23" ht="15.75" customHeight="1" x14ac:dyDescent="0.2">
      <c r="V212" s="32"/>
      <c r="W212" s="32"/>
    </row>
    <row r="213" spans="22:23" ht="15.75" customHeight="1" x14ac:dyDescent="0.2">
      <c r="V213" s="32"/>
      <c r="W213" s="32"/>
    </row>
    <row r="214" spans="22:23" ht="15.75" customHeight="1" x14ac:dyDescent="0.2">
      <c r="V214" s="32"/>
      <c r="W214" s="32"/>
    </row>
    <row r="215" spans="22:23" ht="15.75" customHeight="1" x14ac:dyDescent="0.2">
      <c r="V215" s="32"/>
      <c r="W215" s="32"/>
    </row>
    <row r="216" spans="22:23" ht="15.75" customHeight="1" x14ac:dyDescent="0.2">
      <c r="V216" s="32"/>
      <c r="W216" s="32"/>
    </row>
    <row r="217" spans="22:23" ht="15.75" customHeight="1" x14ac:dyDescent="0.2">
      <c r="V217" s="32"/>
      <c r="W217" s="32"/>
    </row>
    <row r="218" spans="22:23" ht="15.75" customHeight="1" x14ac:dyDescent="0.2">
      <c r="V218" s="32"/>
      <c r="W218" s="32"/>
    </row>
    <row r="219" spans="22:23" ht="15.75" customHeight="1" x14ac:dyDescent="0.2">
      <c r="V219" s="32"/>
      <c r="W219" s="32"/>
    </row>
    <row r="220" spans="22:23" ht="15.75" customHeight="1" x14ac:dyDescent="0.2">
      <c r="V220" s="32"/>
      <c r="W220" s="32"/>
    </row>
    <row r="221" spans="22:23" ht="15.75" customHeight="1" x14ac:dyDescent="0.2">
      <c r="V221" s="32"/>
      <c r="W221" s="32"/>
    </row>
    <row r="222" spans="22:23" ht="15.75" customHeight="1" x14ac:dyDescent="0.2">
      <c r="V222" s="32"/>
      <c r="W222" s="32"/>
    </row>
    <row r="223" spans="22:23" ht="15.75" customHeight="1" x14ac:dyDescent="0.2">
      <c r="V223" s="32"/>
      <c r="W223" s="32"/>
    </row>
    <row r="224" spans="22:23" ht="15.75" customHeight="1" x14ac:dyDescent="0.2">
      <c r="V224" s="32"/>
      <c r="W224" s="32"/>
    </row>
    <row r="225" spans="22:23" ht="15.75" customHeight="1" x14ac:dyDescent="0.2">
      <c r="V225" s="32"/>
      <c r="W225" s="32"/>
    </row>
    <row r="226" spans="22:23" ht="15.75" customHeight="1" x14ac:dyDescent="0.2">
      <c r="V226" s="32"/>
      <c r="W226" s="32"/>
    </row>
    <row r="227" spans="22:23" ht="15.75" customHeight="1" x14ac:dyDescent="0.2">
      <c r="V227" s="32"/>
      <c r="W227" s="32"/>
    </row>
    <row r="228" spans="22:23" ht="15.75" customHeight="1" x14ac:dyDescent="0.2">
      <c r="V228" s="32"/>
      <c r="W228" s="32"/>
    </row>
    <row r="229" spans="22:23" ht="15.75" customHeight="1" x14ac:dyDescent="0.2">
      <c r="V229" s="32"/>
      <c r="W229" s="32"/>
    </row>
    <row r="230" spans="22:23" ht="15.75" customHeight="1" x14ac:dyDescent="0.2">
      <c r="V230" s="32"/>
      <c r="W230" s="32"/>
    </row>
    <row r="231" spans="22:23" ht="15.75" customHeight="1" x14ac:dyDescent="0.2">
      <c r="V231" s="32"/>
      <c r="W231" s="32"/>
    </row>
    <row r="232" spans="22:23" ht="15.75" customHeight="1" x14ac:dyDescent="0.2">
      <c r="V232" s="32"/>
      <c r="W232" s="32"/>
    </row>
    <row r="233" spans="22:23" ht="15.75" customHeight="1" x14ac:dyDescent="0.2">
      <c r="V233" s="32"/>
      <c r="W233" s="32"/>
    </row>
    <row r="234" spans="22:23" ht="15.75" customHeight="1" x14ac:dyDescent="0.2">
      <c r="V234" s="32"/>
      <c r="W234" s="32"/>
    </row>
    <row r="235" spans="22:23" ht="15.75" customHeight="1" x14ac:dyDescent="0.2">
      <c r="V235" s="32"/>
      <c r="W235" s="32"/>
    </row>
    <row r="236" spans="22:23" ht="15.75" customHeight="1" x14ac:dyDescent="0.2">
      <c r="V236" s="32"/>
      <c r="W236" s="32"/>
    </row>
    <row r="237" spans="22:23" ht="15.75" customHeight="1" x14ac:dyDescent="0.2">
      <c r="V237" s="32"/>
      <c r="W237" s="32"/>
    </row>
    <row r="238" spans="22:23" ht="15.75" customHeight="1" x14ac:dyDescent="0.2">
      <c r="V238" s="32"/>
      <c r="W238" s="32"/>
    </row>
    <row r="239" spans="22:23" ht="15.75" customHeight="1" x14ac:dyDescent="0.2">
      <c r="V239" s="32"/>
      <c r="W239" s="32"/>
    </row>
    <row r="240" spans="22:23" ht="15.75" customHeight="1" x14ac:dyDescent="0.2">
      <c r="V240" s="32"/>
      <c r="W240" s="32"/>
    </row>
    <row r="241" spans="22:23" ht="15.75" customHeight="1" x14ac:dyDescent="0.2">
      <c r="V241" s="32"/>
      <c r="W241" s="32"/>
    </row>
    <row r="242" spans="22:23" ht="15.75" customHeight="1" x14ac:dyDescent="0.2">
      <c r="V242" s="32"/>
      <c r="W242" s="32"/>
    </row>
    <row r="243" spans="22:23" ht="15.75" customHeight="1" x14ac:dyDescent="0.2">
      <c r="V243" s="32"/>
      <c r="W243" s="32"/>
    </row>
    <row r="244" spans="22:23" ht="15.75" customHeight="1" x14ac:dyDescent="0.2">
      <c r="V244" s="32"/>
      <c r="W244" s="32"/>
    </row>
    <row r="245" spans="22:23" ht="15.75" customHeight="1" x14ac:dyDescent="0.2">
      <c r="V245" s="32"/>
      <c r="W245" s="32"/>
    </row>
    <row r="246" spans="22:23" ht="15.75" customHeight="1" x14ac:dyDescent="0.2">
      <c r="V246" s="32"/>
      <c r="W246" s="32"/>
    </row>
    <row r="247" spans="22:23" ht="15.75" customHeight="1" x14ac:dyDescent="0.2">
      <c r="V247" s="32"/>
      <c r="W247" s="32"/>
    </row>
    <row r="248" spans="22:23" ht="15.75" customHeight="1" x14ac:dyDescent="0.2">
      <c r="V248" s="32"/>
      <c r="W248" s="32"/>
    </row>
    <row r="249" spans="22:23" ht="15.75" customHeight="1" x14ac:dyDescent="0.2">
      <c r="V249" s="32"/>
      <c r="W249" s="32"/>
    </row>
    <row r="250" spans="22:23" ht="15.75" customHeight="1" x14ac:dyDescent="0.2">
      <c r="V250" s="32"/>
      <c r="W250" s="32"/>
    </row>
    <row r="251" spans="22:23" ht="15.75" customHeight="1" x14ac:dyDescent="0.2">
      <c r="V251" s="32"/>
      <c r="W251" s="32"/>
    </row>
    <row r="252" spans="22:23" ht="15.75" customHeight="1" x14ac:dyDescent="0.2">
      <c r="V252" s="32"/>
      <c r="W252" s="32"/>
    </row>
  </sheetData>
  <dataConsolidate function="count"/>
  <mergeCells count="19">
    <mergeCell ref="H66:I66"/>
    <mergeCell ref="J23:K23"/>
    <mergeCell ref="F33:G33"/>
    <mergeCell ref="J12:K12"/>
    <mergeCell ref="H11:I11"/>
    <mergeCell ref="F22:G22"/>
    <mergeCell ref="H22:I22"/>
    <mergeCell ref="H53:I53"/>
    <mergeCell ref="F65:G65"/>
    <mergeCell ref="H34:I34"/>
    <mergeCell ref="D82:E82"/>
    <mergeCell ref="F52:G52"/>
    <mergeCell ref="D4:G4"/>
    <mergeCell ref="F11:G11"/>
    <mergeCell ref="D33:E33"/>
    <mergeCell ref="D22:E22"/>
    <mergeCell ref="D11:E11"/>
    <mergeCell ref="D52:E52"/>
    <mergeCell ref="D65:E65"/>
  </mergeCells>
  <conditionalFormatting sqref="G13:G14 E88:E94 E84:E86">
    <cfRule type="dataBar" priority="37">
      <dataBar>
        <cfvo type="num" val="0"/>
        <cfvo type="num" val="1"/>
        <color theme="4" tint="0.39997558519241921"/>
      </dataBar>
      <extLst>
        <ext xmlns:x14="http://schemas.microsoft.com/office/spreadsheetml/2009/9/main" uri="{B025F937-C7B1-47D3-B67F-A62EFF666E3E}">
          <x14:id>{B57EB442-B42B-47BB-938A-832860D40898}</x14:id>
        </ext>
      </extLst>
    </cfRule>
  </conditionalFormatting>
  <conditionalFormatting sqref="I13:I14">
    <cfRule type="dataBar" priority="36">
      <dataBar>
        <cfvo type="num" val="0"/>
        <cfvo type="num" val="1"/>
        <color theme="4" tint="0.39997558519241921"/>
      </dataBar>
      <extLst>
        <ext xmlns:x14="http://schemas.microsoft.com/office/spreadsheetml/2009/9/main" uri="{B025F937-C7B1-47D3-B67F-A62EFF666E3E}">
          <x14:id>{064F8204-6AD0-4D17-A5EF-CA6B2273C7F5}</x14:id>
        </ext>
      </extLst>
    </cfRule>
  </conditionalFormatting>
  <conditionalFormatting sqref="I24:I25">
    <cfRule type="dataBar" priority="30">
      <dataBar>
        <cfvo type="num" val="0"/>
        <cfvo type="num" val="1"/>
        <color theme="4" tint="0.39997558519241921"/>
      </dataBar>
      <extLst>
        <ext xmlns:x14="http://schemas.microsoft.com/office/spreadsheetml/2009/9/main" uri="{B025F937-C7B1-47D3-B67F-A62EFF666E3E}">
          <x14:id>{2FB6C7C3-BC10-4198-A4DB-4602609D6FDE}</x14:id>
        </ext>
      </extLst>
    </cfRule>
  </conditionalFormatting>
  <conditionalFormatting sqref="G24:G25">
    <cfRule type="dataBar" priority="31">
      <dataBar>
        <cfvo type="num" val="0"/>
        <cfvo type="num" val="1"/>
        <color theme="4" tint="0.39997558519241921"/>
      </dataBar>
      <extLst>
        <ext xmlns:x14="http://schemas.microsoft.com/office/spreadsheetml/2009/9/main" uri="{B025F937-C7B1-47D3-B67F-A62EFF666E3E}">
          <x14:id>{6834C1AD-22F8-45A5-8E4D-C16FAA74A7B6}</x14:id>
        </ext>
      </extLst>
    </cfRule>
  </conditionalFormatting>
  <conditionalFormatting sqref="G35:G45">
    <cfRule type="dataBar" priority="28">
      <dataBar>
        <cfvo type="num" val="0"/>
        <cfvo type="num" val="1"/>
        <color theme="4" tint="0.39997558519241921"/>
      </dataBar>
      <extLst>
        <ext xmlns:x14="http://schemas.microsoft.com/office/spreadsheetml/2009/9/main" uri="{B025F937-C7B1-47D3-B67F-A62EFF666E3E}">
          <x14:id>{75557457-2FD0-4A84-B0DE-EA9D820AF2D6}</x14:id>
        </ext>
      </extLst>
    </cfRule>
  </conditionalFormatting>
  <conditionalFormatting sqref="G54:G60">
    <cfRule type="dataBar" priority="23">
      <dataBar>
        <cfvo type="num" val="0"/>
        <cfvo type="num" val="1"/>
        <color theme="4" tint="0.39997558519241921"/>
      </dataBar>
      <extLst>
        <ext xmlns:x14="http://schemas.microsoft.com/office/spreadsheetml/2009/9/main" uri="{B025F937-C7B1-47D3-B67F-A62EFF666E3E}">
          <x14:id>{09766EEA-29D2-4999-A0AF-68770008CC35}</x14:id>
        </ext>
      </extLst>
    </cfRule>
  </conditionalFormatting>
  <conditionalFormatting sqref="I60">
    <cfRule type="dataBar" priority="22">
      <dataBar>
        <cfvo type="num" val="0"/>
        <cfvo type="num" val="1"/>
        <color theme="4" tint="0.39997558519241921"/>
      </dataBar>
      <extLst>
        <ext xmlns:x14="http://schemas.microsoft.com/office/spreadsheetml/2009/9/main" uri="{B025F937-C7B1-47D3-B67F-A62EFF666E3E}">
          <x14:id>{7E6FC0C3-56A0-47A2-B008-EF7AD818E43A}</x14:id>
        </ext>
      </extLst>
    </cfRule>
  </conditionalFormatting>
  <conditionalFormatting sqref="E54:E60">
    <cfRule type="dataBar" priority="15">
      <dataBar>
        <cfvo type="num" val="0"/>
        <cfvo type="num" val="1"/>
        <color theme="4" tint="0.39997558519241921"/>
      </dataBar>
      <extLst>
        <ext xmlns:x14="http://schemas.microsoft.com/office/spreadsheetml/2009/9/main" uri="{B025F937-C7B1-47D3-B67F-A62EFF666E3E}">
          <x14:id>{40B3A0D0-3D71-4098-B4D4-1F8BF8A7D5DD}</x14:id>
        </ext>
      </extLst>
    </cfRule>
  </conditionalFormatting>
  <conditionalFormatting sqref="E35:E45">
    <cfRule type="dataBar" priority="14">
      <dataBar>
        <cfvo type="num" val="0"/>
        <cfvo type="num" val="1"/>
        <color theme="4" tint="0.39997558519241921"/>
      </dataBar>
      <extLst>
        <ext xmlns:x14="http://schemas.microsoft.com/office/spreadsheetml/2009/9/main" uri="{B025F937-C7B1-47D3-B67F-A62EFF666E3E}">
          <x14:id>{42BBF570-8A4B-40A0-A757-828D15DEA5C7}</x14:id>
        </ext>
      </extLst>
    </cfRule>
  </conditionalFormatting>
  <conditionalFormatting sqref="E24:E25">
    <cfRule type="dataBar" priority="13">
      <dataBar>
        <cfvo type="num" val="0"/>
        <cfvo type="num" val="1"/>
        <color theme="4" tint="0.39997558519241921"/>
      </dataBar>
      <extLst>
        <ext xmlns:x14="http://schemas.microsoft.com/office/spreadsheetml/2009/9/main" uri="{B025F937-C7B1-47D3-B67F-A62EFF666E3E}">
          <x14:id>{D26B520E-BF6C-4866-93BE-DAE4D7CEF9A4}</x14:id>
        </ext>
      </extLst>
    </cfRule>
  </conditionalFormatting>
  <conditionalFormatting sqref="E13:E14">
    <cfRule type="dataBar" priority="11">
      <dataBar>
        <cfvo type="num" val="0"/>
        <cfvo type="num" val="1"/>
        <color theme="4" tint="0.39997558519241921"/>
      </dataBar>
      <extLst>
        <ext xmlns:x14="http://schemas.microsoft.com/office/spreadsheetml/2009/9/main" uri="{B025F937-C7B1-47D3-B67F-A62EFF666E3E}">
          <x14:id>{B57EED5D-A972-4CA0-96DB-BDDE7B66C507}</x14:id>
        </ext>
      </extLst>
    </cfRule>
  </conditionalFormatting>
  <conditionalFormatting sqref="G67:G76">
    <cfRule type="dataBar" priority="10">
      <dataBar>
        <cfvo type="num" val="0"/>
        <cfvo type="num" val="1"/>
        <color theme="4" tint="0.39997558519241921"/>
      </dataBar>
      <extLst>
        <ext xmlns:x14="http://schemas.microsoft.com/office/spreadsheetml/2009/9/main" uri="{B025F937-C7B1-47D3-B67F-A62EFF666E3E}">
          <x14:id>{14B23071-8098-4968-A1A1-B227DDED539D}</x14:id>
        </ext>
      </extLst>
    </cfRule>
  </conditionalFormatting>
  <conditionalFormatting sqref="E67:E76">
    <cfRule type="dataBar" priority="9">
      <dataBar>
        <cfvo type="num" val="0"/>
        <cfvo type="num" val="1"/>
        <color theme="4" tint="0.39997558519241921"/>
      </dataBar>
      <extLst>
        <ext xmlns:x14="http://schemas.microsoft.com/office/spreadsheetml/2009/9/main" uri="{B025F937-C7B1-47D3-B67F-A62EFF666E3E}">
          <x14:id>{90077B62-789D-4A23-B5B7-951688952D09}</x14:id>
        </ext>
      </extLst>
    </cfRule>
  </conditionalFormatting>
  <conditionalFormatting sqref="E87">
    <cfRule type="dataBar" priority="8">
      <dataBar>
        <cfvo type="num" val="0"/>
        <cfvo type="num" val="1"/>
        <color theme="4" tint="0.39997558519241921"/>
      </dataBar>
      <extLst>
        <ext xmlns:x14="http://schemas.microsoft.com/office/spreadsheetml/2009/9/main" uri="{B025F937-C7B1-47D3-B67F-A62EFF666E3E}">
          <x14:id>{FC7DEA92-7575-4EAC-8423-2C416E4F0C30}</x14:id>
        </ext>
      </extLst>
    </cfRule>
  </conditionalFormatting>
  <pageMargins left="0.7" right="0.7" top="0.75" bottom="0.75" header="0.3" footer="0.3"/>
  <pageSetup paperSize="9" orientation="portrait" r:id="rId1"/>
  <ignoredErrors>
    <ignoredError sqref="F55:F59 E54:G54 E55:E59 G55:G59" formula="1"/>
  </ignoredErrors>
  <drawing r:id="rId2"/>
  <extLst>
    <ext xmlns:x14="http://schemas.microsoft.com/office/spreadsheetml/2009/9/main" uri="{78C0D931-6437-407d-A8EE-F0AAD7539E65}">
      <x14:conditionalFormattings>
        <x14:conditionalFormatting xmlns:xm="http://schemas.microsoft.com/office/excel/2006/main">
          <x14:cfRule type="dataBar" id="{B57EB442-B42B-47BB-938A-832860D40898}">
            <x14:dataBar minLength="0" maxLength="100" gradient="0">
              <x14:cfvo type="num">
                <xm:f>0</xm:f>
              </x14:cfvo>
              <x14:cfvo type="num">
                <xm:f>1</xm:f>
              </x14:cfvo>
              <x14:negativeFillColor rgb="FFFF0000"/>
              <x14:axisColor rgb="FF000000"/>
            </x14:dataBar>
          </x14:cfRule>
          <xm:sqref>G13:G14 E88:E94 E84:E86</xm:sqref>
        </x14:conditionalFormatting>
        <x14:conditionalFormatting xmlns:xm="http://schemas.microsoft.com/office/excel/2006/main">
          <x14:cfRule type="dataBar" id="{064F8204-6AD0-4D17-A5EF-CA6B2273C7F5}">
            <x14:dataBar minLength="0" maxLength="100" gradient="0">
              <x14:cfvo type="num">
                <xm:f>0</xm:f>
              </x14:cfvo>
              <x14:cfvo type="num">
                <xm:f>1</xm:f>
              </x14:cfvo>
              <x14:negativeFillColor rgb="FFFF0000"/>
              <x14:axisColor rgb="FF000000"/>
            </x14:dataBar>
          </x14:cfRule>
          <xm:sqref>I13:I14</xm:sqref>
        </x14:conditionalFormatting>
        <x14:conditionalFormatting xmlns:xm="http://schemas.microsoft.com/office/excel/2006/main">
          <x14:cfRule type="dataBar" id="{2FB6C7C3-BC10-4198-A4DB-4602609D6FDE}">
            <x14:dataBar minLength="0" maxLength="100" gradient="0">
              <x14:cfvo type="num">
                <xm:f>0</xm:f>
              </x14:cfvo>
              <x14:cfvo type="num">
                <xm:f>1</xm:f>
              </x14:cfvo>
              <x14:negativeFillColor rgb="FFFF0000"/>
              <x14:axisColor rgb="FF000000"/>
            </x14:dataBar>
          </x14:cfRule>
          <xm:sqref>I24:I25</xm:sqref>
        </x14:conditionalFormatting>
        <x14:conditionalFormatting xmlns:xm="http://schemas.microsoft.com/office/excel/2006/main">
          <x14:cfRule type="dataBar" id="{6834C1AD-22F8-45A5-8E4D-C16FAA74A7B6}">
            <x14:dataBar minLength="0" maxLength="100" gradient="0">
              <x14:cfvo type="num">
                <xm:f>0</xm:f>
              </x14:cfvo>
              <x14:cfvo type="num">
                <xm:f>1</xm:f>
              </x14:cfvo>
              <x14:negativeFillColor rgb="FFFF0000"/>
              <x14:axisColor rgb="FF000000"/>
            </x14:dataBar>
          </x14:cfRule>
          <xm:sqref>G24:G25</xm:sqref>
        </x14:conditionalFormatting>
        <x14:conditionalFormatting xmlns:xm="http://schemas.microsoft.com/office/excel/2006/main">
          <x14:cfRule type="dataBar" id="{75557457-2FD0-4A84-B0DE-EA9D820AF2D6}">
            <x14:dataBar minLength="0" maxLength="100" gradient="0">
              <x14:cfvo type="num">
                <xm:f>0</xm:f>
              </x14:cfvo>
              <x14:cfvo type="num">
                <xm:f>1</xm:f>
              </x14:cfvo>
              <x14:negativeFillColor rgb="FFFF0000"/>
              <x14:axisColor rgb="FF000000"/>
            </x14:dataBar>
          </x14:cfRule>
          <xm:sqref>G35:G45</xm:sqref>
        </x14:conditionalFormatting>
        <x14:conditionalFormatting xmlns:xm="http://schemas.microsoft.com/office/excel/2006/main">
          <x14:cfRule type="dataBar" id="{09766EEA-29D2-4999-A0AF-68770008CC35}">
            <x14:dataBar minLength="0" maxLength="100" gradient="0">
              <x14:cfvo type="num">
                <xm:f>0</xm:f>
              </x14:cfvo>
              <x14:cfvo type="num">
                <xm:f>1</xm:f>
              </x14:cfvo>
              <x14:negativeFillColor rgb="FFFF0000"/>
              <x14:axisColor rgb="FF000000"/>
            </x14:dataBar>
          </x14:cfRule>
          <xm:sqref>G54:G60</xm:sqref>
        </x14:conditionalFormatting>
        <x14:conditionalFormatting xmlns:xm="http://schemas.microsoft.com/office/excel/2006/main">
          <x14:cfRule type="dataBar" id="{7E6FC0C3-56A0-47A2-B008-EF7AD818E43A}">
            <x14:dataBar minLength="0" maxLength="100" gradient="0">
              <x14:cfvo type="num">
                <xm:f>0</xm:f>
              </x14:cfvo>
              <x14:cfvo type="num">
                <xm:f>1</xm:f>
              </x14:cfvo>
              <x14:negativeFillColor rgb="FFFF0000"/>
              <x14:axisColor rgb="FF000000"/>
            </x14:dataBar>
          </x14:cfRule>
          <xm:sqref>I60</xm:sqref>
        </x14:conditionalFormatting>
        <x14:conditionalFormatting xmlns:xm="http://schemas.microsoft.com/office/excel/2006/main">
          <x14:cfRule type="dataBar" id="{40B3A0D0-3D71-4098-B4D4-1F8BF8A7D5DD}">
            <x14:dataBar minLength="0" maxLength="100" gradient="0">
              <x14:cfvo type="num">
                <xm:f>0</xm:f>
              </x14:cfvo>
              <x14:cfvo type="num">
                <xm:f>1</xm:f>
              </x14:cfvo>
              <x14:negativeFillColor rgb="FFFF0000"/>
              <x14:axisColor rgb="FF000000"/>
            </x14:dataBar>
          </x14:cfRule>
          <xm:sqref>E54:E60</xm:sqref>
        </x14:conditionalFormatting>
        <x14:conditionalFormatting xmlns:xm="http://schemas.microsoft.com/office/excel/2006/main">
          <x14:cfRule type="dataBar" id="{42BBF570-8A4B-40A0-A757-828D15DEA5C7}">
            <x14:dataBar minLength="0" maxLength="100" gradient="0">
              <x14:cfvo type="num">
                <xm:f>0</xm:f>
              </x14:cfvo>
              <x14:cfvo type="num">
                <xm:f>1</xm:f>
              </x14:cfvo>
              <x14:negativeFillColor rgb="FFFF0000"/>
              <x14:axisColor rgb="FF000000"/>
            </x14:dataBar>
          </x14:cfRule>
          <xm:sqref>E35:E45</xm:sqref>
        </x14:conditionalFormatting>
        <x14:conditionalFormatting xmlns:xm="http://schemas.microsoft.com/office/excel/2006/main">
          <x14:cfRule type="dataBar" id="{D26B520E-BF6C-4866-93BE-DAE4D7CEF9A4}">
            <x14:dataBar minLength="0" maxLength="100" gradient="0">
              <x14:cfvo type="num">
                <xm:f>0</xm:f>
              </x14:cfvo>
              <x14:cfvo type="num">
                <xm:f>1</xm:f>
              </x14:cfvo>
              <x14:negativeFillColor rgb="FFFF0000"/>
              <x14:axisColor rgb="FF000000"/>
            </x14:dataBar>
          </x14:cfRule>
          <xm:sqref>E24:E25</xm:sqref>
        </x14:conditionalFormatting>
        <x14:conditionalFormatting xmlns:xm="http://schemas.microsoft.com/office/excel/2006/main">
          <x14:cfRule type="dataBar" id="{B57EED5D-A972-4CA0-96DB-BDDE7B66C507}">
            <x14:dataBar minLength="0" maxLength="100" gradient="0">
              <x14:cfvo type="num">
                <xm:f>0</xm:f>
              </x14:cfvo>
              <x14:cfvo type="num">
                <xm:f>1</xm:f>
              </x14:cfvo>
              <x14:negativeFillColor rgb="FFFF0000"/>
              <x14:axisColor rgb="FF000000"/>
            </x14:dataBar>
          </x14:cfRule>
          <xm:sqref>E13:E14</xm:sqref>
        </x14:conditionalFormatting>
        <x14:conditionalFormatting xmlns:xm="http://schemas.microsoft.com/office/excel/2006/main">
          <x14:cfRule type="dataBar" id="{14B23071-8098-4968-A1A1-B227DDED539D}">
            <x14:dataBar minLength="0" maxLength="100" gradient="0">
              <x14:cfvo type="num">
                <xm:f>0</xm:f>
              </x14:cfvo>
              <x14:cfvo type="num">
                <xm:f>1</xm:f>
              </x14:cfvo>
              <x14:negativeFillColor rgb="FFFF0000"/>
              <x14:axisColor rgb="FF000000"/>
            </x14:dataBar>
          </x14:cfRule>
          <xm:sqref>G67:G76</xm:sqref>
        </x14:conditionalFormatting>
        <x14:conditionalFormatting xmlns:xm="http://schemas.microsoft.com/office/excel/2006/main">
          <x14:cfRule type="dataBar" id="{90077B62-789D-4A23-B5B7-951688952D09}">
            <x14:dataBar minLength="0" maxLength="100" gradient="0">
              <x14:cfvo type="num">
                <xm:f>0</xm:f>
              </x14:cfvo>
              <x14:cfvo type="num">
                <xm:f>1</xm:f>
              </x14:cfvo>
              <x14:negativeFillColor rgb="FFFF0000"/>
              <x14:axisColor rgb="FF000000"/>
            </x14:dataBar>
          </x14:cfRule>
          <xm:sqref>E67:E76</xm:sqref>
        </x14:conditionalFormatting>
        <x14:conditionalFormatting xmlns:xm="http://schemas.microsoft.com/office/excel/2006/main">
          <x14:cfRule type="dataBar" id="{FC7DEA92-7575-4EAC-8423-2C416E4F0C30}">
            <x14:dataBar minLength="0" maxLength="100" gradient="0">
              <x14:cfvo type="num">
                <xm:f>0</xm:f>
              </x14:cfvo>
              <x14:cfvo type="num">
                <xm:f>1</xm:f>
              </x14:cfvo>
              <x14:negativeFillColor rgb="FFFF0000"/>
              <x14:axisColor rgb="FF000000"/>
            </x14:dataBar>
          </x14:cfRule>
          <xm:sqref>E87</xm:sqref>
        </x14:conditionalFormatting>
        <x14:conditionalFormatting xmlns:xm="http://schemas.microsoft.com/office/excel/2006/main">
          <x14:cfRule type="iconSet" priority="40" id="{21D064E4-3D50-4214-B96F-3FE78677AB89}">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K13:K14</xm:sqref>
        </x14:conditionalFormatting>
        <x14:conditionalFormatting xmlns:xm="http://schemas.microsoft.com/office/excel/2006/main">
          <x14:cfRule type="iconSet" priority="32" id="{FAE95DBA-57A9-49E7-8DB0-0DDF914BC6EE}">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K24:K25</xm:sqref>
        </x14:conditionalFormatting>
        <x14:conditionalFormatting xmlns:xm="http://schemas.microsoft.com/office/excel/2006/main">
          <x14:cfRule type="iconSet" priority="29" id="{FFAB432D-4090-4C2C-A8BF-1ED742D9F016}">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I35:I45</xm:sqref>
        </x14:conditionalFormatting>
        <x14:conditionalFormatting xmlns:xm="http://schemas.microsoft.com/office/excel/2006/main">
          <x14:cfRule type="iconSet" priority="21" id="{28A09F33-F617-4F25-B530-86659B20BDA8}">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I54</xm:sqref>
        </x14:conditionalFormatting>
        <x14:conditionalFormatting xmlns:xm="http://schemas.microsoft.com/office/excel/2006/main">
          <x14:cfRule type="iconSet" priority="20" id="{8B9194AB-148A-44DC-97F4-B4EBE473FA1C}">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I55</xm:sqref>
        </x14:conditionalFormatting>
        <x14:conditionalFormatting xmlns:xm="http://schemas.microsoft.com/office/excel/2006/main">
          <x14:cfRule type="iconSet" priority="19" id="{044C2015-F790-4E52-A003-38144827A642}">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I56</xm:sqref>
        </x14:conditionalFormatting>
        <x14:conditionalFormatting xmlns:xm="http://schemas.microsoft.com/office/excel/2006/main">
          <x14:cfRule type="iconSet" priority="18" id="{E8FB3AC0-F2DD-4544-BD38-5DE69CB347D8}">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I57</xm:sqref>
        </x14:conditionalFormatting>
        <x14:conditionalFormatting xmlns:xm="http://schemas.microsoft.com/office/excel/2006/main">
          <x14:cfRule type="iconSet" priority="17" id="{8D4838DD-33FB-49D5-B269-36ABD89D3D07}">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I58</xm:sqref>
        </x14:conditionalFormatting>
        <x14:conditionalFormatting xmlns:xm="http://schemas.microsoft.com/office/excel/2006/main">
          <x14:cfRule type="iconSet" priority="16" id="{A5D77CBE-F8D7-4A4D-A3A0-41F64D19CE2F}">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K60 I59</xm:sqref>
        </x14:conditionalFormatting>
        <x14:conditionalFormatting xmlns:xm="http://schemas.microsoft.com/office/excel/2006/main">
          <x14:cfRule type="iconSet" priority="7" id="{87F03CC9-41AD-41A7-A8D5-AEDD7DE35386}">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I67</xm:sqref>
        </x14:conditionalFormatting>
        <x14:conditionalFormatting xmlns:xm="http://schemas.microsoft.com/office/excel/2006/main">
          <x14:cfRule type="iconSet" priority="6" id="{E779DB67-A4FF-4548-9433-A6864AD85058}">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I68</xm:sqref>
        </x14:conditionalFormatting>
        <x14:conditionalFormatting xmlns:xm="http://schemas.microsoft.com/office/excel/2006/main">
          <x14:cfRule type="iconSet" priority="5" id="{17E06C0C-8518-45C8-9DC5-B386D3F229C1}">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I69</xm:sqref>
        </x14:conditionalFormatting>
        <x14:conditionalFormatting xmlns:xm="http://schemas.microsoft.com/office/excel/2006/main">
          <x14:cfRule type="iconSet" priority="4" id="{C9F0130C-8E19-406C-8215-37FBDE8FC1F1}">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I70</xm:sqref>
        </x14:conditionalFormatting>
        <x14:conditionalFormatting xmlns:xm="http://schemas.microsoft.com/office/excel/2006/main">
          <x14:cfRule type="iconSet" priority="3" id="{B0239E8E-07FF-422C-8A1D-7B765F8F9975}">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I71</xm:sqref>
        </x14:conditionalFormatting>
        <x14:conditionalFormatting xmlns:xm="http://schemas.microsoft.com/office/excel/2006/main">
          <x14:cfRule type="iconSet" priority="2" id="{2D01772C-5D99-4667-9B1F-38FDDC9128D1}">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I72:I76</xm:sqref>
        </x14:conditionalFormatting>
        <x14:conditionalFormatting xmlns:xm="http://schemas.microsoft.com/office/excel/2006/main">
          <x14:cfRule type="iconSet" priority="1" id="{79CCEB5C-B4EB-4600-AC58-5699EFAA0BBB}">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I46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'2015L'!$A$2:$A$5</xm:f>
          </x14:formula1>
          <xm:sqref>D5:G5</xm:sqref>
        </x14:dataValidation>
        <x14:dataValidation type="list" allowBlank="1" showInputMessage="1" showErrorMessage="1">
          <x14:formula1>
            <xm:f>'2017L'!$A$2:$A$5</xm:f>
          </x14:formula1>
          <xm:sqref>D4:G4</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0" tint="-0.499984740745262"/>
  </sheetPr>
  <dimension ref="A1:AR321"/>
  <sheetViews>
    <sheetView showGridLines="0" zoomScale="80" zoomScaleNormal="80" workbookViewId="0">
      <pane ySplit="7" topLeftCell="A8" activePane="bottomLeft" state="frozen"/>
      <selection activeCell="S28" sqref="S28"/>
      <selection pane="bottomLeft" activeCell="J26" sqref="J26"/>
    </sheetView>
  </sheetViews>
  <sheetFormatPr defaultColWidth="0" defaultRowHeight="0" customHeight="1" zeroHeight="1" x14ac:dyDescent="0.2"/>
  <cols>
    <col min="1" max="2" width="4.5703125" style="23" customWidth="1"/>
    <col min="3" max="3" width="39.140625" style="23" customWidth="1"/>
    <col min="4" max="4" width="20.5703125" style="23" customWidth="1"/>
    <col min="5" max="5" width="22.140625" style="23" customWidth="1"/>
    <col min="6" max="6" width="20.5703125" style="23" customWidth="1"/>
    <col min="7" max="7" width="22.140625" style="23" customWidth="1"/>
    <col min="8" max="10" width="16.7109375" style="23" customWidth="1"/>
    <col min="11" max="11" width="129" style="23" customWidth="1"/>
    <col min="12" max="15" width="9.140625" style="23" hidden="1" customWidth="1"/>
    <col min="16" max="16" width="56.7109375" style="23" hidden="1" customWidth="1"/>
    <col min="17" max="17" width="21.42578125" style="23" hidden="1" customWidth="1"/>
    <col min="18" max="18" width="16.85546875" style="23" hidden="1" customWidth="1"/>
    <col min="19" max="19" width="17.28515625" style="23" hidden="1" customWidth="1"/>
    <col min="20" max="20" width="18.28515625" style="23" hidden="1" customWidth="1"/>
    <col min="21" max="21" width="16.5703125" style="23" hidden="1" customWidth="1"/>
    <col min="22" max="22" width="18.85546875" style="23" hidden="1" customWidth="1"/>
    <col min="23" max="24" width="20.7109375" style="23" hidden="1" customWidth="1"/>
    <col min="25" max="25" width="19.42578125" style="23" hidden="1" customWidth="1"/>
    <col min="26" max="26" width="16" style="23" hidden="1" customWidth="1"/>
    <col min="27" max="27" width="24.85546875" style="23" hidden="1" customWidth="1"/>
    <col min="28" max="28" width="19.7109375" style="23" hidden="1" customWidth="1"/>
    <col min="29" max="29" width="18.85546875" style="23" hidden="1" customWidth="1"/>
    <col min="30" max="30" width="19.7109375" style="23" hidden="1" customWidth="1"/>
    <col min="31" max="31" width="19.42578125" style="23" hidden="1" customWidth="1"/>
    <col min="32" max="32" width="18" style="23" hidden="1" customWidth="1"/>
    <col min="33" max="33" width="28.7109375" style="23" hidden="1" customWidth="1"/>
    <col min="34" max="34" width="18.5703125" style="23" hidden="1" customWidth="1"/>
    <col min="35" max="35" width="18.85546875" style="23" hidden="1" customWidth="1"/>
    <col min="36" max="36" width="20.42578125" style="23" hidden="1" customWidth="1"/>
    <col min="37" max="37" width="18.85546875" style="23" hidden="1" customWidth="1"/>
    <col min="38" max="38" width="19.85546875" style="23" hidden="1" customWidth="1"/>
    <col min="39" max="39" width="6.5703125" style="23" hidden="1" customWidth="1"/>
    <col min="40" max="40" width="18.85546875" style="23" hidden="1" customWidth="1"/>
    <col min="41" max="41" width="20.42578125" style="23" hidden="1" customWidth="1"/>
    <col min="42" max="42" width="18.85546875" style="23" hidden="1" customWidth="1"/>
    <col min="43" max="43" width="19.85546875" style="23" hidden="1" customWidth="1"/>
    <col min="44" max="44" width="6.5703125" style="23" hidden="1" customWidth="1"/>
    <col min="45" max="16384" width="9.140625" style="23" hidden="1"/>
  </cols>
  <sheetData>
    <row r="1" spans="2:11" s="74" customFormat="1" ht="18" x14ac:dyDescent="0.25">
      <c r="C1" s="75" t="s">
        <v>1100</v>
      </c>
    </row>
    <row r="2" spans="2:11" s="76" customFormat="1" ht="15" x14ac:dyDescent="0.2">
      <c r="C2" s="76" t="s">
        <v>739</v>
      </c>
    </row>
    <row r="3" spans="2:11" s="76" customFormat="1" ht="15.75" thickBot="1" x14ac:dyDescent="0.25"/>
    <row r="4" spans="2:11" s="76" customFormat="1" ht="16.5" thickBot="1" x14ac:dyDescent="0.3">
      <c r="C4" s="77"/>
      <c r="D4" s="638" t="s">
        <v>878</v>
      </c>
      <c r="E4" s="639"/>
      <c r="F4" s="639"/>
      <c r="G4" s="640"/>
      <c r="J4" s="78"/>
      <c r="K4" s="78"/>
    </row>
    <row r="5" spans="2:11" s="76" customFormat="1" ht="15.75" x14ac:dyDescent="0.25">
      <c r="B5" s="77"/>
      <c r="C5" s="77"/>
      <c r="D5" s="308"/>
      <c r="E5" s="308"/>
      <c r="F5" s="308"/>
      <c r="G5" s="308"/>
      <c r="J5" s="78"/>
      <c r="K5" s="78"/>
    </row>
    <row r="6" spans="2:11" s="76" customFormat="1" ht="15.75" x14ac:dyDescent="0.25">
      <c r="C6" s="77" t="s">
        <v>646</v>
      </c>
      <c r="D6" s="83">
        <f>VLOOKUP($D$4,'2017R'!A2:B4,2,FALSE)</f>
        <v>11</v>
      </c>
      <c r="E6" s="79"/>
      <c r="F6" s="79"/>
      <c r="G6" s="79"/>
      <c r="H6" s="80"/>
      <c r="J6" s="78"/>
      <c r="K6" s="78"/>
    </row>
    <row r="7" spans="2:11" s="76" customFormat="1" ht="18" customHeight="1" x14ac:dyDescent="0.2"/>
    <row r="8" spans="2:11" s="18" customFormat="1" ht="18" customHeight="1" x14ac:dyDescent="0.2"/>
    <row r="9" spans="2:11" ht="15.75" customHeight="1" x14ac:dyDescent="0.2">
      <c r="B9" s="115"/>
      <c r="C9" s="317" t="s">
        <v>1125</v>
      </c>
      <c r="D9" s="116"/>
      <c r="E9" s="116"/>
      <c r="F9" s="292"/>
      <c r="G9" s="110"/>
      <c r="H9" s="293"/>
      <c r="I9" s="293"/>
      <c r="J9" s="290"/>
    </row>
    <row r="10" spans="2:11" ht="15.75" customHeight="1" x14ac:dyDescent="0.2">
      <c r="B10" s="115"/>
      <c r="C10" s="291"/>
      <c r="D10" s="116"/>
      <c r="E10" s="116"/>
      <c r="F10" s="292"/>
      <c r="G10" s="110"/>
      <c r="H10" s="293"/>
      <c r="I10" s="293"/>
      <c r="J10" s="290"/>
    </row>
    <row r="11" spans="2:11" ht="15.75" customHeight="1" x14ac:dyDescent="0.25">
      <c r="B11" s="115"/>
      <c r="C11" s="84"/>
      <c r="D11" s="664" t="s">
        <v>1058</v>
      </c>
      <c r="E11" s="665"/>
      <c r="F11" s="666" t="s">
        <v>766</v>
      </c>
      <c r="G11" s="667"/>
      <c r="H11" s="668"/>
      <c r="I11" s="669"/>
      <c r="J11" s="31"/>
    </row>
    <row r="12" spans="2:11" ht="15.75" customHeight="1" x14ac:dyDescent="0.2">
      <c r="B12" s="115"/>
      <c r="C12" s="294"/>
      <c r="D12" s="303" t="s">
        <v>903</v>
      </c>
      <c r="E12" s="304" t="s">
        <v>904</v>
      </c>
      <c r="F12" s="303" t="s">
        <v>903</v>
      </c>
      <c r="G12" s="304" t="s">
        <v>904</v>
      </c>
      <c r="H12" s="284"/>
      <c r="I12" s="284"/>
      <c r="J12" s="21"/>
      <c r="K12" s="290"/>
    </row>
    <row r="13" spans="2:11" ht="15.75" customHeight="1" x14ac:dyDescent="0.2">
      <c r="B13" s="115"/>
      <c r="C13" s="295" t="s">
        <v>740</v>
      </c>
      <c r="D13" s="302">
        <f>VLOOKUP($D$4,Resource17,24,FALSE)</f>
        <v>1592</v>
      </c>
      <c r="E13" s="305">
        <f>VLOOKUP($D$4,Resource17,25,FALSE)</f>
        <v>496</v>
      </c>
      <c r="F13" s="302">
        <f>VLOOKUP($D$4,Resource16,24,FALSE)</f>
        <v>1211</v>
      </c>
      <c r="G13" s="305">
        <f>VLOOKUP($D$4,Resource16,25,FALSE)</f>
        <v>310</v>
      </c>
      <c r="H13" s="300"/>
      <c r="I13" s="300"/>
      <c r="J13" s="299"/>
    </row>
    <row r="14" spans="2:11" ht="15.75" customHeight="1" x14ac:dyDescent="0.2">
      <c r="B14" s="115"/>
      <c r="C14" s="297" t="s">
        <v>900</v>
      </c>
      <c r="D14" s="302">
        <f>VLOOKUP($D$4,Resource17,26,FALSE)</f>
        <v>241</v>
      </c>
      <c r="E14" s="305">
        <f>VLOOKUP($D$4,Resource17,27,FALSE)</f>
        <v>513</v>
      </c>
      <c r="F14" s="302">
        <f>VLOOKUP($D$4,Resource16,26,FALSE)</f>
        <v>239</v>
      </c>
      <c r="G14" s="305">
        <f>VLOOKUP($D$4,Resource16,27,FALSE)</f>
        <v>606</v>
      </c>
      <c r="H14" s="300"/>
      <c r="I14" s="300"/>
      <c r="J14" s="299"/>
    </row>
    <row r="15" spans="2:11" ht="15.75" customHeight="1" x14ac:dyDescent="0.2">
      <c r="B15" s="115"/>
      <c r="C15" s="296" t="s">
        <v>222</v>
      </c>
      <c r="D15" s="298">
        <f>SUM(D13:D14)</f>
        <v>1833</v>
      </c>
      <c r="E15" s="306">
        <f>SUM(E13:E14)</f>
        <v>1009</v>
      </c>
      <c r="F15" s="298">
        <f>SUM(F13:F14)</f>
        <v>1450</v>
      </c>
      <c r="G15" s="306">
        <f>SUM(G13:G14)</f>
        <v>916</v>
      </c>
      <c r="H15" s="300"/>
      <c r="I15" s="300"/>
      <c r="J15" s="221"/>
    </row>
    <row r="16" spans="2:11" ht="15.75" customHeight="1" x14ac:dyDescent="0.2">
      <c r="B16" s="115"/>
      <c r="C16" s="318"/>
      <c r="D16" s="319"/>
      <c r="E16" s="320"/>
      <c r="F16" s="301"/>
      <c r="G16" s="301"/>
      <c r="H16" s="300"/>
      <c r="I16" s="300"/>
      <c r="J16" s="221"/>
    </row>
    <row r="17" spans="3:10" ht="15.75" customHeight="1" x14ac:dyDescent="0.25">
      <c r="C17" s="129"/>
      <c r="D17" s="17"/>
      <c r="E17" s="17"/>
      <c r="F17" s="17"/>
      <c r="G17" s="17"/>
      <c r="H17" s="17"/>
      <c r="I17" s="17"/>
      <c r="J17" s="17"/>
    </row>
    <row r="18" spans="3:10" ht="15.75" customHeight="1" x14ac:dyDescent="0.25">
      <c r="C18" s="182" t="s">
        <v>1126</v>
      </c>
    </row>
    <row r="19" spans="3:10" ht="42.75" customHeight="1" x14ac:dyDescent="0.2">
      <c r="D19" s="314" t="s">
        <v>906</v>
      </c>
      <c r="E19" s="316"/>
      <c r="F19" s="314" t="s">
        <v>906</v>
      </c>
      <c r="G19" s="316"/>
    </row>
    <row r="20" spans="3:10" ht="14.25" customHeight="1" x14ac:dyDescent="0.2">
      <c r="C20" s="283" t="s">
        <v>199</v>
      </c>
      <c r="D20" s="311">
        <f>VLOOKUP($D$4,Resource17,16,FALSE)</f>
        <v>6</v>
      </c>
      <c r="E20" s="626">
        <f>D20/$D$28</f>
        <v>0.15789473684210525</v>
      </c>
      <c r="F20" s="311">
        <f>VLOOKUP($D$4,Resource16,16,FALSE)</f>
        <v>5</v>
      </c>
      <c r="G20" s="626">
        <f>F20/$F$28</f>
        <v>0.23809523809523808</v>
      </c>
    </row>
    <row r="21" spans="3:10" ht="14.25" customHeight="1" x14ac:dyDescent="0.2">
      <c r="C21" s="279" t="s">
        <v>196</v>
      </c>
      <c r="D21" s="312">
        <f>VLOOKUP($D$4,Resource17,17,FALSE)</f>
        <v>5</v>
      </c>
      <c r="E21" s="627">
        <f t="shared" ref="E21:E27" si="0">D21/$D$28</f>
        <v>0.13157894736842105</v>
      </c>
      <c r="F21" s="312">
        <f>VLOOKUP($D$4,Resource16,17,FALSE)</f>
        <v>3</v>
      </c>
      <c r="G21" s="627">
        <f t="shared" ref="G21:G27" si="1">F21/$F$28</f>
        <v>0.14285714285714285</v>
      </c>
    </row>
    <row r="22" spans="3:10" ht="14.25" customHeight="1" x14ac:dyDescent="0.2">
      <c r="C22" s="279" t="s">
        <v>197</v>
      </c>
      <c r="D22" s="312">
        <f>VLOOKUP($D$4,Resource17,18,FALSE)</f>
        <v>7</v>
      </c>
      <c r="E22" s="627">
        <f t="shared" si="0"/>
        <v>0.18421052631578946</v>
      </c>
      <c r="F22" s="312">
        <f>VLOOKUP($D$4,Resource16,18,FALSE)</f>
        <v>0</v>
      </c>
      <c r="G22" s="627">
        <f t="shared" si="1"/>
        <v>0</v>
      </c>
    </row>
    <row r="23" spans="3:10" ht="14.25" customHeight="1" x14ac:dyDescent="0.2">
      <c r="C23" s="279" t="s">
        <v>256</v>
      </c>
      <c r="D23" s="312">
        <f>VLOOKUP($D$4,Resource17,19,FALSE)</f>
        <v>4</v>
      </c>
      <c r="E23" s="627">
        <f t="shared" si="0"/>
        <v>0.10526315789473684</v>
      </c>
      <c r="F23" s="312">
        <f>VLOOKUP($D$4,Resource16,19,FALSE)</f>
        <v>3</v>
      </c>
      <c r="G23" s="627">
        <f t="shared" si="1"/>
        <v>0.14285714285714285</v>
      </c>
    </row>
    <row r="24" spans="3:10" ht="14.25" customHeight="1" x14ac:dyDescent="0.2">
      <c r="C24" s="279" t="s">
        <v>194</v>
      </c>
      <c r="D24" s="312">
        <f>VLOOKUP($D$4,Resource17,20,FALSE)</f>
        <v>5</v>
      </c>
      <c r="E24" s="627">
        <f t="shared" si="0"/>
        <v>0.13157894736842105</v>
      </c>
      <c r="F24" s="312">
        <f>VLOOKUP($D$4,Resource16,20,FALSE)</f>
        <v>4</v>
      </c>
      <c r="G24" s="627">
        <f t="shared" si="1"/>
        <v>0.19047619047619047</v>
      </c>
    </row>
    <row r="25" spans="3:10" ht="14.25" customHeight="1" x14ac:dyDescent="0.2">
      <c r="C25" s="279" t="s">
        <v>257</v>
      </c>
      <c r="D25" s="312">
        <f>VLOOKUP($D$4,Resource17,21,FALSE)</f>
        <v>3</v>
      </c>
      <c r="E25" s="627">
        <f t="shared" si="0"/>
        <v>7.8947368421052627E-2</v>
      </c>
      <c r="F25" s="312">
        <f>VLOOKUP($D$4,Resource16,21,FALSE)</f>
        <v>1</v>
      </c>
      <c r="G25" s="627">
        <f t="shared" si="1"/>
        <v>4.7619047619047616E-2</v>
      </c>
    </row>
    <row r="26" spans="3:10" ht="14.25" customHeight="1" x14ac:dyDescent="0.2">
      <c r="C26" s="279" t="s">
        <v>258</v>
      </c>
      <c r="D26" s="312">
        <f>VLOOKUP($D$4,Resource17,22,FALSE)</f>
        <v>4</v>
      </c>
      <c r="E26" s="627">
        <f t="shared" si="0"/>
        <v>0.10526315789473684</v>
      </c>
      <c r="F26" s="312">
        <f>VLOOKUP($D$4,Resource16,22,FALSE)</f>
        <v>1</v>
      </c>
      <c r="G26" s="627">
        <f t="shared" si="1"/>
        <v>4.7619047619047616E-2</v>
      </c>
    </row>
    <row r="27" spans="3:10" ht="14.25" customHeight="1" x14ac:dyDescent="0.2">
      <c r="C27" s="279" t="s">
        <v>259</v>
      </c>
      <c r="D27" s="312">
        <f>VLOOKUP($D$4,Resource17,23,FALSE)</f>
        <v>4</v>
      </c>
      <c r="E27" s="627">
        <f t="shared" si="0"/>
        <v>0.10526315789473684</v>
      </c>
      <c r="F27" s="312">
        <f>VLOOKUP($D$4,Resource16,23,FALSE)</f>
        <v>4</v>
      </c>
      <c r="G27" s="627">
        <f t="shared" si="1"/>
        <v>0.19047619047619047</v>
      </c>
    </row>
    <row r="28" spans="3:10" ht="14.25" customHeight="1" x14ac:dyDescent="0.2">
      <c r="C28" s="310" t="s">
        <v>222</v>
      </c>
      <c r="D28" s="270">
        <f>SUM(D20:D27)</f>
        <v>38</v>
      </c>
      <c r="E28" s="309"/>
      <c r="F28" s="461">
        <f>SUM(F20:F27)</f>
        <v>21</v>
      </c>
      <c r="G28" s="309"/>
    </row>
    <row r="29" spans="3:10" ht="14.25" customHeight="1" x14ac:dyDescent="0.2">
      <c r="D29" s="313"/>
      <c r="E29" s="70"/>
      <c r="F29" s="290"/>
      <c r="G29" s="25"/>
    </row>
    <row r="30" spans="3:10" ht="14.25" customHeight="1" x14ac:dyDescent="0.25">
      <c r="C30" s="182" t="s">
        <v>1127</v>
      </c>
      <c r="D30" s="313"/>
      <c r="E30" s="70"/>
      <c r="F30" s="290"/>
      <c r="G30" s="25"/>
    </row>
    <row r="31" spans="3:10" ht="44.25" customHeight="1" x14ac:dyDescent="0.2">
      <c r="C31" s="25"/>
      <c r="D31" s="314" t="s">
        <v>906</v>
      </c>
      <c r="E31" s="315" t="s">
        <v>905</v>
      </c>
      <c r="F31" s="314" t="s">
        <v>906</v>
      </c>
      <c r="G31" s="315" t="s">
        <v>905</v>
      </c>
    </row>
    <row r="32" spans="3:10" ht="14.25" customHeight="1" x14ac:dyDescent="0.2">
      <c r="C32" s="340" t="s">
        <v>892</v>
      </c>
      <c r="D32" s="344">
        <f>VLOOKUP($D$4,Resource17,28,FALSE)</f>
        <v>5</v>
      </c>
      <c r="E32" s="345">
        <f>VLOOKUP($D$4,Resource17,50,FALSE)</f>
        <v>26</v>
      </c>
      <c r="F32" s="344">
        <f>VLOOKUP($D$4,Resource16,28,FALSE)</f>
        <v>7</v>
      </c>
      <c r="G32" s="345">
        <f>VLOOKUP($D$4,Resource16,50,FALSE)</f>
        <v>89</v>
      </c>
    </row>
    <row r="33" spans="3:7" ht="27.75" customHeight="1" x14ac:dyDescent="0.2">
      <c r="C33" s="341" t="s">
        <v>901</v>
      </c>
      <c r="D33" s="346">
        <f>VLOOKUP($D$4,Resource17,30,FALSE)</f>
        <v>9</v>
      </c>
      <c r="E33" s="347">
        <f>VLOOKUP($D$4,Resource17,51,FALSE)</f>
        <v>10033</v>
      </c>
      <c r="F33" s="346">
        <f>VLOOKUP($D$4,Resource16,30,FALSE)</f>
        <v>11</v>
      </c>
      <c r="G33" s="347">
        <f>VLOOKUP($D$4,Resource16,51,FALSE)</f>
        <v>7257</v>
      </c>
    </row>
    <row r="34" spans="3:7" ht="16.5" customHeight="1" x14ac:dyDescent="0.2">
      <c r="C34" s="342" t="s">
        <v>899</v>
      </c>
      <c r="D34" s="346">
        <f>VLOOKUP($D$4,Resource17,32,FALSE)</f>
        <v>4</v>
      </c>
      <c r="E34" s="347">
        <f>VLOOKUP($D$4,Resource17,52,FALSE)</f>
        <v>732</v>
      </c>
      <c r="F34" s="346">
        <f>VLOOKUP($D$4,Resource16,32,FALSE)</f>
        <v>7</v>
      </c>
      <c r="G34" s="347">
        <f>VLOOKUP($D$4,Resource16,52,FALSE)</f>
        <v>6219</v>
      </c>
    </row>
    <row r="35" spans="3:7" ht="28.5" customHeight="1" x14ac:dyDescent="0.2">
      <c r="C35" s="342" t="s">
        <v>893</v>
      </c>
      <c r="D35" s="346">
        <f>VLOOKUP($D$4,Resource17,34,FALSE)</f>
        <v>3</v>
      </c>
      <c r="E35" s="347">
        <f>VLOOKUP($D$4,Resource17,53,FALSE)</f>
        <v>235</v>
      </c>
      <c r="F35" s="346">
        <f>VLOOKUP($D$4,Resource16,34,FALSE)</f>
        <v>4</v>
      </c>
      <c r="G35" s="347">
        <f>VLOOKUP($D$4,Resource16,53,FALSE)</f>
        <v>256</v>
      </c>
    </row>
    <row r="36" spans="3:7" ht="14.25" customHeight="1" x14ac:dyDescent="0.2">
      <c r="C36" s="342" t="s">
        <v>894</v>
      </c>
      <c r="D36" s="346">
        <f>VLOOKUP($D$4,Resource17,36,FALSE)</f>
        <v>8</v>
      </c>
      <c r="E36" s="347">
        <f>VLOOKUP($D$4,Resource17,54,FALSE)</f>
        <v>872</v>
      </c>
      <c r="F36" s="346">
        <f>VLOOKUP($D$4,Resource16,36,FALSE)</f>
        <v>8</v>
      </c>
      <c r="G36" s="347">
        <f>VLOOKUP($D$4,Resource16,54,FALSE)</f>
        <v>642</v>
      </c>
    </row>
    <row r="37" spans="3:7" ht="29.25" customHeight="1" x14ac:dyDescent="0.2">
      <c r="C37" s="342" t="s">
        <v>902</v>
      </c>
      <c r="D37" s="346">
        <f>VLOOKUP($D$4,Resource17,38,FALSE)</f>
        <v>9</v>
      </c>
      <c r="E37" s="347">
        <f>VLOOKUP($D$4,Resource17,55,FALSE)</f>
        <v>1683</v>
      </c>
      <c r="F37" s="346">
        <f>VLOOKUP($D$4,Resource16,38,FALSE)</f>
        <v>9</v>
      </c>
      <c r="G37" s="347">
        <f>VLOOKUP($D$4,Resource16,55,FALSE)</f>
        <v>1735</v>
      </c>
    </row>
    <row r="38" spans="3:7" ht="15" customHeight="1" x14ac:dyDescent="0.2">
      <c r="C38" s="342" t="s">
        <v>895</v>
      </c>
      <c r="D38" s="346">
        <f>VLOOKUP($D$4,Resource17,40,FALSE)</f>
        <v>4</v>
      </c>
      <c r="E38" s="347">
        <f>VLOOKUP($D$4,Resource17,56,FALSE)</f>
        <v>7058</v>
      </c>
      <c r="F38" s="346">
        <f>VLOOKUP($D$4,Resource16,40,FALSE)</f>
        <v>8</v>
      </c>
      <c r="G38" s="347">
        <f>VLOOKUP($D$4,Resource16,56,FALSE)</f>
        <v>21369</v>
      </c>
    </row>
    <row r="39" spans="3:7" ht="28.5" customHeight="1" x14ac:dyDescent="0.2">
      <c r="C39" s="342" t="s">
        <v>896</v>
      </c>
      <c r="D39" s="346">
        <f>VLOOKUP($D$4,Resource17,42,FALSE)</f>
        <v>7</v>
      </c>
      <c r="E39" s="347">
        <f>VLOOKUP($D$4,Resource17,57,FALSE)</f>
        <v>1370</v>
      </c>
      <c r="F39" s="346">
        <f>VLOOKUP($D$4,Resource16,42,FALSE)</f>
        <v>7</v>
      </c>
      <c r="G39" s="347">
        <f>VLOOKUP($D$4,Resource16,57,FALSE)</f>
        <v>1386</v>
      </c>
    </row>
    <row r="40" spans="3:7" ht="14.25" customHeight="1" x14ac:dyDescent="0.2">
      <c r="C40" s="342" t="s">
        <v>897</v>
      </c>
      <c r="D40" s="346">
        <f>VLOOKUP($D$4,Resource17,44,FALSE)</f>
        <v>4</v>
      </c>
      <c r="E40" s="347">
        <f>VLOOKUP($D$4,Resource17,58,FALSE)</f>
        <v>917</v>
      </c>
      <c r="F40" s="346">
        <f>VLOOKUP($D$4,Resource16,44,FALSE)</f>
        <v>5</v>
      </c>
      <c r="G40" s="347">
        <f>VLOOKUP($D$4,Resource16,58,FALSE)</f>
        <v>28</v>
      </c>
    </row>
    <row r="41" spans="3:7" ht="28.5" customHeight="1" x14ac:dyDescent="0.2">
      <c r="C41" s="342" t="s">
        <v>898</v>
      </c>
      <c r="D41" s="346">
        <f>VLOOKUP($D$4,Resource17,46,FALSE)</f>
        <v>6</v>
      </c>
      <c r="E41" s="347">
        <f>VLOOKUP($D$4,Resource17,59,FALSE)</f>
        <v>38</v>
      </c>
      <c r="F41" s="346">
        <f>VLOOKUP($D$4,Resource16,46,FALSE)</f>
        <v>6</v>
      </c>
      <c r="G41" s="347">
        <f>VLOOKUP($D$4,Resource16,59,FALSE)</f>
        <v>524</v>
      </c>
    </row>
    <row r="42" spans="3:7" ht="14.25" customHeight="1" x14ac:dyDescent="0.2">
      <c r="C42" s="343" t="s">
        <v>254</v>
      </c>
      <c r="D42" s="348">
        <f>VLOOKUP($D$4,Resource17,48,FALSE)</f>
        <v>4</v>
      </c>
      <c r="E42" s="349">
        <f>VLOOKUP($D$4,Resource17,60,FALSE)</f>
        <v>7322</v>
      </c>
      <c r="F42" s="348">
        <f>VLOOKUP($D$4,Resource16,48,FALSE)</f>
        <v>3</v>
      </c>
      <c r="G42" s="349">
        <f>VLOOKUP($D$4,Resource16,60,FALSE)</f>
        <v>9781</v>
      </c>
    </row>
    <row r="43" spans="3:7" ht="14.25" customHeight="1" x14ac:dyDescent="0.2"/>
    <row r="44" spans="3:7" ht="14.25" hidden="1" customHeight="1" x14ac:dyDescent="0.2"/>
    <row r="45" spans="3:7" ht="14.25" hidden="1" customHeight="1" x14ac:dyDescent="0.2">
      <c r="C45" s="82"/>
    </row>
    <row r="46" spans="3:7" ht="14.25" hidden="1" customHeight="1" x14ac:dyDescent="0.2">
      <c r="C46" s="82"/>
    </row>
    <row r="47" spans="3:7" ht="14.25" hidden="1" customHeight="1" x14ac:dyDescent="0.2">
      <c r="C47" s="82"/>
    </row>
    <row r="48" spans="3:7" ht="14.25" hidden="1" customHeight="1" x14ac:dyDescent="0.2">
      <c r="C48" s="82"/>
    </row>
    <row r="49" spans="3:3" ht="14.25" hidden="1" customHeight="1" x14ac:dyDescent="0.2">
      <c r="C49" s="82"/>
    </row>
    <row r="50" spans="3:3" ht="14.25" hidden="1" customHeight="1" x14ac:dyDescent="0.2">
      <c r="C50" s="82"/>
    </row>
    <row r="51" spans="3:3" ht="14.25" hidden="1" customHeight="1" x14ac:dyDescent="0.2">
      <c r="C51" s="82"/>
    </row>
    <row r="52" spans="3:3" ht="14.25" hidden="1" customHeight="1" x14ac:dyDescent="0.2">
      <c r="C52" s="82"/>
    </row>
    <row r="53" spans="3:3" ht="14.25" hidden="1" customHeight="1" x14ac:dyDescent="0.2">
      <c r="C53" s="82"/>
    </row>
    <row r="54" spans="3:3" ht="14.25" hidden="1" customHeight="1" x14ac:dyDescent="0.2">
      <c r="C54" s="82"/>
    </row>
    <row r="55" spans="3:3" ht="14.25" hidden="1" customHeight="1" x14ac:dyDescent="0.2">
      <c r="C55" s="82"/>
    </row>
    <row r="56" spans="3:3" ht="14.25" hidden="1" customHeight="1" x14ac:dyDescent="0.2">
      <c r="C56" s="82"/>
    </row>
    <row r="57" spans="3:3" ht="14.25" hidden="1" customHeight="1" x14ac:dyDescent="0.2">
      <c r="C57" s="82"/>
    </row>
    <row r="58" spans="3:3" ht="14.25" hidden="1" customHeight="1" x14ac:dyDescent="0.2">
      <c r="C58" s="82"/>
    </row>
    <row r="59" spans="3:3" ht="14.25" customHeight="1" x14ac:dyDescent="0.2">
      <c r="C59" s="82"/>
    </row>
    <row r="60" spans="3:3" ht="14.25" hidden="1" customHeight="1" x14ac:dyDescent="0.2">
      <c r="C60" s="82"/>
    </row>
    <row r="61" spans="3:3" ht="14.25" hidden="1" customHeight="1" x14ac:dyDescent="0.2">
      <c r="C61" s="82"/>
    </row>
    <row r="62" spans="3:3" ht="14.25" hidden="1" customHeight="1" x14ac:dyDescent="0.2">
      <c r="C62" s="82"/>
    </row>
    <row r="63" spans="3:3" ht="14.25" hidden="1" customHeight="1" x14ac:dyDescent="0.2">
      <c r="C63" s="82"/>
    </row>
    <row r="64" spans="3:3" ht="14.25" hidden="1" customHeight="1" x14ac:dyDescent="0.2">
      <c r="C64" s="82"/>
    </row>
    <row r="65" spans="3:5" ht="14.25" hidden="1" customHeight="1" x14ac:dyDescent="0.2">
      <c r="C65" s="82"/>
    </row>
    <row r="66" spans="3:5" ht="14.25" hidden="1" customHeight="1" x14ac:dyDescent="0.2">
      <c r="C66" s="82"/>
    </row>
    <row r="67" spans="3:5" ht="14.25" hidden="1" customHeight="1" x14ac:dyDescent="0.2">
      <c r="C67" s="82"/>
    </row>
    <row r="68" spans="3:5" ht="14.25" hidden="1" customHeight="1" x14ac:dyDescent="0.2">
      <c r="C68" s="82"/>
    </row>
    <row r="69" spans="3:5" ht="14.25" hidden="1" customHeight="1" x14ac:dyDescent="0.2">
      <c r="C69" s="82"/>
    </row>
    <row r="70" spans="3:5" ht="14.25" hidden="1" customHeight="1" x14ac:dyDescent="0.2">
      <c r="C70" s="82"/>
    </row>
    <row r="71" spans="3:5" ht="14.25" hidden="1" customHeight="1" x14ac:dyDescent="0.2">
      <c r="C71" s="82"/>
    </row>
    <row r="72" spans="3:5" ht="14.25" hidden="1" customHeight="1" x14ac:dyDescent="0.2">
      <c r="C72" s="82"/>
    </row>
    <row r="73" spans="3:5" ht="14.25" customHeight="1" x14ac:dyDescent="0.2">
      <c r="C73" s="307"/>
      <c r="D73" s="25"/>
      <c r="E73" s="25"/>
    </row>
    <row r="74" spans="3:5" ht="14.25" customHeight="1" x14ac:dyDescent="0.2">
      <c r="C74" s="307"/>
      <c r="D74" s="25"/>
      <c r="E74" s="25"/>
    </row>
    <row r="75" spans="3:5" ht="14.25" customHeight="1" x14ac:dyDescent="0.2">
      <c r="C75" s="307"/>
      <c r="D75" s="25"/>
      <c r="E75" s="25"/>
    </row>
    <row r="76" spans="3:5" ht="14.25" customHeight="1" x14ac:dyDescent="0.2">
      <c r="C76" s="307"/>
      <c r="D76" s="25"/>
      <c r="E76" s="25"/>
    </row>
    <row r="77" spans="3:5" ht="14.25" customHeight="1" x14ac:dyDescent="0.2">
      <c r="C77" s="307"/>
      <c r="D77" s="25"/>
      <c r="E77" s="25"/>
    </row>
    <row r="78" spans="3:5" ht="14.25" customHeight="1" x14ac:dyDescent="0.2">
      <c r="C78" s="307"/>
      <c r="D78" s="25"/>
      <c r="E78" s="25"/>
    </row>
    <row r="79" spans="3:5" ht="14.25" customHeight="1" x14ac:dyDescent="0.2">
      <c r="C79" s="307"/>
      <c r="D79" s="25"/>
      <c r="E79" s="25"/>
    </row>
    <row r="80" spans="3:5" ht="14.25" customHeight="1" x14ac:dyDescent="0.2">
      <c r="C80" s="307"/>
      <c r="D80" s="25"/>
      <c r="E80" s="25"/>
    </row>
    <row r="81" spans="3:5" ht="14.25" customHeight="1" x14ac:dyDescent="0.2">
      <c r="C81" s="307"/>
      <c r="D81" s="25"/>
      <c r="E81" s="25"/>
    </row>
    <row r="82" spans="3:5" ht="14.25" customHeight="1" x14ac:dyDescent="0.2">
      <c r="C82" s="307"/>
      <c r="D82" s="25"/>
      <c r="E82" s="25"/>
    </row>
    <row r="83" spans="3:5" ht="14.25" customHeight="1" x14ac:dyDescent="0.2">
      <c r="C83" s="307"/>
      <c r="D83" s="25"/>
      <c r="E83" s="25"/>
    </row>
    <row r="84" spans="3:5" ht="14.25" customHeight="1" x14ac:dyDescent="0.2">
      <c r="C84" s="307"/>
      <c r="D84" s="25"/>
      <c r="E84" s="25"/>
    </row>
    <row r="85" spans="3:5" ht="14.25" customHeight="1" x14ac:dyDescent="0.2">
      <c r="C85" s="307"/>
      <c r="D85" s="25"/>
      <c r="E85" s="25"/>
    </row>
    <row r="86" spans="3:5" ht="14.25" customHeight="1" x14ac:dyDescent="0.2">
      <c r="C86" s="307"/>
      <c r="D86" s="25"/>
      <c r="E86" s="25"/>
    </row>
    <row r="87" spans="3:5" ht="14.25" customHeight="1" x14ac:dyDescent="0.2">
      <c r="C87" s="307"/>
      <c r="D87" s="25"/>
      <c r="E87" s="25"/>
    </row>
    <row r="88" spans="3:5" ht="14.25" customHeight="1" x14ac:dyDescent="0.2">
      <c r="C88" s="307"/>
      <c r="D88" s="25"/>
      <c r="E88" s="25"/>
    </row>
    <row r="89" spans="3:5" ht="14.25" customHeight="1" x14ac:dyDescent="0.2">
      <c r="C89" s="307"/>
      <c r="D89" s="25"/>
      <c r="E89" s="25"/>
    </row>
    <row r="90" spans="3:5" ht="14.25" customHeight="1" x14ac:dyDescent="0.2">
      <c r="C90" s="307"/>
      <c r="D90" s="25"/>
      <c r="E90" s="25"/>
    </row>
    <row r="91" spans="3:5" ht="14.25" customHeight="1" x14ac:dyDescent="0.2">
      <c r="C91" s="307"/>
      <c r="D91" s="25"/>
      <c r="E91" s="25"/>
    </row>
    <row r="92" spans="3:5" ht="14.25" customHeight="1" x14ac:dyDescent="0.2">
      <c r="C92" s="307"/>
      <c r="D92" s="25"/>
      <c r="E92" s="25"/>
    </row>
    <row r="93" spans="3:5" ht="14.25" customHeight="1" x14ac:dyDescent="0.2">
      <c r="C93" s="307"/>
      <c r="D93" s="25"/>
      <c r="E93" s="25"/>
    </row>
    <row r="94" spans="3:5" ht="14.25" customHeight="1" x14ac:dyDescent="0.2">
      <c r="C94" s="307"/>
      <c r="D94" s="25"/>
      <c r="E94" s="25"/>
    </row>
    <row r="95" spans="3:5" ht="14.25" customHeight="1" x14ac:dyDescent="0.2">
      <c r="C95" s="307"/>
      <c r="D95" s="25"/>
      <c r="E95" s="25"/>
    </row>
    <row r="96" spans="3:5" ht="14.25" customHeight="1" x14ac:dyDescent="0.2">
      <c r="C96" s="307"/>
      <c r="D96" s="25"/>
      <c r="E96" s="25"/>
    </row>
    <row r="97" spans="3:5" ht="14.25" customHeight="1" x14ac:dyDescent="0.2">
      <c r="C97" s="307"/>
      <c r="D97" s="25"/>
      <c r="E97" s="25"/>
    </row>
    <row r="98" spans="3:5" ht="14.25" customHeight="1" x14ac:dyDescent="0.2">
      <c r="C98" s="25"/>
      <c r="D98" s="25"/>
      <c r="E98" s="25"/>
    </row>
    <row r="99" spans="3:5" ht="14.25" customHeight="1" x14ac:dyDescent="0.2">
      <c r="C99" s="25"/>
      <c r="D99" s="25"/>
      <c r="E99" s="25"/>
    </row>
    <row r="100" spans="3:5" ht="14.25" customHeight="1" x14ac:dyDescent="0.2">
      <c r="C100" s="25"/>
      <c r="D100" s="25"/>
      <c r="E100" s="25"/>
    </row>
    <row r="101" spans="3:5" ht="14.25" customHeight="1" x14ac:dyDescent="0.2">
      <c r="C101" s="25"/>
      <c r="D101" s="25"/>
      <c r="E101" s="25"/>
    </row>
    <row r="102" spans="3:5" ht="14.25" customHeight="1" x14ac:dyDescent="0.2"/>
    <row r="103" spans="3:5" ht="14.25" customHeight="1" x14ac:dyDescent="0.2"/>
    <row r="104" spans="3:5" ht="14.25" customHeight="1" x14ac:dyDescent="0.2"/>
    <row r="105" spans="3:5" ht="14.25" customHeight="1" x14ac:dyDescent="0.2"/>
    <row r="106" spans="3:5" ht="14.25" customHeight="1" x14ac:dyDescent="0.2"/>
    <row r="107" spans="3:5" ht="14.25" customHeight="1" x14ac:dyDescent="0.2"/>
    <row r="108" spans="3:5" ht="14.25" customHeight="1" x14ac:dyDescent="0.2"/>
    <row r="109" spans="3:5" ht="14.25" customHeight="1" x14ac:dyDescent="0.2"/>
    <row r="110" spans="3:5" ht="14.25" customHeight="1" x14ac:dyDescent="0.2"/>
    <row r="111" spans="3:5" ht="14.25" customHeight="1" x14ac:dyDescent="0.2"/>
    <row r="112" spans="3:5"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sheetData>
  <dataConsolidate function="count"/>
  <mergeCells count="4">
    <mergeCell ref="D11:E11"/>
    <mergeCell ref="F11:G11"/>
    <mergeCell ref="H11:I11"/>
    <mergeCell ref="D4:G4"/>
  </mergeCell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67" id="{4F9D662D-E1CB-406E-907F-8DC644E03FBF}">
            <x14:iconSet iconSet="3Triangles" showValue="0" custom="1">
              <x14:cfvo type="percent">
                <xm:f>0</xm:f>
              </x14:cfvo>
              <x14:cfvo type="num">
                <xm:f>0</xm:f>
              </x14:cfvo>
              <x14:cfvo type="num">
                <xm:f>100</xm:f>
              </x14:cfvo>
              <x14:cfIcon iconSet="3Triangles" iconId="0"/>
              <x14:cfIcon iconSet="3Triangles" iconId="2"/>
              <x14:cfIcon iconSet="3Triangles" iconId="2"/>
            </x14:iconSet>
          </x14:cfRule>
          <xm:sqref>J13:J16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'2017R'!$A$2:$A$4</xm:f>
          </x14:formula1>
          <xm:sqref>D4:G4</xm:sqref>
        </x14:dataValidation>
        <x14:dataValidation type="list" allowBlank="1" showInputMessage="1" showErrorMessage="1">
          <x14:formula1>
            <xm:f>'2015L'!$A$2:$A$5</xm:f>
          </x14:formula1>
          <xm:sqref>D5:G5</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0" tint="-0.499984740745262"/>
  </sheetPr>
  <dimension ref="A1:G73"/>
  <sheetViews>
    <sheetView topLeftCell="A4" workbookViewId="0">
      <selection activeCell="K25" sqref="K25"/>
    </sheetView>
  </sheetViews>
  <sheetFormatPr defaultRowHeight="15" x14ac:dyDescent="0.25"/>
  <cols>
    <col min="1" max="1" width="37.85546875" customWidth="1"/>
    <col min="2" max="2" width="13.5703125" customWidth="1"/>
    <col min="3" max="3" width="11.7109375" customWidth="1"/>
  </cols>
  <sheetData>
    <row r="1" spans="1:6" x14ac:dyDescent="0.25">
      <c r="A1" t="s">
        <v>858</v>
      </c>
    </row>
    <row r="2" spans="1:6" x14ac:dyDescent="0.25">
      <c r="B2" t="s">
        <v>859</v>
      </c>
      <c r="C2" t="s">
        <v>856</v>
      </c>
      <c r="D2" t="s">
        <v>1058</v>
      </c>
      <c r="E2" t="s">
        <v>856</v>
      </c>
    </row>
    <row r="3" spans="1:6" x14ac:dyDescent="0.25">
      <c r="A3" t="s">
        <v>854</v>
      </c>
      <c r="D3" t="s">
        <v>768</v>
      </c>
    </row>
    <row r="4" spans="1:6" x14ac:dyDescent="0.25">
      <c r="A4" t="s">
        <v>228</v>
      </c>
      <c r="B4">
        <v>314</v>
      </c>
      <c r="C4" s="123">
        <f>B4/$B$12</f>
        <v>2.1348925754691325E-2</v>
      </c>
      <c r="D4">
        <v>181</v>
      </c>
      <c r="E4" s="424">
        <v>2.1720868834753389E-2</v>
      </c>
    </row>
    <row r="5" spans="1:6" x14ac:dyDescent="0.25">
      <c r="A5" t="s">
        <v>229</v>
      </c>
      <c r="B5">
        <v>223</v>
      </c>
      <c r="C5" s="123">
        <f t="shared" ref="C5:C11" si="0">B5/$B$12</f>
        <v>1.5161816698395432E-2</v>
      </c>
      <c r="D5">
        <v>43</v>
      </c>
      <c r="E5" s="424">
        <v>5.1602064082563303E-3</v>
      </c>
    </row>
    <row r="6" spans="1:6" x14ac:dyDescent="0.25">
      <c r="A6" t="s">
        <v>230</v>
      </c>
      <c r="B6">
        <v>182</v>
      </c>
      <c r="C6" s="123">
        <f t="shared" si="0"/>
        <v>1.2374218112591786E-2</v>
      </c>
      <c r="D6">
        <v>24</v>
      </c>
      <c r="E6" s="424">
        <v>2.8801152046081845E-3</v>
      </c>
    </row>
    <row r="7" spans="1:6" x14ac:dyDescent="0.25">
      <c r="A7" t="s">
        <v>231</v>
      </c>
      <c r="B7">
        <v>459</v>
      </c>
      <c r="C7" s="123">
        <f t="shared" si="0"/>
        <v>3.1207506119118846E-2</v>
      </c>
      <c r="D7">
        <v>319</v>
      </c>
      <c r="E7" s="424">
        <v>3.8281531261250452E-2</v>
      </c>
    </row>
    <row r="8" spans="1:6" x14ac:dyDescent="0.25">
      <c r="A8" t="s">
        <v>232</v>
      </c>
      <c r="B8">
        <v>3259</v>
      </c>
      <c r="C8" s="123">
        <f t="shared" si="0"/>
        <v>0.22158009246668481</v>
      </c>
      <c r="D8">
        <v>1835</v>
      </c>
      <c r="E8" s="424">
        <v>0.22020880835233408</v>
      </c>
    </row>
    <row r="9" spans="1:6" x14ac:dyDescent="0.25">
      <c r="A9" t="s">
        <v>233</v>
      </c>
      <c r="B9">
        <v>697</v>
      </c>
      <c r="C9" s="123">
        <f t="shared" si="0"/>
        <v>4.7389175958661954E-2</v>
      </c>
      <c r="D9">
        <v>821</v>
      </c>
      <c r="E9" s="424">
        <v>9.8523940957638306E-2</v>
      </c>
    </row>
    <row r="10" spans="1:6" x14ac:dyDescent="0.25">
      <c r="A10" t="s">
        <v>234</v>
      </c>
      <c r="B10">
        <v>8273</v>
      </c>
      <c r="C10" s="123">
        <f t="shared" si="0"/>
        <v>0.56248300244764748</v>
      </c>
      <c r="D10">
        <v>4561</v>
      </c>
      <c r="E10" s="424">
        <v>0.54734189367574704</v>
      </c>
    </row>
    <row r="11" spans="1:6" x14ac:dyDescent="0.25">
      <c r="A11" t="s">
        <v>235</v>
      </c>
      <c r="B11">
        <v>1301</v>
      </c>
      <c r="C11" s="123">
        <f t="shared" si="0"/>
        <v>8.8455262442208318E-2</v>
      </c>
      <c r="D11">
        <v>549</v>
      </c>
      <c r="E11" s="424">
        <v>6.5882635305412218E-2</v>
      </c>
    </row>
    <row r="12" spans="1:6" x14ac:dyDescent="0.25">
      <c r="A12" t="s">
        <v>222</v>
      </c>
      <c r="B12">
        <v>14708</v>
      </c>
      <c r="C12" s="108"/>
      <c r="D12">
        <v>8333</v>
      </c>
      <c r="E12" s="424">
        <v>0.56656241501223825</v>
      </c>
    </row>
    <row r="14" spans="1:6" x14ac:dyDescent="0.25">
      <c r="A14" t="s">
        <v>861</v>
      </c>
    </row>
    <row r="15" spans="1:6" x14ac:dyDescent="0.25">
      <c r="B15" t="s">
        <v>220</v>
      </c>
      <c r="C15" t="s">
        <v>860</v>
      </c>
      <c r="E15" t="s">
        <v>1058</v>
      </c>
      <c r="F15" t="s">
        <v>242</v>
      </c>
    </row>
    <row r="16" spans="1:6" x14ac:dyDescent="0.25">
      <c r="A16" t="s">
        <v>243</v>
      </c>
    </row>
    <row r="17" spans="1:6" x14ac:dyDescent="0.25">
      <c r="A17" t="s">
        <v>244</v>
      </c>
      <c r="B17">
        <v>55</v>
      </c>
      <c r="C17" s="425">
        <v>0.23504273504273504</v>
      </c>
      <c r="E17">
        <v>59</v>
      </c>
      <c r="F17" s="424">
        <v>0.18789808917197454</v>
      </c>
    </row>
    <row r="18" spans="1:6" x14ac:dyDescent="0.25">
      <c r="A18" t="s">
        <v>245</v>
      </c>
      <c r="B18">
        <v>15</v>
      </c>
      <c r="C18" s="425">
        <v>6.4102564102564097E-2</v>
      </c>
      <c r="E18">
        <v>22</v>
      </c>
      <c r="F18" s="424">
        <v>7.0063694267515922E-2</v>
      </c>
    </row>
    <row r="19" spans="1:6" x14ac:dyDescent="0.25">
      <c r="A19" t="s">
        <v>246</v>
      </c>
      <c r="B19">
        <v>33</v>
      </c>
      <c r="C19" s="425">
        <v>0.14102564102564102</v>
      </c>
      <c r="E19">
        <v>37</v>
      </c>
      <c r="F19" s="424">
        <v>0.1178343949044586</v>
      </c>
    </row>
    <row r="20" spans="1:6" x14ac:dyDescent="0.25">
      <c r="A20" t="s">
        <v>247</v>
      </c>
      <c r="B20">
        <v>57</v>
      </c>
      <c r="C20" s="425">
        <v>0.24358974358974358</v>
      </c>
      <c r="E20">
        <v>68</v>
      </c>
      <c r="F20" s="424">
        <v>0.21656050955414013</v>
      </c>
    </row>
    <row r="21" spans="1:6" x14ac:dyDescent="0.25">
      <c r="A21" t="s">
        <v>248</v>
      </c>
      <c r="B21">
        <v>3</v>
      </c>
      <c r="C21" s="425">
        <v>1.282051282051282E-2</v>
      </c>
      <c r="E21">
        <v>9</v>
      </c>
      <c r="F21" s="424">
        <v>2.8662420382165606E-2</v>
      </c>
    </row>
    <row r="22" spans="1:6" x14ac:dyDescent="0.25">
      <c r="A22" t="s">
        <v>249</v>
      </c>
      <c r="B22">
        <v>12</v>
      </c>
      <c r="C22" s="425">
        <v>5.128205128205128E-2</v>
      </c>
      <c r="E22">
        <v>26</v>
      </c>
      <c r="F22" s="424">
        <v>8.2802547770700632E-2</v>
      </c>
    </row>
    <row r="23" spans="1:6" x14ac:dyDescent="0.25">
      <c r="A23" t="s">
        <v>250</v>
      </c>
      <c r="B23">
        <v>43</v>
      </c>
      <c r="C23" s="425">
        <v>0.18376068376068377</v>
      </c>
      <c r="E23">
        <v>50</v>
      </c>
      <c r="F23" s="424">
        <v>0.15923566878980891</v>
      </c>
    </row>
    <row r="24" spans="1:6" x14ac:dyDescent="0.25">
      <c r="A24" t="s">
        <v>251</v>
      </c>
      <c r="B24">
        <v>11</v>
      </c>
      <c r="C24" s="425">
        <v>4.7008547008547008E-2</v>
      </c>
      <c r="E24">
        <v>28</v>
      </c>
      <c r="F24" s="424">
        <v>8.9171974522292988E-2</v>
      </c>
    </row>
    <row r="25" spans="1:6" x14ac:dyDescent="0.25">
      <c r="A25" t="s">
        <v>252</v>
      </c>
      <c r="B25">
        <v>3</v>
      </c>
      <c r="C25" s="425">
        <v>1.282051282051282E-2</v>
      </c>
      <c r="E25">
        <v>11</v>
      </c>
      <c r="F25" s="424">
        <v>3.5031847133757961E-2</v>
      </c>
    </row>
    <row r="26" spans="1:6" x14ac:dyDescent="0.25">
      <c r="A26" t="s">
        <v>253</v>
      </c>
      <c r="B26">
        <v>2</v>
      </c>
      <c r="C26" s="425">
        <v>8.5470085470085479E-3</v>
      </c>
      <c r="E26">
        <v>4</v>
      </c>
      <c r="F26" s="424">
        <v>1.2738853503184714E-2</v>
      </c>
    </row>
    <row r="27" spans="1:6" x14ac:dyDescent="0.25">
      <c r="B27">
        <v>234</v>
      </c>
      <c r="C27" s="272"/>
      <c r="E27">
        <v>314</v>
      </c>
      <c r="F27" s="424">
        <v>1.3418803418803418</v>
      </c>
    </row>
    <row r="29" spans="1:6" x14ac:dyDescent="0.25">
      <c r="A29" t="s">
        <v>871</v>
      </c>
      <c r="B29" t="s">
        <v>766</v>
      </c>
      <c r="C29" t="s">
        <v>653</v>
      </c>
    </row>
    <row r="30" spans="1:6" x14ac:dyDescent="0.25">
      <c r="A30" s="10" t="s">
        <v>765</v>
      </c>
      <c r="B30">
        <v>48</v>
      </c>
      <c r="C30">
        <v>44</v>
      </c>
    </row>
    <row r="31" spans="1:6" x14ac:dyDescent="0.25">
      <c r="A31" s="266" t="s">
        <v>191</v>
      </c>
      <c r="B31">
        <v>17</v>
      </c>
      <c r="C31">
        <v>14</v>
      </c>
    </row>
    <row r="32" spans="1:6" x14ac:dyDescent="0.25">
      <c r="A32" s="266" t="s">
        <v>192</v>
      </c>
      <c r="B32">
        <v>25</v>
      </c>
      <c r="C32">
        <v>22</v>
      </c>
    </row>
    <row r="33" spans="1:3" x14ac:dyDescent="0.25">
      <c r="A33" s="266" t="s">
        <v>193</v>
      </c>
      <c r="B33">
        <v>6</v>
      </c>
      <c r="C33">
        <v>8</v>
      </c>
    </row>
    <row r="34" spans="1:3" x14ac:dyDescent="0.25">
      <c r="A34" s="10" t="s">
        <v>194</v>
      </c>
      <c r="B34">
        <v>0</v>
      </c>
      <c r="C34">
        <v>0</v>
      </c>
    </row>
    <row r="35" spans="1:3" x14ac:dyDescent="0.25">
      <c r="A35" s="10" t="s">
        <v>195</v>
      </c>
      <c r="B35">
        <v>20</v>
      </c>
      <c r="C35">
        <v>18</v>
      </c>
    </row>
    <row r="36" spans="1:3" x14ac:dyDescent="0.25">
      <c r="A36" s="10" t="s">
        <v>196</v>
      </c>
      <c r="B36">
        <v>1</v>
      </c>
      <c r="C36">
        <v>1</v>
      </c>
    </row>
    <row r="37" spans="1:3" x14ac:dyDescent="0.25">
      <c r="A37" s="10" t="s">
        <v>197</v>
      </c>
      <c r="B37">
        <v>12</v>
      </c>
      <c r="C37">
        <v>12</v>
      </c>
    </row>
    <row r="38" spans="1:3" x14ac:dyDescent="0.25">
      <c r="A38" s="10" t="s">
        <v>198</v>
      </c>
      <c r="B38">
        <v>2</v>
      </c>
      <c r="C38">
        <v>3</v>
      </c>
    </row>
    <row r="39" spans="1:3" x14ac:dyDescent="0.25">
      <c r="A39" s="10" t="s">
        <v>199</v>
      </c>
      <c r="B39">
        <v>3</v>
      </c>
      <c r="C39">
        <v>2</v>
      </c>
    </row>
    <row r="40" spans="1:3" x14ac:dyDescent="0.25">
      <c r="A40" s="10" t="s">
        <v>200</v>
      </c>
      <c r="B40">
        <v>10</v>
      </c>
      <c r="C40">
        <v>8</v>
      </c>
    </row>
    <row r="41" spans="1:3" x14ac:dyDescent="0.25">
      <c r="A41" s="268" t="s">
        <v>180</v>
      </c>
      <c r="B41">
        <v>33</v>
      </c>
      <c r="C41">
        <v>28</v>
      </c>
    </row>
    <row r="42" spans="1:3" x14ac:dyDescent="0.25">
      <c r="A42" s="268" t="s">
        <v>187</v>
      </c>
      <c r="B42">
        <v>1</v>
      </c>
      <c r="C42">
        <v>1</v>
      </c>
    </row>
    <row r="43" spans="1:3" x14ac:dyDescent="0.25">
      <c r="A43" s="268" t="s">
        <v>182</v>
      </c>
      <c r="B43">
        <v>8</v>
      </c>
      <c r="C43">
        <v>9</v>
      </c>
    </row>
    <row r="44" spans="1:3" x14ac:dyDescent="0.25">
      <c r="A44" s="268" t="s">
        <v>181</v>
      </c>
      <c r="B44">
        <v>1</v>
      </c>
      <c r="C44">
        <v>1</v>
      </c>
    </row>
    <row r="45" spans="1:3" x14ac:dyDescent="0.25">
      <c r="A45" s="268" t="s">
        <v>183</v>
      </c>
      <c r="B45">
        <v>1</v>
      </c>
      <c r="C45">
        <v>2</v>
      </c>
    </row>
    <row r="46" spans="1:3" x14ac:dyDescent="0.25">
      <c r="A46" s="268" t="s">
        <v>184</v>
      </c>
      <c r="B46">
        <v>1</v>
      </c>
      <c r="C46">
        <v>1</v>
      </c>
    </row>
    <row r="47" spans="1:3" x14ac:dyDescent="0.25">
      <c r="A47" s="268" t="s">
        <v>186</v>
      </c>
      <c r="B47">
        <v>0</v>
      </c>
      <c r="C47">
        <v>0</v>
      </c>
    </row>
    <row r="48" spans="1:3" x14ac:dyDescent="0.25">
      <c r="A48" s="268" t="s">
        <v>189</v>
      </c>
      <c r="B48">
        <v>1</v>
      </c>
      <c r="C48">
        <v>0</v>
      </c>
    </row>
    <row r="49" spans="1:3" x14ac:dyDescent="0.25">
      <c r="A49" s="268" t="s">
        <v>201</v>
      </c>
      <c r="B49">
        <v>0</v>
      </c>
      <c r="C49">
        <v>0</v>
      </c>
    </row>
    <row r="50" spans="1:3" x14ac:dyDescent="0.25">
      <c r="A50" s="268" t="s">
        <v>202</v>
      </c>
      <c r="B50">
        <v>0</v>
      </c>
      <c r="C50">
        <v>0</v>
      </c>
    </row>
    <row r="51" spans="1:3" x14ac:dyDescent="0.25">
      <c r="A51" s="268" t="s">
        <v>185</v>
      </c>
      <c r="B51">
        <v>2</v>
      </c>
      <c r="C51">
        <v>2</v>
      </c>
    </row>
    <row r="52" spans="1:3" x14ac:dyDescent="0.25">
      <c r="A52" s="268" t="s">
        <v>188</v>
      </c>
      <c r="B52">
        <v>0</v>
      </c>
      <c r="C52">
        <v>0</v>
      </c>
    </row>
    <row r="54" spans="1:3" x14ac:dyDescent="0.25">
      <c r="A54" s="268" t="s">
        <v>910</v>
      </c>
    </row>
    <row r="55" spans="1:3" x14ac:dyDescent="0.25">
      <c r="A55" s="268" t="s">
        <v>911</v>
      </c>
    </row>
    <row r="56" spans="1:3" x14ac:dyDescent="0.25">
      <c r="A56" t="s">
        <v>317</v>
      </c>
      <c r="B56" t="s">
        <v>647</v>
      </c>
      <c r="C56" t="s">
        <v>912</v>
      </c>
    </row>
    <row r="57" spans="1:3" x14ac:dyDescent="0.25">
      <c r="A57" t="s">
        <v>648</v>
      </c>
      <c r="B57" s="118">
        <f>VLOOKUP('TLDB-Activity'!$D$4,'2016F'!$A$1:$BQ$5,60,FALSE)/1000</f>
        <v>20420.10039</v>
      </c>
      <c r="C57" s="108">
        <v>4.5335768080046321</v>
      </c>
    </row>
    <row r="58" spans="1:3" x14ac:dyDescent="0.25">
      <c r="A58" t="s">
        <v>652</v>
      </c>
      <c r="B58" s="118">
        <f>VLOOKUP('TLDB-Activity'!$D$4,'2016F'!$A$1:$BQ$5,40,FALSE)/1000</f>
        <v>13915.584940000001</v>
      </c>
      <c r="C58" s="108">
        <v>3.0894741920415472</v>
      </c>
    </row>
    <row r="59" spans="1:3" x14ac:dyDescent="0.25">
      <c r="A59" t="s">
        <v>649</v>
      </c>
      <c r="B59" s="118">
        <f>VLOOKUP('TLDB-Activity'!$D$4,'2016F'!$A$1:$BQ$5,64,FALSE)/1000</f>
        <v>3403.4252899999997</v>
      </c>
      <c r="C59" s="108">
        <v>0.75561283577609473</v>
      </c>
    </row>
    <row r="60" spans="1:3" x14ac:dyDescent="0.25">
      <c r="A60" t="s">
        <v>650</v>
      </c>
      <c r="B60" s="118">
        <f>VLOOKUP('TLDB-Activity'!$D$4,'2016F'!$A$1:$BQ$5,43,FALSE)/1000</f>
        <v>3153.3260699999996</v>
      </c>
      <c r="C60" s="108">
        <v>0.70008695677271293</v>
      </c>
    </row>
    <row r="61" spans="1:3" x14ac:dyDescent="0.25">
      <c r="A61" t="s">
        <v>654</v>
      </c>
      <c r="B61" s="118">
        <f>VLOOKUP('TLDB-Activity'!$D$4,'2016F'!$A$1:$BQ$5,42,FALSE)/1000</f>
        <v>3918.9429</v>
      </c>
      <c r="C61" s="108">
        <v>0.8700656854769957</v>
      </c>
    </row>
    <row r="62" spans="1:3" x14ac:dyDescent="0.25">
      <c r="A62" t="s">
        <v>651</v>
      </c>
      <c r="B62" s="118">
        <f>VLOOKUP('TLDB-Activity'!$D$4,'2016F'!$A$1:$BQ$5,48,FALSE)/1000</f>
        <v>4124.7114900000006</v>
      </c>
      <c r="C62" s="108">
        <v>0.91574948181605065</v>
      </c>
    </row>
    <row r="63" spans="1:3" x14ac:dyDescent="0.25">
      <c r="A63" t="s">
        <v>909</v>
      </c>
      <c r="B63" s="118">
        <f>B58+B60+B61+B62</f>
        <v>25112.565399999999</v>
      </c>
      <c r="C63" s="108">
        <v>5.575376316107306</v>
      </c>
    </row>
    <row r="64" spans="1:3" x14ac:dyDescent="0.25">
      <c r="A64" t="s">
        <v>667</v>
      </c>
      <c r="B64" s="118">
        <f>B57+B59</f>
        <v>23823.525679999999</v>
      </c>
      <c r="C64" s="108">
        <v>5.2891896437807269</v>
      </c>
    </row>
    <row r="67" spans="1:7" x14ac:dyDescent="0.25">
      <c r="A67" t="s">
        <v>976</v>
      </c>
      <c r="B67" s="169" t="s">
        <v>742</v>
      </c>
      <c r="C67" s="169" t="s">
        <v>224</v>
      </c>
      <c r="D67" s="169" t="s">
        <v>743</v>
      </c>
      <c r="E67" s="169" t="s">
        <v>670</v>
      </c>
      <c r="F67" s="169" t="s">
        <v>948</v>
      </c>
      <c r="G67" s="169" t="s">
        <v>640</v>
      </c>
    </row>
    <row r="68" spans="1:7" x14ac:dyDescent="0.25">
      <c r="A68" t="s">
        <v>765</v>
      </c>
      <c r="B68">
        <v>48</v>
      </c>
      <c r="C68">
        <v>340</v>
      </c>
      <c r="D68">
        <v>516</v>
      </c>
      <c r="E68">
        <v>65</v>
      </c>
      <c r="F68">
        <v>986</v>
      </c>
      <c r="G68">
        <v>469</v>
      </c>
    </row>
    <row r="69" spans="1:7" x14ac:dyDescent="0.25">
      <c r="A69" s="355" t="s">
        <v>949</v>
      </c>
      <c r="B69">
        <v>9</v>
      </c>
      <c r="C69">
        <v>8</v>
      </c>
      <c r="D69">
        <v>120</v>
      </c>
      <c r="E69">
        <v>1</v>
      </c>
      <c r="F69">
        <v>139</v>
      </c>
      <c r="G69">
        <v>22</v>
      </c>
    </row>
    <row r="70" spans="1:7" x14ac:dyDescent="0.25">
      <c r="A70" s="355" t="s">
        <v>950</v>
      </c>
      <c r="B70">
        <v>35</v>
      </c>
      <c r="C70">
        <v>104</v>
      </c>
      <c r="D70">
        <v>238</v>
      </c>
      <c r="E70">
        <v>34</v>
      </c>
      <c r="F70">
        <v>407</v>
      </c>
      <c r="G70">
        <v>258</v>
      </c>
    </row>
    <row r="71" spans="1:7" x14ac:dyDescent="0.25">
      <c r="A71" s="355" t="s">
        <v>973</v>
      </c>
      <c r="B71">
        <v>20</v>
      </c>
      <c r="C71">
        <v>87</v>
      </c>
      <c r="D71">
        <v>74</v>
      </c>
      <c r="E71">
        <v>23</v>
      </c>
      <c r="F71">
        <v>187</v>
      </c>
      <c r="G71">
        <v>56</v>
      </c>
    </row>
    <row r="72" spans="1:7" x14ac:dyDescent="0.25">
      <c r="A72" s="355" t="s">
        <v>974</v>
      </c>
      <c r="B72">
        <v>16</v>
      </c>
      <c r="C72">
        <v>115</v>
      </c>
      <c r="D72">
        <v>37</v>
      </c>
      <c r="E72">
        <v>4</v>
      </c>
      <c r="F72">
        <v>177</v>
      </c>
      <c r="G72">
        <v>62</v>
      </c>
    </row>
    <row r="73" spans="1:7" x14ac:dyDescent="0.25">
      <c r="A73" s="355" t="s">
        <v>975</v>
      </c>
      <c r="B73">
        <v>8</v>
      </c>
      <c r="C73">
        <v>26</v>
      </c>
      <c r="D73">
        <v>47</v>
      </c>
      <c r="E73">
        <v>3</v>
      </c>
      <c r="F73">
        <v>76</v>
      </c>
      <c r="G73">
        <v>71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25</vt:i4>
      </vt:variant>
    </vt:vector>
  </HeadingPairs>
  <TitlesOfParts>
    <vt:vector size="32" baseType="lpstr">
      <vt:lpstr>Introduction</vt:lpstr>
      <vt:lpstr>Definitions</vt:lpstr>
      <vt:lpstr>TLDB-Employment</vt:lpstr>
      <vt:lpstr>TLDB-Finance</vt:lpstr>
      <vt:lpstr>TLDB-Activity</vt:lpstr>
      <vt:lpstr>TLDB-Location</vt:lpstr>
      <vt:lpstr>TLDB-Resource</vt:lpstr>
      <vt:lpstr>activity2014</vt:lpstr>
      <vt:lpstr>activity2015</vt:lpstr>
      <vt:lpstr>activity2016</vt:lpstr>
      <vt:lpstr>activity2017a</vt:lpstr>
      <vt:lpstr>alldata2014f</vt:lpstr>
      <vt:lpstr>alldata2015f</vt:lpstr>
      <vt:lpstr>alldata2016</vt:lpstr>
      <vt:lpstr>employment2014</vt:lpstr>
      <vt:lpstr>employment2014_3</vt:lpstr>
      <vt:lpstr>employment2014_3e</vt:lpstr>
      <vt:lpstr>employment2014e</vt:lpstr>
      <vt:lpstr>employment2015</vt:lpstr>
      <vt:lpstr>employment2015_2</vt:lpstr>
      <vt:lpstr>employment2015_2e</vt:lpstr>
      <vt:lpstr>employment2015e</vt:lpstr>
      <vt:lpstr>employment2016_1</vt:lpstr>
      <vt:lpstr>Employment2017</vt:lpstr>
      <vt:lpstr>expenditure1516</vt:lpstr>
      <vt:lpstr>finance2014</vt:lpstr>
      <vt:lpstr>Location2017</vt:lpstr>
      <vt:lpstr>otherprogramming</vt:lpstr>
      <vt:lpstr>programming2014</vt:lpstr>
      <vt:lpstr>Resource16</vt:lpstr>
      <vt:lpstr>Resource17</vt:lpstr>
      <vt:lpstr>unitagg2015f</vt:lpstr>
    </vt:vector>
  </TitlesOfParts>
  <Company>NICS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Graeme Stevenson</dc:creator>
  <cp:lastModifiedBy>Graeme Stevenson</cp:lastModifiedBy>
  <cp:lastPrinted>2017-07-21T10:56:32Z</cp:lastPrinted>
  <dcterms:created xsi:type="dcterms:W3CDTF">2016-08-26T11:19:23Z</dcterms:created>
  <dcterms:modified xsi:type="dcterms:W3CDTF">2019-02-14T09:47:03Z</dcterms:modified>
</cp:coreProperties>
</file>